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9.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0.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1.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16.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1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19.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20.xml" ContentType="application/vnd.openxmlformats-officedocument.drawing+xml"/>
  <Override PartName="/xl/ctrlProps/ctrlProp113.xml" ContentType="application/vnd.ms-excel.controlproperties+xml"/>
  <Override PartName="/xl/ctrlProps/ctrlProp114.xml" ContentType="application/vnd.ms-excel.controlproperties+xml"/>
  <Override PartName="/xl/drawings/drawing21.xml" ContentType="application/vnd.openxmlformats-officedocument.drawing+xml"/>
  <Override PartName="/xl/ctrlProps/ctrlProp115.xml" ContentType="application/vnd.ms-excel.controlproperties+xml"/>
  <Override PartName="/xl/ctrlProps/ctrlProp116.xml" ContentType="application/vnd.ms-excel.controlproperties+xml"/>
  <Override PartName="/xl/drawings/drawing2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23.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drawings/drawing24.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25.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6.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27.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drawings/drawing28.xml" ContentType="application/vnd.openxmlformats-officedocument.drawing+xml"/>
  <Override PartName="/xl/ctrlProps/ctrlProp152.xml" ContentType="application/vnd.ms-excel.controlproperties+xml"/>
  <Override PartName="/xl/ctrlProps/ctrlProp153.xml" ContentType="application/vnd.ms-excel.controlproperties+xml"/>
  <Override PartName="/xl/drawings/drawing29.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Jurgita-jan\ENV irankis\"/>
    </mc:Choice>
  </mc:AlternateContent>
  <bookViews>
    <workbookView xWindow="0" yWindow="0" windowWidth="15360" windowHeight="6810" tabRatio="781"/>
  </bookViews>
  <sheets>
    <sheet name="Įvadas" sheetId="1" r:id="rId1"/>
    <sheet name="Kriterijų sąrašas" sheetId="2" r:id="rId2"/>
    <sheet name="DPagalb1" sheetId="3" state="hidden" r:id="rId3"/>
    <sheet name="Bendras vertinimas" sheetId="4" r:id="rId4"/>
    <sheet name="PD rengimas" sheetId="5" r:id="rId5"/>
    <sheet name="1.1 DU_PR" sheetId="31" r:id="rId6"/>
    <sheet name="1.2 DU_NS,R,KR" sheetId="33" r:id="rId7"/>
    <sheet name="2. Aplinkosaugos charakteristik" sheetId="7" r:id="rId8"/>
    <sheet name="3. Darbuotojų patirtis (TP) " sheetId="8" r:id="rId9"/>
    <sheet name="4. Darbuotojų patirtis (TP+ran)" sheetId="9" r:id="rId10"/>
    <sheet name="5. Darbuotojų patirtis (ranga)" sheetId="10" r:id="rId11"/>
    <sheet name="6,7. Eksploatacija" sheetId="11" r:id="rId12"/>
    <sheet name="6,7. P" sheetId="12" state="hidden" r:id="rId13"/>
    <sheet name="8. Atlikimo terminas" sheetId="13" r:id="rId14"/>
    <sheet name="9. Laiko planavimas" sheetId="14" r:id="rId15"/>
    <sheet name="10. Įrangos garantija" sheetId="15" r:id="rId16"/>
    <sheet name="11. Įrangos gedimų šalinimas" sheetId="16" r:id="rId17"/>
    <sheet name="12. Ilgaamžiškumas" sheetId="17" r:id="rId18"/>
    <sheet name=" 13. Kokybė. Langai" sheetId="18" r:id="rId19"/>
    <sheet name="14. Kokybė. Mineralinė vata" sheetId="19" r:id="rId20"/>
    <sheet name="15. Kokybė. Trinkelės" sheetId="20" r:id="rId21"/>
    <sheet name="16. Kokybė. Keraminės čerpės" sheetId="21" r:id="rId22"/>
    <sheet name="17.Kokybė.Bituminės čerpės" sheetId="22" r:id="rId23"/>
    <sheet name="18. Kokybė.Keraminės plytelės" sheetId="23" r:id="rId24"/>
    <sheet name="19.Kokybė.Kabamosios lubos" sheetId="24" r:id="rId25"/>
    <sheet name="20. Atitvarų energinis naud." sheetId="25" r:id="rId26"/>
    <sheet name="21. Inž.sistemų efektyvumas" sheetId="26" r:id="rId27"/>
    <sheet name="22. Atsinaujinanti energija" sheetId="27" r:id="rId28"/>
    <sheet name="23. Statybos garantija" sheetId="28" r:id="rId29"/>
    <sheet name="24. Universalus dizainas" sheetId="29" r:id="rId30"/>
  </sheets>
  <definedNames>
    <definedName name="_ftn1" localSheetId="7">'2. Aplinkosaugos charakteristik'!#REF!</definedName>
    <definedName name="_ftn1" localSheetId="8">'3. Darbuotojų patirtis (TP) '!#REF!</definedName>
    <definedName name="_ftn1" localSheetId="9">'4. Darbuotojų patirtis (TP+ran)'!#REF!</definedName>
    <definedName name="_ftn1" localSheetId="10">'5. Darbuotojų patirtis (ranga)'!#REF!</definedName>
    <definedName name="_ftnref1" localSheetId="7">'2. Aplinkosaugos charakteristik'!#REF!</definedName>
    <definedName name="_ftnref1" localSheetId="8">'3. Darbuotojų patirtis (TP) '!#REF!</definedName>
    <definedName name="_ftnref1" localSheetId="9">'4. Darbuotojų patirtis (TP+ran)'!#REF!</definedName>
    <definedName name="_ftnref1" localSheetId="10">'5. Darbuotojų patirtis (ranga)'!#REF!</definedName>
    <definedName name="Grįžti_į_bendrą_vertinimą">#REF!</definedName>
    <definedName name="_xlnm.Print_Area" localSheetId="15">'10. Įrangos garantija'!$A$1:$O$135</definedName>
    <definedName name="_xlnm.Print_Area" localSheetId="9">'4. Darbuotojų patirtis (TP+ran)'!$A$1:$N$198</definedName>
    <definedName name="_xlnm.Print_Area" localSheetId="10">'5. Darbuotojų patirtis (ranga)'!$A$1:$O$163</definedName>
    <definedName name="_xlnm.Print_Area" localSheetId="11">'6,7. Eksploatacija'!$A$1:$AH$151</definedName>
    <definedName name="_xlnm.Print_Area" localSheetId="0">Įvadas!$A$1:$N$133</definedName>
    <definedName name="_xlnm.Print_Area" localSheetId="1">'Kriterijų sąrašas'!$A$1:$R$458</definedName>
    <definedName name="Z_A2242E59_B958_429D_B3CE_85E415A7ABA5_.wvu.Cols" localSheetId="18" hidden="1">' 13. Kokybė. Langai'!$U:$V</definedName>
    <definedName name="Z_A2242E59_B958_429D_B3CE_85E415A7ABA5_.wvu.Cols" localSheetId="15" hidden="1">'10. Įrangos garantija'!$U:$V</definedName>
    <definedName name="Z_A2242E59_B958_429D_B3CE_85E415A7ABA5_.wvu.Cols" localSheetId="16" hidden="1">'11. Įrangos gedimų šalinimas'!$U:$V</definedName>
    <definedName name="Z_A2242E59_B958_429D_B3CE_85E415A7ABA5_.wvu.Cols" localSheetId="17" hidden="1">'12. Ilgaamžiškumas'!$AB:$AC</definedName>
    <definedName name="Z_A2242E59_B958_429D_B3CE_85E415A7ABA5_.wvu.Cols" localSheetId="19" hidden="1">'14. Kokybė. Mineralinė vata'!$U:$V</definedName>
    <definedName name="Z_A2242E59_B958_429D_B3CE_85E415A7ABA5_.wvu.Cols" localSheetId="20" hidden="1">'15. Kokybė. Trinkelės'!$U:$V</definedName>
    <definedName name="Z_A2242E59_B958_429D_B3CE_85E415A7ABA5_.wvu.Cols" localSheetId="21" hidden="1">'16. Kokybė. Keraminės čerpės'!$U:$V</definedName>
    <definedName name="Z_A2242E59_B958_429D_B3CE_85E415A7ABA5_.wvu.Cols" localSheetId="22" hidden="1">'17.Kokybė.Bituminės čerpės'!$U:$V</definedName>
    <definedName name="Z_A2242E59_B958_429D_B3CE_85E415A7ABA5_.wvu.Cols" localSheetId="23" hidden="1">'18. Kokybė.Keraminės plytelės'!$U:$V</definedName>
    <definedName name="Z_A2242E59_B958_429D_B3CE_85E415A7ABA5_.wvu.Cols" localSheetId="24" hidden="1">'19.Kokybė.Kabamosios lubos'!$U:$V</definedName>
    <definedName name="Z_A2242E59_B958_429D_B3CE_85E415A7ABA5_.wvu.Cols" localSheetId="7" hidden="1">'2. Aplinkosaugos charakteristik'!$T:$U</definedName>
    <definedName name="Z_A2242E59_B958_429D_B3CE_85E415A7ABA5_.wvu.Cols" localSheetId="25" hidden="1">'20. Atitvarų energinis naud.'!$AC:$AM</definedName>
    <definedName name="Z_A2242E59_B958_429D_B3CE_85E415A7ABA5_.wvu.Cols" localSheetId="26" hidden="1">'21. Inž.sistemų efektyvumas'!$U:$V</definedName>
    <definedName name="Z_A2242E59_B958_429D_B3CE_85E415A7ABA5_.wvu.Cols" localSheetId="27" hidden="1">'22. Atsinaujinanti energija'!$U:$V</definedName>
    <definedName name="Z_A2242E59_B958_429D_B3CE_85E415A7ABA5_.wvu.Cols" localSheetId="28" hidden="1">'23. Statybos garantija'!$U:$V</definedName>
    <definedName name="Z_A2242E59_B958_429D_B3CE_85E415A7ABA5_.wvu.Cols" localSheetId="29" hidden="1">'24. Universalus dizainas'!$AC:$AD</definedName>
    <definedName name="Z_A2242E59_B958_429D_B3CE_85E415A7ABA5_.wvu.Cols" localSheetId="8" hidden="1">'3. Darbuotojų patirtis (TP) '!$U:$V</definedName>
    <definedName name="Z_A2242E59_B958_429D_B3CE_85E415A7ABA5_.wvu.Cols" localSheetId="10" hidden="1">'5. Darbuotojų patirtis (ranga)'!$U:$V</definedName>
    <definedName name="Z_A2242E59_B958_429D_B3CE_85E415A7ABA5_.wvu.Cols" localSheetId="11" hidden="1">'6,7. Eksploatacija'!$AE:$AH</definedName>
    <definedName name="Z_A2242E59_B958_429D_B3CE_85E415A7ABA5_.wvu.Cols" localSheetId="4" hidden="1">'PD rengimas'!$T:$XFD</definedName>
    <definedName name="Z_A2242E59_B958_429D_B3CE_85E415A7ABA5_.wvu.PrintArea" localSheetId="15" hidden="1">'10. Įrangos garantija'!$A$1:$O$135</definedName>
    <definedName name="Z_A2242E59_B958_429D_B3CE_85E415A7ABA5_.wvu.PrintArea" localSheetId="9" hidden="1">'4. Darbuotojų patirtis (TP+ran)'!$A$1:$N$198</definedName>
    <definedName name="Z_A2242E59_B958_429D_B3CE_85E415A7ABA5_.wvu.PrintArea" localSheetId="10" hidden="1">'5. Darbuotojų patirtis (ranga)'!$A$1:$O$163</definedName>
    <definedName name="Z_A2242E59_B958_429D_B3CE_85E415A7ABA5_.wvu.PrintArea" localSheetId="11" hidden="1">'6,7. Eksploatacija'!$A$1:$AH$151</definedName>
    <definedName name="Z_A2242E59_B958_429D_B3CE_85E415A7ABA5_.wvu.PrintArea" localSheetId="0" hidden="1">Įvadas!$A$1:$N$133</definedName>
    <definedName name="Z_A2242E59_B958_429D_B3CE_85E415A7ABA5_.wvu.PrintArea" localSheetId="1" hidden="1">'Kriterijų sąrašas'!$A$1:$R$458</definedName>
    <definedName name="Z_A2242E59_B958_429D_B3CE_85E415A7ABA5_.wvu.Rows" localSheetId="18" hidden="1">' 13. Kokybė. Langai'!$70:$73,' 13. Kokybė. Langai'!$160:$167</definedName>
    <definedName name="Z_A2242E59_B958_429D_B3CE_85E415A7ABA5_.wvu.Rows" localSheetId="15" hidden="1">'10. Įrangos garantija'!$56:$56,'10. Įrangos garantija'!$75:$75,'10. Įrangos garantija'!$136:$143</definedName>
    <definedName name="Z_A2242E59_B958_429D_B3CE_85E415A7ABA5_.wvu.Rows" localSheetId="16" hidden="1">'11. Įrangos gedimų šalinimas'!$54:$57,'11. Įrangos gedimų šalinimas'!$65:$65,'11. Įrangos gedimų šalinimas'!$130:$137</definedName>
    <definedName name="Z_A2242E59_B958_429D_B3CE_85E415A7ABA5_.wvu.Rows" localSheetId="17" hidden="1">'12. Ilgaamžiškumas'!$60:$62,'12. Ilgaamžiškumas'!$70:$70,'12. Ilgaamžiškumas'!$72:$72,'12. Ilgaamžiškumas'!$110:$110,'12. Ilgaamžiškumas'!$147:$155</definedName>
    <definedName name="Z_A2242E59_B958_429D_B3CE_85E415A7ABA5_.wvu.Rows" localSheetId="19" hidden="1">'14. Kokybė. Mineralinė vata'!$74:$77,'14. Kokybė. Mineralinė vata'!$192:$199</definedName>
    <definedName name="Z_A2242E59_B958_429D_B3CE_85E415A7ABA5_.wvu.Rows" localSheetId="20" hidden="1">'15. Kokybė. Trinkelės'!$59:$62,'15. Kokybė. Trinkelės'!$122:$130</definedName>
    <definedName name="Z_A2242E59_B958_429D_B3CE_85E415A7ABA5_.wvu.Rows" localSheetId="21" hidden="1">'16. Kokybė. Keraminės čerpės'!$51:$53,'16. Kokybė. Keraminės čerpės'!$66:$66,'16. Kokybė. Keraminės čerpės'!$98:$105</definedName>
    <definedName name="Z_A2242E59_B958_429D_B3CE_85E415A7ABA5_.wvu.Rows" localSheetId="22" hidden="1">'17.Kokybė.Bituminės čerpės'!$186:$193</definedName>
    <definedName name="Z_A2242E59_B958_429D_B3CE_85E415A7ABA5_.wvu.Rows" localSheetId="23" hidden="1">'18. Kokybė.Keraminės plytelės'!$54:$56,'18. Kokybė.Keraminės plytelės'!$100:$100,'18. Kokybė.Keraminės plytelės'!$137:$144</definedName>
    <definedName name="Z_A2242E59_B958_429D_B3CE_85E415A7ABA5_.wvu.Rows" localSheetId="24" hidden="1">'19.Kokybė.Kabamosios lubos'!$54:$56,'19.Kokybė.Kabamosios lubos'!$132:$139</definedName>
    <definedName name="Z_A2242E59_B958_429D_B3CE_85E415A7ABA5_.wvu.Rows" localSheetId="7" hidden="1">'2. Aplinkosaugos charakteristik'!$47:$47,'2. Aplinkosaugos charakteristik'!$91:$92,'2. Aplinkosaugos charakteristik'!$136:$143</definedName>
    <definedName name="Z_A2242E59_B958_429D_B3CE_85E415A7ABA5_.wvu.Rows" localSheetId="25" hidden="1">'20. Atitvarų energinis naud.'!$68:$68,'20. Atitvarų energinis naud.'!$96:$98,'20. Atitvarų energinis naud.'!$133:$133,'20. Atitvarų energinis naud.'!$196:$203</definedName>
    <definedName name="Z_A2242E59_B958_429D_B3CE_85E415A7ABA5_.wvu.Rows" localSheetId="26" hidden="1">'21. Inž.sistemų efektyvumas'!$34:$36,'21. Inž.sistemų efektyvumas'!$98:$99,'21. Inž.sistemų efektyvumas'!$146:$146,'21. Inž.sistemų efektyvumas'!$178:$186</definedName>
    <definedName name="Z_A2242E59_B958_429D_B3CE_85E415A7ABA5_.wvu.Rows" localSheetId="27" hidden="1">'22. Atsinaujinanti energija'!$91:$93,'22. Atsinaujinanti energija'!$137:$144</definedName>
    <definedName name="Z_A2242E59_B958_429D_B3CE_85E415A7ABA5_.wvu.Rows" localSheetId="28" hidden="1">'23. Statybos garantija'!$47:$50,'23. Statybos garantija'!$62:$62,'23. Statybos garantija'!$105:$112</definedName>
    <definedName name="Z_A2242E59_B958_429D_B3CE_85E415A7ABA5_.wvu.Rows" localSheetId="29" hidden="1">'24. Universalus dizainas'!$71:$80,'24. Universalus dizainas'!$149:$156</definedName>
    <definedName name="Z_A2242E59_B958_429D_B3CE_85E415A7ABA5_.wvu.Rows" localSheetId="8" hidden="1">'3. Darbuotojų patirtis (TP) '!$36:$36,'3. Darbuotojų patirtis (TP) '!$45:$45,'3. Darbuotojų patirtis (TP) '!$68:$68,'3. Darbuotojų patirtis (TP) '!$123:$123,'3. Darbuotojų patirtis (TP) '!$159:$166</definedName>
    <definedName name="Z_A2242E59_B958_429D_B3CE_85E415A7ABA5_.wvu.Rows" localSheetId="9" hidden="1">'4. Darbuotojų patirtis (TP+ran)'!$73:$74,'4. Darbuotojų patirtis (TP+ran)'!$83:$84,'4. Darbuotojų patirtis (TP+ran)'!$191:$198</definedName>
    <definedName name="Z_A2242E59_B958_429D_B3CE_85E415A7ABA5_.wvu.Rows" localSheetId="10" hidden="1">'5. Darbuotojų patirtis (ranga)'!$21:$21,'5. Darbuotojų patirtis (ranga)'!$32:$32,'5. Darbuotojų patirtis (ranga)'!$122:$122,'5. Darbuotojų patirtis (ranga)'!$126:$126,'5. Darbuotojų patirtis (ranga)'!$156:$163</definedName>
    <definedName name="Z_A2242E59_B958_429D_B3CE_85E415A7ABA5_.wvu.Rows" localSheetId="11" hidden="1">'6,7. Eksploatacija'!$78:$80,'6,7. Eksploatacija'!$153:$174</definedName>
    <definedName name="Z_A2242E59_B958_429D_B3CE_85E415A7ABA5_.wvu.Rows" localSheetId="12" hidden="1">'6,7. P'!$48:$48</definedName>
    <definedName name="Z_A2242E59_B958_429D_B3CE_85E415A7ABA5_.wvu.Rows" localSheetId="13" hidden="1">'8. Atlikimo terminas'!$31:$35,'8. Atlikimo terminas'!$48:$48</definedName>
    <definedName name="Z_A2242E59_B958_429D_B3CE_85E415A7ABA5_.wvu.Rows" localSheetId="14" hidden="1">'9. Laiko planavimas'!$25:$25,'9. Laiko planavimas'!$45:$47</definedName>
    <definedName name="Z_A2242E59_B958_429D_B3CE_85E415A7ABA5_.wvu.Rows" localSheetId="3" hidden="1">'Bendras vertinimas'!$5:$5,'Bendras vertinimas'!$14:$14,'Bendras vertinimas'!$46:$48</definedName>
    <definedName name="Z_A2242E59_B958_429D_B3CE_85E415A7ABA5_.wvu.Rows" localSheetId="0" hidden="1">Įvadas!$162:$1048576,Įvadas!$134:$143</definedName>
    <definedName name="Z_A2242E59_B958_429D_B3CE_85E415A7ABA5_.wvu.Rows" localSheetId="1" hidden="1">'Kriterijų sąrašas'!$4:$4,'Kriterijų sąrašas'!$185:$187</definedName>
    <definedName name="Z_A2242E59_B958_429D_B3CE_85E415A7ABA5_.wvu.Rows" localSheetId="4" hidden="1">'PD rengimas'!$166:$166</definedName>
    <definedName name="Z_AE7FCA23_A141_42BB_B68F_DD99A7DC8BEA_.wvu.Cols" localSheetId="18" hidden="1">' 13. Kokybė. Langai'!$U:$V</definedName>
    <definedName name="Z_AE7FCA23_A141_42BB_B68F_DD99A7DC8BEA_.wvu.Cols" localSheetId="15" hidden="1">'10. Įrangos garantija'!$U:$V</definedName>
    <definedName name="Z_AE7FCA23_A141_42BB_B68F_DD99A7DC8BEA_.wvu.Cols" localSheetId="16" hidden="1">'11. Įrangos gedimų šalinimas'!$U:$V</definedName>
    <definedName name="Z_AE7FCA23_A141_42BB_B68F_DD99A7DC8BEA_.wvu.Cols" localSheetId="17" hidden="1">'12. Ilgaamžiškumas'!$AB:$AC</definedName>
    <definedName name="Z_AE7FCA23_A141_42BB_B68F_DD99A7DC8BEA_.wvu.Cols" localSheetId="19" hidden="1">'14. Kokybė. Mineralinė vata'!$U:$V</definedName>
    <definedName name="Z_AE7FCA23_A141_42BB_B68F_DD99A7DC8BEA_.wvu.Cols" localSheetId="20" hidden="1">'15. Kokybė. Trinkelės'!$U:$V</definedName>
    <definedName name="Z_AE7FCA23_A141_42BB_B68F_DD99A7DC8BEA_.wvu.Cols" localSheetId="21" hidden="1">'16. Kokybė. Keraminės čerpės'!$U:$V</definedName>
    <definedName name="Z_AE7FCA23_A141_42BB_B68F_DD99A7DC8BEA_.wvu.Cols" localSheetId="22" hidden="1">'17.Kokybė.Bituminės čerpės'!$U:$V</definedName>
    <definedName name="Z_AE7FCA23_A141_42BB_B68F_DD99A7DC8BEA_.wvu.Cols" localSheetId="23" hidden="1">'18. Kokybė.Keraminės plytelės'!$U:$V</definedName>
    <definedName name="Z_AE7FCA23_A141_42BB_B68F_DD99A7DC8BEA_.wvu.Cols" localSheetId="24" hidden="1">'19.Kokybė.Kabamosios lubos'!$U:$V</definedName>
    <definedName name="Z_AE7FCA23_A141_42BB_B68F_DD99A7DC8BEA_.wvu.Cols" localSheetId="7" hidden="1">'2. Aplinkosaugos charakteristik'!$T:$U</definedName>
    <definedName name="Z_AE7FCA23_A141_42BB_B68F_DD99A7DC8BEA_.wvu.Cols" localSheetId="25" hidden="1">'20. Atitvarų energinis naud.'!$AC:$AM</definedName>
    <definedName name="Z_AE7FCA23_A141_42BB_B68F_DD99A7DC8BEA_.wvu.Cols" localSheetId="26" hidden="1">'21. Inž.sistemų efektyvumas'!$U:$V</definedName>
    <definedName name="Z_AE7FCA23_A141_42BB_B68F_DD99A7DC8BEA_.wvu.Cols" localSheetId="27" hidden="1">'22. Atsinaujinanti energija'!$U:$V</definedName>
    <definedName name="Z_AE7FCA23_A141_42BB_B68F_DD99A7DC8BEA_.wvu.Cols" localSheetId="28" hidden="1">'23. Statybos garantija'!$U:$V</definedName>
    <definedName name="Z_AE7FCA23_A141_42BB_B68F_DD99A7DC8BEA_.wvu.Cols" localSheetId="29" hidden="1">'24. Universalus dizainas'!$AC:$AD</definedName>
    <definedName name="Z_AE7FCA23_A141_42BB_B68F_DD99A7DC8BEA_.wvu.Cols" localSheetId="8" hidden="1">'3. Darbuotojų patirtis (TP) '!$U:$V</definedName>
    <definedName name="Z_AE7FCA23_A141_42BB_B68F_DD99A7DC8BEA_.wvu.Cols" localSheetId="10" hidden="1">'5. Darbuotojų patirtis (ranga)'!$U:$V</definedName>
    <definedName name="Z_AE7FCA23_A141_42BB_B68F_DD99A7DC8BEA_.wvu.Cols" localSheetId="11" hidden="1">'6,7. Eksploatacija'!$AE:$AH</definedName>
    <definedName name="Z_AE7FCA23_A141_42BB_B68F_DD99A7DC8BEA_.wvu.Cols" localSheetId="4" hidden="1">'PD rengimas'!$T:$XFD</definedName>
    <definedName name="Z_AE7FCA23_A141_42BB_B68F_DD99A7DC8BEA_.wvu.PrintArea" localSheetId="15" hidden="1">'10. Įrangos garantija'!$A$1:$O$135</definedName>
    <definedName name="Z_AE7FCA23_A141_42BB_B68F_DD99A7DC8BEA_.wvu.PrintArea" localSheetId="9" hidden="1">'4. Darbuotojų patirtis (TP+ran)'!$A$1:$N$198</definedName>
    <definedName name="Z_AE7FCA23_A141_42BB_B68F_DD99A7DC8BEA_.wvu.PrintArea" localSheetId="10" hidden="1">'5. Darbuotojų patirtis (ranga)'!$A$1:$O$163</definedName>
    <definedName name="Z_AE7FCA23_A141_42BB_B68F_DD99A7DC8BEA_.wvu.PrintArea" localSheetId="11" hidden="1">'6,7. Eksploatacija'!$A$1:$AH$151</definedName>
    <definedName name="Z_AE7FCA23_A141_42BB_B68F_DD99A7DC8BEA_.wvu.PrintArea" localSheetId="0" hidden="1">Įvadas!$A$1:$N$133</definedName>
    <definedName name="Z_AE7FCA23_A141_42BB_B68F_DD99A7DC8BEA_.wvu.PrintArea" localSheetId="1" hidden="1">'Kriterijų sąrašas'!$A$1:$R$458</definedName>
    <definedName name="Z_AE7FCA23_A141_42BB_B68F_DD99A7DC8BEA_.wvu.Rows" localSheetId="18" hidden="1">' 13. Kokybė. Langai'!$70:$73,' 13. Kokybė. Langai'!$160:$167</definedName>
    <definedName name="Z_AE7FCA23_A141_42BB_B68F_DD99A7DC8BEA_.wvu.Rows" localSheetId="15" hidden="1">'10. Įrangos garantija'!$56:$56,'10. Įrangos garantija'!$75:$75,'10. Įrangos garantija'!$136:$143</definedName>
    <definedName name="Z_AE7FCA23_A141_42BB_B68F_DD99A7DC8BEA_.wvu.Rows" localSheetId="16" hidden="1">'11. Įrangos gedimų šalinimas'!$54:$57,'11. Įrangos gedimų šalinimas'!$65:$65,'11. Įrangos gedimų šalinimas'!$130:$137</definedName>
    <definedName name="Z_AE7FCA23_A141_42BB_B68F_DD99A7DC8BEA_.wvu.Rows" localSheetId="17" hidden="1">'12. Ilgaamžiškumas'!$60:$62,'12. Ilgaamžiškumas'!$70:$70,'12. Ilgaamžiškumas'!$72:$72,'12. Ilgaamžiškumas'!$110:$110,'12. Ilgaamžiškumas'!$147:$155</definedName>
    <definedName name="Z_AE7FCA23_A141_42BB_B68F_DD99A7DC8BEA_.wvu.Rows" localSheetId="19" hidden="1">'14. Kokybė. Mineralinė vata'!$74:$77,'14. Kokybė. Mineralinė vata'!$192:$199</definedName>
    <definedName name="Z_AE7FCA23_A141_42BB_B68F_DD99A7DC8BEA_.wvu.Rows" localSheetId="20" hidden="1">'15. Kokybė. Trinkelės'!$59:$62,'15. Kokybė. Trinkelės'!$122:$130</definedName>
    <definedName name="Z_AE7FCA23_A141_42BB_B68F_DD99A7DC8BEA_.wvu.Rows" localSheetId="21" hidden="1">'16. Kokybė. Keraminės čerpės'!$51:$53,'16. Kokybė. Keraminės čerpės'!$66:$66,'16. Kokybė. Keraminės čerpės'!$98:$105</definedName>
    <definedName name="Z_AE7FCA23_A141_42BB_B68F_DD99A7DC8BEA_.wvu.Rows" localSheetId="22" hidden="1">'17.Kokybė.Bituminės čerpės'!$186:$193</definedName>
    <definedName name="Z_AE7FCA23_A141_42BB_B68F_DD99A7DC8BEA_.wvu.Rows" localSheetId="23" hidden="1">'18. Kokybė.Keraminės plytelės'!$54:$56,'18. Kokybė.Keraminės plytelės'!$100:$100,'18. Kokybė.Keraminės plytelės'!$137:$144</definedName>
    <definedName name="Z_AE7FCA23_A141_42BB_B68F_DD99A7DC8BEA_.wvu.Rows" localSheetId="24" hidden="1">'19.Kokybė.Kabamosios lubos'!$54:$56,'19.Kokybė.Kabamosios lubos'!$132:$139</definedName>
    <definedName name="Z_AE7FCA23_A141_42BB_B68F_DD99A7DC8BEA_.wvu.Rows" localSheetId="7" hidden="1">'2. Aplinkosaugos charakteristik'!$47:$47,'2. Aplinkosaugos charakteristik'!$91:$92,'2. Aplinkosaugos charakteristik'!$136:$143</definedName>
    <definedName name="Z_AE7FCA23_A141_42BB_B68F_DD99A7DC8BEA_.wvu.Rows" localSheetId="25" hidden="1">'20. Atitvarų energinis naud.'!$68:$68,'20. Atitvarų energinis naud.'!$96:$98,'20. Atitvarų energinis naud.'!$133:$133,'20. Atitvarų energinis naud.'!$196:$203</definedName>
    <definedName name="Z_AE7FCA23_A141_42BB_B68F_DD99A7DC8BEA_.wvu.Rows" localSheetId="26" hidden="1">'21. Inž.sistemų efektyvumas'!$34:$36,'21. Inž.sistemų efektyvumas'!$98:$99,'21. Inž.sistemų efektyvumas'!$146:$146,'21. Inž.sistemų efektyvumas'!$178:$186</definedName>
    <definedName name="Z_AE7FCA23_A141_42BB_B68F_DD99A7DC8BEA_.wvu.Rows" localSheetId="27" hidden="1">'22. Atsinaujinanti energija'!$91:$93,'22. Atsinaujinanti energija'!$137:$144</definedName>
    <definedName name="Z_AE7FCA23_A141_42BB_B68F_DD99A7DC8BEA_.wvu.Rows" localSheetId="28" hidden="1">'23. Statybos garantija'!$47:$50,'23. Statybos garantija'!$62:$62,'23. Statybos garantija'!$105:$112</definedName>
    <definedName name="Z_AE7FCA23_A141_42BB_B68F_DD99A7DC8BEA_.wvu.Rows" localSheetId="29" hidden="1">'24. Universalus dizainas'!$71:$80,'24. Universalus dizainas'!$149:$156</definedName>
    <definedName name="Z_AE7FCA23_A141_42BB_B68F_DD99A7DC8BEA_.wvu.Rows" localSheetId="8" hidden="1">'3. Darbuotojų patirtis (TP) '!$36:$36,'3. Darbuotojų patirtis (TP) '!$45:$45,'3. Darbuotojų patirtis (TP) '!$68:$68,'3. Darbuotojų patirtis (TP) '!$123:$123,'3. Darbuotojų patirtis (TP) '!$159:$166</definedName>
    <definedName name="Z_AE7FCA23_A141_42BB_B68F_DD99A7DC8BEA_.wvu.Rows" localSheetId="9" hidden="1">'4. Darbuotojų patirtis (TP+ran)'!$73:$74,'4. Darbuotojų patirtis (TP+ran)'!$83:$84,'4. Darbuotojų patirtis (TP+ran)'!$191:$198</definedName>
    <definedName name="Z_AE7FCA23_A141_42BB_B68F_DD99A7DC8BEA_.wvu.Rows" localSheetId="10" hidden="1">'5. Darbuotojų patirtis (ranga)'!$21:$21,'5. Darbuotojų patirtis (ranga)'!$32:$32,'5. Darbuotojų patirtis (ranga)'!$122:$122,'5. Darbuotojų patirtis (ranga)'!$126:$126,'5. Darbuotojų patirtis (ranga)'!$156:$163</definedName>
    <definedName name="Z_AE7FCA23_A141_42BB_B68F_DD99A7DC8BEA_.wvu.Rows" localSheetId="11" hidden="1">'6,7. Eksploatacija'!$78:$80,'6,7. Eksploatacija'!$153:$174</definedName>
    <definedName name="Z_AE7FCA23_A141_42BB_B68F_DD99A7DC8BEA_.wvu.Rows" localSheetId="12" hidden="1">'6,7. P'!$48:$48</definedName>
    <definedName name="Z_AE7FCA23_A141_42BB_B68F_DD99A7DC8BEA_.wvu.Rows" localSheetId="13" hidden="1">'8. Atlikimo terminas'!$31:$35,'8. Atlikimo terminas'!$48:$48</definedName>
    <definedName name="Z_AE7FCA23_A141_42BB_B68F_DD99A7DC8BEA_.wvu.Rows" localSheetId="14" hidden="1">'9. Laiko planavimas'!$25:$25,'9. Laiko planavimas'!$45:$47</definedName>
    <definedName name="Z_AE7FCA23_A141_42BB_B68F_DD99A7DC8BEA_.wvu.Rows" localSheetId="3" hidden="1">'Bendras vertinimas'!$5:$5,'Bendras vertinimas'!$14:$14,'Bendras vertinimas'!$46:$48</definedName>
    <definedName name="Z_AE7FCA23_A141_42BB_B68F_DD99A7DC8BEA_.wvu.Rows" localSheetId="0" hidden="1">Įvadas!$162:$1048576,Įvadas!$134:$143,Įvadas!$158:$161</definedName>
    <definedName name="Z_AE7FCA23_A141_42BB_B68F_DD99A7DC8BEA_.wvu.Rows" localSheetId="1" hidden="1">'Kriterijų sąrašas'!$4:$4</definedName>
    <definedName name="Z_AE7FCA23_A141_42BB_B68F_DD99A7DC8BEA_.wvu.Rows" localSheetId="4" hidden="1">'PD rengimas'!$166:$166</definedName>
  </definedNames>
  <calcPr calcId="162913"/>
  <customWorkbookViews>
    <customWorkbookView name="Jurgita Jankauskienė - Personal View" guid="{AE7FCA23-A141-42BB-B68F-DD99A7DC8BEA}" autoUpdate="1" mergeInterval="5" personalView="1" maximized="1" xWindow="-8" yWindow="-8" windowWidth="1936" windowHeight="1056" tabRatio="781" activeSheetId="9"/>
    <customWorkbookView name="Neringa Virbickaitė - Personal View" guid="{A2242E59-B958-429D-B3CE-85E415A7ABA5}" mergeInterval="0" personalView="1" maximized="1" xWindow="-8" yWindow="-8" windowWidth="1936" windowHeight="1056" tabRatio="781" activeSheetId="1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9" i="7" l="1"/>
  <c r="J110" i="7"/>
  <c r="J111" i="7"/>
  <c r="J112" i="7"/>
  <c r="J113" i="7"/>
  <c r="J114" i="7"/>
  <c r="J115" i="7"/>
  <c r="J116" i="7"/>
  <c r="J117" i="7"/>
  <c r="J118" i="7"/>
  <c r="J119" i="7"/>
  <c r="J120" i="7"/>
  <c r="J121" i="7"/>
  <c r="J122" i="7"/>
  <c r="J123" i="7"/>
  <c r="J124" i="7"/>
  <c r="J125" i="7"/>
  <c r="J126" i="7"/>
  <c r="J127" i="7"/>
  <c r="GD157" i="33"/>
  <c r="GD156" i="33"/>
  <c r="GD155" i="33"/>
  <c r="GD154" i="33"/>
  <c r="GD153" i="33"/>
  <c r="GD152" i="33"/>
  <c r="GD151" i="33"/>
  <c r="GD150" i="33"/>
  <c r="GD149" i="33"/>
  <c r="GD148" i="33"/>
  <c r="GD147" i="33"/>
  <c r="GD146" i="33"/>
  <c r="GD145" i="33"/>
  <c r="GD144" i="33"/>
  <c r="GD143" i="33"/>
  <c r="GD142" i="33"/>
  <c r="GD141" i="33"/>
  <c r="GD140" i="33"/>
  <c r="GD139" i="33"/>
  <c r="GD138" i="33"/>
  <c r="U76" i="28" l="1"/>
  <c r="V76" i="28"/>
  <c r="U77" i="28"/>
  <c r="V77" i="28"/>
  <c r="U78" i="28"/>
  <c r="V78" i="28"/>
  <c r="U79" i="28"/>
  <c r="V79" i="28"/>
  <c r="U80" i="28"/>
  <c r="V80" i="28"/>
  <c r="U81" i="28"/>
  <c r="V81" i="28"/>
  <c r="U82" i="28"/>
  <c r="V82" i="28"/>
  <c r="U83" i="28"/>
  <c r="V83" i="28"/>
  <c r="U84" i="28"/>
  <c r="V84" i="28"/>
  <c r="U85" i="28"/>
  <c r="V85" i="28"/>
  <c r="U86" i="28"/>
  <c r="V86" i="28"/>
  <c r="U87" i="28"/>
  <c r="V87" i="28"/>
  <c r="U88" i="28"/>
  <c r="V88" i="28"/>
  <c r="U89" i="28"/>
  <c r="V89" i="28"/>
  <c r="U90" i="28"/>
  <c r="V90" i="28"/>
  <c r="U91" i="28"/>
  <c r="V91" i="28"/>
  <c r="U92" i="28"/>
  <c r="V92" i="28"/>
  <c r="U93" i="28"/>
  <c r="V93" i="28"/>
  <c r="U94" i="28"/>
  <c r="V94" i="28"/>
  <c r="V75" i="28"/>
  <c r="U75" i="28"/>
  <c r="U78" i="24"/>
  <c r="V78" i="24"/>
  <c r="U79" i="24"/>
  <c r="V79" i="24"/>
  <c r="U80" i="24"/>
  <c r="V80" i="24"/>
  <c r="U81" i="24"/>
  <c r="V81" i="24"/>
  <c r="U82" i="24"/>
  <c r="V82" i="24"/>
  <c r="U83" i="24"/>
  <c r="V83" i="24"/>
  <c r="U84" i="24"/>
  <c r="V84" i="24"/>
  <c r="U85" i="24"/>
  <c r="V85" i="24"/>
  <c r="U86" i="24"/>
  <c r="V86" i="24"/>
  <c r="U87" i="24"/>
  <c r="V87" i="24"/>
  <c r="U88" i="24"/>
  <c r="V88" i="24"/>
  <c r="U89" i="24"/>
  <c r="V89" i="24"/>
  <c r="U90" i="24"/>
  <c r="V90" i="24"/>
  <c r="U91" i="24"/>
  <c r="V91" i="24"/>
  <c r="U92" i="24"/>
  <c r="V92" i="24"/>
  <c r="U93" i="24"/>
  <c r="V93" i="24"/>
  <c r="U94" i="24"/>
  <c r="V94" i="24"/>
  <c r="U95" i="24"/>
  <c r="V95" i="24"/>
  <c r="U96" i="24"/>
  <c r="V96" i="24"/>
  <c r="V77" i="24"/>
  <c r="U77" i="24"/>
  <c r="U103" i="10"/>
  <c r="V103" i="10"/>
  <c r="W103" i="10"/>
  <c r="X103" i="10"/>
  <c r="U104" i="10"/>
  <c r="V104" i="10"/>
  <c r="W104" i="10"/>
  <c r="X104" i="10"/>
  <c r="U105" i="10"/>
  <c r="V105" i="10"/>
  <c r="W105" i="10"/>
  <c r="X105" i="10"/>
  <c r="U106" i="10"/>
  <c r="V106" i="10"/>
  <c r="W106" i="10"/>
  <c r="X106" i="10"/>
  <c r="U107" i="10"/>
  <c r="V107" i="10"/>
  <c r="W107" i="10"/>
  <c r="X107" i="10"/>
  <c r="U108" i="10"/>
  <c r="V108" i="10"/>
  <c r="W108" i="10"/>
  <c r="X108" i="10"/>
  <c r="U109" i="10"/>
  <c r="V109" i="10"/>
  <c r="W109" i="10"/>
  <c r="X109" i="10"/>
  <c r="U110" i="10"/>
  <c r="V110" i="10"/>
  <c r="W110" i="10"/>
  <c r="X110" i="10"/>
  <c r="U111" i="10"/>
  <c r="V111" i="10"/>
  <c r="W111" i="10"/>
  <c r="X111" i="10"/>
  <c r="U112" i="10"/>
  <c r="V112" i="10"/>
  <c r="W112" i="10"/>
  <c r="X112" i="10"/>
  <c r="U113" i="10"/>
  <c r="V113" i="10"/>
  <c r="W113" i="10"/>
  <c r="X113" i="10"/>
  <c r="U114" i="10"/>
  <c r="V114" i="10"/>
  <c r="W114" i="10"/>
  <c r="X114" i="10"/>
  <c r="U115" i="10"/>
  <c r="V115" i="10"/>
  <c r="W115" i="10"/>
  <c r="X115" i="10"/>
  <c r="U116" i="10"/>
  <c r="V116" i="10"/>
  <c r="W116" i="10"/>
  <c r="X116" i="10"/>
  <c r="U117" i="10"/>
  <c r="V117" i="10"/>
  <c r="W117" i="10"/>
  <c r="X117" i="10"/>
  <c r="U118" i="10"/>
  <c r="V118" i="10"/>
  <c r="W118" i="10"/>
  <c r="X118" i="10"/>
  <c r="U119" i="10"/>
  <c r="V119" i="10"/>
  <c r="W119" i="10"/>
  <c r="X119" i="10"/>
  <c r="U120" i="10"/>
  <c r="V120" i="10"/>
  <c r="W120" i="10"/>
  <c r="X120" i="10"/>
  <c r="U121" i="10"/>
  <c r="V121" i="10"/>
  <c r="W121" i="10"/>
  <c r="X121" i="10"/>
  <c r="V102" i="10"/>
  <c r="W102" i="10"/>
  <c r="X102" i="10"/>
  <c r="U102" i="10"/>
  <c r="AA130" i="9" l="1"/>
  <c r="Z130" i="9"/>
  <c r="Y130" i="9"/>
  <c r="AA129" i="9"/>
  <c r="Z129" i="9"/>
  <c r="Y129" i="9"/>
  <c r="AA128" i="9"/>
  <c r="Z128" i="9"/>
  <c r="Y128" i="9"/>
  <c r="AA127" i="9"/>
  <c r="Z127" i="9"/>
  <c r="Y127" i="9"/>
  <c r="AA126" i="9"/>
  <c r="Z126" i="9"/>
  <c r="Y126" i="9"/>
  <c r="AA125" i="9"/>
  <c r="Z125" i="9"/>
  <c r="Y125" i="9"/>
  <c r="AA124" i="9"/>
  <c r="Z124" i="9"/>
  <c r="Y124" i="9"/>
  <c r="AA123" i="9"/>
  <c r="Z123" i="9"/>
  <c r="Y123" i="9"/>
  <c r="AA122" i="9"/>
  <c r="Z122" i="9"/>
  <c r="Y122" i="9"/>
  <c r="AA121" i="9"/>
  <c r="Z121" i="9"/>
  <c r="Y121" i="9"/>
  <c r="AA120" i="9"/>
  <c r="Z120" i="9"/>
  <c r="Y120" i="9"/>
  <c r="AA119" i="9"/>
  <c r="Z119" i="9"/>
  <c r="Y119" i="9"/>
  <c r="AA118" i="9"/>
  <c r="Z118" i="9"/>
  <c r="Y118" i="9"/>
  <c r="AA117" i="9"/>
  <c r="Z117" i="9"/>
  <c r="Y117" i="9"/>
  <c r="AA116" i="9"/>
  <c r="Z116" i="9"/>
  <c r="Y116" i="9"/>
  <c r="AA115" i="9"/>
  <c r="Z115" i="9"/>
  <c r="Y115" i="9"/>
  <c r="AA114" i="9"/>
  <c r="Z114" i="9"/>
  <c r="Y114" i="9"/>
  <c r="AA113" i="9"/>
  <c r="Z113" i="9"/>
  <c r="Y113" i="9"/>
  <c r="AA112" i="9"/>
  <c r="Z112" i="9"/>
  <c r="Y112" i="9"/>
  <c r="AA111" i="9"/>
  <c r="Z111" i="9"/>
  <c r="Y111" i="9"/>
  <c r="U112" i="9"/>
  <c r="V112" i="9"/>
  <c r="W112" i="9"/>
  <c r="U113" i="9"/>
  <c r="V113" i="9"/>
  <c r="W113" i="9"/>
  <c r="U114" i="9"/>
  <c r="V114" i="9"/>
  <c r="W114" i="9"/>
  <c r="U115" i="9"/>
  <c r="V115" i="9"/>
  <c r="W115" i="9"/>
  <c r="U116" i="9"/>
  <c r="V116" i="9"/>
  <c r="W116" i="9"/>
  <c r="U117" i="9"/>
  <c r="V117" i="9"/>
  <c r="W117" i="9"/>
  <c r="U118" i="9"/>
  <c r="V118" i="9"/>
  <c r="W118" i="9"/>
  <c r="U119" i="9"/>
  <c r="V119" i="9"/>
  <c r="W119" i="9"/>
  <c r="U120" i="9"/>
  <c r="V120" i="9"/>
  <c r="W120" i="9"/>
  <c r="U121" i="9"/>
  <c r="V121" i="9"/>
  <c r="W121" i="9"/>
  <c r="U122" i="9"/>
  <c r="V122" i="9"/>
  <c r="W122" i="9"/>
  <c r="U123" i="9"/>
  <c r="V123" i="9"/>
  <c r="W123" i="9"/>
  <c r="U124" i="9"/>
  <c r="V124" i="9"/>
  <c r="W124" i="9"/>
  <c r="U125" i="9"/>
  <c r="V125" i="9"/>
  <c r="W125" i="9"/>
  <c r="U126" i="9"/>
  <c r="V126" i="9"/>
  <c r="W126" i="9"/>
  <c r="U127" i="9"/>
  <c r="V127" i="9"/>
  <c r="W127" i="9"/>
  <c r="U128" i="9"/>
  <c r="V128" i="9"/>
  <c r="W128" i="9"/>
  <c r="U129" i="9"/>
  <c r="V129" i="9"/>
  <c r="W129" i="9"/>
  <c r="U130" i="9"/>
  <c r="V130" i="9"/>
  <c r="W130" i="9"/>
  <c r="V111" i="9"/>
  <c r="W111" i="9"/>
  <c r="U111" i="9"/>
  <c r="H82" i="24" l="1"/>
  <c r="H83" i="24"/>
  <c r="H84" i="24"/>
  <c r="H85" i="24"/>
  <c r="G94" i="28" l="1"/>
  <c r="G93" i="28"/>
  <c r="G92" i="28"/>
  <c r="G91" i="28"/>
  <c r="G90" i="28"/>
  <c r="G89" i="28"/>
  <c r="G88" i="28"/>
  <c r="G87" i="28"/>
  <c r="G86" i="28"/>
  <c r="G85" i="28"/>
  <c r="G84" i="28"/>
  <c r="G83" i="28"/>
  <c r="G82" i="28"/>
  <c r="G81" i="28"/>
  <c r="G80" i="28"/>
  <c r="G79" i="28"/>
  <c r="G78" i="28"/>
  <c r="G77" i="28"/>
  <c r="G76" i="28"/>
  <c r="G75" i="28"/>
  <c r="F76" i="28"/>
  <c r="F77" i="28"/>
  <c r="F78" i="28"/>
  <c r="F79" i="28"/>
  <c r="F80" i="28"/>
  <c r="F81" i="28"/>
  <c r="F82" i="28"/>
  <c r="F83" i="28"/>
  <c r="F84" i="28"/>
  <c r="F85" i="28"/>
  <c r="F86" i="28"/>
  <c r="F87" i="28"/>
  <c r="F88" i="28"/>
  <c r="F89" i="28"/>
  <c r="F90" i="28"/>
  <c r="F91" i="28"/>
  <c r="F92" i="28"/>
  <c r="F93" i="28"/>
  <c r="F94" i="28"/>
  <c r="F75" i="28"/>
  <c r="L96" i="24"/>
  <c r="L95" i="24"/>
  <c r="L94" i="24"/>
  <c r="L93" i="24"/>
  <c r="L92" i="24"/>
  <c r="L91" i="24"/>
  <c r="L90" i="24"/>
  <c r="L89" i="24"/>
  <c r="L88" i="24"/>
  <c r="L87" i="24"/>
  <c r="L86" i="24"/>
  <c r="L85" i="24"/>
  <c r="L84" i="24"/>
  <c r="L83" i="24"/>
  <c r="L82" i="24"/>
  <c r="L81" i="24"/>
  <c r="L80" i="24"/>
  <c r="L79" i="24"/>
  <c r="L78" i="24"/>
  <c r="L77" i="24"/>
  <c r="K77" i="24"/>
  <c r="K79" i="24"/>
  <c r="K80" i="24"/>
  <c r="K81" i="24"/>
  <c r="K82" i="24"/>
  <c r="K83" i="24"/>
  <c r="K84" i="24"/>
  <c r="K85" i="24"/>
  <c r="K86" i="24"/>
  <c r="K87" i="24"/>
  <c r="K88" i="24"/>
  <c r="K89" i="24"/>
  <c r="K90" i="24"/>
  <c r="K91" i="24"/>
  <c r="K92" i="24"/>
  <c r="K93" i="24"/>
  <c r="K94" i="24"/>
  <c r="K95" i="24"/>
  <c r="K96" i="24"/>
  <c r="K78" i="24"/>
  <c r="L96" i="23"/>
  <c r="L95" i="23"/>
  <c r="L94" i="23"/>
  <c r="L93" i="23"/>
  <c r="L92" i="23"/>
  <c r="L91" i="23"/>
  <c r="L90" i="23"/>
  <c r="L89" i="23"/>
  <c r="L88" i="23"/>
  <c r="L87" i="23"/>
  <c r="L86" i="23"/>
  <c r="L85" i="23"/>
  <c r="L84" i="23"/>
  <c r="L83" i="23"/>
  <c r="L82" i="23"/>
  <c r="L81" i="23"/>
  <c r="L80" i="23"/>
  <c r="L79" i="23"/>
  <c r="L78" i="23"/>
  <c r="L77" i="23"/>
  <c r="K96" i="23"/>
  <c r="K95" i="23"/>
  <c r="K94" i="23"/>
  <c r="K93" i="23"/>
  <c r="K92" i="23"/>
  <c r="K91" i="23"/>
  <c r="K90" i="23"/>
  <c r="K89" i="23"/>
  <c r="K88" i="23"/>
  <c r="K87" i="23"/>
  <c r="K86" i="23"/>
  <c r="K85" i="23"/>
  <c r="K84" i="23"/>
  <c r="K83" i="23"/>
  <c r="K82" i="23"/>
  <c r="K81" i="23"/>
  <c r="K80" i="23"/>
  <c r="K79" i="23"/>
  <c r="K78" i="23"/>
  <c r="K77" i="23"/>
  <c r="J96" i="23"/>
  <c r="J95" i="23"/>
  <c r="J94" i="23"/>
  <c r="J93" i="23"/>
  <c r="J92" i="23"/>
  <c r="J91" i="23"/>
  <c r="J90" i="23"/>
  <c r="J89" i="23"/>
  <c r="J88" i="23"/>
  <c r="J87" i="23"/>
  <c r="J86" i="23"/>
  <c r="J85" i="23"/>
  <c r="J84" i="23"/>
  <c r="J83" i="23"/>
  <c r="J82" i="23"/>
  <c r="J81" i="23"/>
  <c r="J80" i="23"/>
  <c r="J79" i="23"/>
  <c r="J78" i="23"/>
  <c r="J77" i="23"/>
  <c r="I96" i="23"/>
  <c r="I95" i="23"/>
  <c r="I94" i="23"/>
  <c r="I93" i="23"/>
  <c r="I92" i="23"/>
  <c r="I91" i="23"/>
  <c r="I90" i="23"/>
  <c r="I89" i="23"/>
  <c r="I88" i="23"/>
  <c r="I87" i="23"/>
  <c r="I86" i="23"/>
  <c r="I85" i="23"/>
  <c r="I84" i="23"/>
  <c r="I83" i="23"/>
  <c r="I82" i="23"/>
  <c r="I81" i="23"/>
  <c r="I80" i="23"/>
  <c r="I79" i="23"/>
  <c r="I78" i="23"/>
  <c r="I77" i="23"/>
  <c r="H78" i="23"/>
  <c r="H79" i="23"/>
  <c r="H80" i="23"/>
  <c r="H81" i="23"/>
  <c r="H82" i="23"/>
  <c r="H83" i="23"/>
  <c r="H84" i="23"/>
  <c r="H85" i="23"/>
  <c r="H86" i="23"/>
  <c r="H87" i="23"/>
  <c r="H88" i="23"/>
  <c r="H89" i="23"/>
  <c r="H90" i="23"/>
  <c r="H91" i="23"/>
  <c r="H92" i="23"/>
  <c r="H93" i="23"/>
  <c r="H94" i="23"/>
  <c r="H95" i="23"/>
  <c r="H96" i="23"/>
  <c r="H77" i="23"/>
  <c r="K132" i="22"/>
  <c r="K133" i="22"/>
  <c r="K134" i="22"/>
  <c r="K135" i="22"/>
  <c r="K136" i="22"/>
  <c r="K137" i="22"/>
  <c r="K138" i="22"/>
  <c r="K139" i="22"/>
  <c r="K140" i="22"/>
  <c r="K141" i="22"/>
  <c r="K142" i="22"/>
  <c r="K143" i="22"/>
  <c r="K144" i="22"/>
  <c r="K145" i="22"/>
  <c r="K146" i="22"/>
  <c r="K147" i="22"/>
  <c r="K148" i="22"/>
  <c r="K149" i="22"/>
  <c r="K150" i="22"/>
  <c r="L150" i="22"/>
  <c r="L149" i="22"/>
  <c r="L148" i="22"/>
  <c r="L147" i="22"/>
  <c r="L146" i="22"/>
  <c r="L145" i="22"/>
  <c r="L144" i="22"/>
  <c r="L143" i="22"/>
  <c r="L142" i="22"/>
  <c r="L141" i="22"/>
  <c r="L140" i="22"/>
  <c r="L139" i="22"/>
  <c r="L138" i="22"/>
  <c r="L137" i="22"/>
  <c r="L136" i="22"/>
  <c r="L135" i="22"/>
  <c r="L134" i="22"/>
  <c r="L133" i="22"/>
  <c r="L132" i="22"/>
  <c r="L131" i="22"/>
  <c r="J150" i="22"/>
  <c r="J149" i="22"/>
  <c r="J148" i="22"/>
  <c r="J147" i="22"/>
  <c r="J146" i="22"/>
  <c r="J145" i="22"/>
  <c r="J144" i="22"/>
  <c r="J143" i="22"/>
  <c r="J142" i="22"/>
  <c r="J141" i="22"/>
  <c r="J140" i="22"/>
  <c r="J139" i="22"/>
  <c r="J138" i="22"/>
  <c r="J137" i="22"/>
  <c r="J136" i="22"/>
  <c r="J135" i="22"/>
  <c r="J134" i="22"/>
  <c r="J133" i="22"/>
  <c r="J132" i="22"/>
  <c r="J131" i="22"/>
  <c r="I132" i="22"/>
  <c r="I133" i="22"/>
  <c r="I134" i="22"/>
  <c r="I135" i="22"/>
  <c r="I136" i="22"/>
  <c r="I137" i="22"/>
  <c r="I138" i="22"/>
  <c r="I139" i="22"/>
  <c r="I140" i="22"/>
  <c r="I141" i="22"/>
  <c r="I142" i="22"/>
  <c r="I143" i="22"/>
  <c r="I144" i="22"/>
  <c r="I145" i="22"/>
  <c r="I146" i="22"/>
  <c r="I147" i="22"/>
  <c r="I148" i="22"/>
  <c r="I149" i="22"/>
  <c r="I150" i="22"/>
  <c r="I131" i="22"/>
  <c r="K131" i="22"/>
  <c r="H150" i="22"/>
  <c r="H149" i="22"/>
  <c r="H148" i="22"/>
  <c r="H147" i="22"/>
  <c r="H146" i="22"/>
  <c r="H145" i="22"/>
  <c r="H144" i="22"/>
  <c r="H143" i="22"/>
  <c r="H142" i="22"/>
  <c r="H141" i="22"/>
  <c r="H140" i="22"/>
  <c r="H139" i="22"/>
  <c r="H138" i="22"/>
  <c r="H137" i="22"/>
  <c r="H136" i="22"/>
  <c r="H135" i="22"/>
  <c r="H134" i="22"/>
  <c r="H133" i="22"/>
  <c r="H132" i="22"/>
  <c r="H131" i="22"/>
  <c r="G150" i="22"/>
  <c r="G149" i="22"/>
  <c r="G148" i="22"/>
  <c r="G147" i="22"/>
  <c r="G146" i="22"/>
  <c r="G145" i="22"/>
  <c r="G144" i="22"/>
  <c r="G143" i="22"/>
  <c r="G142" i="22"/>
  <c r="G141" i="22"/>
  <c r="G140" i="22"/>
  <c r="G139" i="22"/>
  <c r="G138" i="22"/>
  <c r="G137" i="22"/>
  <c r="G136" i="22"/>
  <c r="G135" i="22"/>
  <c r="G134" i="22"/>
  <c r="G133" i="22"/>
  <c r="G132" i="22"/>
  <c r="G131" i="22"/>
  <c r="F150" i="22"/>
  <c r="F149" i="22"/>
  <c r="F148" i="22"/>
  <c r="F147" i="22"/>
  <c r="F146" i="22"/>
  <c r="F145" i="22"/>
  <c r="F144" i="22"/>
  <c r="F143" i="22"/>
  <c r="F142" i="22"/>
  <c r="F141" i="22"/>
  <c r="F140" i="22"/>
  <c r="F139" i="22"/>
  <c r="F138" i="22"/>
  <c r="F137" i="22"/>
  <c r="F136" i="22"/>
  <c r="F135" i="22"/>
  <c r="F134" i="22"/>
  <c r="F133" i="22"/>
  <c r="F132" i="22"/>
  <c r="F131" i="22"/>
  <c r="E150" i="22"/>
  <c r="E149" i="22"/>
  <c r="E148" i="22"/>
  <c r="E147" i="22"/>
  <c r="E146" i="22"/>
  <c r="E145" i="22"/>
  <c r="E144" i="22"/>
  <c r="E143" i="22"/>
  <c r="E142" i="22"/>
  <c r="E141" i="22"/>
  <c r="E140" i="22"/>
  <c r="E139" i="22"/>
  <c r="E138" i="22"/>
  <c r="E137" i="22"/>
  <c r="E136" i="22"/>
  <c r="E135" i="22"/>
  <c r="E134" i="22"/>
  <c r="E133" i="22"/>
  <c r="E132" i="22"/>
  <c r="E131" i="22"/>
  <c r="D150" i="22"/>
  <c r="D149" i="22"/>
  <c r="D148" i="22"/>
  <c r="D147" i="22"/>
  <c r="D146" i="22"/>
  <c r="D145" i="22"/>
  <c r="D144" i="22"/>
  <c r="D143" i="22"/>
  <c r="D142" i="22"/>
  <c r="D141" i="22"/>
  <c r="D140" i="22"/>
  <c r="D139" i="22"/>
  <c r="D138" i="22"/>
  <c r="D137" i="22"/>
  <c r="D136" i="22"/>
  <c r="D135" i="22"/>
  <c r="D134" i="22"/>
  <c r="D133" i="22"/>
  <c r="D132" i="22"/>
  <c r="D131" i="22"/>
  <c r="C132" i="22"/>
  <c r="C133" i="22"/>
  <c r="C134" i="22"/>
  <c r="C135" i="22"/>
  <c r="C136" i="22"/>
  <c r="C137" i="22"/>
  <c r="C138" i="22"/>
  <c r="C139" i="22"/>
  <c r="C140" i="22"/>
  <c r="C141" i="22"/>
  <c r="C142" i="22"/>
  <c r="C143" i="22"/>
  <c r="C144" i="22"/>
  <c r="C145" i="22"/>
  <c r="C146" i="22"/>
  <c r="C147" i="22"/>
  <c r="C148" i="22"/>
  <c r="C149" i="22"/>
  <c r="C150" i="22"/>
  <c r="C131" i="22"/>
  <c r="F98" i="20"/>
  <c r="F99" i="20"/>
  <c r="F100" i="20"/>
  <c r="F101" i="20"/>
  <c r="F102" i="20"/>
  <c r="F103" i="20"/>
  <c r="F104" i="20"/>
  <c r="F105" i="20"/>
  <c r="F106" i="20"/>
  <c r="F107" i="20"/>
  <c r="F108" i="20"/>
  <c r="F109" i="20"/>
  <c r="F110" i="20"/>
  <c r="F111" i="20"/>
  <c r="F112" i="20"/>
  <c r="F113" i="20"/>
  <c r="F114" i="20"/>
  <c r="F115" i="20"/>
  <c r="F116" i="20"/>
  <c r="F97" i="20"/>
  <c r="E98" i="20"/>
  <c r="E99" i="20"/>
  <c r="E100" i="20"/>
  <c r="E101" i="20"/>
  <c r="E102" i="20"/>
  <c r="E103" i="20"/>
  <c r="E104" i="20"/>
  <c r="E105" i="20"/>
  <c r="E106" i="20"/>
  <c r="E107" i="20"/>
  <c r="E108" i="20"/>
  <c r="E109" i="20"/>
  <c r="E110" i="20"/>
  <c r="E111" i="20"/>
  <c r="E112" i="20"/>
  <c r="E113" i="20"/>
  <c r="E114" i="20"/>
  <c r="E115" i="20"/>
  <c r="E116" i="20"/>
  <c r="E97" i="20"/>
  <c r="Z130" i="19"/>
  <c r="Z129" i="19"/>
  <c r="Z128" i="19"/>
  <c r="Z127" i="19"/>
  <c r="Z126" i="19"/>
  <c r="Z125" i="19"/>
  <c r="Z124" i="19"/>
  <c r="Z123" i="19"/>
  <c r="Z122" i="19"/>
  <c r="Z121" i="19"/>
  <c r="Z120" i="19"/>
  <c r="Z119" i="19"/>
  <c r="Z118" i="19"/>
  <c r="Z117" i="19"/>
  <c r="Z116" i="19"/>
  <c r="Z115" i="19"/>
  <c r="Z114" i="19"/>
  <c r="Z113" i="19"/>
  <c r="Z112" i="19"/>
  <c r="Z111" i="19"/>
  <c r="X130" i="19"/>
  <c r="X129" i="19"/>
  <c r="X128" i="19"/>
  <c r="X127" i="19"/>
  <c r="X126" i="19"/>
  <c r="X125" i="19"/>
  <c r="X124" i="19"/>
  <c r="X123" i="19"/>
  <c r="X122" i="19"/>
  <c r="X121" i="19"/>
  <c r="X120" i="19"/>
  <c r="X119" i="19"/>
  <c r="X118" i="19"/>
  <c r="X117" i="19"/>
  <c r="X116" i="19"/>
  <c r="X115" i="19"/>
  <c r="X114" i="19"/>
  <c r="X113" i="19"/>
  <c r="X112" i="19"/>
  <c r="X111" i="19"/>
  <c r="W112" i="19"/>
  <c r="W113" i="19"/>
  <c r="W114" i="19"/>
  <c r="W115" i="19"/>
  <c r="W116" i="19"/>
  <c r="W117" i="19"/>
  <c r="W118" i="19"/>
  <c r="W119" i="19"/>
  <c r="W120" i="19"/>
  <c r="W121" i="19"/>
  <c r="W122" i="19"/>
  <c r="W123" i="19"/>
  <c r="W124" i="19"/>
  <c r="W125" i="19"/>
  <c r="W126" i="19"/>
  <c r="W127" i="19"/>
  <c r="W128" i="19"/>
  <c r="W129" i="19"/>
  <c r="W130" i="19"/>
  <c r="W111" i="19"/>
  <c r="H155" i="19"/>
  <c r="H154" i="19"/>
  <c r="H153" i="19"/>
  <c r="H152" i="19"/>
  <c r="H151" i="19"/>
  <c r="H150" i="19"/>
  <c r="H149" i="19"/>
  <c r="H148" i="19"/>
  <c r="H147" i="19"/>
  <c r="H146" i="19"/>
  <c r="H145" i="19"/>
  <c r="H144" i="19"/>
  <c r="H143" i="19"/>
  <c r="H142" i="19"/>
  <c r="H141" i="19"/>
  <c r="H140" i="19"/>
  <c r="H139" i="19"/>
  <c r="H138" i="19"/>
  <c r="H137" i="19"/>
  <c r="H136" i="19"/>
  <c r="F155" i="19"/>
  <c r="F154" i="19"/>
  <c r="F153" i="19"/>
  <c r="F152" i="19"/>
  <c r="F151" i="19"/>
  <c r="F150" i="19"/>
  <c r="F149" i="19"/>
  <c r="F148" i="19"/>
  <c r="F147" i="19"/>
  <c r="F146" i="19"/>
  <c r="F145" i="19"/>
  <c r="F144" i="19"/>
  <c r="F143" i="19"/>
  <c r="F142" i="19"/>
  <c r="F141" i="19"/>
  <c r="F140" i="19"/>
  <c r="F139" i="19"/>
  <c r="F138" i="19"/>
  <c r="F137" i="19"/>
  <c r="F136" i="19"/>
  <c r="E137" i="19"/>
  <c r="E138" i="19"/>
  <c r="E139" i="19"/>
  <c r="E140" i="19"/>
  <c r="E141" i="19"/>
  <c r="E142" i="19"/>
  <c r="E143" i="19"/>
  <c r="E144" i="19"/>
  <c r="E145" i="19"/>
  <c r="E146" i="19"/>
  <c r="E147" i="19"/>
  <c r="E148" i="19"/>
  <c r="E149" i="19"/>
  <c r="E150" i="19"/>
  <c r="E151" i="19"/>
  <c r="E152" i="19"/>
  <c r="E153" i="19"/>
  <c r="E154" i="19"/>
  <c r="E155" i="19"/>
  <c r="E136" i="19"/>
  <c r="G137" i="19"/>
  <c r="G138" i="19"/>
  <c r="G139" i="19"/>
  <c r="G140" i="19"/>
  <c r="G141" i="19"/>
  <c r="G142" i="19"/>
  <c r="G143" i="19"/>
  <c r="G144" i="19"/>
  <c r="G145" i="19"/>
  <c r="G146" i="19"/>
  <c r="G147" i="19"/>
  <c r="G148" i="19"/>
  <c r="G149" i="19"/>
  <c r="G150" i="19"/>
  <c r="G151" i="19"/>
  <c r="G152" i="19"/>
  <c r="G153" i="19"/>
  <c r="G154" i="19"/>
  <c r="G155" i="19"/>
  <c r="I155" i="19"/>
  <c r="I154" i="19"/>
  <c r="I153" i="19"/>
  <c r="I152" i="19"/>
  <c r="I151" i="19"/>
  <c r="I150" i="19"/>
  <c r="I149" i="19"/>
  <c r="I148" i="19"/>
  <c r="I147" i="19"/>
  <c r="I146" i="19"/>
  <c r="I145" i="19"/>
  <c r="I144" i="19"/>
  <c r="I143" i="19"/>
  <c r="I142" i="19"/>
  <c r="I141" i="19"/>
  <c r="I140" i="19"/>
  <c r="I139" i="19"/>
  <c r="I138" i="19"/>
  <c r="I137" i="19"/>
  <c r="I136" i="19"/>
  <c r="G136" i="19"/>
  <c r="D155" i="19"/>
  <c r="D154" i="19"/>
  <c r="D153" i="19"/>
  <c r="D152" i="19"/>
  <c r="D151" i="19"/>
  <c r="D150" i="19"/>
  <c r="D149" i="19"/>
  <c r="D148" i="19"/>
  <c r="D147" i="19"/>
  <c r="D146" i="19"/>
  <c r="D145" i="19"/>
  <c r="D144" i="19"/>
  <c r="D143" i="19"/>
  <c r="D142" i="19"/>
  <c r="D141" i="19"/>
  <c r="D140" i="19"/>
  <c r="D139" i="19"/>
  <c r="D138" i="19"/>
  <c r="D137" i="19"/>
  <c r="D136" i="19"/>
  <c r="C137" i="19"/>
  <c r="C138" i="19"/>
  <c r="C139" i="19"/>
  <c r="C140" i="19"/>
  <c r="C141" i="19"/>
  <c r="C142" i="19"/>
  <c r="C143" i="19"/>
  <c r="C144" i="19"/>
  <c r="C145" i="19"/>
  <c r="C146" i="19"/>
  <c r="C147" i="19"/>
  <c r="C148" i="19"/>
  <c r="C149" i="19"/>
  <c r="C150" i="19"/>
  <c r="C151" i="19"/>
  <c r="C152" i="19"/>
  <c r="C153" i="19"/>
  <c r="C154" i="19"/>
  <c r="C155" i="19"/>
  <c r="C136" i="19"/>
  <c r="K106" i="18"/>
  <c r="K107" i="18"/>
  <c r="K108" i="18"/>
  <c r="K109" i="18"/>
  <c r="K110" i="18"/>
  <c r="K111" i="18"/>
  <c r="K112" i="18"/>
  <c r="K113" i="18"/>
  <c r="K114" i="18"/>
  <c r="K115" i="18"/>
  <c r="K116" i="18"/>
  <c r="K117" i="18"/>
  <c r="K118" i="18"/>
  <c r="K119" i="18"/>
  <c r="K120" i="18"/>
  <c r="K121" i="18"/>
  <c r="K122" i="18"/>
  <c r="K123" i="18"/>
  <c r="K124" i="18"/>
  <c r="K105" i="18"/>
  <c r="L124" i="18"/>
  <c r="L123" i="18"/>
  <c r="L122" i="18"/>
  <c r="L121" i="18"/>
  <c r="L120" i="18"/>
  <c r="L119" i="18"/>
  <c r="L118" i="18"/>
  <c r="L117" i="18"/>
  <c r="L116" i="18"/>
  <c r="L115" i="18"/>
  <c r="L114" i="18"/>
  <c r="L113" i="18"/>
  <c r="L112" i="18"/>
  <c r="L111" i="18"/>
  <c r="L110" i="18"/>
  <c r="L109" i="18"/>
  <c r="L108" i="18"/>
  <c r="L107" i="18"/>
  <c r="L106" i="18"/>
  <c r="L105" i="18"/>
  <c r="J124" i="18"/>
  <c r="J123" i="18"/>
  <c r="J122" i="18"/>
  <c r="J121" i="18"/>
  <c r="J120" i="18"/>
  <c r="J119" i="18"/>
  <c r="J118" i="18"/>
  <c r="J117" i="18"/>
  <c r="J116" i="18"/>
  <c r="J115" i="18"/>
  <c r="J114" i="18"/>
  <c r="J113" i="18"/>
  <c r="J112" i="18"/>
  <c r="J111" i="18"/>
  <c r="J110" i="18"/>
  <c r="J109" i="18"/>
  <c r="J108" i="18"/>
  <c r="J107" i="18"/>
  <c r="J106" i="18"/>
  <c r="J105" i="18"/>
  <c r="I124" i="18"/>
  <c r="I123" i="18"/>
  <c r="I122" i="18"/>
  <c r="I121" i="18"/>
  <c r="I120" i="18"/>
  <c r="I119" i="18"/>
  <c r="I118" i="18"/>
  <c r="I117" i="18"/>
  <c r="I116" i="18"/>
  <c r="I115" i="18"/>
  <c r="I114" i="18"/>
  <c r="I113" i="18"/>
  <c r="I112" i="18"/>
  <c r="I111" i="18"/>
  <c r="I110" i="18"/>
  <c r="I109" i="18"/>
  <c r="I108" i="18"/>
  <c r="I107" i="18"/>
  <c r="I106" i="18"/>
  <c r="I105" i="18"/>
  <c r="H106" i="18"/>
  <c r="H107" i="18"/>
  <c r="H108" i="18"/>
  <c r="H109" i="18"/>
  <c r="H110" i="18"/>
  <c r="H111" i="18"/>
  <c r="H112" i="18"/>
  <c r="H113" i="18"/>
  <c r="H114" i="18"/>
  <c r="H115" i="18"/>
  <c r="H116" i="18"/>
  <c r="H117" i="18"/>
  <c r="H118" i="18"/>
  <c r="H119" i="18"/>
  <c r="H120" i="18"/>
  <c r="H121" i="18"/>
  <c r="H122" i="18"/>
  <c r="H123" i="18"/>
  <c r="H124" i="18"/>
  <c r="H105" i="18"/>
  <c r="H83" i="15"/>
  <c r="I83" i="15"/>
  <c r="J83" i="15"/>
  <c r="K83" i="15"/>
  <c r="L83" i="15"/>
  <c r="H84" i="15"/>
  <c r="I84" i="15"/>
  <c r="J84" i="15"/>
  <c r="K84" i="15"/>
  <c r="L84" i="15"/>
  <c r="H85" i="15"/>
  <c r="I85" i="15"/>
  <c r="J85" i="15"/>
  <c r="K85" i="15"/>
  <c r="L85" i="15"/>
  <c r="H86" i="15"/>
  <c r="I86" i="15"/>
  <c r="J86" i="15"/>
  <c r="K86" i="15"/>
  <c r="L86" i="15"/>
  <c r="H87" i="15"/>
  <c r="I87" i="15"/>
  <c r="J87" i="15"/>
  <c r="K87" i="15"/>
  <c r="L87" i="15"/>
  <c r="H88" i="15"/>
  <c r="I88" i="15"/>
  <c r="J88" i="15"/>
  <c r="K88" i="15"/>
  <c r="L88" i="15"/>
  <c r="H89" i="15"/>
  <c r="I89" i="15"/>
  <c r="J89" i="15"/>
  <c r="K89" i="15"/>
  <c r="L89" i="15"/>
  <c r="H90" i="15"/>
  <c r="I90" i="15"/>
  <c r="J90" i="15"/>
  <c r="K90" i="15"/>
  <c r="L90" i="15"/>
  <c r="H91" i="15"/>
  <c r="I91" i="15"/>
  <c r="J91" i="15"/>
  <c r="K91" i="15"/>
  <c r="L91" i="15"/>
  <c r="H92" i="15"/>
  <c r="I92" i="15"/>
  <c r="J92" i="15"/>
  <c r="K92" i="15"/>
  <c r="L92" i="15"/>
  <c r="H93" i="15"/>
  <c r="I93" i="15"/>
  <c r="J93" i="15"/>
  <c r="K93" i="15"/>
  <c r="L93" i="15"/>
  <c r="H94" i="15"/>
  <c r="I94" i="15"/>
  <c r="J94" i="15"/>
  <c r="K94" i="15"/>
  <c r="L94" i="15"/>
  <c r="H95" i="15"/>
  <c r="I95" i="15"/>
  <c r="J95" i="15"/>
  <c r="K95" i="15"/>
  <c r="L95" i="15"/>
  <c r="H96" i="15"/>
  <c r="I96" i="15"/>
  <c r="J96" i="15"/>
  <c r="K96" i="15"/>
  <c r="L96" i="15"/>
  <c r="H97" i="15"/>
  <c r="I97" i="15"/>
  <c r="J97" i="15"/>
  <c r="K97" i="15"/>
  <c r="L97" i="15"/>
  <c r="H98" i="15"/>
  <c r="I98" i="15"/>
  <c r="J98" i="15"/>
  <c r="K98" i="15"/>
  <c r="L98" i="15"/>
  <c r="H99" i="15"/>
  <c r="I99" i="15"/>
  <c r="J99" i="15"/>
  <c r="K99" i="15"/>
  <c r="L99" i="15"/>
  <c r="H100" i="15"/>
  <c r="I100" i="15"/>
  <c r="J100" i="15"/>
  <c r="K100" i="15"/>
  <c r="L100" i="15"/>
  <c r="H101" i="15"/>
  <c r="I101" i="15"/>
  <c r="J101" i="15"/>
  <c r="K101" i="15"/>
  <c r="L101" i="15"/>
  <c r="I82" i="15"/>
  <c r="J82" i="15"/>
  <c r="K82" i="15"/>
  <c r="L82" i="15"/>
  <c r="H82" i="15"/>
  <c r="H103" i="10"/>
  <c r="I103" i="10"/>
  <c r="J103" i="10"/>
  <c r="K103" i="10"/>
  <c r="H104" i="10"/>
  <c r="I104" i="10"/>
  <c r="J104" i="10"/>
  <c r="K104" i="10"/>
  <c r="H105" i="10"/>
  <c r="I105" i="10"/>
  <c r="J105" i="10"/>
  <c r="K105" i="10"/>
  <c r="H106" i="10"/>
  <c r="I106" i="10"/>
  <c r="J106" i="10"/>
  <c r="K106" i="10"/>
  <c r="H107" i="10"/>
  <c r="I107" i="10"/>
  <c r="J107" i="10"/>
  <c r="K107" i="10"/>
  <c r="H108" i="10"/>
  <c r="I108" i="10"/>
  <c r="J108" i="10"/>
  <c r="K108" i="10"/>
  <c r="H109" i="10"/>
  <c r="I109" i="10"/>
  <c r="J109" i="10"/>
  <c r="K109" i="10"/>
  <c r="H110" i="10"/>
  <c r="I110" i="10"/>
  <c r="J110" i="10"/>
  <c r="K110" i="10"/>
  <c r="H111" i="10"/>
  <c r="I111" i="10"/>
  <c r="J111" i="10"/>
  <c r="K111" i="10"/>
  <c r="H112" i="10"/>
  <c r="I112" i="10"/>
  <c r="J112" i="10"/>
  <c r="K112" i="10"/>
  <c r="H113" i="10"/>
  <c r="I113" i="10"/>
  <c r="J113" i="10"/>
  <c r="K113" i="10"/>
  <c r="H114" i="10"/>
  <c r="I114" i="10"/>
  <c r="J114" i="10"/>
  <c r="K114" i="10"/>
  <c r="H115" i="10"/>
  <c r="I115" i="10"/>
  <c r="J115" i="10"/>
  <c r="K115" i="10"/>
  <c r="H116" i="10"/>
  <c r="I116" i="10"/>
  <c r="J116" i="10"/>
  <c r="K116" i="10"/>
  <c r="H117" i="10"/>
  <c r="I117" i="10"/>
  <c r="J117" i="10"/>
  <c r="K117" i="10"/>
  <c r="H118" i="10"/>
  <c r="I118" i="10"/>
  <c r="J118" i="10"/>
  <c r="K118" i="10"/>
  <c r="H119" i="10"/>
  <c r="I119" i="10"/>
  <c r="J119" i="10"/>
  <c r="K119" i="10"/>
  <c r="H120" i="10"/>
  <c r="I120" i="10"/>
  <c r="J120" i="10"/>
  <c r="K120" i="10"/>
  <c r="H121" i="10"/>
  <c r="I121" i="10"/>
  <c r="J121" i="10"/>
  <c r="K121" i="10"/>
  <c r="I102" i="10"/>
  <c r="J102" i="10"/>
  <c r="K102" i="10"/>
  <c r="H102" i="10"/>
  <c r="C138" i="9" l="1"/>
  <c r="H138" i="9"/>
  <c r="I138" i="9"/>
  <c r="H139" i="9"/>
  <c r="I139" i="9"/>
  <c r="H140" i="9"/>
  <c r="I140" i="9"/>
  <c r="H141" i="9"/>
  <c r="I141" i="9"/>
  <c r="H142" i="9"/>
  <c r="I142" i="9"/>
  <c r="H143" i="9"/>
  <c r="I143" i="9"/>
  <c r="H144" i="9"/>
  <c r="I144" i="9"/>
  <c r="H145" i="9"/>
  <c r="I145" i="9"/>
  <c r="H146" i="9"/>
  <c r="I146" i="9"/>
  <c r="H147" i="9"/>
  <c r="I147" i="9"/>
  <c r="H148" i="9"/>
  <c r="I148" i="9"/>
  <c r="H149" i="9"/>
  <c r="I149" i="9"/>
  <c r="H150" i="9"/>
  <c r="I150" i="9"/>
  <c r="H151" i="9"/>
  <c r="I151" i="9"/>
  <c r="H152" i="9"/>
  <c r="I152" i="9"/>
  <c r="H153" i="9"/>
  <c r="I153" i="9"/>
  <c r="H154" i="9"/>
  <c r="I154" i="9"/>
  <c r="H155" i="9"/>
  <c r="I155" i="9"/>
  <c r="H156" i="9"/>
  <c r="I156" i="9"/>
  <c r="H157" i="9"/>
  <c r="I157" i="9"/>
  <c r="G139" i="9"/>
  <c r="G140" i="9"/>
  <c r="G141" i="9"/>
  <c r="G142" i="9"/>
  <c r="G143" i="9"/>
  <c r="G144" i="9"/>
  <c r="G145" i="9"/>
  <c r="G146" i="9"/>
  <c r="G147" i="9"/>
  <c r="G148" i="9"/>
  <c r="G149" i="9"/>
  <c r="G150" i="9"/>
  <c r="G151" i="9"/>
  <c r="G152" i="9"/>
  <c r="G153" i="9"/>
  <c r="G154" i="9"/>
  <c r="G155" i="9"/>
  <c r="G156" i="9"/>
  <c r="G157" i="9"/>
  <c r="G138" i="9"/>
  <c r="D138" i="9"/>
  <c r="E138" i="9"/>
  <c r="D139" i="9"/>
  <c r="E139" i="9"/>
  <c r="D140" i="9"/>
  <c r="E140" i="9"/>
  <c r="D141" i="9"/>
  <c r="E141" i="9"/>
  <c r="D142" i="9"/>
  <c r="E142" i="9"/>
  <c r="D143" i="9"/>
  <c r="E143" i="9"/>
  <c r="D144" i="9"/>
  <c r="E144" i="9"/>
  <c r="D145" i="9"/>
  <c r="E145" i="9"/>
  <c r="D146" i="9"/>
  <c r="E146" i="9"/>
  <c r="D147" i="9"/>
  <c r="E147" i="9"/>
  <c r="D148" i="9"/>
  <c r="E148" i="9"/>
  <c r="D149" i="9"/>
  <c r="E149" i="9"/>
  <c r="D150" i="9"/>
  <c r="E150" i="9"/>
  <c r="D151" i="9"/>
  <c r="E151" i="9"/>
  <c r="D152" i="9"/>
  <c r="E152" i="9"/>
  <c r="D153" i="9"/>
  <c r="E153" i="9"/>
  <c r="D154" i="9"/>
  <c r="E154" i="9"/>
  <c r="D155" i="9"/>
  <c r="E155" i="9"/>
  <c r="D156" i="9"/>
  <c r="E156" i="9"/>
  <c r="D157" i="9"/>
  <c r="E157" i="9"/>
  <c r="C139" i="9"/>
  <c r="C140" i="9"/>
  <c r="C141" i="9"/>
  <c r="C142" i="9"/>
  <c r="C143" i="9"/>
  <c r="C144" i="9"/>
  <c r="C145" i="9"/>
  <c r="C146" i="9"/>
  <c r="C147" i="9"/>
  <c r="C148" i="9"/>
  <c r="C149" i="9"/>
  <c r="C150" i="9"/>
  <c r="C151" i="9"/>
  <c r="C152" i="9"/>
  <c r="C153" i="9"/>
  <c r="C154" i="9"/>
  <c r="C155" i="9"/>
  <c r="C156" i="9"/>
  <c r="C157" i="9"/>
  <c r="H104" i="8" l="1"/>
  <c r="I104" i="8"/>
  <c r="J104" i="8"/>
  <c r="K104" i="8"/>
  <c r="H105" i="8"/>
  <c r="I105" i="8"/>
  <c r="J105" i="8"/>
  <c r="K105" i="8"/>
  <c r="H106" i="8"/>
  <c r="I106" i="8"/>
  <c r="J106" i="8"/>
  <c r="K106" i="8"/>
  <c r="H107" i="8"/>
  <c r="I107" i="8"/>
  <c r="J107" i="8"/>
  <c r="K107" i="8"/>
  <c r="H108" i="8"/>
  <c r="I108" i="8"/>
  <c r="J108" i="8"/>
  <c r="K108" i="8"/>
  <c r="H109" i="8"/>
  <c r="I109" i="8"/>
  <c r="J109" i="8"/>
  <c r="K109" i="8"/>
  <c r="H110" i="8"/>
  <c r="I110" i="8"/>
  <c r="J110" i="8"/>
  <c r="K110" i="8"/>
  <c r="H111" i="8"/>
  <c r="I111" i="8"/>
  <c r="J111" i="8"/>
  <c r="K111" i="8"/>
  <c r="H112" i="8"/>
  <c r="I112" i="8"/>
  <c r="J112" i="8"/>
  <c r="K112" i="8"/>
  <c r="H113" i="8"/>
  <c r="I113" i="8"/>
  <c r="J113" i="8"/>
  <c r="K113" i="8"/>
  <c r="H114" i="8"/>
  <c r="I114" i="8"/>
  <c r="J114" i="8"/>
  <c r="K114" i="8"/>
  <c r="H115" i="8"/>
  <c r="I115" i="8"/>
  <c r="J115" i="8"/>
  <c r="K115" i="8"/>
  <c r="H116" i="8"/>
  <c r="I116" i="8"/>
  <c r="J116" i="8"/>
  <c r="K116" i="8"/>
  <c r="H117" i="8"/>
  <c r="I117" i="8"/>
  <c r="J117" i="8"/>
  <c r="K117" i="8"/>
  <c r="H118" i="8"/>
  <c r="I118" i="8"/>
  <c r="J118" i="8"/>
  <c r="K118" i="8"/>
  <c r="H119" i="8"/>
  <c r="I119" i="8"/>
  <c r="J119" i="8"/>
  <c r="K119" i="8"/>
  <c r="H120" i="8"/>
  <c r="I120" i="8"/>
  <c r="J120" i="8"/>
  <c r="K120" i="8"/>
  <c r="H121" i="8"/>
  <c r="I121" i="8"/>
  <c r="J121" i="8"/>
  <c r="K121" i="8"/>
  <c r="H122" i="8"/>
  <c r="I122" i="8"/>
  <c r="J122" i="8"/>
  <c r="K122" i="8"/>
  <c r="I103" i="8"/>
  <c r="J103" i="8"/>
  <c r="K103" i="8"/>
  <c r="H103" i="8"/>
  <c r="M104" i="8" l="1"/>
  <c r="L105" i="8"/>
  <c r="M105" i="8"/>
  <c r="M106" i="8"/>
  <c r="M107" i="8"/>
  <c r="M108" i="8"/>
  <c r="M109" i="8"/>
  <c r="M110" i="8"/>
  <c r="M111" i="8"/>
  <c r="M112" i="8"/>
  <c r="M113" i="8"/>
  <c r="M114" i="8"/>
  <c r="M115" i="8"/>
  <c r="M116" i="8"/>
  <c r="M117" i="8"/>
  <c r="M118" i="8"/>
  <c r="M119" i="8"/>
  <c r="M120" i="8"/>
  <c r="M121" i="8"/>
  <c r="M122" i="8"/>
  <c r="L103" i="8"/>
  <c r="M103" i="8"/>
  <c r="L104" i="8"/>
  <c r="L106" i="8"/>
  <c r="L107" i="8"/>
  <c r="L108" i="8"/>
  <c r="L109" i="8"/>
  <c r="L110" i="8"/>
  <c r="L111" i="8"/>
  <c r="L112" i="8"/>
  <c r="L113" i="8"/>
  <c r="L114" i="8"/>
  <c r="L115" i="8"/>
  <c r="L116" i="8"/>
  <c r="L117" i="8"/>
  <c r="L118" i="8"/>
  <c r="L119" i="8"/>
  <c r="L120" i="8"/>
  <c r="L121" i="8"/>
  <c r="L122" i="8"/>
  <c r="E59" i="13" l="1"/>
  <c r="E60" i="13"/>
  <c r="E61" i="13"/>
  <c r="G61" i="13" s="1"/>
  <c r="E62" i="13"/>
  <c r="E63" i="13"/>
  <c r="E64" i="13"/>
  <c r="G64" i="13" s="1"/>
  <c r="E65" i="13"/>
  <c r="G65" i="13" s="1"/>
  <c r="E66" i="13"/>
  <c r="G66" i="13" s="1"/>
  <c r="E67" i="13"/>
  <c r="E68" i="13"/>
  <c r="G68" i="13" s="1"/>
  <c r="E69" i="13"/>
  <c r="G69" i="13" s="1"/>
  <c r="E70" i="13"/>
  <c r="G70" i="13" s="1"/>
  <c r="E71" i="13"/>
  <c r="E72" i="13"/>
  <c r="G72" i="13" s="1"/>
  <c r="E73" i="13"/>
  <c r="G73" i="13" s="1"/>
  <c r="E74" i="13"/>
  <c r="G74" i="13" s="1"/>
  <c r="E75" i="13"/>
  <c r="E76" i="13"/>
  <c r="G76" i="13" s="1"/>
  <c r="E77" i="13"/>
  <c r="G77" i="13" s="1"/>
  <c r="E58" i="13"/>
  <c r="U59" i="13"/>
  <c r="U60" i="13"/>
  <c r="U61" i="13"/>
  <c r="U62" i="13"/>
  <c r="U63" i="13"/>
  <c r="U64" i="13"/>
  <c r="U65" i="13"/>
  <c r="U66" i="13"/>
  <c r="U67" i="13"/>
  <c r="U68" i="13"/>
  <c r="U69" i="13"/>
  <c r="U70" i="13"/>
  <c r="U71" i="13"/>
  <c r="U72" i="13"/>
  <c r="U73" i="13"/>
  <c r="U74" i="13"/>
  <c r="U75" i="13"/>
  <c r="U76" i="13"/>
  <c r="U77" i="13"/>
  <c r="U58" i="13"/>
  <c r="G63" i="13"/>
  <c r="G67" i="13"/>
  <c r="G71" i="13"/>
  <c r="G75" i="13"/>
  <c r="I87" i="17"/>
  <c r="J87" i="17"/>
  <c r="K87" i="17"/>
  <c r="L87" i="17"/>
  <c r="M87" i="17"/>
  <c r="N87" i="17"/>
  <c r="I88" i="17"/>
  <c r="J88" i="17"/>
  <c r="K88" i="17"/>
  <c r="L88" i="17"/>
  <c r="M88" i="17"/>
  <c r="N88" i="17"/>
  <c r="I89" i="17"/>
  <c r="J89" i="17"/>
  <c r="K89" i="17"/>
  <c r="L89" i="17"/>
  <c r="M89" i="17"/>
  <c r="N89" i="17"/>
  <c r="I90" i="17"/>
  <c r="J90" i="17"/>
  <c r="K90" i="17"/>
  <c r="L90" i="17"/>
  <c r="M90" i="17"/>
  <c r="N90" i="17"/>
  <c r="I91" i="17"/>
  <c r="J91" i="17"/>
  <c r="K91" i="17"/>
  <c r="L91" i="17"/>
  <c r="M91" i="17"/>
  <c r="N91" i="17"/>
  <c r="I92" i="17"/>
  <c r="J92" i="17"/>
  <c r="K92" i="17"/>
  <c r="L92" i="17"/>
  <c r="M92" i="17"/>
  <c r="N92" i="17"/>
  <c r="I93" i="17"/>
  <c r="J93" i="17"/>
  <c r="K93" i="17"/>
  <c r="L93" i="17"/>
  <c r="M93" i="17"/>
  <c r="N93" i="17"/>
  <c r="I94" i="17"/>
  <c r="J94" i="17"/>
  <c r="K94" i="17"/>
  <c r="L94" i="17"/>
  <c r="M94" i="17"/>
  <c r="N94" i="17"/>
  <c r="I95" i="17"/>
  <c r="J95" i="17"/>
  <c r="K95" i="17"/>
  <c r="L95" i="17"/>
  <c r="M95" i="17"/>
  <c r="N95" i="17"/>
  <c r="I96" i="17"/>
  <c r="J96" i="17"/>
  <c r="K96" i="17"/>
  <c r="L96" i="17"/>
  <c r="M96" i="17"/>
  <c r="N96" i="17"/>
  <c r="I97" i="17"/>
  <c r="J97" i="17"/>
  <c r="K97" i="17"/>
  <c r="L97" i="17"/>
  <c r="M97" i="17"/>
  <c r="N97" i="17"/>
  <c r="I98" i="17"/>
  <c r="J98" i="17"/>
  <c r="K98" i="17"/>
  <c r="L98" i="17"/>
  <c r="M98" i="17"/>
  <c r="N98" i="17"/>
  <c r="I99" i="17"/>
  <c r="J99" i="17"/>
  <c r="K99" i="17"/>
  <c r="L99" i="17"/>
  <c r="M99" i="17"/>
  <c r="N99" i="17"/>
  <c r="I100" i="17"/>
  <c r="J100" i="17"/>
  <c r="K100" i="17"/>
  <c r="L100" i="17"/>
  <c r="M100" i="17"/>
  <c r="N100" i="17"/>
  <c r="I101" i="17"/>
  <c r="J101" i="17"/>
  <c r="K101" i="17"/>
  <c r="L101" i="17"/>
  <c r="M101" i="17"/>
  <c r="N101" i="17"/>
  <c r="I102" i="17"/>
  <c r="J102" i="17"/>
  <c r="K102" i="17"/>
  <c r="L102" i="17"/>
  <c r="M102" i="17"/>
  <c r="N102" i="17"/>
  <c r="I103" i="17"/>
  <c r="J103" i="17"/>
  <c r="K103" i="17"/>
  <c r="L103" i="17"/>
  <c r="M103" i="17"/>
  <c r="N103" i="17"/>
  <c r="I104" i="17"/>
  <c r="J104" i="17"/>
  <c r="K104" i="17"/>
  <c r="L104" i="17"/>
  <c r="M104" i="17"/>
  <c r="N104" i="17"/>
  <c r="I105" i="17"/>
  <c r="J105" i="17"/>
  <c r="K105" i="17"/>
  <c r="L105" i="17"/>
  <c r="M105" i="17"/>
  <c r="N105" i="17"/>
  <c r="J86" i="17"/>
  <c r="K86" i="17"/>
  <c r="L86" i="17"/>
  <c r="M86" i="17"/>
  <c r="N86" i="17"/>
  <c r="I86" i="17"/>
  <c r="G60" i="13" l="1"/>
  <c r="G62" i="13"/>
  <c r="G59" i="13"/>
  <c r="G58" i="13"/>
  <c r="I94" i="28"/>
  <c r="J94" i="28"/>
  <c r="I76" i="28"/>
  <c r="J78" i="28"/>
  <c r="I80" i="28"/>
  <c r="J80" i="28"/>
  <c r="I81" i="28"/>
  <c r="J81" i="28"/>
  <c r="I82" i="28"/>
  <c r="J82" i="28"/>
  <c r="I83" i="28"/>
  <c r="J83" i="28"/>
  <c r="I84" i="28"/>
  <c r="J84" i="28"/>
  <c r="I85" i="28"/>
  <c r="J85" i="28"/>
  <c r="I86" i="28"/>
  <c r="J86" i="28"/>
  <c r="I87" i="28"/>
  <c r="J87" i="28"/>
  <c r="I88" i="28"/>
  <c r="J88" i="28"/>
  <c r="I89" i="28"/>
  <c r="J89" i="28"/>
  <c r="I90" i="28"/>
  <c r="J90" i="28"/>
  <c r="I91" i="28"/>
  <c r="J91" i="28"/>
  <c r="I92" i="28"/>
  <c r="J92" i="28"/>
  <c r="I93" i="28"/>
  <c r="J93" i="28"/>
  <c r="C107" i="23"/>
  <c r="D107" i="23"/>
  <c r="E107" i="23"/>
  <c r="F107" i="23"/>
  <c r="G107" i="23"/>
  <c r="C109" i="23"/>
  <c r="D109" i="23"/>
  <c r="F109" i="23"/>
  <c r="D110" i="23"/>
  <c r="C111" i="23"/>
  <c r="D111" i="23"/>
  <c r="E111" i="23"/>
  <c r="F111" i="23"/>
  <c r="G111" i="23"/>
  <c r="C112" i="23"/>
  <c r="D112" i="23"/>
  <c r="E112" i="23"/>
  <c r="F112" i="23"/>
  <c r="G112" i="23"/>
  <c r="C113" i="23"/>
  <c r="D113" i="23"/>
  <c r="E113" i="23"/>
  <c r="F113" i="23"/>
  <c r="G113" i="23"/>
  <c r="C114" i="23"/>
  <c r="D114" i="23"/>
  <c r="E114" i="23"/>
  <c r="F114" i="23"/>
  <c r="G114" i="23"/>
  <c r="C115" i="23"/>
  <c r="D115" i="23"/>
  <c r="E115" i="23"/>
  <c r="F115" i="23"/>
  <c r="G115" i="23"/>
  <c r="C116" i="23"/>
  <c r="D116" i="23"/>
  <c r="E116" i="23"/>
  <c r="F116" i="23"/>
  <c r="G116" i="23"/>
  <c r="C117" i="23"/>
  <c r="D117" i="23"/>
  <c r="E117" i="23"/>
  <c r="F117" i="23"/>
  <c r="G117" i="23"/>
  <c r="C118" i="23"/>
  <c r="D118" i="23"/>
  <c r="E118" i="23"/>
  <c r="F118" i="23"/>
  <c r="G118" i="23"/>
  <c r="C119" i="23"/>
  <c r="D119" i="23"/>
  <c r="E119" i="23"/>
  <c r="F119" i="23"/>
  <c r="G119" i="23"/>
  <c r="C120" i="23"/>
  <c r="D120" i="23"/>
  <c r="E120" i="23"/>
  <c r="F120" i="23"/>
  <c r="G120" i="23"/>
  <c r="C121" i="23"/>
  <c r="D121" i="23"/>
  <c r="E121" i="23"/>
  <c r="F121" i="23"/>
  <c r="G121" i="23"/>
  <c r="C122" i="23"/>
  <c r="D122" i="23"/>
  <c r="E122" i="23"/>
  <c r="F122" i="23"/>
  <c r="G122" i="23"/>
  <c r="C123" i="23"/>
  <c r="D123" i="23"/>
  <c r="E123" i="23"/>
  <c r="F123" i="23"/>
  <c r="G123" i="23"/>
  <c r="C124" i="23"/>
  <c r="D124" i="23"/>
  <c r="E124" i="23"/>
  <c r="F124" i="23"/>
  <c r="G124" i="23"/>
  <c r="C125" i="23"/>
  <c r="D125" i="23"/>
  <c r="E125" i="23"/>
  <c r="F125" i="23"/>
  <c r="G125" i="23"/>
  <c r="D106" i="23"/>
  <c r="F106" i="23"/>
  <c r="Y96" i="23"/>
  <c r="X96" i="23"/>
  <c r="W96" i="23"/>
  <c r="V96" i="23"/>
  <c r="Y95" i="23"/>
  <c r="X95" i="23"/>
  <c r="W95" i="23"/>
  <c r="V95" i="23"/>
  <c r="Y94" i="23"/>
  <c r="X94" i="23"/>
  <c r="W94" i="23"/>
  <c r="V94" i="23"/>
  <c r="Y93" i="23"/>
  <c r="X93" i="23"/>
  <c r="W93" i="23"/>
  <c r="V93" i="23"/>
  <c r="Y92" i="23"/>
  <c r="X92" i="23"/>
  <c r="W92" i="23"/>
  <c r="V92" i="23"/>
  <c r="Y91" i="23"/>
  <c r="X91" i="23"/>
  <c r="W91" i="23"/>
  <c r="V91" i="23"/>
  <c r="Y90" i="23"/>
  <c r="X90" i="23"/>
  <c r="W90" i="23"/>
  <c r="V90" i="23"/>
  <c r="Y89" i="23"/>
  <c r="X89" i="23"/>
  <c r="W89" i="23"/>
  <c r="V89" i="23"/>
  <c r="Y88" i="23"/>
  <c r="X88" i="23"/>
  <c r="W88" i="23"/>
  <c r="V88" i="23"/>
  <c r="Y87" i="23"/>
  <c r="X87" i="23"/>
  <c r="W87" i="23"/>
  <c r="V87" i="23"/>
  <c r="Y86" i="23"/>
  <c r="X86" i="23"/>
  <c r="W86" i="23"/>
  <c r="V86" i="23"/>
  <c r="Y85" i="23"/>
  <c r="X85" i="23"/>
  <c r="W85" i="23"/>
  <c r="V85" i="23"/>
  <c r="Y84" i="23"/>
  <c r="X84" i="23"/>
  <c r="W84" i="23"/>
  <c r="V84" i="23"/>
  <c r="Y83" i="23"/>
  <c r="X83" i="23"/>
  <c r="W83" i="23"/>
  <c r="V83" i="23"/>
  <c r="Y82" i="23"/>
  <c r="X82" i="23"/>
  <c r="W82" i="23"/>
  <c r="V82" i="23"/>
  <c r="Y81" i="23"/>
  <c r="X81" i="23"/>
  <c r="W81" i="23"/>
  <c r="V81" i="23"/>
  <c r="Y80" i="23"/>
  <c r="X80" i="23"/>
  <c r="W80" i="23"/>
  <c r="V80" i="23"/>
  <c r="Y79" i="23"/>
  <c r="X79" i="23"/>
  <c r="W79" i="23"/>
  <c r="V79" i="23"/>
  <c r="Y78" i="23"/>
  <c r="X78" i="23"/>
  <c r="W78" i="23"/>
  <c r="V78" i="23"/>
  <c r="Y77" i="23"/>
  <c r="X77" i="23"/>
  <c r="W77" i="23"/>
  <c r="V77" i="23"/>
  <c r="U78" i="23"/>
  <c r="U79" i="23"/>
  <c r="U80" i="23"/>
  <c r="U81" i="23"/>
  <c r="U82" i="23"/>
  <c r="U83" i="23"/>
  <c r="U84" i="23"/>
  <c r="U85" i="23"/>
  <c r="U86" i="23"/>
  <c r="U87" i="23"/>
  <c r="U88" i="23"/>
  <c r="U89" i="23"/>
  <c r="U90" i="23"/>
  <c r="U91" i="23"/>
  <c r="U92" i="23"/>
  <c r="U93" i="23"/>
  <c r="U94" i="23"/>
  <c r="U95" i="23"/>
  <c r="U96" i="23"/>
  <c r="U77" i="23"/>
  <c r="J79" i="28" l="1"/>
  <c r="I79" i="28"/>
  <c r="G110" i="23"/>
  <c r="K161" i="22"/>
  <c r="K165" i="22"/>
  <c r="K166" i="22"/>
  <c r="K167" i="22"/>
  <c r="K168" i="22"/>
  <c r="K169" i="22"/>
  <c r="K170" i="22"/>
  <c r="K171" i="22"/>
  <c r="K172" i="22"/>
  <c r="K173" i="22"/>
  <c r="K174" i="22"/>
  <c r="K175" i="22"/>
  <c r="K176" i="22"/>
  <c r="K177" i="22"/>
  <c r="K178" i="22"/>
  <c r="K179" i="22"/>
  <c r="H179" i="22"/>
  <c r="H178" i="22"/>
  <c r="H177" i="22"/>
  <c r="H176" i="22"/>
  <c r="H175" i="22"/>
  <c r="H174" i="22"/>
  <c r="H173" i="22"/>
  <c r="H172" i="22"/>
  <c r="H171" i="22"/>
  <c r="H170" i="22"/>
  <c r="H169" i="22"/>
  <c r="H168" i="22"/>
  <c r="H167" i="22"/>
  <c r="H166" i="22"/>
  <c r="H165" i="22"/>
  <c r="H161" i="22"/>
  <c r="G179" i="22"/>
  <c r="G178" i="22"/>
  <c r="G177" i="22"/>
  <c r="G176" i="22"/>
  <c r="G175" i="22"/>
  <c r="G174" i="22"/>
  <c r="G173" i="22"/>
  <c r="G172" i="22"/>
  <c r="G171" i="22"/>
  <c r="G170" i="22"/>
  <c r="G169" i="22"/>
  <c r="G168" i="22"/>
  <c r="G167" i="22"/>
  <c r="G166" i="22"/>
  <c r="G165" i="22"/>
  <c r="F179" i="22"/>
  <c r="F178" i="22"/>
  <c r="F177" i="22"/>
  <c r="F176" i="22"/>
  <c r="F175" i="22"/>
  <c r="F174" i="22"/>
  <c r="F173" i="22"/>
  <c r="F172" i="22"/>
  <c r="F171" i="22"/>
  <c r="F170" i="22"/>
  <c r="F169" i="22"/>
  <c r="F168" i="22"/>
  <c r="F167" i="22"/>
  <c r="F166" i="22"/>
  <c r="F165" i="22"/>
  <c r="F161" i="22"/>
  <c r="F160" i="22"/>
  <c r="E179" i="22"/>
  <c r="E178" i="22"/>
  <c r="E177" i="22"/>
  <c r="E176" i="22"/>
  <c r="E175" i="22"/>
  <c r="E174" i="22"/>
  <c r="E173" i="22"/>
  <c r="E172" i="22"/>
  <c r="E171" i="22"/>
  <c r="E170" i="22"/>
  <c r="E169" i="22"/>
  <c r="E168" i="22"/>
  <c r="E167" i="22"/>
  <c r="E166" i="22"/>
  <c r="E165" i="22"/>
  <c r="D179" i="22"/>
  <c r="D178" i="22"/>
  <c r="D177" i="22"/>
  <c r="D176" i="22"/>
  <c r="D175" i="22"/>
  <c r="D174" i="22"/>
  <c r="D173" i="22"/>
  <c r="D172" i="22"/>
  <c r="D171" i="22"/>
  <c r="D170" i="22"/>
  <c r="D169" i="22"/>
  <c r="D168" i="22"/>
  <c r="D167" i="22"/>
  <c r="D166" i="22"/>
  <c r="D165" i="22"/>
  <c r="C161" i="22"/>
  <c r="C165" i="22"/>
  <c r="C166" i="22"/>
  <c r="C167" i="22"/>
  <c r="C168" i="22"/>
  <c r="C169" i="22"/>
  <c r="C170" i="22"/>
  <c r="C171" i="22"/>
  <c r="C172" i="22"/>
  <c r="C173" i="22"/>
  <c r="C174" i="22"/>
  <c r="C175" i="22"/>
  <c r="C176" i="22"/>
  <c r="C177" i="22"/>
  <c r="C178" i="22"/>
  <c r="C179" i="22"/>
  <c r="L179" i="22"/>
  <c r="L178" i="22"/>
  <c r="L177" i="22"/>
  <c r="L176" i="22"/>
  <c r="L175" i="22"/>
  <c r="L174" i="22"/>
  <c r="L173" i="22"/>
  <c r="L172" i="22"/>
  <c r="L171" i="22"/>
  <c r="L170" i="22"/>
  <c r="L169" i="22"/>
  <c r="L168" i="22"/>
  <c r="L167" i="22"/>
  <c r="L166" i="22"/>
  <c r="L165" i="22"/>
  <c r="L164" i="22"/>
  <c r="J179" i="22"/>
  <c r="J178" i="22"/>
  <c r="J177" i="22"/>
  <c r="J176" i="22"/>
  <c r="J175" i="22"/>
  <c r="J174" i="22"/>
  <c r="J173" i="22"/>
  <c r="J172" i="22"/>
  <c r="J171" i="22"/>
  <c r="J170" i="22"/>
  <c r="J169" i="22"/>
  <c r="J168" i="22"/>
  <c r="J167" i="22"/>
  <c r="J166" i="22"/>
  <c r="J165" i="22"/>
  <c r="J164" i="22"/>
  <c r="I165" i="22"/>
  <c r="I166" i="22"/>
  <c r="I167" i="22"/>
  <c r="I168" i="22"/>
  <c r="I169" i="22"/>
  <c r="I170" i="22"/>
  <c r="I171" i="22"/>
  <c r="I172" i="22"/>
  <c r="I173" i="22"/>
  <c r="I174" i="22"/>
  <c r="I175" i="22"/>
  <c r="I176" i="22"/>
  <c r="I177" i="22"/>
  <c r="I178" i="22"/>
  <c r="I179" i="22"/>
  <c r="I160" i="22"/>
  <c r="H164" i="22"/>
  <c r="G163" i="22"/>
  <c r="F164" i="22"/>
  <c r="AA125" i="22"/>
  <c r="AA124" i="22"/>
  <c r="AA123" i="22"/>
  <c r="AA122" i="22"/>
  <c r="AA121" i="22"/>
  <c r="AA120" i="22"/>
  <c r="AA119" i="22"/>
  <c r="AA118" i="22"/>
  <c r="AA117" i="22"/>
  <c r="AA116" i="22"/>
  <c r="AA115" i="22"/>
  <c r="AA114" i="22"/>
  <c r="AA113" i="22"/>
  <c r="AA112" i="22"/>
  <c r="AA111" i="22"/>
  <c r="AA110" i="22"/>
  <c r="AA109" i="22"/>
  <c r="AA108" i="22"/>
  <c r="AA107" i="22"/>
  <c r="AA106" i="22"/>
  <c r="AB125" i="22"/>
  <c r="AB124" i="22"/>
  <c r="AB123" i="22"/>
  <c r="AB122" i="22"/>
  <c r="AB121" i="22"/>
  <c r="AB120" i="22"/>
  <c r="AB119" i="22"/>
  <c r="AB118" i="22"/>
  <c r="AB117" i="22"/>
  <c r="AB116" i="22"/>
  <c r="AB115" i="22"/>
  <c r="AB114" i="22"/>
  <c r="AB113" i="22"/>
  <c r="AB112" i="22"/>
  <c r="AB111" i="22"/>
  <c r="AB110" i="22"/>
  <c r="AB109" i="22"/>
  <c r="AB108" i="22"/>
  <c r="AB107" i="22"/>
  <c r="AB106" i="22"/>
  <c r="AD107" i="22"/>
  <c r="AD108" i="22"/>
  <c r="AD109" i="22"/>
  <c r="AD110" i="22"/>
  <c r="AD111" i="22"/>
  <c r="AD112" i="22"/>
  <c r="AD113" i="22"/>
  <c r="AD114" i="22"/>
  <c r="AD115" i="22"/>
  <c r="AD116" i="22"/>
  <c r="AD117" i="22"/>
  <c r="AD118" i="22"/>
  <c r="AD119" i="22"/>
  <c r="AD120" i="22"/>
  <c r="AD121" i="22"/>
  <c r="AD122" i="22"/>
  <c r="AD123" i="22"/>
  <c r="AD124" i="22"/>
  <c r="AD125" i="22"/>
  <c r="AD106" i="22"/>
  <c r="AC107" i="22"/>
  <c r="AC108" i="22"/>
  <c r="AC109" i="22"/>
  <c r="AC110" i="22"/>
  <c r="AC111" i="22"/>
  <c r="AC112" i="22"/>
  <c r="AC113" i="22"/>
  <c r="AC114" i="22"/>
  <c r="AC115" i="22"/>
  <c r="AC116" i="22"/>
  <c r="AC117" i="22"/>
  <c r="AC118" i="22"/>
  <c r="AC119" i="22"/>
  <c r="AC120" i="22"/>
  <c r="AC121" i="22"/>
  <c r="AC122" i="22"/>
  <c r="AC123" i="22"/>
  <c r="AC124" i="22"/>
  <c r="AC125" i="22"/>
  <c r="AC106" i="22"/>
  <c r="Z125" i="22"/>
  <c r="Z124" i="22"/>
  <c r="Z123" i="22"/>
  <c r="Z122" i="22"/>
  <c r="Z121" i="22"/>
  <c r="Z120" i="22"/>
  <c r="Z119" i="22"/>
  <c r="Z118" i="22"/>
  <c r="Z117" i="22"/>
  <c r="Z116" i="22"/>
  <c r="Z115" i="22"/>
  <c r="Z114" i="22"/>
  <c r="Z113" i="22"/>
  <c r="Z112" i="22"/>
  <c r="Z111" i="22"/>
  <c r="Z110" i="22"/>
  <c r="Z109" i="22"/>
  <c r="Z108" i="22"/>
  <c r="Z107" i="22"/>
  <c r="Z106" i="22"/>
  <c r="Y125" i="22"/>
  <c r="Y124" i="22"/>
  <c r="Y123" i="22"/>
  <c r="Y122" i="22"/>
  <c r="Y121" i="22"/>
  <c r="Y120" i="22"/>
  <c r="Y119" i="22"/>
  <c r="Y118" i="22"/>
  <c r="Y117" i="22"/>
  <c r="Y116" i="22"/>
  <c r="Y115" i="22"/>
  <c r="Y114" i="22"/>
  <c r="Y113" i="22"/>
  <c r="Y112" i="22"/>
  <c r="Y111" i="22"/>
  <c r="Y110" i="22"/>
  <c r="Y109" i="22"/>
  <c r="Y108" i="22"/>
  <c r="Y107" i="22"/>
  <c r="Y106" i="22"/>
  <c r="X125" i="22"/>
  <c r="X124" i="22"/>
  <c r="X123" i="22"/>
  <c r="X122" i="22"/>
  <c r="X121" i="22"/>
  <c r="X120" i="22"/>
  <c r="X119" i="22"/>
  <c r="X118" i="22"/>
  <c r="X117" i="22"/>
  <c r="X116" i="22"/>
  <c r="X115" i="22"/>
  <c r="X114" i="22"/>
  <c r="X113" i="22"/>
  <c r="X112" i="22"/>
  <c r="X111" i="22"/>
  <c r="X110" i="22"/>
  <c r="X109" i="22"/>
  <c r="X108" i="22"/>
  <c r="X107" i="22"/>
  <c r="X106" i="22"/>
  <c r="W125" i="22"/>
  <c r="W124" i="22"/>
  <c r="W123" i="22"/>
  <c r="W122" i="22"/>
  <c r="W121" i="22"/>
  <c r="W120" i="22"/>
  <c r="W119" i="22"/>
  <c r="W118" i="22"/>
  <c r="W117" i="22"/>
  <c r="W116" i="22"/>
  <c r="W115" i="22"/>
  <c r="W114" i="22"/>
  <c r="W113" i="22"/>
  <c r="W112" i="22"/>
  <c r="W111" i="22"/>
  <c r="W110" i="22"/>
  <c r="W109" i="22"/>
  <c r="W108" i="22"/>
  <c r="W107" i="22"/>
  <c r="W106" i="22"/>
  <c r="V125" i="22"/>
  <c r="V124" i="22"/>
  <c r="V123" i="22"/>
  <c r="V122" i="22"/>
  <c r="V121" i="22"/>
  <c r="V120" i="22"/>
  <c r="V119" i="22"/>
  <c r="V118" i="22"/>
  <c r="V117" i="22"/>
  <c r="V116" i="22"/>
  <c r="V115" i="22"/>
  <c r="V114" i="22"/>
  <c r="V113" i="22"/>
  <c r="V112" i="22"/>
  <c r="V111" i="22"/>
  <c r="V110" i="22"/>
  <c r="V109" i="22"/>
  <c r="V108" i="22"/>
  <c r="V107" i="22"/>
  <c r="V106" i="22"/>
  <c r="U107" i="22"/>
  <c r="U108" i="22"/>
  <c r="U109" i="22"/>
  <c r="U110" i="22"/>
  <c r="U111" i="22"/>
  <c r="U112" i="22"/>
  <c r="U113" i="22"/>
  <c r="U114" i="22"/>
  <c r="U115" i="22"/>
  <c r="U116" i="22"/>
  <c r="U117" i="22"/>
  <c r="U118" i="22"/>
  <c r="U119" i="22"/>
  <c r="U120" i="22"/>
  <c r="U121" i="22"/>
  <c r="U122" i="22"/>
  <c r="U123" i="22"/>
  <c r="U124" i="22"/>
  <c r="U125" i="22"/>
  <c r="U106" i="22"/>
  <c r="G161" i="22" l="1"/>
  <c r="D164" i="22"/>
  <c r="D161" i="22"/>
  <c r="K164" i="22"/>
  <c r="H163" i="22"/>
  <c r="G164" i="22"/>
  <c r="E164" i="22"/>
  <c r="C164" i="22"/>
  <c r="J161" i="22"/>
  <c r="J163" i="22"/>
  <c r="I161" i="22"/>
  <c r="J99" i="20"/>
  <c r="J102" i="20"/>
  <c r="J103" i="20"/>
  <c r="J104" i="20"/>
  <c r="J105" i="20"/>
  <c r="J106" i="20"/>
  <c r="J107" i="20"/>
  <c r="J108" i="20"/>
  <c r="J109" i="20"/>
  <c r="J110" i="20"/>
  <c r="J111" i="20"/>
  <c r="J112" i="20"/>
  <c r="J113" i="20"/>
  <c r="J114" i="20"/>
  <c r="J115" i="20"/>
  <c r="J116" i="20"/>
  <c r="I102" i="20"/>
  <c r="I103" i="20"/>
  <c r="I104" i="20"/>
  <c r="I105" i="20"/>
  <c r="I106" i="20"/>
  <c r="I107" i="20"/>
  <c r="I108" i="20"/>
  <c r="I109" i="20"/>
  <c r="I110" i="20"/>
  <c r="I111" i="20"/>
  <c r="I112" i="20"/>
  <c r="I113" i="20"/>
  <c r="I114" i="20"/>
  <c r="I115" i="20"/>
  <c r="I116" i="20"/>
  <c r="I97" i="20"/>
  <c r="V98" i="20"/>
  <c r="V99" i="20"/>
  <c r="V100" i="20"/>
  <c r="V101" i="20"/>
  <c r="V102" i="20"/>
  <c r="V103" i="20"/>
  <c r="V104" i="20"/>
  <c r="V105" i="20"/>
  <c r="V106" i="20"/>
  <c r="V107" i="20"/>
  <c r="V108" i="20"/>
  <c r="V109" i="20"/>
  <c r="V110" i="20"/>
  <c r="V111" i="20"/>
  <c r="V112" i="20"/>
  <c r="V113" i="20"/>
  <c r="V114" i="20"/>
  <c r="V115" i="20"/>
  <c r="V116" i="20"/>
  <c r="V97" i="20"/>
  <c r="U98" i="20"/>
  <c r="U99" i="20"/>
  <c r="U100" i="20"/>
  <c r="U101" i="20"/>
  <c r="U102" i="20"/>
  <c r="U103" i="20"/>
  <c r="U104" i="20"/>
  <c r="U105" i="20"/>
  <c r="U106" i="20"/>
  <c r="U107" i="20"/>
  <c r="U108" i="20"/>
  <c r="U109" i="20"/>
  <c r="U110" i="20"/>
  <c r="U111" i="20"/>
  <c r="U112" i="20"/>
  <c r="U113" i="20"/>
  <c r="U114" i="20"/>
  <c r="U115" i="20"/>
  <c r="U116" i="20"/>
  <c r="U97" i="20"/>
  <c r="J97" i="20" l="1"/>
  <c r="H185" i="19"/>
  <c r="H184" i="19"/>
  <c r="H183" i="19"/>
  <c r="H182" i="19"/>
  <c r="H181" i="19"/>
  <c r="H180" i="19"/>
  <c r="H179" i="19"/>
  <c r="H178" i="19"/>
  <c r="H177" i="19"/>
  <c r="H176" i="19"/>
  <c r="H175" i="19"/>
  <c r="H174" i="19"/>
  <c r="H173" i="19"/>
  <c r="H172" i="19"/>
  <c r="H171" i="19"/>
  <c r="H170" i="19"/>
  <c r="H169" i="19"/>
  <c r="H167" i="19"/>
  <c r="F185" i="19"/>
  <c r="F184" i="19"/>
  <c r="F183" i="19"/>
  <c r="F182" i="19"/>
  <c r="F181" i="19"/>
  <c r="F180" i="19"/>
  <c r="F179" i="19"/>
  <c r="F178" i="19"/>
  <c r="F177" i="19"/>
  <c r="F176" i="19"/>
  <c r="F175" i="19"/>
  <c r="F174" i="19"/>
  <c r="F173" i="19"/>
  <c r="F172" i="19"/>
  <c r="F171" i="19"/>
  <c r="F170" i="19"/>
  <c r="F169" i="19"/>
  <c r="E169" i="19"/>
  <c r="E170" i="19"/>
  <c r="E171" i="19"/>
  <c r="E172" i="19"/>
  <c r="E173" i="19"/>
  <c r="E174" i="19"/>
  <c r="E175" i="19"/>
  <c r="E176" i="19"/>
  <c r="E177" i="19"/>
  <c r="E178" i="19"/>
  <c r="E179" i="19"/>
  <c r="E180" i="19"/>
  <c r="E181" i="19"/>
  <c r="E182" i="19"/>
  <c r="E183" i="19"/>
  <c r="E184" i="19"/>
  <c r="E185" i="19"/>
  <c r="G167" i="19"/>
  <c r="G169" i="19"/>
  <c r="G170" i="19"/>
  <c r="G171" i="19"/>
  <c r="G172" i="19"/>
  <c r="G173" i="19"/>
  <c r="G174" i="19"/>
  <c r="G175" i="19"/>
  <c r="G176" i="19"/>
  <c r="G177" i="19"/>
  <c r="G178" i="19"/>
  <c r="G179" i="19"/>
  <c r="G180" i="19"/>
  <c r="G181" i="19"/>
  <c r="G182" i="19"/>
  <c r="G183" i="19"/>
  <c r="G184" i="19"/>
  <c r="G185" i="19"/>
  <c r="I185" i="19"/>
  <c r="I184" i="19"/>
  <c r="I183" i="19"/>
  <c r="I182" i="19"/>
  <c r="I181" i="19"/>
  <c r="I180" i="19"/>
  <c r="I179" i="19"/>
  <c r="I178" i="19"/>
  <c r="I177" i="19"/>
  <c r="I176" i="19"/>
  <c r="I175" i="19"/>
  <c r="I174" i="19"/>
  <c r="I173" i="19"/>
  <c r="I172" i="19"/>
  <c r="I171" i="19"/>
  <c r="I170" i="19"/>
  <c r="I169" i="19"/>
  <c r="G166" i="19"/>
  <c r="D185" i="19"/>
  <c r="D184" i="19"/>
  <c r="D183" i="19"/>
  <c r="D182" i="19"/>
  <c r="D181" i="19"/>
  <c r="D180" i="19"/>
  <c r="D179" i="19"/>
  <c r="D178" i="19"/>
  <c r="D177" i="19"/>
  <c r="D176" i="19"/>
  <c r="D175" i="19"/>
  <c r="D174" i="19"/>
  <c r="D173" i="19"/>
  <c r="D172" i="19"/>
  <c r="D171" i="19"/>
  <c r="D170" i="19"/>
  <c r="D169" i="19"/>
  <c r="C170" i="19"/>
  <c r="C171" i="19"/>
  <c r="C172" i="19"/>
  <c r="C173" i="19"/>
  <c r="C174" i="19"/>
  <c r="C175" i="19"/>
  <c r="C176" i="19"/>
  <c r="C177" i="19"/>
  <c r="C178" i="19"/>
  <c r="C179" i="19"/>
  <c r="C180" i="19"/>
  <c r="C181" i="19"/>
  <c r="C182" i="19"/>
  <c r="C183" i="19"/>
  <c r="C184" i="19"/>
  <c r="C185" i="19"/>
  <c r="E166" i="19"/>
  <c r="D166" i="19"/>
  <c r="Y112" i="19"/>
  <c r="Y113" i="19"/>
  <c r="Y114" i="19"/>
  <c r="Y115" i="19"/>
  <c r="Y116" i="19"/>
  <c r="Y117" i="19"/>
  <c r="Y118" i="19"/>
  <c r="Y119" i="19"/>
  <c r="Y120" i="19"/>
  <c r="Y121" i="19"/>
  <c r="Y122" i="19"/>
  <c r="Y123" i="19"/>
  <c r="Y124" i="19"/>
  <c r="Y125" i="19"/>
  <c r="Y126" i="19"/>
  <c r="Y127" i="19"/>
  <c r="Y128" i="19"/>
  <c r="Y129" i="19"/>
  <c r="Y130" i="19"/>
  <c r="Y124" i="18"/>
  <c r="Y123" i="18"/>
  <c r="Y122" i="18"/>
  <c r="Y121" i="18"/>
  <c r="Y120" i="18"/>
  <c r="Y119" i="18"/>
  <c r="Y118" i="18"/>
  <c r="Y117" i="18"/>
  <c r="Y116" i="18"/>
  <c r="Y115" i="18"/>
  <c r="Y114" i="18"/>
  <c r="Y113" i="18"/>
  <c r="Y112" i="18"/>
  <c r="Y111" i="18"/>
  <c r="Y110" i="18"/>
  <c r="Y109" i="18"/>
  <c r="Y108" i="18"/>
  <c r="Y107" i="18"/>
  <c r="Y106" i="18"/>
  <c r="Y105" i="18"/>
  <c r="W124" i="18"/>
  <c r="W123" i="18"/>
  <c r="W122" i="18"/>
  <c r="W121" i="18"/>
  <c r="W120" i="18"/>
  <c r="W119" i="18"/>
  <c r="W118" i="18"/>
  <c r="W117" i="18"/>
  <c r="W116" i="18"/>
  <c r="W115" i="18"/>
  <c r="W114" i="18"/>
  <c r="W113" i="18"/>
  <c r="W112" i="18"/>
  <c r="W111" i="18"/>
  <c r="W110" i="18"/>
  <c r="W109" i="18"/>
  <c r="W108" i="18"/>
  <c r="W107" i="18"/>
  <c r="W106" i="18"/>
  <c r="W105" i="18"/>
  <c r="V124" i="18"/>
  <c r="V123" i="18"/>
  <c r="V122" i="18"/>
  <c r="V121" i="18"/>
  <c r="V120" i="18"/>
  <c r="V119" i="18"/>
  <c r="V118" i="18"/>
  <c r="V117" i="18"/>
  <c r="V116" i="18"/>
  <c r="V115" i="18"/>
  <c r="V114" i="18"/>
  <c r="V113" i="18"/>
  <c r="V112" i="18"/>
  <c r="V111" i="18"/>
  <c r="V110" i="18"/>
  <c r="V109" i="18"/>
  <c r="V108" i="18"/>
  <c r="V107" i="18"/>
  <c r="V106" i="18"/>
  <c r="V105" i="18"/>
  <c r="U106" i="18"/>
  <c r="U107" i="18"/>
  <c r="U108" i="18"/>
  <c r="U109" i="18"/>
  <c r="U110" i="18"/>
  <c r="U111" i="18"/>
  <c r="U112" i="18"/>
  <c r="U113" i="18"/>
  <c r="U114" i="18"/>
  <c r="U115" i="18"/>
  <c r="U116" i="18"/>
  <c r="U117" i="18"/>
  <c r="U118" i="18"/>
  <c r="U119" i="18"/>
  <c r="U120" i="18"/>
  <c r="U121" i="18"/>
  <c r="U122" i="18"/>
  <c r="U123" i="18"/>
  <c r="U124" i="18"/>
  <c r="AA130" i="19"/>
  <c r="AA129" i="19"/>
  <c r="AA128" i="19"/>
  <c r="AA127" i="19"/>
  <c r="AA126" i="19"/>
  <c r="AA125" i="19"/>
  <c r="AA124" i="19"/>
  <c r="AA123" i="19"/>
  <c r="AA122" i="19"/>
  <c r="AA121" i="19"/>
  <c r="AA120" i="19"/>
  <c r="AA119" i="19"/>
  <c r="AA118" i="19"/>
  <c r="AA117" i="19"/>
  <c r="AA116" i="19"/>
  <c r="AA115" i="19"/>
  <c r="AA114" i="19"/>
  <c r="AA113" i="19"/>
  <c r="AA112" i="19"/>
  <c r="AA111" i="19"/>
  <c r="Y111" i="19"/>
  <c r="V130" i="19"/>
  <c r="V129" i="19"/>
  <c r="V128" i="19"/>
  <c r="V127" i="19"/>
  <c r="V126" i="19"/>
  <c r="V125" i="19"/>
  <c r="V124" i="19"/>
  <c r="V123" i="19"/>
  <c r="V122" i="19"/>
  <c r="V121" i="19"/>
  <c r="V120" i="19"/>
  <c r="V119" i="19"/>
  <c r="V118" i="19"/>
  <c r="V117" i="19"/>
  <c r="V116" i="19"/>
  <c r="V115" i="19"/>
  <c r="V114" i="19"/>
  <c r="V113" i="19"/>
  <c r="V112" i="19"/>
  <c r="V111" i="19"/>
  <c r="U112" i="19"/>
  <c r="U113" i="19"/>
  <c r="U114" i="19"/>
  <c r="U115" i="19"/>
  <c r="U116" i="19"/>
  <c r="U117" i="19"/>
  <c r="U118" i="19"/>
  <c r="U119" i="19"/>
  <c r="U120" i="19"/>
  <c r="U121" i="19"/>
  <c r="U122" i="19"/>
  <c r="U123" i="19"/>
  <c r="U124" i="19"/>
  <c r="U125" i="19"/>
  <c r="U126" i="19"/>
  <c r="U127" i="19"/>
  <c r="U128" i="19"/>
  <c r="U129" i="19"/>
  <c r="U130" i="19"/>
  <c r="U111" i="19"/>
  <c r="E167" i="19" l="1"/>
  <c r="C167" i="19"/>
  <c r="C166" i="19"/>
  <c r="G153" i="18"/>
  <c r="G152" i="18"/>
  <c r="G151" i="18"/>
  <c r="G150" i="18"/>
  <c r="G149" i="18"/>
  <c r="G148" i="18"/>
  <c r="G147" i="18"/>
  <c r="G146" i="18"/>
  <c r="G145" i="18"/>
  <c r="G144" i="18"/>
  <c r="G143" i="18"/>
  <c r="G142" i="18"/>
  <c r="G141" i="18"/>
  <c r="G140" i="18"/>
  <c r="G139" i="18"/>
  <c r="G138" i="18"/>
  <c r="E153" i="18"/>
  <c r="E152" i="18"/>
  <c r="E151" i="18"/>
  <c r="E150" i="18"/>
  <c r="E149" i="18"/>
  <c r="E148" i="18"/>
  <c r="E147" i="18"/>
  <c r="E146" i="18"/>
  <c r="E145" i="18"/>
  <c r="E144" i="18"/>
  <c r="E143" i="18"/>
  <c r="E142" i="18"/>
  <c r="E141" i="18"/>
  <c r="E140" i="18"/>
  <c r="E139" i="18"/>
  <c r="E138" i="18"/>
  <c r="E135" i="18"/>
  <c r="D153" i="18"/>
  <c r="D152" i="18"/>
  <c r="D151" i="18"/>
  <c r="D150" i="18"/>
  <c r="D149" i="18"/>
  <c r="D148" i="18"/>
  <c r="D147" i="18"/>
  <c r="D146" i="18"/>
  <c r="D145" i="18"/>
  <c r="D144" i="18"/>
  <c r="D143" i="18"/>
  <c r="D142" i="18"/>
  <c r="D141" i="18"/>
  <c r="D140" i="18"/>
  <c r="D139" i="18"/>
  <c r="D138" i="18"/>
  <c r="C136" i="18"/>
  <c r="C137" i="18"/>
  <c r="C138" i="18"/>
  <c r="C139" i="18"/>
  <c r="C140" i="18"/>
  <c r="C141" i="18"/>
  <c r="C142" i="18"/>
  <c r="C143" i="18"/>
  <c r="C144" i="18"/>
  <c r="C145" i="18"/>
  <c r="C146" i="18"/>
  <c r="C147" i="18"/>
  <c r="C148" i="18"/>
  <c r="C149" i="18"/>
  <c r="C150" i="18"/>
  <c r="C151" i="18"/>
  <c r="C152" i="18"/>
  <c r="C153" i="18"/>
  <c r="D137" i="18"/>
  <c r="X106" i="18"/>
  <c r="X107" i="18"/>
  <c r="X108" i="18"/>
  <c r="X109" i="18"/>
  <c r="X110" i="18"/>
  <c r="X111" i="18"/>
  <c r="X112" i="18"/>
  <c r="X113" i="18"/>
  <c r="X114" i="18"/>
  <c r="X115" i="18"/>
  <c r="X116" i="18"/>
  <c r="X117" i="18"/>
  <c r="X118" i="18"/>
  <c r="X119" i="18"/>
  <c r="X120" i="18"/>
  <c r="X121" i="18"/>
  <c r="X122" i="18"/>
  <c r="X123" i="18"/>
  <c r="X124" i="18"/>
  <c r="X105" i="18"/>
  <c r="U105" i="18"/>
  <c r="D136" i="18" l="1"/>
  <c r="AB87" i="17"/>
  <c r="AC87" i="17"/>
  <c r="AD87" i="17"/>
  <c r="AE87" i="17"/>
  <c r="AF87" i="17"/>
  <c r="AG87" i="17"/>
  <c r="AB88" i="17"/>
  <c r="AC88" i="17"/>
  <c r="AD88" i="17"/>
  <c r="AE88" i="17"/>
  <c r="AF88" i="17"/>
  <c r="AG88" i="17"/>
  <c r="AB89" i="17"/>
  <c r="AC89" i="17"/>
  <c r="AD89" i="17"/>
  <c r="AE89" i="17"/>
  <c r="AF89" i="17"/>
  <c r="AG89" i="17"/>
  <c r="AB90" i="17"/>
  <c r="AC90" i="17"/>
  <c r="AD90" i="17"/>
  <c r="AE90" i="17"/>
  <c r="AF90" i="17"/>
  <c r="AG90" i="17"/>
  <c r="AB91" i="17"/>
  <c r="AC91" i="17"/>
  <c r="AD91" i="17"/>
  <c r="AE91" i="17"/>
  <c r="AF91" i="17"/>
  <c r="AG91" i="17"/>
  <c r="AB92" i="17"/>
  <c r="AC92" i="17"/>
  <c r="AD92" i="17"/>
  <c r="AE92" i="17"/>
  <c r="AF92" i="17"/>
  <c r="AG92" i="17"/>
  <c r="AB93" i="17"/>
  <c r="AC93" i="17"/>
  <c r="AD93" i="17"/>
  <c r="AE93" i="17"/>
  <c r="AF93" i="17"/>
  <c r="AG93" i="17"/>
  <c r="AB94" i="17"/>
  <c r="AC94" i="17"/>
  <c r="AD94" i="17"/>
  <c r="AE94" i="17"/>
  <c r="AF94" i="17"/>
  <c r="AG94" i="17"/>
  <c r="AB95" i="17"/>
  <c r="AC95" i="17"/>
  <c r="AD95" i="17"/>
  <c r="AE95" i="17"/>
  <c r="AF95" i="17"/>
  <c r="AG95" i="17"/>
  <c r="AB96" i="17"/>
  <c r="AC96" i="17"/>
  <c r="AD96" i="17"/>
  <c r="AE96" i="17"/>
  <c r="AF96" i="17"/>
  <c r="AG96" i="17"/>
  <c r="AB97" i="17"/>
  <c r="AC97" i="17"/>
  <c r="AD97" i="17"/>
  <c r="AE97" i="17"/>
  <c r="AF97" i="17"/>
  <c r="AG97" i="17"/>
  <c r="AB98" i="17"/>
  <c r="AC98" i="17"/>
  <c r="AD98" i="17"/>
  <c r="AE98" i="17"/>
  <c r="AF98" i="17"/>
  <c r="AG98" i="17"/>
  <c r="AB99" i="17"/>
  <c r="AC99" i="17"/>
  <c r="AD99" i="17"/>
  <c r="AE99" i="17"/>
  <c r="AF99" i="17"/>
  <c r="AG99" i="17"/>
  <c r="AB100" i="17"/>
  <c r="AC100" i="17"/>
  <c r="AD100" i="17"/>
  <c r="AE100" i="17"/>
  <c r="AF100" i="17"/>
  <c r="AG100" i="17"/>
  <c r="AB101" i="17"/>
  <c r="AC101" i="17"/>
  <c r="AD101" i="17"/>
  <c r="AE101" i="17"/>
  <c r="AF101" i="17"/>
  <c r="AG101" i="17"/>
  <c r="AB102" i="17"/>
  <c r="AC102" i="17"/>
  <c r="AD102" i="17"/>
  <c r="AE102" i="17"/>
  <c r="AF102" i="17"/>
  <c r="AG102" i="17"/>
  <c r="AB103" i="17"/>
  <c r="AC103" i="17"/>
  <c r="AD103" i="17"/>
  <c r="AE103" i="17"/>
  <c r="AF103" i="17"/>
  <c r="AG103" i="17"/>
  <c r="AB104" i="17"/>
  <c r="AC104" i="17"/>
  <c r="AD104" i="17"/>
  <c r="AE104" i="17"/>
  <c r="AF104" i="17"/>
  <c r="AG104" i="17"/>
  <c r="AB105" i="17"/>
  <c r="AC105" i="17"/>
  <c r="AD105" i="17"/>
  <c r="AE105" i="17"/>
  <c r="AF105" i="17"/>
  <c r="AG105" i="17"/>
  <c r="AC86" i="17"/>
  <c r="AD86" i="17"/>
  <c r="AE86" i="17"/>
  <c r="AF86" i="17"/>
  <c r="AG86" i="17"/>
  <c r="AB86" i="17"/>
  <c r="U78" i="16"/>
  <c r="V78" i="16"/>
  <c r="W78" i="16"/>
  <c r="X78" i="16"/>
  <c r="Y78" i="16"/>
  <c r="U79" i="16"/>
  <c r="V79" i="16"/>
  <c r="W79" i="16"/>
  <c r="X79" i="16"/>
  <c r="Y79" i="16"/>
  <c r="U80" i="16"/>
  <c r="V80" i="16"/>
  <c r="W80" i="16"/>
  <c r="X80" i="16"/>
  <c r="Y80" i="16"/>
  <c r="U81" i="16"/>
  <c r="V81" i="16"/>
  <c r="W81" i="16"/>
  <c r="X81" i="16"/>
  <c r="Y81" i="16"/>
  <c r="U82" i="16"/>
  <c r="V82" i="16"/>
  <c r="W82" i="16"/>
  <c r="X82" i="16"/>
  <c r="Y82" i="16"/>
  <c r="U83" i="16"/>
  <c r="V83" i="16"/>
  <c r="W83" i="16"/>
  <c r="X83" i="16"/>
  <c r="Y83" i="16"/>
  <c r="U84" i="16"/>
  <c r="V84" i="16"/>
  <c r="W84" i="16"/>
  <c r="X84" i="16"/>
  <c r="Y84" i="16"/>
  <c r="U85" i="16"/>
  <c r="V85" i="16"/>
  <c r="W85" i="16"/>
  <c r="X85" i="16"/>
  <c r="Y85" i="16"/>
  <c r="U86" i="16"/>
  <c r="V86" i="16"/>
  <c r="W86" i="16"/>
  <c r="X86" i="16"/>
  <c r="Y86" i="16"/>
  <c r="U87" i="16"/>
  <c r="V87" i="16"/>
  <c r="W87" i="16"/>
  <c r="X87" i="16"/>
  <c r="Y87" i="16"/>
  <c r="U88" i="16"/>
  <c r="V88" i="16"/>
  <c r="W88" i="16"/>
  <c r="X88" i="16"/>
  <c r="Y88" i="16"/>
  <c r="U89" i="16"/>
  <c r="V89" i="16"/>
  <c r="W89" i="16"/>
  <c r="X89" i="16"/>
  <c r="Y89" i="16"/>
  <c r="U90" i="16"/>
  <c r="V90" i="16"/>
  <c r="W90" i="16"/>
  <c r="X90" i="16"/>
  <c r="Y90" i="16"/>
  <c r="U91" i="16"/>
  <c r="V91" i="16"/>
  <c r="W91" i="16"/>
  <c r="X91" i="16"/>
  <c r="Y91" i="16"/>
  <c r="U92" i="16"/>
  <c r="V92" i="16"/>
  <c r="W92" i="16"/>
  <c r="X92" i="16"/>
  <c r="Y92" i="16"/>
  <c r="U93" i="16"/>
  <c r="V93" i="16"/>
  <c r="W93" i="16"/>
  <c r="X93" i="16"/>
  <c r="Y93" i="16"/>
  <c r="U94" i="16"/>
  <c r="V94" i="16"/>
  <c r="W94" i="16"/>
  <c r="X94" i="16"/>
  <c r="Y94" i="16"/>
  <c r="U95" i="16"/>
  <c r="V95" i="16"/>
  <c r="W95" i="16"/>
  <c r="X95" i="16"/>
  <c r="Y95" i="16"/>
  <c r="U96" i="16"/>
  <c r="V96" i="16"/>
  <c r="W96" i="16"/>
  <c r="X96" i="16"/>
  <c r="Y96" i="16"/>
  <c r="V77" i="16"/>
  <c r="W77" i="16"/>
  <c r="X77" i="16"/>
  <c r="Y77" i="16"/>
  <c r="U77" i="16"/>
  <c r="U83" i="15" l="1"/>
  <c r="V83" i="15"/>
  <c r="W83" i="15"/>
  <c r="X83" i="15"/>
  <c r="Y83" i="15"/>
  <c r="U84" i="15"/>
  <c r="V84" i="15"/>
  <c r="W84" i="15"/>
  <c r="X84" i="15"/>
  <c r="Y84" i="15"/>
  <c r="U85" i="15"/>
  <c r="V85" i="15"/>
  <c r="W85" i="15"/>
  <c r="X85" i="15"/>
  <c r="Y85" i="15"/>
  <c r="U86" i="15"/>
  <c r="V86" i="15"/>
  <c r="W86" i="15"/>
  <c r="X86" i="15"/>
  <c r="Y86" i="15"/>
  <c r="U87" i="15"/>
  <c r="V87" i="15"/>
  <c r="W87" i="15"/>
  <c r="X87" i="15"/>
  <c r="Y87" i="15"/>
  <c r="U88" i="15"/>
  <c r="V88" i="15"/>
  <c r="W88" i="15"/>
  <c r="X88" i="15"/>
  <c r="Y88" i="15"/>
  <c r="U89" i="15"/>
  <c r="V89" i="15"/>
  <c r="W89" i="15"/>
  <c r="X89" i="15"/>
  <c r="Y89" i="15"/>
  <c r="U90" i="15"/>
  <c r="V90" i="15"/>
  <c r="W90" i="15"/>
  <c r="X90" i="15"/>
  <c r="Y90" i="15"/>
  <c r="U91" i="15"/>
  <c r="V91" i="15"/>
  <c r="W91" i="15"/>
  <c r="X91" i="15"/>
  <c r="Y91" i="15"/>
  <c r="U92" i="15"/>
  <c r="V92" i="15"/>
  <c r="W92" i="15"/>
  <c r="X92" i="15"/>
  <c r="Y92" i="15"/>
  <c r="U93" i="15"/>
  <c r="V93" i="15"/>
  <c r="W93" i="15"/>
  <c r="X93" i="15"/>
  <c r="Y93" i="15"/>
  <c r="U94" i="15"/>
  <c r="V94" i="15"/>
  <c r="W94" i="15"/>
  <c r="X94" i="15"/>
  <c r="Y94" i="15"/>
  <c r="U95" i="15"/>
  <c r="V95" i="15"/>
  <c r="W95" i="15"/>
  <c r="X95" i="15"/>
  <c r="Y95" i="15"/>
  <c r="U96" i="15"/>
  <c r="V96" i="15"/>
  <c r="W96" i="15"/>
  <c r="X96" i="15"/>
  <c r="Y96" i="15"/>
  <c r="U97" i="15"/>
  <c r="V97" i="15"/>
  <c r="W97" i="15"/>
  <c r="X97" i="15"/>
  <c r="Y97" i="15"/>
  <c r="U98" i="15"/>
  <c r="V98" i="15"/>
  <c r="W98" i="15"/>
  <c r="X98" i="15"/>
  <c r="Y98" i="15"/>
  <c r="U99" i="15"/>
  <c r="V99" i="15"/>
  <c r="W99" i="15"/>
  <c r="X99" i="15"/>
  <c r="Y99" i="15"/>
  <c r="U100" i="15"/>
  <c r="V100" i="15"/>
  <c r="W100" i="15"/>
  <c r="X100" i="15"/>
  <c r="Y100" i="15"/>
  <c r="U101" i="15"/>
  <c r="V101" i="15"/>
  <c r="W101" i="15"/>
  <c r="X101" i="15"/>
  <c r="Y101" i="15"/>
  <c r="V82" i="15"/>
  <c r="W82" i="15"/>
  <c r="X82" i="15"/>
  <c r="Y82" i="15"/>
  <c r="U82" i="15"/>
  <c r="U104" i="8" l="1"/>
  <c r="V104" i="8"/>
  <c r="W104" i="8"/>
  <c r="X104" i="8"/>
  <c r="U105" i="8"/>
  <c r="V105" i="8"/>
  <c r="W105" i="8"/>
  <c r="X105" i="8"/>
  <c r="U106" i="8"/>
  <c r="V106" i="8"/>
  <c r="W106" i="8"/>
  <c r="X106" i="8"/>
  <c r="U107" i="8"/>
  <c r="V107" i="8"/>
  <c r="W107" i="8"/>
  <c r="X107" i="8"/>
  <c r="U108" i="8"/>
  <c r="V108" i="8"/>
  <c r="W108" i="8"/>
  <c r="X108" i="8"/>
  <c r="U109" i="8"/>
  <c r="V109" i="8"/>
  <c r="W109" i="8"/>
  <c r="X109" i="8"/>
  <c r="U110" i="8"/>
  <c r="V110" i="8"/>
  <c r="W110" i="8"/>
  <c r="X110" i="8"/>
  <c r="U111" i="8"/>
  <c r="V111" i="8"/>
  <c r="W111" i="8"/>
  <c r="X111" i="8"/>
  <c r="U112" i="8"/>
  <c r="V112" i="8"/>
  <c r="W112" i="8"/>
  <c r="X112" i="8"/>
  <c r="U113" i="8"/>
  <c r="V113" i="8"/>
  <c r="W113" i="8"/>
  <c r="X113" i="8"/>
  <c r="U114" i="8"/>
  <c r="V114" i="8"/>
  <c r="W114" i="8"/>
  <c r="X114" i="8"/>
  <c r="U115" i="8"/>
  <c r="V115" i="8"/>
  <c r="W115" i="8"/>
  <c r="X115" i="8"/>
  <c r="U116" i="8"/>
  <c r="V116" i="8"/>
  <c r="W116" i="8"/>
  <c r="X116" i="8"/>
  <c r="U117" i="8"/>
  <c r="V117" i="8"/>
  <c r="W117" i="8"/>
  <c r="X117" i="8"/>
  <c r="U118" i="8"/>
  <c r="V118" i="8"/>
  <c r="W118" i="8"/>
  <c r="X118" i="8"/>
  <c r="U119" i="8"/>
  <c r="V119" i="8"/>
  <c r="W119" i="8"/>
  <c r="X119" i="8"/>
  <c r="U120" i="8"/>
  <c r="V120" i="8"/>
  <c r="W120" i="8"/>
  <c r="X120" i="8"/>
  <c r="U121" i="8"/>
  <c r="V121" i="8"/>
  <c r="W121" i="8"/>
  <c r="X121" i="8"/>
  <c r="U122" i="8"/>
  <c r="V122" i="8"/>
  <c r="W122" i="8"/>
  <c r="X122" i="8"/>
  <c r="U123" i="8"/>
  <c r="V123" i="8"/>
  <c r="W123" i="8"/>
  <c r="X123" i="8"/>
  <c r="U124" i="8"/>
  <c r="V124" i="8"/>
  <c r="W124" i="8"/>
  <c r="X124" i="8"/>
  <c r="V103" i="8"/>
  <c r="W103" i="8"/>
  <c r="X103" i="8"/>
  <c r="U103" i="8"/>
  <c r="DE89" i="31"/>
  <c r="L167" i="11" l="1"/>
  <c r="AF58" i="11"/>
  <c r="AF59" i="11" s="1"/>
  <c r="K167" i="11"/>
  <c r="E174" i="11" l="1"/>
  <c r="GA135" i="33"/>
  <c r="GA136" i="33"/>
  <c r="GA137" i="33"/>
  <c r="GA138" i="33"/>
  <c r="GA139" i="33"/>
  <c r="GA140" i="33"/>
  <c r="GA141" i="33"/>
  <c r="GA142" i="33"/>
  <c r="GA143" i="33"/>
  <c r="GA144" i="33"/>
  <c r="GA145" i="33"/>
  <c r="GA146" i="33"/>
  <c r="GA147" i="33"/>
  <c r="GA148" i="33"/>
  <c r="GA149" i="33"/>
  <c r="GA150" i="33"/>
  <c r="GA151" i="33"/>
  <c r="GA152" i="33"/>
  <c r="GA153" i="33"/>
  <c r="GA154" i="33"/>
  <c r="GA155" i="33"/>
  <c r="GA156" i="33"/>
  <c r="GA157" i="33"/>
  <c r="GA158" i="33"/>
  <c r="GA159" i="33"/>
  <c r="GA160" i="33"/>
  <c r="GA161" i="33"/>
  <c r="GA162" i="33"/>
  <c r="GA163" i="33"/>
  <c r="GA164" i="33"/>
  <c r="GA165" i="33"/>
  <c r="GA166" i="33"/>
  <c r="GA167" i="33"/>
  <c r="GA168" i="33"/>
  <c r="GA169" i="33"/>
  <c r="GA170" i="33"/>
  <c r="GA171" i="33"/>
  <c r="GA172" i="33"/>
  <c r="GA173" i="33"/>
  <c r="GA174" i="33"/>
  <c r="GA175" i="33"/>
  <c r="GA176" i="33"/>
  <c r="GA177" i="33"/>
  <c r="GA178" i="33"/>
  <c r="GA179" i="33"/>
  <c r="GA180" i="33"/>
  <c r="GA181" i="33"/>
  <c r="GA182" i="33"/>
  <c r="GA183" i="33"/>
  <c r="GA184" i="33"/>
  <c r="GA185" i="33"/>
  <c r="GA186" i="33"/>
  <c r="GA187" i="33"/>
  <c r="GA188" i="33"/>
  <c r="GA189" i="33"/>
  <c r="GA190" i="33"/>
  <c r="GA191" i="33"/>
  <c r="GA192" i="33"/>
  <c r="GA193" i="33"/>
  <c r="GA194" i="33"/>
  <c r="GA195" i="33"/>
  <c r="GA196" i="33"/>
  <c r="GA197" i="33"/>
  <c r="GA198" i="33"/>
  <c r="GA199" i="33"/>
  <c r="GA200" i="33"/>
  <c r="GA201" i="33"/>
  <c r="GA202" i="33"/>
  <c r="GA203" i="33"/>
  <c r="GA204" i="33"/>
  <c r="GA205" i="33"/>
  <c r="GA206" i="33"/>
  <c r="GA207" i="33"/>
  <c r="GA208" i="33"/>
  <c r="GA209" i="33"/>
  <c r="GA210" i="33"/>
  <c r="GA211" i="33"/>
  <c r="GA212" i="33"/>
  <c r="GA213" i="33"/>
  <c r="GA214" i="33"/>
  <c r="GA215" i="33"/>
  <c r="GA216" i="33"/>
  <c r="GA217" i="33"/>
  <c r="GA218" i="33"/>
  <c r="GA219" i="33"/>
  <c r="GA220" i="33"/>
  <c r="GA221" i="33"/>
  <c r="GA222" i="33"/>
  <c r="GA223" i="33"/>
  <c r="GA224" i="33"/>
  <c r="GA225" i="33"/>
  <c r="GA226" i="33"/>
  <c r="GA227" i="33"/>
  <c r="GA228" i="33"/>
  <c r="GA229" i="33"/>
  <c r="GA230" i="33"/>
  <c r="GA231" i="33"/>
  <c r="GA232" i="33"/>
  <c r="GA233" i="33"/>
  <c r="GA234" i="33"/>
  <c r="GA235" i="33"/>
  <c r="EO135" i="33"/>
  <c r="EP135" i="33"/>
  <c r="EQ135" i="33"/>
  <c r="ES135" i="33"/>
  <c r="ET135" i="33"/>
  <c r="EU135" i="33"/>
  <c r="EW135" i="33"/>
  <c r="EX135" i="33"/>
  <c r="EY135" i="33"/>
  <c r="FA135" i="33"/>
  <c r="FB135" i="33"/>
  <c r="FC135" i="33"/>
  <c r="FE135" i="33"/>
  <c r="FF135" i="33"/>
  <c r="FG135" i="33"/>
  <c r="FI135" i="33"/>
  <c r="FJ135" i="33"/>
  <c r="FK135" i="33"/>
  <c r="FM135" i="33"/>
  <c r="FN135" i="33"/>
  <c r="FO135" i="33"/>
  <c r="FQ135" i="33"/>
  <c r="FR135" i="33"/>
  <c r="FS135" i="33"/>
  <c r="FU135" i="33"/>
  <c r="FV135" i="33"/>
  <c r="FW135" i="33"/>
  <c r="FY135" i="33"/>
  <c r="FZ135" i="33"/>
  <c r="EO136" i="33"/>
  <c r="EP136" i="33"/>
  <c r="EQ136" i="33"/>
  <c r="ER136" i="33"/>
  <c r="ES136" i="33"/>
  <c r="ET136" i="33"/>
  <c r="EU136" i="33"/>
  <c r="EV136" i="33"/>
  <c r="EW136" i="33"/>
  <c r="EX136" i="33"/>
  <c r="EY136" i="33"/>
  <c r="EZ136" i="33"/>
  <c r="FA136" i="33"/>
  <c r="FB136" i="33"/>
  <c r="FC136" i="33"/>
  <c r="FD136" i="33"/>
  <c r="FE136" i="33"/>
  <c r="FF136" i="33"/>
  <c r="FG136" i="33"/>
  <c r="FH136" i="33"/>
  <c r="FI136" i="33"/>
  <c r="FJ136" i="33"/>
  <c r="FK136" i="33"/>
  <c r="FL136" i="33"/>
  <c r="FM136" i="33"/>
  <c r="FN136" i="33"/>
  <c r="FO136" i="33"/>
  <c r="FP136" i="33"/>
  <c r="FQ136" i="33"/>
  <c r="FR136" i="33"/>
  <c r="FS136" i="33"/>
  <c r="FT136" i="33"/>
  <c r="FU136" i="33"/>
  <c r="FV136" i="33"/>
  <c r="FW136" i="33"/>
  <c r="FX136" i="33"/>
  <c r="FY136" i="33"/>
  <c r="FZ136" i="33"/>
  <c r="EO137" i="33"/>
  <c r="EP137" i="33"/>
  <c r="EQ137" i="33"/>
  <c r="ER137" i="33"/>
  <c r="ES137" i="33"/>
  <c r="ET137" i="33"/>
  <c r="EU137" i="33"/>
  <c r="EV137" i="33"/>
  <c r="EW137" i="33"/>
  <c r="EX137" i="33"/>
  <c r="EY137" i="33"/>
  <c r="EZ137" i="33"/>
  <c r="FA137" i="33"/>
  <c r="FB137" i="33"/>
  <c r="FC137" i="33"/>
  <c r="FD137" i="33"/>
  <c r="FE137" i="33"/>
  <c r="FF137" i="33"/>
  <c r="FG137" i="33"/>
  <c r="FH137" i="33"/>
  <c r="FI137" i="33"/>
  <c r="FJ137" i="33"/>
  <c r="FK137" i="33"/>
  <c r="FL137" i="33"/>
  <c r="FM137" i="33"/>
  <c r="FN137" i="33"/>
  <c r="FO137" i="33"/>
  <c r="FP137" i="33"/>
  <c r="FQ137" i="33"/>
  <c r="FR137" i="33"/>
  <c r="FS137" i="33"/>
  <c r="FT137" i="33"/>
  <c r="FU137" i="33"/>
  <c r="FV137" i="33"/>
  <c r="FW137" i="33"/>
  <c r="FX137" i="33"/>
  <c r="FY137" i="33"/>
  <c r="FZ137" i="33"/>
  <c r="EO138" i="33"/>
  <c r="EP138" i="33"/>
  <c r="EQ138" i="33"/>
  <c r="ER138" i="33"/>
  <c r="ES138" i="33"/>
  <c r="ET138" i="33"/>
  <c r="EU138" i="33"/>
  <c r="EV138" i="33"/>
  <c r="EW138" i="33"/>
  <c r="EX138" i="33"/>
  <c r="EY138" i="33"/>
  <c r="EZ138" i="33"/>
  <c r="FA138" i="33"/>
  <c r="FB138" i="33"/>
  <c r="FC138" i="33"/>
  <c r="FD138" i="33"/>
  <c r="FE138" i="33"/>
  <c r="FF138" i="33"/>
  <c r="FG138" i="33"/>
  <c r="FH138" i="33"/>
  <c r="FI138" i="33"/>
  <c r="FJ138" i="33"/>
  <c r="FK138" i="33"/>
  <c r="FL138" i="33"/>
  <c r="FM138" i="33"/>
  <c r="FN138" i="33"/>
  <c r="FO138" i="33"/>
  <c r="FP138" i="33"/>
  <c r="FQ138" i="33"/>
  <c r="FR138" i="33"/>
  <c r="FS138" i="33"/>
  <c r="FT138" i="33"/>
  <c r="FU138" i="33"/>
  <c r="FV138" i="33"/>
  <c r="FW138" i="33"/>
  <c r="FX138" i="33"/>
  <c r="FY138" i="33"/>
  <c r="FZ138" i="33"/>
  <c r="EO139" i="33"/>
  <c r="EP139" i="33"/>
  <c r="EQ139" i="33"/>
  <c r="ER139" i="33"/>
  <c r="ES139" i="33"/>
  <c r="ET139" i="33"/>
  <c r="EU139" i="33"/>
  <c r="EV139" i="33"/>
  <c r="EW139" i="33"/>
  <c r="EX139" i="33"/>
  <c r="EY139" i="33"/>
  <c r="EZ139" i="33"/>
  <c r="FA139" i="33"/>
  <c r="FB139" i="33"/>
  <c r="FC139" i="33"/>
  <c r="FD139" i="33"/>
  <c r="FE139" i="33"/>
  <c r="FF139" i="33"/>
  <c r="FG139" i="33"/>
  <c r="FH139" i="33"/>
  <c r="FI139" i="33"/>
  <c r="FJ139" i="33"/>
  <c r="FK139" i="33"/>
  <c r="FL139" i="33"/>
  <c r="FM139" i="33"/>
  <c r="FN139" i="33"/>
  <c r="FO139" i="33"/>
  <c r="FP139" i="33"/>
  <c r="FQ139" i="33"/>
  <c r="FR139" i="33"/>
  <c r="FS139" i="33"/>
  <c r="FT139" i="33"/>
  <c r="FU139" i="33"/>
  <c r="FV139" i="33"/>
  <c r="FW139" i="33"/>
  <c r="FX139" i="33"/>
  <c r="FY139" i="33"/>
  <c r="FZ139" i="33"/>
  <c r="EO140" i="33"/>
  <c r="EP140" i="33"/>
  <c r="EQ140" i="33"/>
  <c r="ER140" i="33"/>
  <c r="ES140" i="33"/>
  <c r="ET140" i="33"/>
  <c r="EU140" i="33"/>
  <c r="EV140" i="33"/>
  <c r="EW140" i="33"/>
  <c r="EX140" i="33"/>
  <c r="EY140" i="33"/>
  <c r="EZ140" i="33"/>
  <c r="FA140" i="33"/>
  <c r="FB140" i="33"/>
  <c r="FC140" i="33"/>
  <c r="FD140" i="33"/>
  <c r="FE140" i="33"/>
  <c r="FF140" i="33"/>
  <c r="FG140" i="33"/>
  <c r="FH140" i="33"/>
  <c r="FI140" i="33"/>
  <c r="FJ140" i="33"/>
  <c r="FK140" i="33"/>
  <c r="FL140" i="33"/>
  <c r="FM140" i="33"/>
  <c r="FN140" i="33"/>
  <c r="FO140" i="33"/>
  <c r="FP140" i="33"/>
  <c r="FQ140" i="33"/>
  <c r="FR140" i="33"/>
  <c r="FS140" i="33"/>
  <c r="FT140" i="33"/>
  <c r="FU140" i="33"/>
  <c r="FV140" i="33"/>
  <c r="FW140" i="33"/>
  <c r="FX140" i="33"/>
  <c r="FY140" i="33"/>
  <c r="FZ140" i="33"/>
  <c r="EO141" i="33"/>
  <c r="EP141" i="33"/>
  <c r="EQ141" i="33"/>
  <c r="ER141" i="33"/>
  <c r="ES141" i="33"/>
  <c r="ET141" i="33"/>
  <c r="EU141" i="33"/>
  <c r="EV141" i="33"/>
  <c r="EW141" i="33"/>
  <c r="EX141" i="33"/>
  <c r="EY141" i="33"/>
  <c r="EZ141" i="33"/>
  <c r="FA141" i="33"/>
  <c r="FB141" i="33"/>
  <c r="FC141" i="33"/>
  <c r="FD141" i="33"/>
  <c r="FE141" i="33"/>
  <c r="FF141" i="33"/>
  <c r="FG141" i="33"/>
  <c r="FH141" i="33"/>
  <c r="FI141" i="33"/>
  <c r="FJ141" i="33"/>
  <c r="FK141" i="33"/>
  <c r="FL141" i="33"/>
  <c r="FM141" i="33"/>
  <c r="FN141" i="33"/>
  <c r="FO141" i="33"/>
  <c r="FP141" i="33"/>
  <c r="FQ141" i="33"/>
  <c r="FR141" i="33"/>
  <c r="FS141" i="33"/>
  <c r="FT141" i="33"/>
  <c r="FU141" i="33"/>
  <c r="FV141" i="33"/>
  <c r="FW141" i="33"/>
  <c r="FX141" i="33"/>
  <c r="FY141" i="33"/>
  <c r="FZ141" i="33"/>
  <c r="EO142" i="33"/>
  <c r="EP142" i="33"/>
  <c r="EQ142" i="33"/>
  <c r="ER142" i="33"/>
  <c r="ES142" i="33"/>
  <c r="ET142" i="33"/>
  <c r="EU142" i="33"/>
  <c r="EV142" i="33"/>
  <c r="EW142" i="33"/>
  <c r="EX142" i="33"/>
  <c r="EY142" i="33"/>
  <c r="EZ142" i="33"/>
  <c r="FA142" i="33"/>
  <c r="FB142" i="33"/>
  <c r="FC142" i="33"/>
  <c r="FD142" i="33"/>
  <c r="FE142" i="33"/>
  <c r="FF142" i="33"/>
  <c r="FG142" i="33"/>
  <c r="FH142" i="33"/>
  <c r="FI142" i="33"/>
  <c r="FJ142" i="33"/>
  <c r="FK142" i="33"/>
  <c r="FL142" i="33"/>
  <c r="FM142" i="33"/>
  <c r="FN142" i="33"/>
  <c r="FO142" i="33"/>
  <c r="FP142" i="33"/>
  <c r="FQ142" i="33"/>
  <c r="FR142" i="33"/>
  <c r="FS142" i="33"/>
  <c r="FT142" i="33"/>
  <c r="FU142" i="33"/>
  <c r="FV142" i="33"/>
  <c r="FW142" i="33"/>
  <c r="FX142" i="33"/>
  <c r="FY142" i="33"/>
  <c r="FZ142" i="33"/>
  <c r="EO143" i="33"/>
  <c r="EP143" i="33"/>
  <c r="EQ143" i="33"/>
  <c r="ER143" i="33"/>
  <c r="ES143" i="33"/>
  <c r="ET143" i="33"/>
  <c r="EU143" i="33"/>
  <c r="EV143" i="33"/>
  <c r="EW143" i="33"/>
  <c r="EX143" i="33"/>
  <c r="EY143" i="33"/>
  <c r="EZ143" i="33"/>
  <c r="FA143" i="33"/>
  <c r="FB143" i="33"/>
  <c r="FC143" i="33"/>
  <c r="FD143" i="33"/>
  <c r="FE143" i="33"/>
  <c r="FF143" i="33"/>
  <c r="FG143" i="33"/>
  <c r="FH143" i="33"/>
  <c r="FI143" i="33"/>
  <c r="FJ143" i="33"/>
  <c r="FK143" i="33"/>
  <c r="FL143" i="33"/>
  <c r="FM143" i="33"/>
  <c r="FN143" i="33"/>
  <c r="FO143" i="33"/>
  <c r="FP143" i="33"/>
  <c r="FQ143" i="33"/>
  <c r="FR143" i="33"/>
  <c r="FS143" i="33"/>
  <c r="FT143" i="33"/>
  <c r="FU143" i="33"/>
  <c r="FV143" i="33"/>
  <c r="FW143" i="33"/>
  <c r="FX143" i="33"/>
  <c r="FY143" i="33"/>
  <c r="FZ143" i="33"/>
  <c r="EO144" i="33"/>
  <c r="EP144" i="33"/>
  <c r="EQ144" i="33"/>
  <c r="ER144" i="33"/>
  <c r="ES144" i="33"/>
  <c r="ET144" i="33"/>
  <c r="EU144" i="33"/>
  <c r="EV144" i="33"/>
  <c r="EW144" i="33"/>
  <c r="EX144" i="33"/>
  <c r="EY144" i="33"/>
  <c r="EZ144" i="33"/>
  <c r="FA144" i="33"/>
  <c r="FB144" i="33"/>
  <c r="FC144" i="33"/>
  <c r="FD144" i="33"/>
  <c r="FE144" i="33"/>
  <c r="FF144" i="33"/>
  <c r="FG144" i="33"/>
  <c r="FH144" i="33"/>
  <c r="FI144" i="33"/>
  <c r="FJ144" i="33"/>
  <c r="FK144" i="33"/>
  <c r="FL144" i="33"/>
  <c r="FM144" i="33"/>
  <c r="FN144" i="33"/>
  <c r="FO144" i="33"/>
  <c r="FP144" i="33"/>
  <c r="FQ144" i="33"/>
  <c r="FR144" i="33"/>
  <c r="FS144" i="33"/>
  <c r="FT144" i="33"/>
  <c r="FU144" i="33"/>
  <c r="FV144" i="33"/>
  <c r="FW144" i="33"/>
  <c r="FX144" i="33"/>
  <c r="FY144" i="33"/>
  <c r="FZ144" i="33"/>
  <c r="EO145" i="33"/>
  <c r="EP145" i="33"/>
  <c r="EQ145" i="33"/>
  <c r="ER145" i="33"/>
  <c r="ES145" i="33"/>
  <c r="ET145" i="33"/>
  <c r="EU145" i="33"/>
  <c r="EV145" i="33"/>
  <c r="EW145" i="33"/>
  <c r="EX145" i="33"/>
  <c r="EY145" i="33"/>
  <c r="EZ145" i="33"/>
  <c r="FA145" i="33"/>
  <c r="FB145" i="33"/>
  <c r="FC145" i="33"/>
  <c r="FD145" i="33"/>
  <c r="FE145" i="33"/>
  <c r="FF145" i="33"/>
  <c r="FG145" i="33"/>
  <c r="FH145" i="33"/>
  <c r="FI145" i="33"/>
  <c r="FJ145" i="33"/>
  <c r="FK145" i="33"/>
  <c r="FL145" i="33"/>
  <c r="FM145" i="33"/>
  <c r="FN145" i="33"/>
  <c r="FO145" i="33"/>
  <c r="FP145" i="33"/>
  <c r="FQ145" i="33"/>
  <c r="FR145" i="33"/>
  <c r="FS145" i="33"/>
  <c r="FT145" i="33"/>
  <c r="FU145" i="33"/>
  <c r="FV145" i="33"/>
  <c r="FW145" i="33"/>
  <c r="FX145" i="33"/>
  <c r="FY145" i="33"/>
  <c r="FZ145" i="33"/>
  <c r="EO146" i="33"/>
  <c r="EP146" i="33"/>
  <c r="EQ146" i="33"/>
  <c r="ER146" i="33"/>
  <c r="ES146" i="33"/>
  <c r="ET146" i="33"/>
  <c r="EU146" i="33"/>
  <c r="EV146" i="33"/>
  <c r="EW146" i="33"/>
  <c r="EX146" i="33"/>
  <c r="EY146" i="33"/>
  <c r="EZ146" i="33"/>
  <c r="FA146" i="33"/>
  <c r="FB146" i="33"/>
  <c r="FC146" i="33"/>
  <c r="FD146" i="33"/>
  <c r="FE146" i="33"/>
  <c r="FF146" i="33"/>
  <c r="FG146" i="33"/>
  <c r="FH146" i="33"/>
  <c r="FI146" i="33"/>
  <c r="FJ146" i="33"/>
  <c r="FK146" i="33"/>
  <c r="FL146" i="33"/>
  <c r="FM146" i="33"/>
  <c r="FN146" i="33"/>
  <c r="FO146" i="33"/>
  <c r="FP146" i="33"/>
  <c r="FQ146" i="33"/>
  <c r="FR146" i="33"/>
  <c r="FS146" i="33"/>
  <c r="FT146" i="33"/>
  <c r="FU146" i="33"/>
  <c r="FV146" i="33"/>
  <c r="FW146" i="33"/>
  <c r="FX146" i="33"/>
  <c r="FY146" i="33"/>
  <c r="FZ146" i="33"/>
  <c r="EO147" i="33"/>
  <c r="EP147" i="33"/>
  <c r="EQ147" i="33"/>
  <c r="ER147" i="33"/>
  <c r="ES147" i="33"/>
  <c r="ET147" i="33"/>
  <c r="EU147" i="33"/>
  <c r="EV147" i="33"/>
  <c r="EW147" i="33"/>
  <c r="EX147" i="33"/>
  <c r="EY147" i="33"/>
  <c r="EZ147" i="33"/>
  <c r="FA147" i="33"/>
  <c r="FB147" i="33"/>
  <c r="FC147" i="33"/>
  <c r="FD147" i="33"/>
  <c r="FE147" i="33"/>
  <c r="FF147" i="33"/>
  <c r="FG147" i="33"/>
  <c r="FH147" i="33"/>
  <c r="FI147" i="33"/>
  <c r="FJ147" i="33"/>
  <c r="FK147" i="33"/>
  <c r="FL147" i="33"/>
  <c r="FM147" i="33"/>
  <c r="FN147" i="33"/>
  <c r="FO147" i="33"/>
  <c r="FP147" i="33"/>
  <c r="FQ147" i="33"/>
  <c r="FR147" i="33"/>
  <c r="FS147" i="33"/>
  <c r="FT147" i="33"/>
  <c r="FU147" i="33"/>
  <c r="FV147" i="33"/>
  <c r="FW147" i="33"/>
  <c r="FX147" i="33"/>
  <c r="FY147" i="33"/>
  <c r="FZ147" i="33"/>
  <c r="EO148" i="33"/>
  <c r="EP148" i="33"/>
  <c r="EQ148" i="33"/>
  <c r="ER148" i="33"/>
  <c r="ES148" i="33"/>
  <c r="ET148" i="33"/>
  <c r="EU148" i="33"/>
  <c r="EV148" i="33"/>
  <c r="EW148" i="33"/>
  <c r="EX148" i="33"/>
  <c r="EY148" i="33"/>
  <c r="EZ148" i="33"/>
  <c r="FA148" i="33"/>
  <c r="FB148" i="33"/>
  <c r="FC148" i="33"/>
  <c r="FD148" i="33"/>
  <c r="FE148" i="33"/>
  <c r="FF148" i="33"/>
  <c r="FG148" i="33"/>
  <c r="FH148" i="33"/>
  <c r="FI148" i="33"/>
  <c r="FJ148" i="33"/>
  <c r="FK148" i="33"/>
  <c r="FL148" i="33"/>
  <c r="FM148" i="33"/>
  <c r="FN148" i="33"/>
  <c r="FO148" i="33"/>
  <c r="FP148" i="33"/>
  <c r="FQ148" i="33"/>
  <c r="FR148" i="33"/>
  <c r="FS148" i="33"/>
  <c r="FT148" i="33"/>
  <c r="FU148" i="33"/>
  <c r="FV148" i="33"/>
  <c r="FW148" i="33"/>
  <c r="FX148" i="33"/>
  <c r="FY148" i="33"/>
  <c r="FZ148" i="33"/>
  <c r="EO149" i="33"/>
  <c r="EP149" i="33"/>
  <c r="EQ149" i="33"/>
  <c r="ER149" i="33"/>
  <c r="ES149" i="33"/>
  <c r="ET149" i="33"/>
  <c r="EU149" i="33"/>
  <c r="EV149" i="33"/>
  <c r="EW149" i="33"/>
  <c r="EX149" i="33"/>
  <c r="EY149" i="33"/>
  <c r="EZ149" i="33"/>
  <c r="FA149" i="33"/>
  <c r="FB149" i="33"/>
  <c r="FC149" i="33"/>
  <c r="FD149" i="33"/>
  <c r="FE149" i="33"/>
  <c r="FF149" i="33"/>
  <c r="FG149" i="33"/>
  <c r="FH149" i="33"/>
  <c r="FI149" i="33"/>
  <c r="FJ149" i="33"/>
  <c r="FK149" i="33"/>
  <c r="FL149" i="33"/>
  <c r="FM149" i="33"/>
  <c r="FN149" i="33"/>
  <c r="FO149" i="33"/>
  <c r="FP149" i="33"/>
  <c r="FQ149" i="33"/>
  <c r="FR149" i="33"/>
  <c r="FS149" i="33"/>
  <c r="FT149" i="33"/>
  <c r="FU149" i="33"/>
  <c r="FV149" i="33"/>
  <c r="FW149" i="33"/>
  <c r="FX149" i="33"/>
  <c r="FY149" i="33"/>
  <c r="FZ149" i="33"/>
  <c r="EO150" i="33"/>
  <c r="EP150" i="33"/>
  <c r="EQ150" i="33"/>
  <c r="ER150" i="33"/>
  <c r="ES150" i="33"/>
  <c r="ET150" i="33"/>
  <c r="EU150" i="33"/>
  <c r="EV150" i="33"/>
  <c r="EW150" i="33"/>
  <c r="EX150" i="33"/>
  <c r="EY150" i="33"/>
  <c r="EZ150" i="33"/>
  <c r="FA150" i="33"/>
  <c r="FB150" i="33"/>
  <c r="FC150" i="33"/>
  <c r="FD150" i="33"/>
  <c r="FE150" i="33"/>
  <c r="FF150" i="33"/>
  <c r="FG150" i="33"/>
  <c r="FH150" i="33"/>
  <c r="FI150" i="33"/>
  <c r="FJ150" i="33"/>
  <c r="FK150" i="33"/>
  <c r="FL150" i="33"/>
  <c r="FM150" i="33"/>
  <c r="FN150" i="33"/>
  <c r="FO150" i="33"/>
  <c r="FP150" i="33"/>
  <c r="FQ150" i="33"/>
  <c r="FR150" i="33"/>
  <c r="FS150" i="33"/>
  <c r="FT150" i="33"/>
  <c r="FU150" i="33"/>
  <c r="FV150" i="33"/>
  <c r="FW150" i="33"/>
  <c r="FX150" i="33"/>
  <c r="FY150" i="33"/>
  <c r="FZ150" i="33"/>
  <c r="EO151" i="33"/>
  <c r="EP151" i="33"/>
  <c r="EQ151" i="33"/>
  <c r="ER151" i="33"/>
  <c r="ES151" i="33"/>
  <c r="ET151" i="33"/>
  <c r="EU151" i="33"/>
  <c r="EV151" i="33"/>
  <c r="EW151" i="33"/>
  <c r="EX151" i="33"/>
  <c r="EY151" i="33"/>
  <c r="EZ151" i="33"/>
  <c r="FA151" i="33"/>
  <c r="FB151" i="33"/>
  <c r="FC151" i="33"/>
  <c r="FD151" i="33"/>
  <c r="FE151" i="33"/>
  <c r="FF151" i="33"/>
  <c r="FG151" i="33"/>
  <c r="FH151" i="33"/>
  <c r="FI151" i="33"/>
  <c r="FJ151" i="33"/>
  <c r="FK151" i="33"/>
  <c r="FL151" i="33"/>
  <c r="FM151" i="33"/>
  <c r="FN151" i="33"/>
  <c r="FO151" i="33"/>
  <c r="FP151" i="33"/>
  <c r="FQ151" i="33"/>
  <c r="FR151" i="33"/>
  <c r="FS151" i="33"/>
  <c r="FT151" i="33"/>
  <c r="FU151" i="33"/>
  <c r="FV151" i="33"/>
  <c r="FW151" i="33"/>
  <c r="FX151" i="33"/>
  <c r="FY151" i="33"/>
  <c r="FZ151" i="33"/>
  <c r="EO152" i="33"/>
  <c r="EP152" i="33"/>
  <c r="EQ152" i="33"/>
  <c r="ER152" i="33"/>
  <c r="ES152" i="33"/>
  <c r="ET152" i="33"/>
  <c r="EU152" i="33"/>
  <c r="EV152" i="33"/>
  <c r="EW152" i="33"/>
  <c r="EX152" i="33"/>
  <c r="EY152" i="33"/>
  <c r="EZ152" i="33"/>
  <c r="FA152" i="33"/>
  <c r="FB152" i="33"/>
  <c r="FC152" i="33"/>
  <c r="FD152" i="33"/>
  <c r="FE152" i="33"/>
  <c r="FF152" i="33"/>
  <c r="FG152" i="33"/>
  <c r="FH152" i="33"/>
  <c r="FI152" i="33"/>
  <c r="FJ152" i="33"/>
  <c r="FK152" i="33"/>
  <c r="FL152" i="33"/>
  <c r="FM152" i="33"/>
  <c r="FN152" i="33"/>
  <c r="FO152" i="33"/>
  <c r="FP152" i="33"/>
  <c r="FQ152" i="33"/>
  <c r="FR152" i="33"/>
  <c r="FS152" i="33"/>
  <c r="FT152" i="33"/>
  <c r="FU152" i="33"/>
  <c r="FV152" i="33"/>
  <c r="FW152" i="33"/>
  <c r="FX152" i="33"/>
  <c r="FY152" i="33"/>
  <c r="FZ152" i="33"/>
  <c r="EO153" i="33"/>
  <c r="EP153" i="33"/>
  <c r="EQ153" i="33"/>
  <c r="ER153" i="33"/>
  <c r="ES153" i="33"/>
  <c r="ET153" i="33"/>
  <c r="EU153" i="33"/>
  <c r="EV153" i="33"/>
  <c r="EW153" i="33"/>
  <c r="EX153" i="33"/>
  <c r="EY153" i="33"/>
  <c r="EZ153" i="33"/>
  <c r="FA153" i="33"/>
  <c r="FB153" i="33"/>
  <c r="FC153" i="33"/>
  <c r="FD153" i="33"/>
  <c r="FE153" i="33"/>
  <c r="FF153" i="33"/>
  <c r="FG153" i="33"/>
  <c r="FH153" i="33"/>
  <c r="FI153" i="33"/>
  <c r="FJ153" i="33"/>
  <c r="FK153" i="33"/>
  <c r="FL153" i="33"/>
  <c r="FM153" i="33"/>
  <c r="FN153" i="33"/>
  <c r="FO153" i="33"/>
  <c r="FP153" i="33"/>
  <c r="FQ153" i="33"/>
  <c r="FR153" i="33"/>
  <c r="FS153" i="33"/>
  <c r="FT153" i="33"/>
  <c r="FU153" i="33"/>
  <c r="FV153" i="33"/>
  <c r="FW153" i="33"/>
  <c r="FX153" i="33"/>
  <c r="FY153" i="33"/>
  <c r="FZ153" i="33"/>
  <c r="EO154" i="33"/>
  <c r="EP154" i="33"/>
  <c r="EQ154" i="33"/>
  <c r="ER154" i="33"/>
  <c r="ES154" i="33"/>
  <c r="ET154" i="33"/>
  <c r="EU154" i="33"/>
  <c r="EV154" i="33"/>
  <c r="EW154" i="33"/>
  <c r="EX154" i="33"/>
  <c r="EY154" i="33"/>
  <c r="EZ154" i="33"/>
  <c r="FA154" i="33"/>
  <c r="FB154" i="33"/>
  <c r="FC154" i="33"/>
  <c r="FD154" i="33"/>
  <c r="FE154" i="33"/>
  <c r="FF154" i="33"/>
  <c r="FG154" i="33"/>
  <c r="FH154" i="33"/>
  <c r="FI154" i="33"/>
  <c r="FJ154" i="33"/>
  <c r="FK154" i="33"/>
  <c r="FL154" i="33"/>
  <c r="FM154" i="33"/>
  <c r="FN154" i="33"/>
  <c r="FO154" i="33"/>
  <c r="FP154" i="33"/>
  <c r="FQ154" i="33"/>
  <c r="FR154" i="33"/>
  <c r="FS154" i="33"/>
  <c r="FT154" i="33"/>
  <c r="FU154" i="33"/>
  <c r="FV154" i="33"/>
  <c r="FW154" i="33"/>
  <c r="FX154" i="33"/>
  <c r="FY154" i="33"/>
  <c r="FZ154" i="33"/>
  <c r="EO155" i="33"/>
  <c r="EP155" i="33"/>
  <c r="EQ155" i="33"/>
  <c r="ER155" i="33"/>
  <c r="ES155" i="33"/>
  <c r="ET155" i="33"/>
  <c r="EU155" i="33"/>
  <c r="EV155" i="33"/>
  <c r="EW155" i="33"/>
  <c r="EX155" i="33"/>
  <c r="EY155" i="33"/>
  <c r="EZ155" i="33"/>
  <c r="FA155" i="33"/>
  <c r="FB155" i="33"/>
  <c r="FC155" i="33"/>
  <c r="FD155" i="33"/>
  <c r="FE155" i="33"/>
  <c r="FF155" i="33"/>
  <c r="FG155" i="33"/>
  <c r="FH155" i="33"/>
  <c r="FI155" i="33"/>
  <c r="FJ155" i="33"/>
  <c r="FK155" i="33"/>
  <c r="FL155" i="33"/>
  <c r="FM155" i="33"/>
  <c r="FN155" i="33"/>
  <c r="FO155" i="33"/>
  <c r="FP155" i="33"/>
  <c r="FQ155" i="33"/>
  <c r="FR155" i="33"/>
  <c r="FS155" i="33"/>
  <c r="FT155" i="33"/>
  <c r="FU155" i="33"/>
  <c r="FV155" i="33"/>
  <c r="FW155" i="33"/>
  <c r="FX155" i="33"/>
  <c r="FY155" i="33"/>
  <c r="FZ155" i="33"/>
  <c r="EO156" i="33"/>
  <c r="EP156" i="33"/>
  <c r="EQ156" i="33"/>
  <c r="ER156" i="33"/>
  <c r="ES156" i="33"/>
  <c r="ET156" i="33"/>
  <c r="EU156" i="33"/>
  <c r="EV156" i="33"/>
  <c r="EW156" i="33"/>
  <c r="EX156" i="33"/>
  <c r="EY156" i="33"/>
  <c r="EZ156" i="33"/>
  <c r="FA156" i="33"/>
  <c r="FB156" i="33"/>
  <c r="FC156" i="33"/>
  <c r="FD156" i="33"/>
  <c r="FE156" i="33"/>
  <c r="FF156" i="33"/>
  <c r="FG156" i="33"/>
  <c r="FH156" i="33"/>
  <c r="FI156" i="33"/>
  <c r="FJ156" i="33"/>
  <c r="FK156" i="33"/>
  <c r="FL156" i="33"/>
  <c r="FM156" i="33"/>
  <c r="FN156" i="33"/>
  <c r="FO156" i="33"/>
  <c r="FP156" i="33"/>
  <c r="FQ156" i="33"/>
  <c r="FR156" i="33"/>
  <c r="FS156" i="33"/>
  <c r="FT156" i="33"/>
  <c r="FU156" i="33"/>
  <c r="FV156" i="33"/>
  <c r="FW156" i="33"/>
  <c r="FX156" i="33"/>
  <c r="FY156" i="33"/>
  <c r="FZ156" i="33"/>
  <c r="EO157" i="33"/>
  <c r="EP157" i="33"/>
  <c r="EQ157" i="33"/>
  <c r="ER157" i="33"/>
  <c r="ES157" i="33"/>
  <c r="ET157" i="33"/>
  <c r="EU157" i="33"/>
  <c r="EV157" i="33"/>
  <c r="EW157" i="33"/>
  <c r="EX157" i="33"/>
  <c r="EY157" i="33"/>
  <c r="EZ157" i="33"/>
  <c r="FA157" i="33"/>
  <c r="FB157" i="33"/>
  <c r="FC157" i="33"/>
  <c r="FD157" i="33"/>
  <c r="FE157" i="33"/>
  <c r="FF157" i="33"/>
  <c r="FG157" i="33"/>
  <c r="FH157" i="33"/>
  <c r="FI157" i="33"/>
  <c r="FJ157" i="33"/>
  <c r="FK157" i="33"/>
  <c r="FL157" i="33"/>
  <c r="FM157" i="33"/>
  <c r="FN157" i="33"/>
  <c r="FO157" i="33"/>
  <c r="FP157" i="33"/>
  <c r="FQ157" i="33"/>
  <c r="FR157" i="33"/>
  <c r="FS157" i="33"/>
  <c r="FT157" i="33"/>
  <c r="FU157" i="33"/>
  <c r="FV157" i="33"/>
  <c r="FW157" i="33"/>
  <c r="FX157" i="33"/>
  <c r="FY157" i="33"/>
  <c r="FZ157" i="33"/>
  <c r="EO158" i="33"/>
  <c r="EP158" i="33"/>
  <c r="EQ158" i="33"/>
  <c r="ER158" i="33"/>
  <c r="ES158" i="33"/>
  <c r="ET158" i="33"/>
  <c r="EU158" i="33"/>
  <c r="EV158" i="33"/>
  <c r="EW158" i="33"/>
  <c r="EX158" i="33"/>
  <c r="EY158" i="33"/>
  <c r="EZ158" i="33"/>
  <c r="FA158" i="33"/>
  <c r="FB158" i="33"/>
  <c r="FC158" i="33"/>
  <c r="FD158" i="33"/>
  <c r="FE158" i="33"/>
  <c r="FF158" i="33"/>
  <c r="FG158" i="33"/>
  <c r="FH158" i="33"/>
  <c r="FI158" i="33"/>
  <c r="FJ158" i="33"/>
  <c r="FK158" i="33"/>
  <c r="FL158" i="33"/>
  <c r="FM158" i="33"/>
  <c r="FN158" i="33"/>
  <c r="FO158" i="33"/>
  <c r="FP158" i="33"/>
  <c r="FQ158" i="33"/>
  <c r="FR158" i="33"/>
  <c r="FS158" i="33"/>
  <c r="FT158" i="33"/>
  <c r="FU158" i="33"/>
  <c r="FV158" i="33"/>
  <c r="FW158" i="33"/>
  <c r="FX158" i="33"/>
  <c r="FY158" i="33"/>
  <c r="FZ158" i="33"/>
  <c r="EO159" i="33"/>
  <c r="EP159" i="33"/>
  <c r="EQ159" i="33"/>
  <c r="ER159" i="33"/>
  <c r="ES159" i="33"/>
  <c r="ET159" i="33"/>
  <c r="EU159" i="33"/>
  <c r="EV159" i="33"/>
  <c r="EW159" i="33"/>
  <c r="EX159" i="33"/>
  <c r="EY159" i="33"/>
  <c r="EZ159" i="33"/>
  <c r="FA159" i="33"/>
  <c r="FB159" i="33"/>
  <c r="FC159" i="33"/>
  <c r="FD159" i="33"/>
  <c r="FE159" i="33"/>
  <c r="FF159" i="33"/>
  <c r="FG159" i="33"/>
  <c r="FH159" i="33"/>
  <c r="FI159" i="33"/>
  <c r="FJ159" i="33"/>
  <c r="FK159" i="33"/>
  <c r="FL159" i="33"/>
  <c r="FM159" i="33"/>
  <c r="FN159" i="33"/>
  <c r="FO159" i="33"/>
  <c r="FP159" i="33"/>
  <c r="FQ159" i="33"/>
  <c r="FR159" i="33"/>
  <c r="FS159" i="33"/>
  <c r="FT159" i="33"/>
  <c r="FU159" i="33"/>
  <c r="FV159" i="33"/>
  <c r="FW159" i="33"/>
  <c r="FX159" i="33"/>
  <c r="FY159" i="33"/>
  <c r="FZ159" i="33"/>
  <c r="EO160" i="33"/>
  <c r="EP160" i="33"/>
  <c r="EQ160" i="33"/>
  <c r="ER160" i="33"/>
  <c r="ES160" i="33"/>
  <c r="ET160" i="33"/>
  <c r="EU160" i="33"/>
  <c r="EV160" i="33"/>
  <c r="EW160" i="33"/>
  <c r="EX160" i="33"/>
  <c r="EY160" i="33"/>
  <c r="EZ160" i="33"/>
  <c r="FA160" i="33"/>
  <c r="FB160" i="33"/>
  <c r="FC160" i="33"/>
  <c r="FD160" i="33"/>
  <c r="FE160" i="33"/>
  <c r="FF160" i="33"/>
  <c r="FG160" i="33"/>
  <c r="FH160" i="33"/>
  <c r="FI160" i="33"/>
  <c r="FJ160" i="33"/>
  <c r="FK160" i="33"/>
  <c r="FL160" i="33"/>
  <c r="FM160" i="33"/>
  <c r="FN160" i="33"/>
  <c r="FO160" i="33"/>
  <c r="FP160" i="33"/>
  <c r="FQ160" i="33"/>
  <c r="FR160" i="33"/>
  <c r="FS160" i="33"/>
  <c r="FT160" i="33"/>
  <c r="FU160" i="33"/>
  <c r="FV160" i="33"/>
  <c r="FW160" i="33"/>
  <c r="FX160" i="33"/>
  <c r="FY160" i="33"/>
  <c r="FZ160" i="33"/>
  <c r="EO161" i="33"/>
  <c r="EP161" i="33"/>
  <c r="EQ161" i="33"/>
  <c r="ER161" i="33"/>
  <c r="ES161" i="33"/>
  <c r="ET161" i="33"/>
  <c r="EU161" i="33"/>
  <c r="EV161" i="33"/>
  <c r="EW161" i="33"/>
  <c r="EX161" i="33"/>
  <c r="EY161" i="33"/>
  <c r="EZ161" i="33"/>
  <c r="FA161" i="33"/>
  <c r="FB161" i="33"/>
  <c r="FC161" i="33"/>
  <c r="FD161" i="33"/>
  <c r="FE161" i="33"/>
  <c r="FF161" i="33"/>
  <c r="FG161" i="33"/>
  <c r="FH161" i="33"/>
  <c r="FI161" i="33"/>
  <c r="FJ161" i="33"/>
  <c r="FK161" i="33"/>
  <c r="FL161" i="33"/>
  <c r="FM161" i="33"/>
  <c r="FN161" i="33"/>
  <c r="FO161" i="33"/>
  <c r="FP161" i="33"/>
  <c r="FQ161" i="33"/>
  <c r="FR161" i="33"/>
  <c r="FS161" i="33"/>
  <c r="FT161" i="33"/>
  <c r="FU161" i="33"/>
  <c r="FV161" i="33"/>
  <c r="FW161" i="33"/>
  <c r="FX161" i="33"/>
  <c r="FY161" i="33"/>
  <c r="FZ161" i="33"/>
  <c r="EO162" i="33"/>
  <c r="EP162" i="33"/>
  <c r="EQ162" i="33"/>
  <c r="ER162" i="33"/>
  <c r="ES162" i="33"/>
  <c r="ET162" i="33"/>
  <c r="EU162" i="33"/>
  <c r="EV162" i="33"/>
  <c r="EW162" i="33"/>
  <c r="EX162" i="33"/>
  <c r="EY162" i="33"/>
  <c r="EZ162" i="33"/>
  <c r="FA162" i="33"/>
  <c r="FB162" i="33"/>
  <c r="FC162" i="33"/>
  <c r="FD162" i="33"/>
  <c r="FE162" i="33"/>
  <c r="FF162" i="33"/>
  <c r="FG162" i="33"/>
  <c r="FH162" i="33"/>
  <c r="FI162" i="33"/>
  <c r="FJ162" i="33"/>
  <c r="FK162" i="33"/>
  <c r="FL162" i="33"/>
  <c r="FM162" i="33"/>
  <c r="FN162" i="33"/>
  <c r="FO162" i="33"/>
  <c r="FP162" i="33"/>
  <c r="FQ162" i="33"/>
  <c r="FR162" i="33"/>
  <c r="FS162" i="33"/>
  <c r="FT162" i="33"/>
  <c r="FU162" i="33"/>
  <c r="FV162" i="33"/>
  <c r="FW162" i="33"/>
  <c r="FX162" i="33"/>
  <c r="FY162" i="33"/>
  <c r="FZ162" i="33"/>
  <c r="EO163" i="33"/>
  <c r="EP163" i="33"/>
  <c r="EQ163" i="33"/>
  <c r="ER163" i="33"/>
  <c r="ES163" i="33"/>
  <c r="ET163" i="33"/>
  <c r="EU163" i="33"/>
  <c r="EV163" i="33"/>
  <c r="EW163" i="33"/>
  <c r="EX163" i="33"/>
  <c r="EY163" i="33"/>
  <c r="EZ163" i="33"/>
  <c r="FA163" i="33"/>
  <c r="FB163" i="33"/>
  <c r="FC163" i="33"/>
  <c r="FD163" i="33"/>
  <c r="FE163" i="33"/>
  <c r="FF163" i="33"/>
  <c r="FG163" i="33"/>
  <c r="FH163" i="33"/>
  <c r="FI163" i="33"/>
  <c r="FJ163" i="33"/>
  <c r="FK163" i="33"/>
  <c r="FL163" i="33"/>
  <c r="FM163" i="33"/>
  <c r="FN163" i="33"/>
  <c r="FO163" i="33"/>
  <c r="FP163" i="33"/>
  <c r="FQ163" i="33"/>
  <c r="FR163" i="33"/>
  <c r="FS163" i="33"/>
  <c r="FT163" i="33"/>
  <c r="FU163" i="33"/>
  <c r="FV163" i="33"/>
  <c r="FW163" i="33"/>
  <c r="FX163" i="33"/>
  <c r="FY163" i="33"/>
  <c r="FZ163" i="33"/>
  <c r="EO164" i="33"/>
  <c r="EP164" i="33"/>
  <c r="EQ164" i="33"/>
  <c r="ER164" i="33"/>
  <c r="ES164" i="33"/>
  <c r="ET164" i="33"/>
  <c r="EU164" i="33"/>
  <c r="EV164" i="33"/>
  <c r="EW164" i="33"/>
  <c r="EX164" i="33"/>
  <c r="EY164" i="33"/>
  <c r="EZ164" i="33"/>
  <c r="FA164" i="33"/>
  <c r="FB164" i="33"/>
  <c r="FC164" i="33"/>
  <c r="FD164" i="33"/>
  <c r="FE164" i="33"/>
  <c r="FF164" i="33"/>
  <c r="FG164" i="33"/>
  <c r="FH164" i="33"/>
  <c r="FI164" i="33"/>
  <c r="FJ164" i="33"/>
  <c r="FK164" i="33"/>
  <c r="FL164" i="33"/>
  <c r="FM164" i="33"/>
  <c r="FN164" i="33"/>
  <c r="FO164" i="33"/>
  <c r="FP164" i="33"/>
  <c r="FQ164" i="33"/>
  <c r="FR164" i="33"/>
  <c r="FS164" i="33"/>
  <c r="FT164" i="33"/>
  <c r="FU164" i="33"/>
  <c r="FV164" i="33"/>
  <c r="FW164" i="33"/>
  <c r="FX164" i="33"/>
  <c r="FY164" i="33"/>
  <c r="FZ164" i="33"/>
  <c r="EO165" i="33"/>
  <c r="EP165" i="33"/>
  <c r="EQ165" i="33"/>
  <c r="ER165" i="33"/>
  <c r="ES165" i="33"/>
  <c r="ET165" i="33"/>
  <c r="EU165" i="33"/>
  <c r="EV165" i="33"/>
  <c r="EW165" i="33"/>
  <c r="EX165" i="33"/>
  <c r="EY165" i="33"/>
  <c r="EZ165" i="33"/>
  <c r="FA165" i="33"/>
  <c r="FB165" i="33"/>
  <c r="FC165" i="33"/>
  <c r="FD165" i="33"/>
  <c r="FE165" i="33"/>
  <c r="FF165" i="33"/>
  <c r="FG165" i="33"/>
  <c r="FH165" i="33"/>
  <c r="FI165" i="33"/>
  <c r="FJ165" i="33"/>
  <c r="FK165" i="33"/>
  <c r="FL165" i="33"/>
  <c r="FM165" i="33"/>
  <c r="FN165" i="33"/>
  <c r="FO165" i="33"/>
  <c r="FP165" i="33"/>
  <c r="FQ165" i="33"/>
  <c r="FR165" i="33"/>
  <c r="FS165" i="33"/>
  <c r="FT165" i="33"/>
  <c r="FU165" i="33"/>
  <c r="FV165" i="33"/>
  <c r="FW165" i="33"/>
  <c r="FX165" i="33"/>
  <c r="FY165" i="33"/>
  <c r="FZ165" i="33"/>
  <c r="EO166" i="33"/>
  <c r="EP166" i="33"/>
  <c r="EQ166" i="33"/>
  <c r="ER166" i="33"/>
  <c r="ES166" i="33"/>
  <c r="ET166" i="33"/>
  <c r="EU166" i="33"/>
  <c r="EV166" i="33"/>
  <c r="EW166" i="33"/>
  <c r="EX166" i="33"/>
  <c r="EY166" i="33"/>
  <c r="EZ166" i="33"/>
  <c r="FA166" i="33"/>
  <c r="FB166" i="33"/>
  <c r="FC166" i="33"/>
  <c r="FD166" i="33"/>
  <c r="FE166" i="33"/>
  <c r="FF166" i="33"/>
  <c r="FG166" i="33"/>
  <c r="FH166" i="33"/>
  <c r="FI166" i="33"/>
  <c r="FJ166" i="33"/>
  <c r="FK166" i="33"/>
  <c r="FL166" i="33"/>
  <c r="FM166" i="33"/>
  <c r="FN166" i="33"/>
  <c r="FO166" i="33"/>
  <c r="FP166" i="33"/>
  <c r="FQ166" i="33"/>
  <c r="FR166" i="33"/>
  <c r="FS166" i="33"/>
  <c r="FT166" i="33"/>
  <c r="FU166" i="33"/>
  <c r="FV166" i="33"/>
  <c r="FW166" i="33"/>
  <c r="FX166" i="33"/>
  <c r="FY166" i="33"/>
  <c r="FZ166" i="33"/>
  <c r="EO167" i="33"/>
  <c r="EP167" i="33"/>
  <c r="EQ167" i="33"/>
  <c r="ER167" i="33"/>
  <c r="ES167" i="33"/>
  <c r="ET167" i="33"/>
  <c r="EU167" i="33"/>
  <c r="EV167" i="33"/>
  <c r="EW167" i="33"/>
  <c r="EX167" i="33"/>
  <c r="EY167" i="33"/>
  <c r="EZ167" i="33"/>
  <c r="FA167" i="33"/>
  <c r="FB167" i="33"/>
  <c r="FC167" i="33"/>
  <c r="FD167" i="33"/>
  <c r="FE167" i="33"/>
  <c r="FF167" i="33"/>
  <c r="FG167" i="33"/>
  <c r="FH167" i="33"/>
  <c r="FI167" i="33"/>
  <c r="FJ167" i="33"/>
  <c r="FK167" i="33"/>
  <c r="FL167" i="33"/>
  <c r="FM167" i="33"/>
  <c r="FN167" i="33"/>
  <c r="FO167" i="33"/>
  <c r="FP167" i="33"/>
  <c r="FQ167" i="33"/>
  <c r="FR167" i="33"/>
  <c r="FS167" i="33"/>
  <c r="FT167" i="33"/>
  <c r="FU167" i="33"/>
  <c r="FV167" i="33"/>
  <c r="FW167" i="33"/>
  <c r="FX167" i="33"/>
  <c r="FY167" i="33"/>
  <c r="FZ167" i="33"/>
  <c r="EO168" i="33"/>
  <c r="EP168" i="33"/>
  <c r="EQ168" i="33"/>
  <c r="ER168" i="33"/>
  <c r="ES168" i="33"/>
  <c r="ET168" i="33"/>
  <c r="EU168" i="33"/>
  <c r="EV168" i="33"/>
  <c r="EW168" i="33"/>
  <c r="EX168" i="33"/>
  <c r="EY168" i="33"/>
  <c r="EZ168" i="33"/>
  <c r="FA168" i="33"/>
  <c r="FB168" i="33"/>
  <c r="FC168" i="33"/>
  <c r="FD168" i="33"/>
  <c r="FE168" i="33"/>
  <c r="FF168" i="33"/>
  <c r="FG168" i="33"/>
  <c r="FH168" i="33"/>
  <c r="FI168" i="33"/>
  <c r="FJ168" i="33"/>
  <c r="FK168" i="33"/>
  <c r="FL168" i="33"/>
  <c r="FM168" i="33"/>
  <c r="FN168" i="33"/>
  <c r="FO168" i="33"/>
  <c r="FP168" i="33"/>
  <c r="FQ168" i="33"/>
  <c r="FR168" i="33"/>
  <c r="FS168" i="33"/>
  <c r="FT168" i="33"/>
  <c r="FU168" i="33"/>
  <c r="FV168" i="33"/>
  <c r="FW168" i="33"/>
  <c r="FX168" i="33"/>
  <c r="FY168" i="33"/>
  <c r="FZ168" i="33"/>
  <c r="EO169" i="33"/>
  <c r="EP169" i="33"/>
  <c r="EQ169" i="33"/>
  <c r="ER169" i="33"/>
  <c r="ES169" i="33"/>
  <c r="ET169" i="33"/>
  <c r="EU169" i="33"/>
  <c r="EV169" i="33"/>
  <c r="EW169" i="33"/>
  <c r="EX169" i="33"/>
  <c r="EY169" i="33"/>
  <c r="EZ169" i="33"/>
  <c r="FA169" i="33"/>
  <c r="FB169" i="33"/>
  <c r="FC169" i="33"/>
  <c r="FD169" i="33"/>
  <c r="FE169" i="33"/>
  <c r="FF169" i="33"/>
  <c r="FG169" i="33"/>
  <c r="FH169" i="33"/>
  <c r="FI169" i="33"/>
  <c r="FJ169" i="33"/>
  <c r="FK169" i="33"/>
  <c r="FL169" i="33"/>
  <c r="FM169" i="33"/>
  <c r="FN169" i="33"/>
  <c r="FO169" i="33"/>
  <c r="FP169" i="33"/>
  <c r="FQ169" i="33"/>
  <c r="FR169" i="33"/>
  <c r="FS169" i="33"/>
  <c r="FT169" i="33"/>
  <c r="FU169" i="33"/>
  <c r="FV169" i="33"/>
  <c r="FW169" i="33"/>
  <c r="FX169" i="33"/>
  <c r="FY169" i="33"/>
  <c r="FZ169" i="33"/>
  <c r="EO170" i="33"/>
  <c r="EP170" i="33"/>
  <c r="EQ170" i="33"/>
  <c r="ER170" i="33"/>
  <c r="ES170" i="33"/>
  <c r="ET170" i="33"/>
  <c r="EU170" i="33"/>
  <c r="EV170" i="33"/>
  <c r="EW170" i="33"/>
  <c r="EX170" i="33"/>
  <c r="EY170" i="33"/>
  <c r="EZ170" i="33"/>
  <c r="FA170" i="33"/>
  <c r="FB170" i="33"/>
  <c r="FC170" i="33"/>
  <c r="FD170" i="33"/>
  <c r="FE170" i="33"/>
  <c r="FF170" i="33"/>
  <c r="FG170" i="33"/>
  <c r="FH170" i="33"/>
  <c r="FI170" i="33"/>
  <c r="FJ170" i="33"/>
  <c r="FK170" i="33"/>
  <c r="FL170" i="33"/>
  <c r="FM170" i="33"/>
  <c r="FN170" i="33"/>
  <c r="FO170" i="33"/>
  <c r="FP170" i="33"/>
  <c r="FQ170" i="33"/>
  <c r="FR170" i="33"/>
  <c r="FS170" i="33"/>
  <c r="FT170" i="33"/>
  <c r="FU170" i="33"/>
  <c r="FV170" i="33"/>
  <c r="FW170" i="33"/>
  <c r="FX170" i="33"/>
  <c r="FY170" i="33"/>
  <c r="FZ170" i="33"/>
  <c r="EO171" i="33"/>
  <c r="EP171" i="33"/>
  <c r="EQ171" i="33"/>
  <c r="ER171" i="33"/>
  <c r="ES171" i="33"/>
  <c r="ET171" i="33"/>
  <c r="EU171" i="33"/>
  <c r="EV171" i="33"/>
  <c r="EW171" i="33"/>
  <c r="EX171" i="33"/>
  <c r="EY171" i="33"/>
  <c r="EZ171" i="33"/>
  <c r="FA171" i="33"/>
  <c r="FB171" i="33"/>
  <c r="FC171" i="33"/>
  <c r="FD171" i="33"/>
  <c r="FE171" i="33"/>
  <c r="FF171" i="33"/>
  <c r="FG171" i="33"/>
  <c r="FH171" i="33"/>
  <c r="FI171" i="33"/>
  <c r="FJ171" i="33"/>
  <c r="FK171" i="33"/>
  <c r="FL171" i="33"/>
  <c r="FM171" i="33"/>
  <c r="FN171" i="33"/>
  <c r="FO171" i="33"/>
  <c r="FP171" i="33"/>
  <c r="FQ171" i="33"/>
  <c r="FR171" i="33"/>
  <c r="FS171" i="33"/>
  <c r="FT171" i="33"/>
  <c r="FU171" i="33"/>
  <c r="FV171" i="33"/>
  <c r="FW171" i="33"/>
  <c r="FX171" i="33"/>
  <c r="FY171" i="33"/>
  <c r="FZ171" i="33"/>
  <c r="EO172" i="33"/>
  <c r="EP172" i="33"/>
  <c r="EQ172" i="33"/>
  <c r="ER172" i="33"/>
  <c r="ES172" i="33"/>
  <c r="ET172" i="33"/>
  <c r="EU172" i="33"/>
  <c r="EV172" i="33"/>
  <c r="EW172" i="33"/>
  <c r="EX172" i="33"/>
  <c r="EY172" i="33"/>
  <c r="EZ172" i="33"/>
  <c r="FA172" i="33"/>
  <c r="FB172" i="33"/>
  <c r="FC172" i="33"/>
  <c r="FD172" i="33"/>
  <c r="FE172" i="33"/>
  <c r="FF172" i="33"/>
  <c r="FG172" i="33"/>
  <c r="FH172" i="33"/>
  <c r="FI172" i="33"/>
  <c r="FJ172" i="33"/>
  <c r="FK172" i="33"/>
  <c r="FL172" i="33"/>
  <c r="FM172" i="33"/>
  <c r="FN172" i="33"/>
  <c r="FO172" i="33"/>
  <c r="FP172" i="33"/>
  <c r="FQ172" i="33"/>
  <c r="FR172" i="33"/>
  <c r="FS172" i="33"/>
  <c r="FT172" i="33"/>
  <c r="FU172" i="33"/>
  <c r="FV172" i="33"/>
  <c r="FW172" i="33"/>
  <c r="FX172" i="33"/>
  <c r="FY172" i="33"/>
  <c r="FZ172" i="33"/>
  <c r="EO173" i="33"/>
  <c r="EP173" i="33"/>
  <c r="EQ173" i="33"/>
  <c r="ER173" i="33"/>
  <c r="ES173" i="33"/>
  <c r="ET173" i="33"/>
  <c r="EU173" i="33"/>
  <c r="EV173" i="33"/>
  <c r="EW173" i="33"/>
  <c r="EX173" i="33"/>
  <c r="EY173" i="33"/>
  <c r="EZ173" i="33"/>
  <c r="FA173" i="33"/>
  <c r="FB173" i="33"/>
  <c r="FC173" i="33"/>
  <c r="FD173" i="33"/>
  <c r="FE173" i="33"/>
  <c r="FF173" i="33"/>
  <c r="FG173" i="33"/>
  <c r="FH173" i="33"/>
  <c r="FI173" i="33"/>
  <c r="FJ173" i="33"/>
  <c r="FK173" i="33"/>
  <c r="FL173" i="33"/>
  <c r="FM173" i="33"/>
  <c r="FN173" i="33"/>
  <c r="FO173" i="33"/>
  <c r="FP173" i="33"/>
  <c r="FQ173" i="33"/>
  <c r="FR173" i="33"/>
  <c r="FS173" i="33"/>
  <c r="FT173" i="33"/>
  <c r="FU173" i="33"/>
  <c r="FV173" i="33"/>
  <c r="FW173" i="33"/>
  <c r="FX173" i="33"/>
  <c r="FY173" i="33"/>
  <c r="FZ173" i="33"/>
  <c r="EO174" i="33"/>
  <c r="EP174" i="33"/>
  <c r="EQ174" i="33"/>
  <c r="ER174" i="33"/>
  <c r="ES174" i="33"/>
  <c r="ET174" i="33"/>
  <c r="EU174" i="33"/>
  <c r="EV174" i="33"/>
  <c r="EW174" i="33"/>
  <c r="EX174" i="33"/>
  <c r="EY174" i="33"/>
  <c r="EZ174" i="33"/>
  <c r="FA174" i="33"/>
  <c r="FB174" i="33"/>
  <c r="FC174" i="33"/>
  <c r="FD174" i="33"/>
  <c r="FE174" i="33"/>
  <c r="FF174" i="33"/>
  <c r="FG174" i="33"/>
  <c r="FH174" i="33"/>
  <c r="FI174" i="33"/>
  <c r="FJ174" i="33"/>
  <c r="FK174" i="33"/>
  <c r="FL174" i="33"/>
  <c r="FM174" i="33"/>
  <c r="FN174" i="33"/>
  <c r="FO174" i="33"/>
  <c r="FP174" i="33"/>
  <c r="FQ174" i="33"/>
  <c r="FR174" i="33"/>
  <c r="FS174" i="33"/>
  <c r="FT174" i="33"/>
  <c r="FU174" i="33"/>
  <c r="FV174" i="33"/>
  <c r="FW174" i="33"/>
  <c r="FX174" i="33"/>
  <c r="FY174" i="33"/>
  <c r="FZ174" i="33"/>
  <c r="EO175" i="33"/>
  <c r="EP175" i="33"/>
  <c r="EQ175" i="33"/>
  <c r="ER175" i="33"/>
  <c r="ES175" i="33"/>
  <c r="ET175" i="33"/>
  <c r="EU175" i="33"/>
  <c r="EV175" i="33"/>
  <c r="EW175" i="33"/>
  <c r="EX175" i="33"/>
  <c r="EY175" i="33"/>
  <c r="EZ175" i="33"/>
  <c r="FA175" i="33"/>
  <c r="FB175" i="33"/>
  <c r="FC175" i="33"/>
  <c r="FD175" i="33"/>
  <c r="FE175" i="33"/>
  <c r="FF175" i="33"/>
  <c r="FG175" i="33"/>
  <c r="FH175" i="33"/>
  <c r="FI175" i="33"/>
  <c r="FJ175" i="33"/>
  <c r="FK175" i="33"/>
  <c r="FL175" i="33"/>
  <c r="FM175" i="33"/>
  <c r="FN175" i="33"/>
  <c r="FO175" i="33"/>
  <c r="FP175" i="33"/>
  <c r="FQ175" i="33"/>
  <c r="FR175" i="33"/>
  <c r="FS175" i="33"/>
  <c r="FT175" i="33"/>
  <c r="FU175" i="33"/>
  <c r="FV175" i="33"/>
  <c r="FW175" i="33"/>
  <c r="FX175" i="33"/>
  <c r="FY175" i="33"/>
  <c r="FZ175" i="33"/>
  <c r="EO176" i="33"/>
  <c r="EP176" i="33"/>
  <c r="EQ176" i="33"/>
  <c r="ER176" i="33"/>
  <c r="ES176" i="33"/>
  <c r="ET176" i="33"/>
  <c r="EU176" i="33"/>
  <c r="EV176" i="33"/>
  <c r="EW176" i="33"/>
  <c r="EX176" i="33"/>
  <c r="EY176" i="33"/>
  <c r="EZ176" i="33"/>
  <c r="FA176" i="33"/>
  <c r="FB176" i="33"/>
  <c r="FC176" i="33"/>
  <c r="FD176" i="33"/>
  <c r="FE176" i="33"/>
  <c r="FF176" i="33"/>
  <c r="FG176" i="33"/>
  <c r="FH176" i="33"/>
  <c r="FI176" i="33"/>
  <c r="FJ176" i="33"/>
  <c r="FK176" i="33"/>
  <c r="FL176" i="33"/>
  <c r="FM176" i="33"/>
  <c r="FN176" i="33"/>
  <c r="FO176" i="33"/>
  <c r="FP176" i="33"/>
  <c r="FQ176" i="33"/>
  <c r="FR176" i="33"/>
  <c r="FS176" i="33"/>
  <c r="FT176" i="33"/>
  <c r="FU176" i="33"/>
  <c r="FV176" i="33"/>
  <c r="FW176" i="33"/>
  <c r="FX176" i="33"/>
  <c r="FY176" i="33"/>
  <c r="FZ176" i="33"/>
  <c r="EO177" i="33"/>
  <c r="EP177" i="33"/>
  <c r="EQ177" i="33"/>
  <c r="ER177" i="33"/>
  <c r="ES177" i="33"/>
  <c r="ET177" i="33"/>
  <c r="EU177" i="33"/>
  <c r="EV177" i="33"/>
  <c r="EW177" i="33"/>
  <c r="EX177" i="33"/>
  <c r="EY177" i="33"/>
  <c r="EZ177" i="33"/>
  <c r="FA177" i="33"/>
  <c r="FB177" i="33"/>
  <c r="FC177" i="33"/>
  <c r="FD177" i="33"/>
  <c r="FE177" i="33"/>
  <c r="FF177" i="33"/>
  <c r="FG177" i="33"/>
  <c r="FH177" i="33"/>
  <c r="FI177" i="33"/>
  <c r="FJ177" i="33"/>
  <c r="FK177" i="33"/>
  <c r="FL177" i="33"/>
  <c r="FM177" i="33"/>
  <c r="FN177" i="33"/>
  <c r="FO177" i="33"/>
  <c r="FP177" i="33"/>
  <c r="FQ177" i="33"/>
  <c r="FR177" i="33"/>
  <c r="FS177" i="33"/>
  <c r="FT177" i="33"/>
  <c r="FU177" i="33"/>
  <c r="FV177" i="33"/>
  <c r="FW177" i="33"/>
  <c r="FX177" i="33"/>
  <c r="FY177" i="33"/>
  <c r="FZ177" i="33"/>
  <c r="EO178" i="33"/>
  <c r="EP178" i="33"/>
  <c r="EQ178" i="33"/>
  <c r="ER178" i="33"/>
  <c r="ES178" i="33"/>
  <c r="ET178" i="33"/>
  <c r="EU178" i="33"/>
  <c r="EV178" i="33"/>
  <c r="EW178" i="33"/>
  <c r="EX178" i="33"/>
  <c r="EY178" i="33"/>
  <c r="EZ178" i="33"/>
  <c r="FA178" i="33"/>
  <c r="FB178" i="33"/>
  <c r="FC178" i="33"/>
  <c r="FD178" i="33"/>
  <c r="FE178" i="33"/>
  <c r="FF178" i="33"/>
  <c r="FG178" i="33"/>
  <c r="FH178" i="33"/>
  <c r="FI178" i="33"/>
  <c r="FJ178" i="33"/>
  <c r="FK178" i="33"/>
  <c r="FL178" i="33"/>
  <c r="FM178" i="33"/>
  <c r="FN178" i="33"/>
  <c r="FO178" i="33"/>
  <c r="FP178" i="33"/>
  <c r="FQ178" i="33"/>
  <c r="FR178" i="33"/>
  <c r="FS178" i="33"/>
  <c r="FT178" i="33"/>
  <c r="FU178" i="33"/>
  <c r="FV178" i="33"/>
  <c r="FW178" i="33"/>
  <c r="FX178" i="33"/>
  <c r="FY178" i="33"/>
  <c r="FZ178" i="33"/>
  <c r="EO179" i="33"/>
  <c r="EP179" i="33"/>
  <c r="EQ179" i="33"/>
  <c r="ER179" i="33"/>
  <c r="ES179" i="33"/>
  <c r="ET179" i="33"/>
  <c r="EU179" i="33"/>
  <c r="EV179" i="33"/>
  <c r="EW179" i="33"/>
  <c r="EX179" i="33"/>
  <c r="EY179" i="33"/>
  <c r="EZ179" i="33"/>
  <c r="FA179" i="33"/>
  <c r="FB179" i="33"/>
  <c r="FC179" i="33"/>
  <c r="FD179" i="33"/>
  <c r="FE179" i="33"/>
  <c r="FF179" i="33"/>
  <c r="FG179" i="33"/>
  <c r="FH179" i="33"/>
  <c r="FI179" i="33"/>
  <c r="FJ179" i="33"/>
  <c r="FK179" i="33"/>
  <c r="FL179" i="33"/>
  <c r="FM179" i="33"/>
  <c r="FN179" i="33"/>
  <c r="FO179" i="33"/>
  <c r="FP179" i="33"/>
  <c r="FQ179" i="33"/>
  <c r="FR179" i="33"/>
  <c r="FS179" i="33"/>
  <c r="FT179" i="33"/>
  <c r="FU179" i="33"/>
  <c r="FV179" i="33"/>
  <c r="FW179" i="33"/>
  <c r="FX179" i="33"/>
  <c r="FY179" i="33"/>
  <c r="FZ179" i="33"/>
  <c r="EO180" i="33"/>
  <c r="EP180" i="33"/>
  <c r="EQ180" i="33"/>
  <c r="ER180" i="33"/>
  <c r="ES180" i="33"/>
  <c r="ET180" i="33"/>
  <c r="EU180" i="33"/>
  <c r="EV180" i="33"/>
  <c r="EW180" i="33"/>
  <c r="EX180" i="33"/>
  <c r="EY180" i="33"/>
  <c r="EZ180" i="33"/>
  <c r="FA180" i="33"/>
  <c r="FB180" i="33"/>
  <c r="FC180" i="33"/>
  <c r="FD180" i="33"/>
  <c r="FE180" i="33"/>
  <c r="FF180" i="33"/>
  <c r="FG180" i="33"/>
  <c r="FH180" i="33"/>
  <c r="FI180" i="33"/>
  <c r="FJ180" i="33"/>
  <c r="FK180" i="33"/>
  <c r="FL180" i="33"/>
  <c r="FM180" i="33"/>
  <c r="FN180" i="33"/>
  <c r="FO180" i="33"/>
  <c r="FP180" i="33"/>
  <c r="FQ180" i="33"/>
  <c r="FR180" i="33"/>
  <c r="FS180" i="33"/>
  <c r="FT180" i="33"/>
  <c r="FU180" i="33"/>
  <c r="FV180" i="33"/>
  <c r="FW180" i="33"/>
  <c r="FX180" i="33"/>
  <c r="FY180" i="33"/>
  <c r="FZ180" i="33"/>
  <c r="EO181" i="33"/>
  <c r="EP181" i="33"/>
  <c r="EQ181" i="33"/>
  <c r="ER181" i="33"/>
  <c r="ES181" i="33"/>
  <c r="ET181" i="33"/>
  <c r="EU181" i="33"/>
  <c r="EV181" i="33"/>
  <c r="EW181" i="33"/>
  <c r="EX181" i="33"/>
  <c r="EY181" i="33"/>
  <c r="EZ181" i="33"/>
  <c r="FA181" i="33"/>
  <c r="FB181" i="33"/>
  <c r="FC181" i="33"/>
  <c r="FD181" i="33"/>
  <c r="FE181" i="33"/>
  <c r="FF181" i="33"/>
  <c r="FG181" i="33"/>
  <c r="FH181" i="33"/>
  <c r="FI181" i="33"/>
  <c r="FJ181" i="33"/>
  <c r="FK181" i="33"/>
  <c r="FL181" i="33"/>
  <c r="FM181" i="33"/>
  <c r="FN181" i="33"/>
  <c r="FO181" i="33"/>
  <c r="FP181" i="33"/>
  <c r="FQ181" i="33"/>
  <c r="FR181" i="33"/>
  <c r="FS181" i="33"/>
  <c r="FT181" i="33"/>
  <c r="FU181" i="33"/>
  <c r="FV181" i="33"/>
  <c r="FW181" i="33"/>
  <c r="FX181" i="33"/>
  <c r="FY181" i="33"/>
  <c r="FZ181" i="33"/>
  <c r="EO182" i="33"/>
  <c r="EP182" i="33"/>
  <c r="EQ182" i="33"/>
  <c r="ER182" i="33"/>
  <c r="ES182" i="33"/>
  <c r="ET182" i="33"/>
  <c r="EU182" i="33"/>
  <c r="EV182" i="33"/>
  <c r="EW182" i="33"/>
  <c r="EX182" i="33"/>
  <c r="EY182" i="33"/>
  <c r="EZ182" i="33"/>
  <c r="FA182" i="33"/>
  <c r="FB182" i="33"/>
  <c r="FC182" i="33"/>
  <c r="FD182" i="33"/>
  <c r="FE182" i="33"/>
  <c r="FF182" i="33"/>
  <c r="FG182" i="33"/>
  <c r="FH182" i="33"/>
  <c r="FI182" i="33"/>
  <c r="FJ182" i="33"/>
  <c r="FK182" i="33"/>
  <c r="FL182" i="33"/>
  <c r="FM182" i="33"/>
  <c r="FN182" i="33"/>
  <c r="FO182" i="33"/>
  <c r="FP182" i="33"/>
  <c r="FQ182" i="33"/>
  <c r="FR182" i="33"/>
  <c r="FS182" i="33"/>
  <c r="FT182" i="33"/>
  <c r="FU182" i="33"/>
  <c r="FV182" i="33"/>
  <c r="FW182" i="33"/>
  <c r="FX182" i="33"/>
  <c r="FY182" i="33"/>
  <c r="FZ182" i="33"/>
  <c r="EO183" i="33"/>
  <c r="EP183" i="33"/>
  <c r="EQ183" i="33"/>
  <c r="ER183" i="33"/>
  <c r="ES183" i="33"/>
  <c r="ET183" i="33"/>
  <c r="EU183" i="33"/>
  <c r="EV183" i="33"/>
  <c r="EW183" i="33"/>
  <c r="EX183" i="33"/>
  <c r="EY183" i="33"/>
  <c r="EZ183" i="33"/>
  <c r="FA183" i="33"/>
  <c r="FB183" i="33"/>
  <c r="FC183" i="33"/>
  <c r="FD183" i="33"/>
  <c r="FE183" i="33"/>
  <c r="FF183" i="33"/>
  <c r="FG183" i="33"/>
  <c r="FH183" i="33"/>
  <c r="FI183" i="33"/>
  <c r="FJ183" i="33"/>
  <c r="FK183" i="33"/>
  <c r="FL183" i="33"/>
  <c r="FM183" i="33"/>
  <c r="FN183" i="33"/>
  <c r="FO183" i="33"/>
  <c r="FP183" i="33"/>
  <c r="FQ183" i="33"/>
  <c r="FR183" i="33"/>
  <c r="FS183" i="33"/>
  <c r="FT183" i="33"/>
  <c r="FU183" i="33"/>
  <c r="FV183" i="33"/>
  <c r="FW183" i="33"/>
  <c r="FX183" i="33"/>
  <c r="FY183" i="33"/>
  <c r="FZ183" i="33"/>
  <c r="EO184" i="33"/>
  <c r="EP184" i="33"/>
  <c r="EQ184" i="33"/>
  <c r="ER184" i="33"/>
  <c r="ES184" i="33"/>
  <c r="ET184" i="33"/>
  <c r="EU184" i="33"/>
  <c r="EV184" i="33"/>
  <c r="EW184" i="33"/>
  <c r="EX184" i="33"/>
  <c r="EY184" i="33"/>
  <c r="EZ184" i="33"/>
  <c r="FA184" i="33"/>
  <c r="FB184" i="33"/>
  <c r="FC184" i="33"/>
  <c r="FD184" i="33"/>
  <c r="FE184" i="33"/>
  <c r="FF184" i="33"/>
  <c r="FG184" i="33"/>
  <c r="FH184" i="33"/>
  <c r="FI184" i="33"/>
  <c r="FJ184" i="33"/>
  <c r="FK184" i="33"/>
  <c r="FL184" i="33"/>
  <c r="FM184" i="33"/>
  <c r="FN184" i="33"/>
  <c r="FO184" i="33"/>
  <c r="FP184" i="33"/>
  <c r="FQ184" i="33"/>
  <c r="FR184" i="33"/>
  <c r="FS184" i="33"/>
  <c r="FT184" i="33"/>
  <c r="FU184" i="33"/>
  <c r="FV184" i="33"/>
  <c r="FW184" i="33"/>
  <c r="FX184" i="33"/>
  <c r="FY184" i="33"/>
  <c r="FZ184" i="33"/>
  <c r="EO185" i="33"/>
  <c r="EP185" i="33"/>
  <c r="EQ185" i="33"/>
  <c r="ER185" i="33"/>
  <c r="ES185" i="33"/>
  <c r="ET185" i="33"/>
  <c r="EU185" i="33"/>
  <c r="EV185" i="33"/>
  <c r="EW185" i="33"/>
  <c r="EX185" i="33"/>
  <c r="EY185" i="33"/>
  <c r="EZ185" i="33"/>
  <c r="FA185" i="33"/>
  <c r="FB185" i="33"/>
  <c r="FC185" i="33"/>
  <c r="FD185" i="33"/>
  <c r="FE185" i="33"/>
  <c r="FF185" i="33"/>
  <c r="FG185" i="33"/>
  <c r="FH185" i="33"/>
  <c r="FI185" i="33"/>
  <c r="FJ185" i="33"/>
  <c r="FK185" i="33"/>
  <c r="FL185" i="33"/>
  <c r="FM185" i="33"/>
  <c r="FN185" i="33"/>
  <c r="FO185" i="33"/>
  <c r="FP185" i="33"/>
  <c r="FQ185" i="33"/>
  <c r="FR185" i="33"/>
  <c r="FS185" i="33"/>
  <c r="FT185" i="33"/>
  <c r="FU185" i="33"/>
  <c r="FV185" i="33"/>
  <c r="FW185" i="33"/>
  <c r="FX185" i="33"/>
  <c r="FY185" i="33"/>
  <c r="FZ185" i="33"/>
  <c r="EO186" i="33"/>
  <c r="EP186" i="33"/>
  <c r="EQ186" i="33"/>
  <c r="ER186" i="33"/>
  <c r="ES186" i="33"/>
  <c r="ET186" i="33"/>
  <c r="EU186" i="33"/>
  <c r="EV186" i="33"/>
  <c r="EW186" i="33"/>
  <c r="EX186" i="33"/>
  <c r="EY186" i="33"/>
  <c r="EZ186" i="33"/>
  <c r="FA186" i="33"/>
  <c r="FB186" i="33"/>
  <c r="FC186" i="33"/>
  <c r="FD186" i="33"/>
  <c r="FE186" i="33"/>
  <c r="FF186" i="33"/>
  <c r="FG186" i="33"/>
  <c r="FH186" i="33"/>
  <c r="FI186" i="33"/>
  <c r="FJ186" i="33"/>
  <c r="FK186" i="33"/>
  <c r="FL186" i="33"/>
  <c r="FM186" i="33"/>
  <c r="FN186" i="33"/>
  <c r="FO186" i="33"/>
  <c r="FP186" i="33"/>
  <c r="FQ186" i="33"/>
  <c r="FR186" i="33"/>
  <c r="FS186" i="33"/>
  <c r="FT186" i="33"/>
  <c r="FU186" i="33"/>
  <c r="FV186" i="33"/>
  <c r="FW186" i="33"/>
  <c r="FX186" i="33"/>
  <c r="FY186" i="33"/>
  <c r="FZ186" i="33"/>
  <c r="EO187" i="33"/>
  <c r="EP187" i="33"/>
  <c r="EQ187" i="33"/>
  <c r="ER187" i="33"/>
  <c r="ES187" i="33"/>
  <c r="ET187" i="33"/>
  <c r="EU187" i="33"/>
  <c r="EV187" i="33"/>
  <c r="EW187" i="33"/>
  <c r="EX187" i="33"/>
  <c r="EY187" i="33"/>
  <c r="EZ187" i="33"/>
  <c r="FA187" i="33"/>
  <c r="FB187" i="33"/>
  <c r="FC187" i="33"/>
  <c r="FD187" i="33"/>
  <c r="FE187" i="33"/>
  <c r="FF187" i="33"/>
  <c r="FG187" i="33"/>
  <c r="FH187" i="33"/>
  <c r="FI187" i="33"/>
  <c r="FJ187" i="33"/>
  <c r="FK187" i="33"/>
  <c r="FL187" i="33"/>
  <c r="FM187" i="33"/>
  <c r="FN187" i="33"/>
  <c r="FO187" i="33"/>
  <c r="FP187" i="33"/>
  <c r="FQ187" i="33"/>
  <c r="FR187" i="33"/>
  <c r="FS187" i="33"/>
  <c r="FT187" i="33"/>
  <c r="FU187" i="33"/>
  <c r="FV187" i="33"/>
  <c r="FW187" i="33"/>
  <c r="FX187" i="33"/>
  <c r="FY187" i="33"/>
  <c r="FZ187" i="33"/>
  <c r="EO188" i="33"/>
  <c r="EP188" i="33"/>
  <c r="EQ188" i="33"/>
  <c r="ER188" i="33"/>
  <c r="ES188" i="33"/>
  <c r="ET188" i="33"/>
  <c r="EU188" i="33"/>
  <c r="EV188" i="33"/>
  <c r="EW188" i="33"/>
  <c r="EX188" i="33"/>
  <c r="EY188" i="33"/>
  <c r="EZ188" i="33"/>
  <c r="FA188" i="33"/>
  <c r="FB188" i="33"/>
  <c r="FC188" i="33"/>
  <c r="FD188" i="33"/>
  <c r="FE188" i="33"/>
  <c r="FF188" i="33"/>
  <c r="FG188" i="33"/>
  <c r="FH188" i="33"/>
  <c r="FI188" i="33"/>
  <c r="FJ188" i="33"/>
  <c r="FK188" i="33"/>
  <c r="FL188" i="33"/>
  <c r="FM188" i="33"/>
  <c r="FN188" i="33"/>
  <c r="FO188" i="33"/>
  <c r="FP188" i="33"/>
  <c r="FQ188" i="33"/>
  <c r="FR188" i="33"/>
  <c r="FS188" i="33"/>
  <c r="FT188" i="33"/>
  <c r="FU188" i="33"/>
  <c r="FV188" i="33"/>
  <c r="FW188" i="33"/>
  <c r="FX188" i="33"/>
  <c r="FY188" i="33"/>
  <c r="FZ188" i="33"/>
  <c r="EO189" i="33"/>
  <c r="EP189" i="33"/>
  <c r="EQ189" i="33"/>
  <c r="ER189" i="33"/>
  <c r="ES189" i="33"/>
  <c r="ET189" i="33"/>
  <c r="EU189" i="33"/>
  <c r="EV189" i="33"/>
  <c r="EW189" i="33"/>
  <c r="EX189" i="33"/>
  <c r="EY189" i="33"/>
  <c r="EZ189" i="33"/>
  <c r="FA189" i="33"/>
  <c r="FB189" i="33"/>
  <c r="FC189" i="33"/>
  <c r="FD189" i="33"/>
  <c r="FE189" i="33"/>
  <c r="FF189" i="33"/>
  <c r="FG189" i="33"/>
  <c r="FH189" i="33"/>
  <c r="FI189" i="33"/>
  <c r="FJ189" i="33"/>
  <c r="FK189" i="33"/>
  <c r="FL189" i="33"/>
  <c r="FM189" i="33"/>
  <c r="FN189" i="33"/>
  <c r="FO189" i="33"/>
  <c r="FP189" i="33"/>
  <c r="FQ189" i="33"/>
  <c r="FR189" i="33"/>
  <c r="FS189" i="33"/>
  <c r="FT189" i="33"/>
  <c r="FU189" i="33"/>
  <c r="FV189" i="33"/>
  <c r="FW189" i="33"/>
  <c r="FX189" i="33"/>
  <c r="FY189" i="33"/>
  <c r="FZ189" i="33"/>
  <c r="EO190" i="33"/>
  <c r="EP190" i="33"/>
  <c r="EQ190" i="33"/>
  <c r="ER190" i="33"/>
  <c r="ES190" i="33"/>
  <c r="ET190" i="33"/>
  <c r="EU190" i="33"/>
  <c r="EV190" i="33"/>
  <c r="EW190" i="33"/>
  <c r="EX190" i="33"/>
  <c r="EY190" i="33"/>
  <c r="EZ190" i="33"/>
  <c r="FA190" i="33"/>
  <c r="FB190" i="33"/>
  <c r="FC190" i="33"/>
  <c r="FD190" i="33"/>
  <c r="FE190" i="33"/>
  <c r="FF190" i="33"/>
  <c r="FG190" i="33"/>
  <c r="FH190" i="33"/>
  <c r="FI190" i="33"/>
  <c r="FJ190" i="33"/>
  <c r="FK190" i="33"/>
  <c r="FL190" i="33"/>
  <c r="FM190" i="33"/>
  <c r="FN190" i="33"/>
  <c r="FO190" i="33"/>
  <c r="FP190" i="33"/>
  <c r="FQ190" i="33"/>
  <c r="FR190" i="33"/>
  <c r="FS190" i="33"/>
  <c r="FT190" i="33"/>
  <c r="FU190" i="33"/>
  <c r="FV190" i="33"/>
  <c r="FW190" i="33"/>
  <c r="FX190" i="33"/>
  <c r="FY190" i="33"/>
  <c r="FZ190" i="33"/>
  <c r="EO191" i="33"/>
  <c r="EP191" i="33"/>
  <c r="EQ191" i="33"/>
  <c r="ER191" i="33"/>
  <c r="ES191" i="33"/>
  <c r="ET191" i="33"/>
  <c r="EU191" i="33"/>
  <c r="EV191" i="33"/>
  <c r="EW191" i="33"/>
  <c r="EX191" i="33"/>
  <c r="EY191" i="33"/>
  <c r="EZ191" i="33"/>
  <c r="FA191" i="33"/>
  <c r="FB191" i="33"/>
  <c r="FC191" i="33"/>
  <c r="FD191" i="33"/>
  <c r="FE191" i="33"/>
  <c r="FF191" i="33"/>
  <c r="FG191" i="33"/>
  <c r="FH191" i="33"/>
  <c r="FI191" i="33"/>
  <c r="FJ191" i="33"/>
  <c r="FK191" i="33"/>
  <c r="FL191" i="33"/>
  <c r="FM191" i="33"/>
  <c r="FN191" i="33"/>
  <c r="FO191" i="33"/>
  <c r="FP191" i="33"/>
  <c r="FQ191" i="33"/>
  <c r="FR191" i="33"/>
  <c r="FS191" i="33"/>
  <c r="FT191" i="33"/>
  <c r="FU191" i="33"/>
  <c r="FV191" i="33"/>
  <c r="FW191" i="33"/>
  <c r="FX191" i="33"/>
  <c r="FY191" i="33"/>
  <c r="FZ191" i="33"/>
  <c r="EO192" i="33"/>
  <c r="EP192" i="33"/>
  <c r="EQ192" i="33"/>
  <c r="ER192" i="33"/>
  <c r="ES192" i="33"/>
  <c r="ET192" i="33"/>
  <c r="EU192" i="33"/>
  <c r="EV192" i="33"/>
  <c r="EW192" i="33"/>
  <c r="EX192" i="33"/>
  <c r="EY192" i="33"/>
  <c r="EZ192" i="33"/>
  <c r="FA192" i="33"/>
  <c r="FB192" i="33"/>
  <c r="FC192" i="33"/>
  <c r="FD192" i="33"/>
  <c r="FE192" i="33"/>
  <c r="FF192" i="33"/>
  <c r="FG192" i="33"/>
  <c r="FH192" i="33"/>
  <c r="FI192" i="33"/>
  <c r="FJ192" i="33"/>
  <c r="FK192" i="33"/>
  <c r="FL192" i="33"/>
  <c r="FM192" i="33"/>
  <c r="FN192" i="33"/>
  <c r="FO192" i="33"/>
  <c r="FP192" i="33"/>
  <c r="FQ192" i="33"/>
  <c r="FR192" i="33"/>
  <c r="FS192" i="33"/>
  <c r="FT192" i="33"/>
  <c r="FU192" i="33"/>
  <c r="FV192" i="33"/>
  <c r="FW192" i="33"/>
  <c r="FX192" i="33"/>
  <c r="FY192" i="33"/>
  <c r="FZ192" i="33"/>
  <c r="EO193" i="33"/>
  <c r="EP193" i="33"/>
  <c r="EQ193" i="33"/>
  <c r="ER193" i="33"/>
  <c r="ES193" i="33"/>
  <c r="ET193" i="33"/>
  <c r="EU193" i="33"/>
  <c r="EV193" i="33"/>
  <c r="EW193" i="33"/>
  <c r="EX193" i="33"/>
  <c r="EY193" i="33"/>
  <c r="EZ193" i="33"/>
  <c r="FA193" i="33"/>
  <c r="FB193" i="33"/>
  <c r="FC193" i="33"/>
  <c r="FD193" i="33"/>
  <c r="FE193" i="33"/>
  <c r="FF193" i="33"/>
  <c r="FG193" i="33"/>
  <c r="FH193" i="33"/>
  <c r="FI193" i="33"/>
  <c r="FJ193" i="33"/>
  <c r="FK193" i="33"/>
  <c r="FL193" i="33"/>
  <c r="FM193" i="33"/>
  <c r="FN193" i="33"/>
  <c r="FO193" i="33"/>
  <c r="FP193" i="33"/>
  <c r="FQ193" i="33"/>
  <c r="FR193" i="33"/>
  <c r="FS193" i="33"/>
  <c r="FT193" i="33"/>
  <c r="FU193" i="33"/>
  <c r="FV193" i="33"/>
  <c r="FW193" i="33"/>
  <c r="FX193" i="33"/>
  <c r="FY193" i="33"/>
  <c r="FZ193" i="33"/>
  <c r="EO194" i="33"/>
  <c r="EP194" i="33"/>
  <c r="EQ194" i="33"/>
  <c r="ER194" i="33"/>
  <c r="ES194" i="33"/>
  <c r="ET194" i="33"/>
  <c r="EU194" i="33"/>
  <c r="EV194" i="33"/>
  <c r="EW194" i="33"/>
  <c r="EX194" i="33"/>
  <c r="EY194" i="33"/>
  <c r="EZ194" i="33"/>
  <c r="FA194" i="33"/>
  <c r="FB194" i="33"/>
  <c r="FC194" i="33"/>
  <c r="FD194" i="33"/>
  <c r="FE194" i="33"/>
  <c r="FF194" i="33"/>
  <c r="FG194" i="33"/>
  <c r="FH194" i="33"/>
  <c r="FI194" i="33"/>
  <c r="FJ194" i="33"/>
  <c r="FK194" i="33"/>
  <c r="FL194" i="33"/>
  <c r="FM194" i="33"/>
  <c r="FN194" i="33"/>
  <c r="FO194" i="33"/>
  <c r="FP194" i="33"/>
  <c r="FQ194" i="33"/>
  <c r="FR194" i="33"/>
  <c r="FS194" i="33"/>
  <c r="FT194" i="33"/>
  <c r="FU194" i="33"/>
  <c r="FV194" i="33"/>
  <c r="FW194" i="33"/>
  <c r="FX194" i="33"/>
  <c r="FY194" i="33"/>
  <c r="FZ194" i="33"/>
  <c r="EO195" i="33"/>
  <c r="EP195" i="33"/>
  <c r="EQ195" i="33"/>
  <c r="ER195" i="33"/>
  <c r="ES195" i="33"/>
  <c r="ET195" i="33"/>
  <c r="EU195" i="33"/>
  <c r="EV195" i="33"/>
  <c r="EW195" i="33"/>
  <c r="EX195" i="33"/>
  <c r="EY195" i="33"/>
  <c r="EZ195" i="33"/>
  <c r="FA195" i="33"/>
  <c r="FB195" i="33"/>
  <c r="FC195" i="33"/>
  <c r="FD195" i="33"/>
  <c r="FE195" i="33"/>
  <c r="FF195" i="33"/>
  <c r="FG195" i="33"/>
  <c r="FH195" i="33"/>
  <c r="FI195" i="33"/>
  <c r="FJ195" i="33"/>
  <c r="FK195" i="33"/>
  <c r="FL195" i="33"/>
  <c r="FM195" i="33"/>
  <c r="FN195" i="33"/>
  <c r="FO195" i="33"/>
  <c r="FP195" i="33"/>
  <c r="FQ195" i="33"/>
  <c r="FR195" i="33"/>
  <c r="FS195" i="33"/>
  <c r="FT195" i="33"/>
  <c r="FU195" i="33"/>
  <c r="FV195" i="33"/>
  <c r="FW195" i="33"/>
  <c r="FX195" i="33"/>
  <c r="FY195" i="33"/>
  <c r="FZ195" i="33"/>
  <c r="EO196" i="33"/>
  <c r="EP196" i="33"/>
  <c r="EQ196" i="33"/>
  <c r="ER196" i="33"/>
  <c r="ES196" i="33"/>
  <c r="ET196" i="33"/>
  <c r="EU196" i="33"/>
  <c r="EV196" i="33"/>
  <c r="EW196" i="33"/>
  <c r="EX196" i="33"/>
  <c r="EY196" i="33"/>
  <c r="EZ196" i="33"/>
  <c r="FA196" i="33"/>
  <c r="FB196" i="33"/>
  <c r="FC196" i="33"/>
  <c r="FD196" i="33"/>
  <c r="FE196" i="33"/>
  <c r="FF196" i="33"/>
  <c r="FG196" i="33"/>
  <c r="FH196" i="33"/>
  <c r="FI196" i="33"/>
  <c r="FJ196" i="33"/>
  <c r="FK196" i="33"/>
  <c r="FL196" i="33"/>
  <c r="FM196" i="33"/>
  <c r="FN196" i="33"/>
  <c r="FO196" i="33"/>
  <c r="FP196" i="33"/>
  <c r="FQ196" i="33"/>
  <c r="FR196" i="33"/>
  <c r="FS196" i="33"/>
  <c r="FT196" i="33"/>
  <c r="FU196" i="33"/>
  <c r="FV196" i="33"/>
  <c r="FW196" i="33"/>
  <c r="FX196" i="33"/>
  <c r="FY196" i="33"/>
  <c r="FZ196" i="33"/>
  <c r="EO197" i="33"/>
  <c r="EP197" i="33"/>
  <c r="EQ197" i="33"/>
  <c r="ER197" i="33"/>
  <c r="ES197" i="33"/>
  <c r="ET197" i="33"/>
  <c r="EU197" i="33"/>
  <c r="EV197" i="33"/>
  <c r="EW197" i="33"/>
  <c r="EX197" i="33"/>
  <c r="EY197" i="33"/>
  <c r="EZ197" i="33"/>
  <c r="FA197" i="33"/>
  <c r="FB197" i="33"/>
  <c r="FC197" i="33"/>
  <c r="FD197" i="33"/>
  <c r="FE197" i="33"/>
  <c r="FF197" i="33"/>
  <c r="FG197" i="33"/>
  <c r="FH197" i="33"/>
  <c r="FI197" i="33"/>
  <c r="FJ197" i="33"/>
  <c r="FK197" i="33"/>
  <c r="FL197" i="33"/>
  <c r="FM197" i="33"/>
  <c r="FN197" i="33"/>
  <c r="FO197" i="33"/>
  <c r="FP197" i="33"/>
  <c r="FQ197" i="33"/>
  <c r="FR197" i="33"/>
  <c r="FS197" i="33"/>
  <c r="FT197" i="33"/>
  <c r="FU197" i="33"/>
  <c r="FV197" i="33"/>
  <c r="FW197" i="33"/>
  <c r="FX197" i="33"/>
  <c r="FY197" i="33"/>
  <c r="FZ197" i="33"/>
  <c r="EO198" i="33"/>
  <c r="EP198" i="33"/>
  <c r="EQ198" i="33"/>
  <c r="ER198" i="33"/>
  <c r="ES198" i="33"/>
  <c r="ET198" i="33"/>
  <c r="EU198" i="33"/>
  <c r="EV198" i="33"/>
  <c r="EW198" i="33"/>
  <c r="EX198" i="33"/>
  <c r="EY198" i="33"/>
  <c r="EZ198" i="33"/>
  <c r="FA198" i="33"/>
  <c r="FB198" i="33"/>
  <c r="FC198" i="33"/>
  <c r="FD198" i="33"/>
  <c r="FE198" i="33"/>
  <c r="FF198" i="33"/>
  <c r="FG198" i="33"/>
  <c r="FH198" i="33"/>
  <c r="FI198" i="33"/>
  <c r="FJ198" i="33"/>
  <c r="FK198" i="33"/>
  <c r="FL198" i="33"/>
  <c r="FM198" i="33"/>
  <c r="FN198" i="33"/>
  <c r="FO198" i="33"/>
  <c r="FP198" i="33"/>
  <c r="FQ198" i="33"/>
  <c r="FR198" i="33"/>
  <c r="FS198" i="33"/>
  <c r="FT198" i="33"/>
  <c r="FU198" i="33"/>
  <c r="FV198" i="33"/>
  <c r="FW198" i="33"/>
  <c r="FX198" i="33"/>
  <c r="FY198" i="33"/>
  <c r="FZ198" i="33"/>
  <c r="EO199" i="33"/>
  <c r="EP199" i="33"/>
  <c r="EQ199" i="33"/>
  <c r="ER199" i="33"/>
  <c r="ES199" i="33"/>
  <c r="ET199" i="33"/>
  <c r="EU199" i="33"/>
  <c r="EV199" i="33"/>
  <c r="EW199" i="33"/>
  <c r="EX199" i="33"/>
  <c r="EY199" i="33"/>
  <c r="EZ199" i="33"/>
  <c r="FA199" i="33"/>
  <c r="FB199" i="33"/>
  <c r="FC199" i="33"/>
  <c r="FD199" i="33"/>
  <c r="FE199" i="33"/>
  <c r="FF199" i="33"/>
  <c r="FG199" i="33"/>
  <c r="FH199" i="33"/>
  <c r="FI199" i="33"/>
  <c r="FJ199" i="33"/>
  <c r="FK199" i="33"/>
  <c r="FL199" i="33"/>
  <c r="FM199" i="33"/>
  <c r="FN199" i="33"/>
  <c r="FO199" i="33"/>
  <c r="FP199" i="33"/>
  <c r="FQ199" i="33"/>
  <c r="FR199" i="33"/>
  <c r="FS199" i="33"/>
  <c r="FT199" i="33"/>
  <c r="FU199" i="33"/>
  <c r="FV199" i="33"/>
  <c r="FW199" i="33"/>
  <c r="FX199" i="33"/>
  <c r="FY199" i="33"/>
  <c r="FZ199" i="33"/>
  <c r="EO200" i="33"/>
  <c r="EP200" i="33"/>
  <c r="EQ200" i="33"/>
  <c r="ER200" i="33"/>
  <c r="ES200" i="33"/>
  <c r="ET200" i="33"/>
  <c r="EU200" i="33"/>
  <c r="EV200" i="33"/>
  <c r="EW200" i="33"/>
  <c r="EX200" i="33"/>
  <c r="EY200" i="33"/>
  <c r="EZ200" i="33"/>
  <c r="FA200" i="33"/>
  <c r="FB200" i="33"/>
  <c r="FC200" i="33"/>
  <c r="FD200" i="33"/>
  <c r="FE200" i="33"/>
  <c r="FF200" i="33"/>
  <c r="FG200" i="33"/>
  <c r="FH200" i="33"/>
  <c r="FI200" i="33"/>
  <c r="FJ200" i="33"/>
  <c r="FK200" i="33"/>
  <c r="FL200" i="33"/>
  <c r="FM200" i="33"/>
  <c r="FN200" i="33"/>
  <c r="FO200" i="33"/>
  <c r="FP200" i="33"/>
  <c r="FQ200" i="33"/>
  <c r="FR200" i="33"/>
  <c r="FS200" i="33"/>
  <c r="FT200" i="33"/>
  <c r="FU200" i="33"/>
  <c r="FV200" i="33"/>
  <c r="FW200" i="33"/>
  <c r="FX200" i="33"/>
  <c r="FY200" i="33"/>
  <c r="FZ200" i="33"/>
  <c r="EO201" i="33"/>
  <c r="EP201" i="33"/>
  <c r="EQ201" i="33"/>
  <c r="ER201" i="33"/>
  <c r="ES201" i="33"/>
  <c r="ET201" i="33"/>
  <c r="EU201" i="33"/>
  <c r="EV201" i="33"/>
  <c r="EW201" i="33"/>
  <c r="EX201" i="33"/>
  <c r="EY201" i="33"/>
  <c r="EZ201" i="33"/>
  <c r="FA201" i="33"/>
  <c r="FB201" i="33"/>
  <c r="FC201" i="33"/>
  <c r="FD201" i="33"/>
  <c r="FE201" i="33"/>
  <c r="FF201" i="33"/>
  <c r="FG201" i="33"/>
  <c r="FH201" i="33"/>
  <c r="FI201" i="33"/>
  <c r="FJ201" i="33"/>
  <c r="FK201" i="33"/>
  <c r="FL201" i="33"/>
  <c r="FM201" i="33"/>
  <c r="FN201" i="33"/>
  <c r="FO201" i="33"/>
  <c r="FP201" i="33"/>
  <c r="FQ201" i="33"/>
  <c r="FR201" i="33"/>
  <c r="FS201" i="33"/>
  <c r="FT201" i="33"/>
  <c r="FU201" i="33"/>
  <c r="FV201" i="33"/>
  <c r="FW201" i="33"/>
  <c r="FX201" i="33"/>
  <c r="FY201" i="33"/>
  <c r="FZ201" i="33"/>
  <c r="EO202" i="33"/>
  <c r="EP202" i="33"/>
  <c r="EQ202" i="33"/>
  <c r="ER202" i="33"/>
  <c r="ES202" i="33"/>
  <c r="ET202" i="33"/>
  <c r="EU202" i="33"/>
  <c r="EV202" i="33"/>
  <c r="EW202" i="33"/>
  <c r="EX202" i="33"/>
  <c r="EY202" i="33"/>
  <c r="EZ202" i="33"/>
  <c r="FA202" i="33"/>
  <c r="FB202" i="33"/>
  <c r="FC202" i="33"/>
  <c r="FD202" i="33"/>
  <c r="FE202" i="33"/>
  <c r="FF202" i="33"/>
  <c r="FG202" i="33"/>
  <c r="FH202" i="33"/>
  <c r="FI202" i="33"/>
  <c r="FJ202" i="33"/>
  <c r="FK202" i="33"/>
  <c r="FL202" i="33"/>
  <c r="FM202" i="33"/>
  <c r="FN202" i="33"/>
  <c r="FO202" i="33"/>
  <c r="FP202" i="33"/>
  <c r="FQ202" i="33"/>
  <c r="FR202" i="33"/>
  <c r="FS202" i="33"/>
  <c r="FT202" i="33"/>
  <c r="FU202" i="33"/>
  <c r="FV202" i="33"/>
  <c r="FW202" i="33"/>
  <c r="FX202" i="33"/>
  <c r="FY202" i="33"/>
  <c r="FZ202" i="33"/>
  <c r="EO203" i="33"/>
  <c r="EP203" i="33"/>
  <c r="EQ203" i="33"/>
  <c r="ER203" i="33"/>
  <c r="ES203" i="33"/>
  <c r="ET203" i="33"/>
  <c r="EU203" i="33"/>
  <c r="EV203" i="33"/>
  <c r="EW203" i="33"/>
  <c r="EX203" i="33"/>
  <c r="EY203" i="33"/>
  <c r="EZ203" i="33"/>
  <c r="FA203" i="33"/>
  <c r="FB203" i="33"/>
  <c r="FC203" i="33"/>
  <c r="FD203" i="33"/>
  <c r="FE203" i="33"/>
  <c r="FF203" i="33"/>
  <c r="FG203" i="33"/>
  <c r="FH203" i="33"/>
  <c r="FI203" i="33"/>
  <c r="FJ203" i="33"/>
  <c r="FK203" i="33"/>
  <c r="FL203" i="33"/>
  <c r="FM203" i="33"/>
  <c r="FN203" i="33"/>
  <c r="FO203" i="33"/>
  <c r="FP203" i="33"/>
  <c r="FQ203" i="33"/>
  <c r="FR203" i="33"/>
  <c r="FS203" i="33"/>
  <c r="FT203" i="33"/>
  <c r="FU203" i="33"/>
  <c r="FV203" i="33"/>
  <c r="FW203" i="33"/>
  <c r="FX203" i="33"/>
  <c r="FY203" i="33"/>
  <c r="FZ203" i="33"/>
  <c r="EO204" i="33"/>
  <c r="EP204" i="33"/>
  <c r="EQ204" i="33"/>
  <c r="ER204" i="33"/>
  <c r="ES204" i="33"/>
  <c r="ET204" i="33"/>
  <c r="EU204" i="33"/>
  <c r="EV204" i="33"/>
  <c r="EW204" i="33"/>
  <c r="EX204" i="33"/>
  <c r="EY204" i="33"/>
  <c r="EZ204" i="33"/>
  <c r="FA204" i="33"/>
  <c r="FB204" i="33"/>
  <c r="FC204" i="33"/>
  <c r="FD204" i="33"/>
  <c r="FE204" i="33"/>
  <c r="FF204" i="33"/>
  <c r="FG204" i="33"/>
  <c r="FH204" i="33"/>
  <c r="FI204" i="33"/>
  <c r="FJ204" i="33"/>
  <c r="FK204" i="33"/>
  <c r="FL204" i="33"/>
  <c r="FM204" i="33"/>
  <c r="FN204" i="33"/>
  <c r="FO204" i="33"/>
  <c r="FP204" i="33"/>
  <c r="FQ204" i="33"/>
  <c r="FR204" i="33"/>
  <c r="FS204" i="33"/>
  <c r="FT204" i="33"/>
  <c r="FU204" i="33"/>
  <c r="FV204" i="33"/>
  <c r="FW204" i="33"/>
  <c r="FX204" i="33"/>
  <c r="FY204" i="33"/>
  <c r="FZ204" i="33"/>
  <c r="EO205" i="33"/>
  <c r="EP205" i="33"/>
  <c r="EQ205" i="33"/>
  <c r="ER205" i="33"/>
  <c r="ES205" i="33"/>
  <c r="ET205" i="33"/>
  <c r="EU205" i="33"/>
  <c r="EV205" i="33"/>
  <c r="EW205" i="33"/>
  <c r="EX205" i="33"/>
  <c r="EY205" i="33"/>
  <c r="EZ205" i="33"/>
  <c r="FA205" i="33"/>
  <c r="FB205" i="33"/>
  <c r="FC205" i="33"/>
  <c r="FD205" i="33"/>
  <c r="FE205" i="33"/>
  <c r="FF205" i="33"/>
  <c r="FG205" i="33"/>
  <c r="FH205" i="33"/>
  <c r="FI205" i="33"/>
  <c r="FJ205" i="33"/>
  <c r="FK205" i="33"/>
  <c r="FL205" i="33"/>
  <c r="FM205" i="33"/>
  <c r="FN205" i="33"/>
  <c r="FO205" i="33"/>
  <c r="FP205" i="33"/>
  <c r="FQ205" i="33"/>
  <c r="FR205" i="33"/>
  <c r="FS205" i="33"/>
  <c r="FT205" i="33"/>
  <c r="FU205" i="33"/>
  <c r="FV205" i="33"/>
  <c r="FW205" i="33"/>
  <c r="FX205" i="33"/>
  <c r="FY205" i="33"/>
  <c r="FZ205" i="33"/>
  <c r="EO206" i="33"/>
  <c r="EP206" i="33"/>
  <c r="EQ206" i="33"/>
  <c r="ER206" i="33"/>
  <c r="ES206" i="33"/>
  <c r="ET206" i="33"/>
  <c r="EU206" i="33"/>
  <c r="EV206" i="33"/>
  <c r="EW206" i="33"/>
  <c r="EX206" i="33"/>
  <c r="EY206" i="33"/>
  <c r="EZ206" i="33"/>
  <c r="FA206" i="33"/>
  <c r="FB206" i="33"/>
  <c r="FC206" i="33"/>
  <c r="FD206" i="33"/>
  <c r="FE206" i="33"/>
  <c r="FF206" i="33"/>
  <c r="FG206" i="33"/>
  <c r="FH206" i="33"/>
  <c r="FI206" i="33"/>
  <c r="FJ206" i="33"/>
  <c r="FK206" i="33"/>
  <c r="FL206" i="33"/>
  <c r="FM206" i="33"/>
  <c r="FN206" i="33"/>
  <c r="FO206" i="33"/>
  <c r="FP206" i="33"/>
  <c r="FQ206" i="33"/>
  <c r="FR206" i="33"/>
  <c r="FS206" i="33"/>
  <c r="FT206" i="33"/>
  <c r="FU206" i="33"/>
  <c r="FV206" i="33"/>
  <c r="FW206" i="33"/>
  <c r="FX206" i="33"/>
  <c r="FY206" i="33"/>
  <c r="FZ206" i="33"/>
  <c r="EO207" i="33"/>
  <c r="EP207" i="33"/>
  <c r="EQ207" i="33"/>
  <c r="ER207" i="33"/>
  <c r="ES207" i="33"/>
  <c r="ET207" i="33"/>
  <c r="EU207" i="33"/>
  <c r="EV207" i="33"/>
  <c r="EW207" i="33"/>
  <c r="EX207" i="33"/>
  <c r="EY207" i="33"/>
  <c r="EZ207" i="33"/>
  <c r="FA207" i="33"/>
  <c r="FB207" i="33"/>
  <c r="FC207" i="33"/>
  <c r="FD207" i="33"/>
  <c r="FE207" i="33"/>
  <c r="FF207" i="33"/>
  <c r="FG207" i="33"/>
  <c r="FH207" i="33"/>
  <c r="FI207" i="33"/>
  <c r="FJ207" i="33"/>
  <c r="FK207" i="33"/>
  <c r="FL207" i="33"/>
  <c r="FM207" i="33"/>
  <c r="FN207" i="33"/>
  <c r="FO207" i="33"/>
  <c r="FP207" i="33"/>
  <c r="FQ207" i="33"/>
  <c r="FR207" i="33"/>
  <c r="FS207" i="33"/>
  <c r="FT207" i="33"/>
  <c r="FU207" i="33"/>
  <c r="FV207" i="33"/>
  <c r="FW207" i="33"/>
  <c r="FX207" i="33"/>
  <c r="FY207" i="33"/>
  <c r="FZ207" i="33"/>
  <c r="EO208" i="33"/>
  <c r="EP208" i="33"/>
  <c r="EQ208" i="33"/>
  <c r="ER208" i="33"/>
  <c r="ES208" i="33"/>
  <c r="ET208" i="33"/>
  <c r="EU208" i="33"/>
  <c r="EV208" i="33"/>
  <c r="EW208" i="33"/>
  <c r="EX208" i="33"/>
  <c r="EY208" i="33"/>
  <c r="EZ208" i="33"/>
  <c r="FA208" i="33"/>
  <c r="FB208" i="33"/>
  <c r="FC208" i="33"/>
  <c r="FD208" i="33"/>
  <c r="FE208" i="33"/>
  <c r="FF208" i="33"/>
  <c r="FG208" i="33"/>
  <c r="FH208" i="33"/>
  <c r="FI208" i="33"/>
  <c r="FJ208" i="33"/>
  <c r="FK208" i="33"/>
  <c r="FL208" i="33"/>
  <c r="FM208" i="33"/>
  <c r="FN208" i="33"/>
  <c r="FO208" i="33"/>
  <c r="FP208" i="33"/>
  <c r="FQ208" i="33"/>
  <c r="FR208" i="33"/>
  <c r="FS208" i="33"/>
  <c r="FT208" i="33"/>
  <c r="FU208" i="33"/>
  <c r="FV208" i="33"/>
  <c r="FW208" i="33"/>
  <c r="FX208" i="33"/>
  <c r="FY208" i="33"/>
  <c r="FZ208" i="33"/>
  <c r="EO209" i="33"/>
  <c r="EP209" i="33"/>
  <c r="EQ209" i="33"/>
  <c r="ER209" i="33"/>
  <c r="ES209" i="33"/>
  <c r="ET209" i="33"/>
  <c r="EU209" i="33"/>
  <c r="EV209" i="33"/>
  <c r="EW209" i="33"/>
  <c r="EX209" i="33"/>
  <c r="EY209" i="33"/>
  <c r="EZ209" i="33"/>
  <c r="FA209" i="33"/>
  <c r="FB209" i="33"/>
  <c r="FC209" i="33"/>
  <c r="FD209" i="33"/>
  <c r="FE209" i="33"/>
  <c r="FF209" i="33"/>
  <c r="FG209" i="33"/>
  <c r="FH209" i="33"/>
  <c r="FI209" i="33"/>
  <c r="FJ209" i="33"/>
  <c r="FK209" i="33"/>
  <c r="FL209" i="33"/>
  <c r="FM209" i="33"/>
  <c r="FN209" i="33"/>
  <c r="FO209" i="33"/>
  <c r="FP209" i="33"/>
  <c r="FQ209" i="33"/>
  <c r="FR209" i="33"/>
  <c r="FS209" i="33"/>
  <c r="FT209" i="33"/>
  <c r="FU209" i="33"/>
  <c r="FV209" i="33"/>
  <c r="FW209" i="33"/>
  <c r="FX209" i="33"/>
  <c r="FY209" i="33"/>
  <c r="FZ209" i="33"/>
  <c r="EO210" i="33"/>
  <c r="EP210" i="33"/>
  <c r="EQ210" i="33"/>
  <c r="ER210" i="33"/>
  <c r="ES210" i="33"/>
  <c r="ET210" i="33"/>
  <c r="EU210" i="33"/>
  <c r="EV210" i="33"/>
  <c r="EW210" i="33"/>
  <c r="EX210" i="33"/>
  <c r="EY210" i="33"/>
  <c r="EZ210" i="33"/>
  <c r="FA210" i="33"/>
  <c r="FB210" i="33"/>
  <c r="FC210" i="33"/>
  <c r="FD210" i="33"/>
  <c r="FE210" i="33"/>
  <c r="FF210" i="33"/>
  <c r="FG210" i="33"/>
  <c r="FH210" i="33"/>
  <c r="FI210" i="33"/>
  <c r="FJ210" i="33"/>
  <c r="FK210" i="33"/>
  <c r="FL210" i="33"/>
  <c r="FM210" i="33"/>
  <c r="FN210" i="33"/>
  <c r="FO210" i="33"/>
  <c r="FP210" i="33"/>
  <c r="FQ210" i="33"/>
  <c r="FR210" i="33"/>
  <c r="FS210" i="33"/>
  <c r="FT210" i="33"/>
  <c r="FU210" i="33"/>
  <c r="FV210" i="33"/>
  <c r="FW210" i="33"/>
  <c r="FX210" i="33"/>
  <c r="FY210" i="33"/>
  <c r="FZ210" i="33"/>
  <c r="EO211" i="33"/>
  <c r="EP211" i="33"/>
  <c r="EQ211" i="33"/>
  <c r="ER211" i="33"/>
  <c r="ES211" i="33"/>
  <c r="ET211" i="33"/>
  <c r="EU211" i="33"/>
  <c r="EV211" i="33"/>
  <c r="EW211" i="33"/>
  <c r="EX211" i="33"/>
  <c r="EY211" i="33"/>
  <c r="EZ211" i="33"/>
  <c r="FA211" i="33"/>
  <c r="FB211" i="33"/>
  <c r="FC211" i="33"/>
  <c r="FD211" i="33"/>
  <c r="FE211" i="33"/>
  <c r="FF211" i="33"/>
  <c r="FG211" i="33"/>
  <c r="FH211" i="33"/>
  <c r="FI211" i="33"/>
  <c r="FJ211" i="33"/>
  <c r="FK211" i="33"/>
  <c r="FL211" i="33"/>
  <c r="FM211" i="33"/>
  <c r="FN211" i="33"/>
  <c r="FO211" i="33"/>
  <c r="FP211" i="33"/>
  <c r="FQ211" i="33"/>
  <c r="FR211" i="33"/>
  <c r="FS211" i="33"/>
  <c r="FT211" i="33"/>
  <c r="FU211" i="33"/>
  <c r="FV211" i="33"/>
  <c r="FW211" i="33"/>
  <c r="FX211" i="33"/>
  <c r="FY211" i="33"/>
  <c r="FZ211" i="33"/>
  <c r="EO212" i="33"/>
  <c r="EP212" i="33"/>
  <c r="EQ212" i="33"/>
  <c r="ER212" i="33"/>
  <c r="ES212" i="33"/>
  <c r="ET212" i="33"/>
  <c r="EU212" i="33"/>
  <c r="EV212" i="33"/>
  <c r="EW212" i="33"/>
  <c r="EX212" i="33"/>
  <c r="EY212" i="33"/>
  <c r="EZ212" i="33"/>
  <c r="FA212" i="33"/>
  <c r="FB212" i="33"/>
  <c r="FC212" i="33"/>
  <c r="FD212" i="33"/>
  <c r="FE212" i="33"/>
  <c r="FF212" i="33"/>
  <c r="FG212" i="33"/>
  <c r="FH212" i="33"/>
  <c r="FI212" i="33"/>
  <c r="FJ212" i="33"/>
  <c r="FK212" i="33"/>
  <c r="FL212" i="33"/>
  <c r="FM212" i="33"/>
  <c r="FN212" i="33"/>
  <c r="FO212" i="33"/>
  <c r="FP212" i="33"/>
  <c r="FQ212" i="33"/>
  <c r="FR212" i="33"/>
  <c r="FS212" i="33"/>
  <c r="FT212" i="33"/>
  <c r="FU212" i="33"/>
  <c r="FV212" i="33"/>
  <c r="FW212" i="33"/>
  <c r="FX212" i="33"/>
  <c r="FY212" i="33"/>
  <c r="FZ212" i="33"/>
  <c r="EO213" i="33"/>
  <c r="EP213" i="33"/>
  <c r="EQ213" i="33"/>
  <c r="ER213" i="33"/>
  <c r="ES213" i="33"/>
  <c r="ET213" i="33"/>
  <c r="EU213" i="33"/>
  <c r="EV213" i="33"/>
  <c r="EW213" i="33"/>
  <c r="EX213" i="33"/>
  <c r="EY213" i="33"/>
  <c r="EZ213" i="33"/>
  <c r="FA213" i="33"/>
  <c r="FB213" i="33"/>
  <c r="FC213" i="33"/>
  <c r="FD213" i="33"/>
  <c r="FE213" i="33"/>
  <c r="FF213" i="33"/>
  <c r="FG213" i="33"/>
  <c r="FH213" i="33"/>
  <c r="FI213" i="33"/>
  <c r="FJ213" i="33"/>
  <c r="FK213" i="33"/>
  <c r="FL213" i="33"/>
  <c r="FM213" i="33"/>
  <c r="FN213" i="33"/>
  <c r="FO213" i="33"/>
  <c r="FP213" i="33"/>
  <c r="FQ213" i="33"/>
  <c r="FR213" i="33"/>
  <c r="FS213" i="33"/>
  <c r="FT213" i="33"/>
  <c r="FU213" i="33"/>
  <c r="FV213" i="33"/>
  <c r="FW213" i="33"/>
  <c r="FX213" i="33"/>
  <c r="FY213" i="33"/>
  <c r="FZ213" i="33"/>
  <c r="EO214" i="33"/>
  <c r="EP214" i="33"/>
  <c r="EQ214" i="33"/>
  <c r="ER214" i="33"/>
  <c r="ES214" i="33"/>
  <c r="ET214" i="33"/>
  <c r="EU214" i="33"/>
  <c r="EV214" i="33"/>
  <c r="EW214" i="33"/>
  <c r="EX214" i="33"/>
  <c r="EY214" i="33"/>
  <c r="EZ214" i="33"/>
  <c r="FA214" i="33"/>
  <c r="FB214" i="33"/>
  <c r="FC214" i="33"/>
  <c r="FD214" i="33"/>
  <c r="FE214" i="33"/>
  <c r="FF214" i="33"/>
  <c r="FG214" i="33"/>
  <c r="FH214" i="33"/>
  <c r="FI214" i="33"/>
  <c r="FJ214" i="33"/>
  <c r="FK214" i="33"/>
  <c r="FL214" i="33"/>
  <c r="FM214" i="33"/>
  <c r="FN214" i="33"/>
  <c r="FO214" i="33"/>
  <c r="FP214" i="33"/>
  <c r="FQ214" i="33"/>
  <c r="FR214" i="33"/>
  <c r="FS214" i="33"/>
  <c r="FT214" i="33"/>
  <c r="FU214" i="33"/>
  <c r="FV214" i="33"/>
  <c r="FW214" i="33"/>
  <c r="FX214" i="33"/>
  <c r="FY214" i="33"/>
  <c r="FZ214" i="33"/>
  <c r="EO215" i="33"/>
  <c r="EP215" i="33"/>
  <c r="EQ215" i="33"/>
  <c r="ER215" i="33"/>
  <c r="ES215" i="33"/>
  <c r="ET215" i="33"/>
  <c r="EU215" i="33"/>
  <c r="EV215" i="33"/>
  <c r="EW215" i="33"/>
  <c r="EX215" i="33"/>
  <c r="EY215" i="33"/>
  <c r="EZ215" i="33"/>
  <c r="FA215" i="33"/>
  <c r="FB215" i="33"/>
  <c r="FC215" i="33"/>
  <c r="FD215" i="33"/>
  <c r="FE215" i="33"/>
  <c r="FF215" i="33"/>
  <c r="FG215" i="33"/>
  <c r="FH215" i="33"/>
  <c r="FI215" i="33"/>
  <c r="FJ215" i="33"/>
  <c r="FK215" i="33"/>
  <c r="FL215" i="33"/>
  <c r="FM215" i="33"/>
  <c r="FN215" i="33"/>
  <c r="FO215" i="33"/>
  <c r="FP215" i="33"/>
  <c r="FQ215" i="33"/>
  <c r="FR215" i="33"/>
  <c r="FS215" i="33"/>
  <c r="FT215" i="33"/>
  <c r="FU215" i="33"/>
  <c r="FV215" i="33"/>
  <c r="FW215" i="33"/>
  <c r="FX215" i="33"/>
  <c r="FY215" i="33"/>
  <c r="FZ215" i="33"/>
  <c r="EO216" i="33"/>
  <c r="EP216" i="33"/>
  <c r="EQ216" i="33"/>
  <c r="ER216" i="33"/>
  <c r="ES216" i="33"/>
  <c r="ET216" i="33"/>
  <c r="EU216" i="33"/>
  <c r="EV216" i="33"/>
  <c r="EW216" i="33"/>
  <c r="EX216" i="33"/>
  <c r="EY216" i="33"/>
  <c r="EZ216" i="33"/>
  <c r="FA216" i="33"/>
  <c r="FB216" i="33"/>
  <c r="FC216" i="33"/>
  <c r="FD216" i="33"/>
  <c r="FE216" i="33"/>
  <c r="FF216" i="33"/>
  <c r="FG216" i="33"/>
  <c r="FH216" i="33"/>
  <c r="FI216" i="33"/>
  <c r="FJ216" i="33"/>
  <c r="FK216" i="33"/>
  <c r="FL216" i="33"/>
  <c r="FM216" i="33"/>
  <c r="FN216" i="33"/>
  <c r="FO216" i="33"/>
  <c r="FP216" i="33"/>
  <c r="FQ216" i="33"/>
  <c r="FR216" i="33"/>
  <c r="FS216" i="33"/>
  <c r="FT216" i="33"/>
  <c r="FU216" i="33"/>
  <c r="FV216" i="33"/>
  <c r="FW216" i="33"/>
  <c r="FX216" i="33"/>
  <c r="FY216" i="33"/>
  <c r="FZ216" i="33"/>
  <c r="EO217" i="33"/>
  <c r="EP217" i="33"/>
  <c r="EQ217" i="33"/>
  <c r="ER217" i="33"/>
  <c r="ES217" i="33"/>
  <c r="ET217" i="33"/>
  <c r="EU217" i="33"/>
  <c r="EV217" i="33"/>
  <c r="EW217" i="33"/>
  <c r="EX217" i="33"/>
  <c r="EY217" i="33"/>
  <c r="EZ217" i="33"/>
  <c r="FA217" i="33"/>
  <c r="FB217" i="33"/>
  <c r="FC217" i="33"/>
  <c r="FD217" i="33"/>
  <c r="FE217" i="33"/>
  <c r="FF217" i="33"/>
  <c r="FG217" i="33"/>
  <c r="FH217" i="33"/>
  <c r="FI217" i="33"/>
  <c r="FJ217" i="33"/>
  <c r="FK217" i="33"/>
  <c r="FL217" i="33"/>
  <c r="FM217" i="33"/>
  <c r="FN217" i="33"/>
  <c r="FO217" i="33"/>
  <c r="FP217" i="33"/>
  <c r="FQ217" i="33"/>
  <c r="FR217" i="33"/>
  <c r="FS217" i="33"/>
  <c r="FT217" i="33"/>
  <c r="FU217" i="33"/>
  <c r="FV217" i="33"/>
  <c r="FW217" i="33"/>
  <c r="FX217" i="33"/>
  <c r="FY217" i="33"/>
  <c r="FZ217" i="33"/>
  <c r="EO218" i="33"/>
  <c r="EP218" i="33"/>
  <c r="EQ218" i="33"/>
  <c r="ER218" i="33"/>
  <c r="ES218" i="33"/>
  <c r="ET218" i="33"/>
  <c r="EU218" i="33"/>
  <c r="EV218" i="33"/>
  <c r="EW218" i="33"/>
  <c r="EX218" i="33"/>
  <c r="EY218" i="33"/>
  <c r="EZ218" i="33"/>
  <c r="FA218" i="33"/>
  <c r="FB218" i="33"/>
  <c r="FC218" i="33"/>
  <c r="FD218" i="33"/>
  <c r="FE218" i="33"/>
  <c r="FF218" i="33"/>
  <c r="FG218" i="33"/>
  <c r="FH218" i="33"/>
  <c r="FI218" i="33"/>
  <c r="FJ218" i="33"/>
  <c r="FK218" i="33"/>
  <c r="FL218" i="33"/>
  <c r="FM218" i="33"/>
  <c r="FN218" i="33"/>
  <c r="FO218" i="33"/>
  <c r="FP218" i="33"/>
  <c r="FQ218" i="33"/>
  <c r="FR218" i="33"/>
  <c r="FS218" i="33"/>
  <c r="FT218" i="33"/>
  <c r="FU218" i="33"/>
  <c r="FV218" i="33"/>
  <c r="FW218" i="33"/>
  <c r="FX218" i="33"/>
  <c r="FY218" i="33"/>
  <c r="FZ218" i="33"/>
  <c r="EO219" i="33"/>
  <c r="EP219" i="33"/>
  <c r="EQ219" i="33"/>
  <c r="ER219" i="33"/>
  <c r="ES219" i="33"/>
  <c r="ET219" i="33"/>
  <c r="EU219" i="33"/>
  <c r="EV219" i="33"/>
  <c r="EW219" i="33"/>
  <c r="EX219" i="33"/>
  <c r="EY219" i="33"/>
  <c r="EZ219" i="33"/>
  <c r="FA219" i="33"/>
  <c r="FB219" i="33"/>
  <c r="FC219" i="33"/>
  <c r="FD219" i="33"/>
  <c r="FE219" i="33"/>
  <c r="FF219" i="33"/>
  <c r="FG219" i="33"/>
  <c r="FH219" i="33"/>
  <c r="FI219" i="33"/>
  <c r="FJ219" i="33"/>
  <c r="FK219" i="33"/>
  <c r="FL219" i="33"/>
  <c r="FM219" i="33"/>
  <c r="FN219" i="33"/>
  <c r="FO219" i="33"/>
  <c r="FP219" i="33"/>
  <c r="FQ219" i="33"/>
  <c r="FR219" i="33"/>
  <c r="FS219" i="33"/>
  <c r="FT219" i="33"/>
  <c r="FU219" i="33"/>
  <c r="FV219" i="33"/>
  <c r="FW219" i="33"/>
  <c r="FX219" i="33"/>
  <c r="FY219" i="33"/>
  <c r="FZ219" i="33"/>
  <c r="EO220" i="33"/>
  <c r="EP220" i="33"/>
  <c r="EQ220" i="33"/>
  <c r="ER220" i="33"/>
  <c r="ES220" i="33"/>
  <c r="ET220" i="33"/>
  <c r="EU220" i="33"/>
  <c r="EV220" i="33"/>
  <c r="EW220" i="33"/>
  <c r="EX220" i="33"/>
  <c r="EY220" i="33"/>
  <c r="EZ220" i="33"/>
  <c r="FA220" i="33"/>
  <c r="FB220" i="33"/>
  <c r="FC220" i="33"/>
  <c r="FD220" i="33"/>
  <c r="FE220" i="33"/>
  <c r="FF220" i="33"/>
  <c r="FG220" i="33"/>
  <c r="FH220" i="33"/>
  <c r="FI220" i="33"/>
  <c r="FJ220" i="33"/>
  <c r="FK220" i="33"/>
  <c r="FL220" i="33"/>
  <c r="FM220" i="33"/>
  <c r="FN220" i="33"/>
  <c r="FO220" i="33"/>
  <c r="FP220" i="33"/>
  <c r="FQ220" i="33"/>
  <c r="FR220" i="33"/>
  <c r="FS220" i="33"/>
  <c r="FT220" i="33"/>
  <c r="FU220" i="33"/>
  <c r="FV220" i="33"/>
  <c r="FW220" i="33"/>
  <c r="FX220" i="33"/>
  <c r="FY220" i="33"/>
  <c r="FZ220" i="33"/>
  <c r="EO221" i="33"/>
  <c r="EP221" i="33"/>
  <c r="EQ221" i="33"/>
  <c r="ER221" i="33"/>
  <c r="ES221" i="33"/>
  <c r="ET221" i="33"/>
  <c r="EU221" i="33"/>
  <c r="EV221" i="33"/>
  <c r="EW221" i="33"/>
  <c r="EX221" i="33"/>
  <c r="EY221" i="33"/>
  <c r="EZ221" i="33"/>
  <c r="FA221" i="33"/>
  <c r="FB221" i="33"/>
  <c r="FC221" i="33"/>
  <c r="FD221" i="33"/>
  <c r="FE221" i="33"/>
  <c r="FF221" i="33"/>
  <c r="FG221" i="33"/>
  <c r="FH221" i="33"/>
  <c r="FI221" i="33"/>
  <c r="FJ221" i="33"/>
  <c r="FK221" i="33"/>
  <c r="FL221" i="33"/>
  <c r="FM221" i="33"/>
  <c r="FN221" i="33"/>
  <c r="FO221" i="33"/>
  <c r="FP221" i="33"/>
  <c r="FQ221" i="33"/>
  <c r="FR221" i="33"/>
  <c r="FS221" i="33"/>
  <c r="FT221" i="33"/>
  <c r="FU221" i="33"/>
  <c r="FV221" i="33"/>
  <c r="FW221" i="33"/>
  <c r="FX221" i="33"/>
  <c r="FY221" i="33"/>
  <c r="FZ221" i="33"/>
  <c r="EO222" i="33"/>
  <c r="EP222" i="33"/>
  <c r="EQ222" i="33"/>
  <c r="ER222" i="33"/>
  <c r="ES222" i="33"/>
  <c r="ET222" i="33"/>
  <c r="EU222" i="33"/>
  <c r="EV222" i="33"/>
  <c r="EW222" i="33"/>
  <c r="EX222" i="33"/>
  <c r="EY222" i="33"/>
  <c r="EZ222" i="33"/>
  <c r="FA222" i="33"/>
  <c r="FB222" i="33"/>
  <c r="FC222" i="33"/>
  <c r="FD222" i="33"/>
  <c r="FE222" i="33"/>
  <c r="FF222" i="33"/>
  <c r="FG222" i="33"/>
  <c r="FH222" i="33"/>
  <c r="FI222" i="33"/>
  <c r="FJ222" i="33"/>
  <c r="FK222" i="33"/>
  <c r="FL222" i="33"/>
  <c r="FM222" i="33"/>
  <c r="FN222" i="33"/>
  <c r="FO222" i="33"/>
  <c r="FP222" i="33"/>
  <c r="FQ222" i="33"/>
  <c r="FR222" i="33"/>
  <c r="FS222" i="33"/>
  <c r="FT222" i="33"/>
  <c r="FU222" i="33"/>
  <c r="FV222" i="33"/>
  <c r="FW222" i="33"/>
  <c r="FX222" i="33"/>
  <c r="FY222" i="33"/>
  <c r="FZ222" i="33"/>
  <c r="EO223" i="33"/>
  <c r="EP223" i="33"/>
  <c r="EQ223" i="33"/>
  <c r="ER223" i="33"/>
  <c r="ES223" i="33"/>
  <c r="ET223" i="33"/>
  <c r="EU223" i="33"/>
  <c r="EV223" i="33"/>
  <c r="EW223" i="33"/>
  <c r="EX223" i="33"/>
  <c r="EY223" i="33"/>
  <c r="EZ223" i="33"/>
  <c r="FA223" i="33"/>
  <c r="FB223" i="33"/>
  <c r="FC223" i="33"/>
  <c r="FD223" i="33"/>
  <c r="FE223" i="33"/>
  <c r="FF223" i="33"/>
  <c r="FG223" i="33"/>
  <c r="FH223" i="33"/>
  <c r="FI223" i="33"/>
  <c r="FJ223" i="33"/>
  <c r="FK223" i="33"/>
  <c r="FL223" i="33"/>
  <c r="FM223" i="33"/>
  <c r="FN223" i="33"/>
  <c r="FO223" i="33"/>
  <c r="FP223" i="33"/>
  <c r="FQ223" i="33"/>
  <c r="FR223" i="33"/>
  <c r="FS223" i="33"/>
  <c r="FT223" i="33"/>
  <c r="FU223" i="33"/>
  <c r="FV223" i="33"/>
  <c r="FW223" i="33"/>
  <c r="FX223" i="33"/>
  <c r="FY223" i="33"/>
  <c r="FZ223" i="33"/>
  <c r="EO224" i="33"/>
  <c r="EP224" i="33"/>
  <c r="EQ224" i="33"/>
  <c r="ER224" i="33"/>
  <c r="ES224" i="33"/>
  <c r="ET224" i="33"/>
  <c r="EU224" i="33"/>
  <c r="EV224" i="33"/>
  <c r="EW224" i="33"/>
  <c r="EX224" i="33"/>
  <c r="EY224" i="33"/>
  <c r="EZ224" i="33"/>
  <c r="FA224" i="33"/>
  <c r="FB224" i="33"/>
  <c r="FC224" i="33"/>
  <c r="FD224" i="33"/>
  <c r="FE224" i="33"/>
  <c r="FF224" i="33"/>
  <c r="FG224" i="33"/>
  <c r="FH224" i="33"/>
  <c r="FI224" i="33"/>
  <c r="FJ224" i="33"/>
  <c r="FK224" i="33"/>
  <c r="FL224" i="33"/>
  <c r="FM224" i="33"/>
  <c r="FN224" i="33"/>
  <c r="FO224" i="33"/>
  <c r="FP224" i="33"/>
  <c r="FQ224" i="33"/>
  <c r="FR224" i="33"/>
  <c r="FS224" i="33"/>
  <c r="FT224" i="33"/>
  <c r="FU224" i="33"/>
  <c r="FV224" i="33"/>
  <c r="FW224" i="33"/>
  <c r="FX224" i="33"/>
  <c r="FY224" i="33"/>
  <c r="FZ224" i="33"/>
  <c r="EO225" i="33"/>
  <c r="EP225" i="33"/>
  <c r="EQ225" i="33"/>
  <c r="ER225" i="33"/>
  <c r="ES225" i="33"/>
  <c r="ET225" i="33"/>
  <c r="EU225" i="33"/>
  <c r="EV225" i="33"/>
  <c r="EW225" i="33"/>
  <c r="EX225" i="33"/>
  <c r="EY225" i="33"/>
  <c r="EZ225" i="33"/>
  <c r="FA225" i="33"/>
  <c r="FB225" i="33"/>
  <c r="FC225" i="33"/>
  <c r="FD225" i="33"/>
  <c r="FE225" i="33"/>
  <c r="FF225" i="33"/>
  <c r="FG225" i="33"/>
  <c r="FH225" i="33"/>
  <c r="FI225" i="33"/>
  <c r="FJ225" i="33"/>
  <c r="FK225" i="33"/>
  <c r="FL225" i="33"/>
  <c r="FM225" i="33"/>
  <c r="FN225" i="33"/>
  <c r="FO225" i="33"/>
  <c r="FP225" i="33"/>
  <c r="FQ225" i="33"/>
  <c r="FR225" i="33"/>
  <c r="FS225" i="33"/>
  <c r="FT225" i="33"/>
  <c r="FU225" i="33"/>
  <c r="FV225" i="33"/>
  <c r="FW225" i="33"/>
  <c r="FX225" i="33"/>
  <c r="FY225" i="33"/>
  <c r="FZ225" i="33"/>
  <c r="EO226" i="33"/>
  <c r="EP226" i="33"/>
  <c r="EQ226" i="33"/>
  <c r="ER226" i="33"/>
  <c r="ES226" i="33"/>
  <c r="ET226" i="33"/>
  <c r="EU226" i="33"/>
  <c r="EV226" i="33"/>
  <c r="EW226" i="33"/>
  <c r="EX226" i="33"/>
  <c r="EY226" i="33"/>
  <c r="EZ226" i="33"/>
  <c r="FA226" i="33"/>
  <c r="FB226" i="33"/>
  <c r="FC226" i="33"/>
  <c r="FD226" i="33"/>
  <c r="FE226" i="33"/>
  <c r="FF226" i="33"/>
  <c r="FG226" i="33"/>
  <c r="FH226" i="33"/>
  <c r="FI226" i="33"/>
  <c r="FJ226" i="33"/>
  <c r="FK226" i="33"/>
  <c r="FL226" i="33"/>
  <c r="FM226" i="33"/>
  <c r="FN226" i="33"/>
  <c r="FO226" i="33"/>
  <c r="FP226" i="33"/>
  <c r="FQ226" i="33"/>
  <c r="FR226" i="33"/>
  <c r="FS226" i="33"/>
  <c r="FT226" i="33"/>
  <c r="FU226" i="33"/>
  <c r="FV226" i="33"/>
  <c r="FW226" i="33"/>
  <c r="FX226" i="33"/>
  <c r="FY226" i="33"/>
  <c r="FZ226" i="33"/>
  <c r="EO227" i="33"/>
  <c r="EP227" i="33"/>
  <c r="EQ227" i="33"/>
  <c r="ER227" i="33"/>
  <c r="ES227" i="33"/>
  <c r="ET227" i="33"/>
  <c r="EU227" i="33"/>
  <c r="EV227" i="33"/>
  <c r="EW227" i="33"/>
  <c r="EX227" i="33"/>
  <c r="EY227" i="33"/>
  <c r="EZ227" i="33"/>
  <c r="FA227" i="33"/>
  <c r="FB227" i="33"/>
  <c r="FC227" i="33"/>
  <c r="FD227" i="33"/>
  <c r="FE227" i="33"/>
  <c r="FF227" i="33"/>
  <c r="FG227" i="33"/>
  <c r="FH227" i="33"/>
  <c r="FI227" i="33"/>
  <c r="FJ227" i="33"/>
  <c r="FK227" i="33"/>
  <c r="FL227" i="33"/>
  <c r="FM227" i="33"/>
  <c r="FN227" i="33"/>
  <c r="FO227" i="33"/>
  <c r="FP227" i="33"/>
  <c r="FQ227" i="33"/>
  <c r="FR227" i="33"/>
  <c r="FS227" i="33"/>
  <c r="FT227" i="33"/>
  <c r="FU227" i="33"/>
  <c r="FV227" i="33"/>
  <c r="FW227" i="33"/>
  <c r="FX227" i="33"/>
  <c r="FY227" i="33"/>
  <c r="FZ227" i="33"/>
  <c r="EO228" i="33"/>
  <c r="EP228" i="33"/>
  <c r="EQ228" i="33"/>
  <c r="ER228" i="33"/>
  <c r="ES228" i="33"/>
  <c r="ET228" i="33"/>
  <c r="EU228" i="33"/>
  <c r="EV228" i="33"/>
  <c r="EW228" i="33"/>
  <c r="EX228" i="33"/>
  <c r="EY228" i="33"/>
  <c r="EZ228" i="33"/>
  <c r="FA228" i="33"/>
  <c r="FB228" i="33"/>
  <c r="FC228" i="33"/>
  <c r="FD228" i="33"/>
  <c r="FE228" i="33"/>
  <c r="FF228" i="33"/>
  <c r="FG228" i="33"/>
  <c r="FH228" i="33"/>
  <c r="FI228" i="33"/>
  <c r="FJ228" i="33"/>
  <c r="FK228" i="33"/>
  <c r="FL228" i="33"/>
  <c r="FM228" i="33"/>
  <c r="FN228" i="33"/>
  <c r="FO228" i="33"/>
  <c r="FP228" i="33"/>
  <c r="FQ228" i="33"/>
  <c r="FR228" i="33"/>
  <c r="FS228" i="33"/>
  <c r="FT228" i="33"/>
  <c r="FU228" i="33"/>
  <c r="FV228" i="33"/>
  <c r="FW228" i="33"/>
  <c r="FX228" i="33"/>
  <c r="FY228" i="33"/>
  <c r="FZ228" i="33"/>
  <c r="EO229" i="33"/>
  <c r="EP229" i="33"/>
  <c r="EQ229" i="33"/>
  <c r="ER229" i="33"/>
  <c r="ES229" i="33"/>
  <c r="ET229" i="33"/>
  <c r="EU229" i="33"/>
  <c r="EV229" i="33"/>
  <c r="EW229" i="33"/>
  <c r="EX229" i="33"/>
  <c r="EY229" i="33"/>
  <c r="EZ229" i="33"/>
  <c r="FA229" i="33"/>
  <c r="FB229" i="33"/>
  <c r="FC229" i="33"/>
  <c r="FD229" i="33"/>
  <c r="FE229" i="33"/>
  <c r="FF229" i="33"/>
  <c r="FG229" i="33"/>
  <c r="FH229" i="33"/>
  <c r="FI229" i="33"/>
  <c r="FJ229" i="33"/>
  <c r="FK229" i="33"/>
  <c r="FL229" i="33"/>
  <c r="FM229" i="33"/>
  <c r="FN229" i="33"/>
  <c r="FO229" i="33"/>
  <c r="FP229" i="33"/>
  <c r="FQ229" i="33"/>
  <c r="FR229" i="33"/>
  <c r="FS229" i="33"/>
  <c r="FT229" i="33"/>
  <c r="FU229" i="33"/>
  <c r="FV229" i="33"/>
  <c r="FW229" i="33"/>
  <c r="FX229" i="33"/>
  <c r="FY229" i="33"/>
  <c r="FZ229" i="33"/>
  <c r="EO230" i="33"/>
  <c r="EP230" i="33"/>
  <c r="EQ230" i="33"/>
  <c r="ER230" i="33"/>
  <c r="ES230" i="33"/>
  <c r="ET230" i="33"/>
  <c r="EU230" i="33"/>
  <c r="EV230" i="33"/>
  <c r="EW230" i="33"/>
  <c r="EX230" i="33"/>
  <c r="EY230" i="33"/>
  <c r="EZ230" i="33"/>
  <c r="FA230" i="33"/>
  <c r="FB230" i="33"/>
  <c r="FC230" i="33"/>
  <c r="FD230" i="33"/>
  <c r="FE230" i="33"/>
  <c r="FF230" i="33"/>
  <c r="FG230" i="33"/>
  <c r="FH230" i="33"/>
  <c r="FI230" i="33"/>
  <c r="FJ230" i="33"/>
  <c r="FK230" i="33"/>
  <c r="FL230" i="33"/>
  <c r="FM230" i="33"/>
  <c r="FN230" i="33"/>
  <c r="FO230" i="33"/>
  <c r="FP230" i="33"/>
  <c r="FQ230" i="33"/>
  <c r="FR230" i="33"/>
  <c r="FS230" i="33"/>
  <c r="FT230" i="33"/>
  <c r="FU230" i="33"/>
  <c r="FV230" i="33"/>
  <c r="FW230" i="33"/>
  <c r="FX230" i="33"/>
  <c r="FY230" i="33"/>
  <c r="FZ230" i="33"/>
  <c r="EO231" i="33"/>
  <c r="EP231" i="33"/>
  <c r="EQ231" i="33"/>
  <c r="ER231" i="33"/>
  <c r="ES231" i="33"/>
  <c r="ET231" i="33"/>
  <c r="EU231" i="33"/>
  <c r="EV231" i="33"/>
  <c r="EW231" i="33"/>
  <c r="EX231" i="33"/>
  <c r="EY231" i="33"/>
  <c r="EZ231" i="33"/>
  <c r="FA231" i="33"/>
  <c r="FB231" i="33"/>
  <c r="FC231" i="33"/>
  <c r="FD231" i="33"/>
  <c r="FE231" i="33"/>
  <c r="FF231" i="33"/>
  <c r="FG231" i="33"/>
  <c r="FH231" i="33"/>
  <c r="FI231" i="33"/>
  <c r="FJ231" i="33"/>
  <c r="FK231" i="33"/>
  <c r="FL231" i="33"/>
  <c r="FM231" i="33"/>
  <c r="FN231" i="33"/>
  <c r="FO231" i="33"/>
  <c r="FP231" i="33"/>
  <c r="FQ231" i="33"/>
  <c r="FR231" i="33"/>
  <c r="FS231" i="33"/>
  <c r="FT231" i="33"/>
  <c r="FU231" i="33"/>
  <c r="FV231" i="33"/>
  <c r="FW231" i="33"/>
  <c r="FX231" i="33"/>
  <c r="FY231" i="33"/>
  <c r="FZ231" i="33"/>
  <c r="EO232" i="33"/>
  <c r="EP232" i="33"/>
  <c r="EQ232" i="33"/>
  <c r="ER232" i="33"/>
  <c r="ES232" i="33"/>
  <c r="ET232" i="33"/>
  <c r="EU232" i="33"/>
  <c r="EV232" i="33"/>
  <c r="EW232" i="33"/>
  <c r="EX232" i="33"/>
  <c r="EY232" i="33"/>
  <c r="EZ232" i="33"/>
  <c r="FA232" i="33"/>
  <c r="FB232" i="33"/>
  <c r="FC232" i="33"/>
  <c r="FD232" i="33"/>
  <c r="FE232" i="33"/>
  <c r="FF232" i="33"/>
  <c r="FG232" i="33"/>
  <c r="FH232" i="33"/>
  <c r="FI232" i="33"/>
  <c r="FJ232" i="33"/>
  <c r="FK232" i="33"/>
  <c r="FL232" i="33"/>
  <c r="FM232" i="33"/>
  <c r="FN232" i="33"/>
  <c r="FO232" i="33"/>
  <c r="FP232" i="33"/>
  <c r="FQ232" i="33"/>
  <c r="FR232" i="33"/>
  <c r="FS232" i="33"/>
  <c r="FT232" i="33"/>
  <c r="FU232" i="33"/>
  <c r="FV232" i="33"/>
  <c r="FW232" i="33"/>
  <c r="FX232" i="33"/>
  <c r="FY232" i="33"/>
  <c r="FZ232" i="33"/>
  <c r="EO233" i="33"/>
  <c r="EP233" i="33"/>
  <c r="EQ233" i="33"/>
  <c r="ER233" i="33"/>
  <c r="ES233" i="33"/>
  <c r="ET233" i="33"/>
  <c r="EU233" i="33"/>
  <c r="EV233" i="33"/>
  <c r="EW233" i="33"/>
  <c r="EX233" i="33"/>
  <c r="EY233" i="33"/>
  <c r="EZ233" i="33"/>
  <c r="FA233" i="33"/>
  <c r="FB233" i="33"/>
  <c r="FC233" i="33"/>
  <c r="FD233" i="33"/>
  <c r="FE233" i="33"/>
  <c r="FF233" i="33"/>
  <c r="FG233" i="33"/>
  <c r="FH233" i="33"/>
  <c r="FI233" i="33"/>
  <c r="FJ233" i="33"/>
  <c r="FK233" i="33"/>
  <c r="FL233" i="33"/>
  <c r="FM233" i="33"/>
  <c r="FN233" i="33"/>
  <c r="FO233" i="33"/>
  <c r="FP233" i="33"/>
  <c r="FQ233" i="33"/>
  <c r="FR233" i="33"/>
  <c r="FS233" i="33"/>
  <c r="FT233" i="33"/>
  <c r="FU233" i="33"/>
  <c r="FV233" i="33"/>
  <c r="FW233" i="33"/>
  <c r="FX233" i="33"/>
  <c r="FY233" i="33"/>
  <c r="FZ233" i="33"/>
  <c r="EO234" i="33"/>
  <c r="EP234" i="33"/>
  <c r="EQ234" i="33"/>
  <c r="ER234" i="33"/>
  <c r="ES234" i="33"/>
  <c r="ET234" i="33"/>
  <c r="EU234" i="33"/>
  <c r="EV234" i="33"/>
  <c r="EW234" i="33"/>
  <c r="EX234" i="33"/>
  <c r="EY234" i="33"/>
  <c r="EZ234" i="33"/>
  <c r="FA234" i="33"/>
  <c r="FB234" i="33"/>
  <c r="FC234" i="33"/>
  <c r="FD234" i="33"/>
  <c r="FE234" i="33"/>
  <c r="FF234" i="33"/>
  <c r="FG234" i="33"/>
  <c r="FH234" i="33"/>
  <c r="FI234" i="33"/>
  <c r="FJ234" i="33"/>
  <c r="FK234" i="33"/>
  <c r="FL234" i="33"/>
  <c r="FM234" i="33"/>
  <c r="FN234" i="33"/>
  <c r="FO234" i="33"/>
  <c r="FP234" i="33"/>
  <c r="FQ234" i="33"/>
  <c r="FR234" i="33"/>
  <c r="FS234" i="33"/>
  <c r="FT234" i="33"/>
  <c r="FU234" i="33"/>
  <c r="FV234" i="33"/>
  <c r="FW234" i="33"/>
  <c r="FX234" i="33"/>
  <c r="FY234" i="33"/>
  <c r="FZ234" i="33"/>
  <c r="EO235" i="33"/>
  <c r="EP235" i="33"/>
  <c r="EQ235" i="33"/>
  <c r="ER235" i="33"/>
  <c r="ES235" i="33"/>
  <c r="ET235" i="33"/>
  <c r="EU235" i="33"/>
  <c r="EV235" i="33"/>
  <c r="EW235" i="33"/>
  <c r="EX235" i="33"/>
  <c r="EY235" i="33"/>
  <c r="EZ235" i="33"/>
  <c r="FA235" i="33"/>
  <c r="FB235" i="33"/>
  <c r="FC235" i="33"/>
  <c r="FD235" i="33"/>
  <c r="FE235" i="33"/>
  <c r="FF235" i="33"/>
  <c r="FG235" i="33"/>
  <c r="FH235" i="33"/>
  <c r="FI235" i="33"/>
  <c r="FJ235" i="33"/>
  <c r="FK235" i="33"/>
  <c r="FL235" i="33"/>
  <c r="FM235" i="33"/>
  <c r="FN235" i="33"/>
  <c r="FO235" i="33"/>
  <c r="FP235" i="33"/>
  <c r="FQ235" i="33"/>
  <c r="FR235" i="33"/>
  <c r="FS235" i="33"/>
  <c r="FT235" i="33"/>
  <c r="FU235" i="33"/>
  <c r="FV235" i="33"/>
  <c r="FW235" i="33"/>
  <c r="FX235" i="33"/>
  <c r="FY235" i="33"/>
  <c r="FZ235" i="33"/>
  <c r="DI135" i="33"/>
  <c r="DJ135" i="33"/>
  <c r="DK135" i="33"/>
  <c r="DM135" i="33"/>
  <c r="DN135" i="33"/>
  <c r="DO135" i="33"/>
  <c r="DQ135" i="33"/>
  <c r="DR135" i="33"/>
  <c r="DS135" i="33"/>
  <c r="DU135" i="33"/>
  <c r="DV135" i="33"/>
  <c r="DW135" i="33"/>
  <c r="DY135" i="33"/>
  <c r="DZ135" i="33"/>
  <c r="EA135" i="33"/>
  <c r="EC135" i="33"/>
  <c r="ED135" i="33"/>
  <c r="EE135" i="33"/>
  <c r="EG135" i="33"/>
  <c r="EH135" i="33"/>
  <c r="EI135" i="33"/>
  <c r="EK135" i="33"/>
  <c r="EL135" i="33"/>
  <c r="EM135" i="33"/>
  <c r="DI136" i="33"/>
  <c r="DJ136" i="33"/>
  <c r="DK136" i="33"/>
  <c r="DL136" i="33"/>
  <c r="DM136" i="33"/>
  <c r="DN136" i="33"/>
  <c r="DO136" i="33"/>
  <c r="DP136" i="33"/>
  <c r="DQ136" i="33"/>
  <c r="DR136" i="33"/>
  <c r="DS136" i="33"/>
  <c r="DT136" i="33"/>
  <c r="DU136" i="33"/>
  <c r="DV136" i="33"/>
  <c r="DW136" i="33"/>
  <c r="DX136" i="33"/>
  <c r="DY136" i="33"/>
  <c r="DZ136" i="33"/>
  <c r="EA136" i="33"/>
  <c r="EB136" i="33"/>
  <c r="EC136" i="33"/>
  <c r="ED136" i="33"/>
  <c r="EE136" i="33"/>
  <c r="EF136" i="33"/>
  <c r="EG136" i="33"/>
  <c r="EH136" i="33"/>
  <c r="EI136" i="33"/>
  <c r="EJ136" i="33"/>
  <c r="EK136" i="33"/>
  <c r="EL136" i="33"/>
  <c r="EM136" i="33"/>
  <c r="EN136" i="33"/>
  <c r="DI137" i="33"/>
  <c r="DJ137" i="33"/>
  <c r="DK137" i="33"/>
  <c r="DL137" i="33"/>
  <c r="DM137" i="33"/>
  <c r="DN137" i="33"/>
  <c r="DO137" i="33"/>
  <c r="DP137" i="33"/>
  <c r="DQ137" i="33"/>
  <c r="DR137" i="33"/>
  <c r="DS137" i="33"/>
  <c r="DT137" i="33"/>
  <c r="DU137" i="33"/>
  <c r="DV137" i="33"/>
  <c r="DW137" i="33"/>
  <c r="DX137" i="33"/>
  <c r="DY137" i="33"/>
  <c r="DZ137" i="33"/>
  <c r="EA137" i="33"/>
  <c r="EB137" i="33"/>
  <c r="EC137" i="33"/>
  <c r="ED137" i="33"/>
  <c r="EE137" i="33"/>
  <c r="EF137" i="33"/>
  <c r="EG137" i="33"/>
  <c r="EH137" i="33"/>
  <c r="EI137" i="33"/>
  <c r="EJ137" i="33"/>
  <c r="EK137" i="33"/>
  <c r="EL137" i="33"/>
  <c r="EM137" i="33"/>
  <c r="EN137" i="33"/>
  <c r="DI138" i="33"/>
  <c r="DJ138" i="33"/>
  <c r="DK138" i="33"/>
  <c r="DL138" i="33"/>
  <c r="DM138" i="33"/>
  <c r="DN138" i="33"/>
  <c r="DO138" i="33"/>
  <c r="DP138" i="33"/>
  <c r="DQ138" i="33"/>
  <c r="DR138" i="33"/>
  <c r="DS138" i="33"/>
  <c r="DT138" i="33"/>
  <c r="DU138" i="33"/>
  <c r="DV138" i="33"/>
  <c r="DW138" i="33"/>
  <c r="DX138" i="33"/>
  <c r="DY138" i="33"/>
  <c r="DZ138" i="33"/>
  <c r="EA138" i="33"/>
  <c r="EB138" i="33"/>
  <c r="EC138" i="33"/>
  <c r="ED138" i="33"/>
  <c r="EE138" i="33"/>
  <c r="EF138" i="33"/>
  <c r="EG138" i="33"/>
  <c r="EH138" i="33"/>
  <c r="EI138" i="33"/>
  <c r="EJ138" i="33"/>
  <c r="EK138" i="33"/>
  <c r="EL138" i="33"/>
  <c r="EM138" i="33"/>
  <c r="EN138" i="33"/>
  <c r="DI139" i="33"/>
  <c r="DJ139" i="33"/>
  <c r="DK139" i="33"/>
  <c r="DL139" i="33"/>
  <c r="DM139" i="33"/>
  <c r="DN139" i="33"/>
  <c r="DO139" i="33"/>
  <c r="DP139" i="33"/>
  <c r="DQ139" i="33"/>
  <c r="DR139" i="33"/>
  <c r="DS139" i="33"/>
  <c r="DT139" i="33"/>
  <c r="DU139" i="33"/>
  <c r="DV139" i="33"/>
  <c r="DW139" i="33"/>
  <c r="DX139" i="33"/>
  <c r="DY139" i="33"/>
  <c r="DZ139" i="33"/>
  <c r="EA139" i="33"/>
  <c r="EB139" i="33"/>
  <c r="EC139" i="33"/>
  <c r="ED139" i="33"/>
  <c r="EE139" i="33"/>
  <c r="EF139" i="33"/>
  <c r="EG139" i="33"/>
  <c r="EH139" i="33"/>
  <c r="EI139" i="33"/>
  <c r="EJ139" i="33"/>
  <c r="EK139" i="33"/>
  <c r="EL139" i="33"/>
  <c r="EM139" i="33"/>
  <c r="EN139" i="33"/>
  <c r="DI140" i="33"/>
  <c r="DJ140" i="33"/>
  <c r="DK140" i="33"/>
  <c r="DL140" i="33"/>
  <c r="DM140" i="33"/>
  <c r="DN140" i="33"/>
  <c r="DO140" i="33"/>
  <c r="DP140" i="33"/>
  <c r="DQ140" i="33"/>
  <c r="DR140" i="33"/>
  <c r="DS140" i="33"/>
  <c r="DT140" i="33"/>
  <c r="DU140" i="33"/>
  <c r="DV140" i="33"/>
  <c r="DW140" i="33"/>
  <c r="DX140" i="33"/>
  <c r="DY140" i="33"/>
  <c r="DZ140" i="33"/>
  <c r="EA140" i="33"/>
  <c r="EB140" i="33"/>
  <c r="EC140" i="33"/>
  <c r="ED140" i="33"/>
  <c r="EE140" i="33"/>
  <c r="EF140" i="33"/>
  <c r="EG140" i="33"/>
  <c r="EH140" i="33"/>
  <c r="EI140" i="33"/>
  <c r="EJ140" i="33"/>
  <c r="EK140" i="33"/>
  <c r="EL140" i="33"/>
  <c r="EM140" i="33"/>
  <c r="EN140" i="33"/>
  <c r="DI141" i="33"/>
  <c r="DJ141" i="33"/>
  <c r="DK141" i="33"/>
  <c r="DL141" i="33"/>
  <c r="DM141" i="33"/>
  <c r="DN141" i="33"/>
  <c r="DO141" i="33"/>
  <c r="DP141" i="33"/>
  <c r="DQ141" i="33"/>
  <c r="DR141" i="33"/>
  <c r="DS141" i="33"/>
  <c r="DT141" i="33"/>
  <c r="DU141" i="33"/>
  <c r="DV141" i="33"/>
  <c r="DW141" i="33"/>
  <c r="DX141" i="33"/>
  <c r="DY141" i="33"/>
  <c r="DZ141" i="33"/>
  <c r="EA141" i="33"/>
  <c r="EB141" i="33"/>
  <c r="EC141" i="33"/>
  <c r="ED141" i="33"/>
  <c r="EE141" i="33"/>
  <c r="EF141" i="33"/>
  <c r="EG141" i="33"/>
  <c r="EH141" i="33"/>
  <c r="EI141" i="33"/>
  <c r="EJ141" i="33"/>
  <c r="EK141" i="33"/>
  <c r="EL141" i="33"/>
  <c r="EM141" i="33"/>
  <c r="EN141" i="33"/>
  <c r="DI142" i="33"/>
  <c r="DJ142" i="33"/>
  <c r="DK142" i="33"/>
  <c r="DL142" i="33"/>
  <c r="DM142" i="33"/>
  <c r="DN142" i="33"/>
  <c r="DO142" i="33"/>
  <c r="DP142" i="33"/>
  <c r="DQ142" i="33"/>
  <c r="DR142" i="33"/>
  <c r="DS142" i="33"/>
  <c r="DT142" i="33"/>
  <c r="DU142" i="33"/>
  <c r="DV142" i="33"/>
  <c r="DW142" i="33"/>
  <c r="DX142" i="33"/>
  <c r="DY142" i="33"/>
  <c r="DZ142" i="33"/>
  <c r="EA142" i="33"/>
  <c r="EB142" i="33"/>
  <c r="EC142" i="33"/>
  <c r="ED142" i="33"/>
  <c r="EE142" i="33"/>
  <c r="EF142" i="33"/>
  <c r="EG142" i="33"/>
  <c r="EH142" i="33"/>
  <c r="EI142" i="33"/>
  <c r="EJ142" i="33"/>
  <c r="EK142" i="33"/>
  <c r="EL142" i="33"/>
  <c r="EM142" i="33"/>
  <c r="EN142" i="33"/>
  <c r="DI143" i="33"/>
  <c r="DJ143" i="33"/>
  <c r="DK143" i="33"/>
  <c r="DL143" i="33"/>
  <c r="DM143" i="33"/>
  <c r="DN143" i="33"/>
  <c r="DO143" i="33"/>
  <c r="DP143" i="33"/>
  <c r="DQ143" i="33"/>
  <c r="DR143" i="33"/>
  <c r="DS143" i="33"/>
  <c r="DT143" i="33"/>
  <c r="DU143" i="33"/>
  <c r="DV143" i="33"/>
  <c r="DW143" i="33"/>
  <c r="DX143" i="33"/>
  <c r="DY143" i="33"/>
  <c r="DZ143" i="33"/>
  <c r="EA143" i="33"/>
  <c r="EB143" i="33"/>
  <c r="EC143" i="33"/>
  <c r="ED143" i="33"/>
  <c r="EE143" i="33"/>
  <c r="EF143" i="33"/>
  <c r="EG143" i="33"/>
  <c r="EH143" i="33"/>
  <c r="EI143" i="33"/>
  <c r="EJ143" i="33"/>
  <c r="EK143" i="33"/>
  <c r="EL143" i="33"/>
  <c r="EM143" i="33"/>
  <c r="EN143" i="33"/>
  <c r="DI144" i="33"/>
  <c r="DJ144" i="33"/>
  <c r="DK144" i="33"/>
  <c r="DL144" i="33"/>
  <c r="DM144" i="33"/>
  <c r="DN144" i="33"/>
  <c r="DO144" i="33"/>
  <c r="DP144" i="33"/>
  <c r="DQ144" i="33"/>
  <c r="DR144" i="33"/>
  <c r="DS144" i="33"/>
  <c r="DT144" i="33"/>
  <c r="DU144" i="33"/>
  <c r="DV144" i="33"/>
  <c r="DW144" i="33"/>
  <c r="DX144" i="33"/>
  <c r="DY144" i="33"/>
  <c r="DZ144" i="33"/>
  <c r="EA144" i="33"/>
  <c r="EB144" i="33"/>
  <c r="EC144" i="33"/>
  <c r="ED144" i="33"/>
  <c r="EE144" i="33"/>
  <c r="EF144" i="33"/>
  <c r="EG144" i="33"/>
  <c r="EH144" i="33"/>
  <c r="EI144" i="33"/>
  <c r="EJ144" i="33"/>
  <c r="EK144" i="33"/>
  <c r="EL144" i="33"/>
  <c r="EM144" i="33"/>
  <c r="EN144" i="33"/>
  <c r="DI145" i="33"/>
  <c r="DJ145" i="33"/>
  <c r="DK145" i="33"/>
  <c r="DL145" i="33"/>
  <c r="DM145" i="33"/>
  <c r="DN145" i="33"/>
  <c r="DO145" i="33"/>
  <c r="DP145" i="33"/>
  <c r="DQ145" i="33"/>
  <c r="DR145" i="33"/>
  <c r="DS145" i="33"/>
  <c r="DT145" i="33"/>
  <c r="DU145" i="33"/>
  <c r="DV145" i="33"/>
  <c r="DW145" i="33"/>
  <c r="DX145" i="33"/>
  <c r="DY145" i="33"/>
  <c r="DZ145" i="33"/>
  <c r="EA145" i="33"/>
  <c r="EB145" i="33"/>
  <c r="EC145" i="33"/>
  <c r="ED145" i="33"/>
  <c r="EE145" i="33"/>
  <c r="EF145" i="33"/>
  <c r="EG145" i="33"/>
  <c r="EH145" i="33"/>
  <c r="EI145" i="33"/>
  <c r="EJ145" i="33"/>
  <c r="EK145" i="33"/>
  <c r="EL145" i="33"/>
  <c r="EM145" i="33"/>
  <c r="EN145" i="33"/>
  <c r="DI146" i="33"/>
  <c r="DJ146" i="33"/>
  <c r="DK146" i="33"/>
  <c r="DL146" i="33"/>
  <c r="DM146" i="33"/>
  <c r="DN146" i="33"/>
  <c r="DO146" i="33"/>
  <c r="DP146" i="33"/>
  <c r="DQ146" i="33"/>
  <c r="DR146" i="33"/>
  <c r="DS146" i="33"/>
  <c r="DT146" i="33"/>
  <c r="DU146" i="33"/>
  <c r="DV146" i="33"/>
  <c r="DW146" i="33"/>
  <c r="DX146" i="33"/>
  <c r="DY146" i="33"/>
  <c r="DZ146" i="33"/>
  <c r="EA146" i="33"/>
  <c r="EB146" i="33"/>
  <c r="EC146" i="33"/>
  <c r="ED146" i="33"/>
  <c r="EE146" i="33"/>
  <c r="EF146" i="33"/>
  <c r="EG146" i="33"/>
  <c r="EH146" i="33"/>
  <c r="EI146" i="33"/>
  <c r="EJ146" i="33"/>
  <c r="EK146" i="33"/>
  <c r="EL146" i="33"/>
  <c r="EM146" i="33"/>
  <c r="EN146" i="33"/>
  <c r="DI147" i="33"/>
  <c r="DJ147" i="33"/>
  <c r="DK147" i="33"/>
  <c r="DL147" i="33"/>
  <c r="DM147" i="33"/>
  <c r="DN147" i="33"/>
  <c r="DO147" i="33"/>
  <c r="DP147" i="33"/>
  <c r="DQ147" i="33"/>
  <c r="DR147" i="33"/>
  <c r="DS147" i="33"/>
  <c r="DT147" i="33"/>
  <c r="DU147" i="33"/>
  <c r="DV147" i="33"/>
  <c r="DW147" i="33"/>
  <c r="DX147" i="33"/>
  <c r="DY147" i="33"/>
  <c r="DZ147" i="33"/>
  <c r="EA147" i="33"/>
  <c r="EB147" i="33"/>
  <c r="EC147" i="33"/>
  <c r="ED147" i="33"/>
  <c r="EE147" i="33"/>
  <c r="EF147" i="33"/>
  <c r="EG147" i="33"/>
  <c r="EH147" i="33"/>
  <c r="EI147" i="33"/>
  <c r="EJ147" i="33"/>
  <c r="EK147" i="33"/>
  <c r="EL147" i="33"/>
  <c r="EM147" i="33"/>
  <c r="EN147" i="33"/>
  <c r="DI148" i="33"/>
  <c r="DJ148" i="33"/>
  <c r="DK148" i="33"/>
  <c r="DL148" i="33"/>
  <c r="DM148" i="33"/>
  <c r="DN148" i="33"/>
  <c r="DO148" i="33"/>
  <c r="DP148" i="33"/>
  <c r="DQ148" i="33"/>
  <c r="DR148" i="33"/>
  <c r="DS148" i="33"/>
  <c r="DT148" i="33"/>
  <c r="DU148" i="33"/>
  <c r="DV148" i="33"/>
  <c r="DW148" i="33"/>
  <c r="DX148" i="33"/>
  <c r="DY148" i="33"/>
  <c r="DZ148" i="33"/>
  <c r="EA148" i="33"/>
  <c r="EB148" i="33"/>
  <c r="EC148" i="33"/>
  <c r="ED148" i="33"/>
  <c r="EE148" i="33"/>
  <c r="EF148" i="33"/>
  <c r="EG148" i="33"/>
  <c r="EH148" i="33"/>
  <c r="EI148" i="33"/>
  <c r="EJ148" i="33"/>
  <c r="EK148" i="33"/>
  <c r="EL148" i="33"/>
  <c r="EM148" i="33"/>
  <c r="EN148" i="33"/>
  <c r="DI149" i="33"/>
  <c r="DJ149" i="33"/>
  <c r="DK149" i="33"/>
  <c r="DL149" i="33"/>
  <c r="DM149" i="33"/>
  <c r="DN149" i="33"/>
  <c r="DO149" i="33"/>
  <c r="DP149" i="33"/>
  <c r="DQ149" i="33"/>
  <c r="DR149" i="33"/>
  <c r="DS149" i="33"/>
  <c r="DT149" i="33"/>
  <c r="DU149" i="33"/>
  <c r="DV149" i="33"/>
  <c r="DW149" i="33"/>
  <c r="DX149" i="33"/>
  <c r="DY149" i="33"/>
  <c r="DZ149" i="33"/>
  <c r="EA149" i="33"/>
  <c r="EB149" i="33"/>
  <c r="EC149" i="33"/>
  <c r="ED149" i="33"/>
  <c r="EE149" i="33"/>
  <c r="EF149" i="33"/>
  <c r="EG149" i="33"/>
  <c r="EH149" i="33"/>
  <c r="EI149" i="33"/>
  <c r="EJ149" i="33"/>
  <c r="EK149" i="33"/>
  <c r="EL149" i="33"/>
  <c r="EM149" i="33"/>
  <c r="EN149" i="33"/>
  <c r="DI150" i="33"/>
  <c r="DJ150" i="33"/>
  <c r="DK150" i="33"/>
  <c r="DL150" i="33"/>
  <c r="DM150" i="33"/>
  <c r="DN150" i="33"/>
  <c r="DO150" i="33"/>
  <c r="DP150" i="33"/>
  <c r="DQ150" i="33"/>
  <c r="DR150" i="33"/>
  <c r="DS150" i="33"/>
  <c r="DT150" i="33"/>
  <c r="DU150" i="33"/>
  <c r="DV150" i="33"/>
  <c r="DW150" i="33"/>
  <c r="DX150" i="33"/>
  <c r="DY150" i="33"/>
  <c r="DZ150" i="33"/>
  <c r="EA150" i="33"/>
  <c r="EB150" i="33"/>
  <c r="EC150" i="33"/>
  <c r="ED150" i="33"/>
  <c r="EE150" i="33"/>
  <c r="EF150" i="33"/>
  <c r="EG150" i="33"/>
  <c r="EH150" i="33"/>
  <c r="EI150" i="33"/>
  <c r="EJ150" i="33"/>
  <c r="EK150" i="33"/>
  <c r="EL150" i="33"/>
  <c r="EM150" i="33"/>
  <c r="EN150" i="33"/>
  <c r="DI151" i="33"/>
  <c r="DJ151" i="33"/>
  <c r="DK151" i="33"/>
  <c r="DL151" i="33"/>
  <c r="DM151" i="33"/>
  <c r="DN151" i="33"/>
  <c r="DO151" i="33"/>
  <c r="DP151" i="33"/>
  <c r="DQ151" i="33"/>
  <c r="DR151" i="33"/>
  <c r="DS151" i="33"/>
  <c r="DT151" i="33"/>
  <c r="DU151" i="33"/>
  <c r="DV151" i="33"/>
  <c r="DW151" i="33"/>
  <c r="DX151" i="33"/>
  <c r="DY151" i="33"/>
  <c r="DZ151" i="33"/>
  <c r="EA151" i="33"/>
  <c r="EB151" i="33"/>
  <c r="EC151" i="33"/>
  <c r="ED151" i="33"/>
  <c r="EE151" i="33"/>
  <c r="EF151" i="33"/>
  <c r="EG151" i="33"/>
  <c r="EH151" i="33"/>
  <c r="EI151" i="33"/>
  <c r="EJ151" i="33"/>
  <c r="EK151" i="33"/>
  <c r="EL151" i="33"/>
  <c r="EM151" i="33"/>
  <c r="EN151" i="33"/>
  <c r="DI152" i="33"/>
  <c r="DJ152" i="33"/>
  <c r="DK152" i="33"/>
  <c r="DL152" i="33"/>
  <c r="DM152" i="33"/>
  <c r="DN152" i="33"/>
  <c r="DO152" i="33"/>
  <c r="DP152" i="33"/>
  <c r="DQ152" i="33"/>
  <c r="DR152" i="33"/>
  <c r="DS152" i="33"/>
  <c r="DT152" i="33"/>
  <c r="DU152" i="33"/>
  <c r="DV152" i="33"/>
  <c r="DW152" i="33"/>
  <c r="DX152" i="33"/>
  <c r="DY152" i="33"/>
  <c r="DZ152" i="33"/>
  <c r="EA152" i="33"/>
  <c r="EB152" i="33"/>
  <c r="EC152" i="33"/>
  <c r="ED152" i="33"/>
  <c r="EE152" i="33"/>
  <c r="EF152" i="33"/>
  <c r="EG152" i="33"/>
  <c r="EH152" i="33"/>
  <c r="EI152" i="33"/>
  <c r="EJ152" i="33"/>
  <c r="EK152" i="33"/>
  <c r="EL152" i="33"/>
  <c r="EM152" i="33"/>
  <c r="EN152" i="33"/>
  <c r="DI153" i="33"/>
  <c r="DJ153" i="33"/>
  <c r="DK153" i="33"/>
  <c r="DL153" i="33"/>
  <c r="DM153" i="33"/>
  <c r="DN153" i="33"/>
  <c r="DO153" i="33"/>
  <c r="DP153" i="33"/>
  <c r="DQ153" i="33"/>
  <c r="DR153" i="33"/>
  <c r="DS153" i="33"/>
  <c r="DT153" i="33"/>
  <c r="DU153" i="33"/>
  <c r="DV153" i="33"/>
  <c r="DW153" i="33"/>
  <c r="DX153" i="33"/>
  <c r="DY153" i="33"/>
  <c r="DZ153" i="33"/>
  <c r="EA153" i="33"/>
  <c r="EB153" i="33"/>
  <c r="EC153" i="33"/>
  <c r="ED153" i="33"/>
  <c r="EE153" i="33"/>
  <c r="EF153" i="33"/>
  <c r="EG153" i="33"/>
  <c r="EH153" i="33"/>
  <c r="EI153" i="33"/>
  <c r="EJ153" i="33"/>
  <c r="EK153" i="33"/>
  <c r="EL153" i="33"/>
  <c r="EM153" i="33"/>
  <c r="EN153" i="33"/>
  <c r="DI154" i="33"/>
  <c r="DJ154" i="33"/>
  <c r="DK154" i="33"/>
  <c r="DL154" i="33"/>
  <c r="DM154" i="33"/>
  <c r="DN154" i="33"/>
  <c r="DO154" i="33"/>
  <c r="DP154" i="33"/>
  <c r="DQ154" i="33"/>
  <c r="DR154" i="33"/>
  <c r="DS154" i="33"/>
  <c r="DT154" i="33"/>
  <c r="DU154" i="33"/>
  <c r="DV154" i="33"/>
  <c r="DW154" i="33"/>
  <c r="DX154" i="33"/>
  <c r="DY154" i="33"/>
  <c r="DZ154" i="33"/>
  <c r="EA154" i="33"/>
  <c r="EB154" i="33"/>
  <c r="EC154" i="33"/>
  <c r="ED154" i="33"/>
  <c r="EE154" i="33"/>
  <c r="EF154" i="33"/>
  <c r="EG154" i="33"/>
  <c r="EH154" i="33"/>
  <c r="EI154" i="33"/>
  <c r="EJ154" i="33"/>
  <c r="EK154" i="33"/>
  <c r="EL154" i="33"/>
  <c r="EM154" i="33"/>
  <c r="EN154" i="33"/>
  <c r="DI155" i="33"/>
  <c r="DJ155" i="33"/>
  <c r="DK155" i="33"/>
  <c r="DL155" i="33"/>
  <c r="DM155" i="33"/>
  <c r="DN155" i="33"/>
  <c r="DO155" i="33"/>
  <c r="DP155" i="33"/>
  <c r="DQ155" i="33"/>
  <c r="DR155" i="33"/>
  <c r="DS155" i="33"/>
  <c r="DT155" i="33"/>
  <c r="DU155" i="33"/>
  <c r="DV155" i="33"/>
  <c r="DW155" i="33"/>
  <c r="DX155" i="33"/>
  <c r="DY155" i="33"/>
  <c r="DZ155" i="33"/>
  <c r="EA155" i="33"/>
  <c r="EB155" i="33"/>
  <c r="EC155" i="33"/>
  <c r="ED155" i="33"/>
  <c r="EE155" i="33"/>
  <c r="EF155" i="33"/>
  <c r="EG155" i="33"/>
  <c r="EH155" i="33"/>
  <c r="EI155" i="33"/>
  <c r="EJ155" i="33"/>
  <c r="EK155" i="33"/>
  <c r="EL155" i="33"/>
  <c r="EM155" i="33"/>
  <c r="EN155" i="33"/>
  <c r="DI156" i="33"/>
  <c r="DJ156" i="33"/>
  <c r="DK156" i="33"/>
  <c r="DL156" i="33"/>
  <c r="DM156" i="33"/>
  <c r="DN156" i="33"/>
  <c r="DO156" i="33"/>
  <c r="DP156" i="33"/>
  <c r="DQ156" i="33"/>
  <c r="DR156" i="33"/>
  <c r="DS156" i="33"/>
  <c r="DT156" i="33"/>
  <c r="DU156" i="33"/>
  <c r="DV156" i="33"/>
  <c r="DW156" i="33"/>
  <c r="DX156" i="33"/>
  <c r="DY156" i="33"/>
  <c r="DZ156" i="33"/>
  <c r="EA156" i="33"/>
  <c r="EB156" i="33"/>
  <c r="EC156" i="33"/>
  <c r="ED156" i="33"/>
  <c r="EE156" i="33"/>
  <c r="EF156" i="33"/>
  <c r="EG156" i="33"/>
  <c r="EH156" i="33"/>
  <c r="EI156" i="33"/>
  <c r="EJ156" i="33"/>
  <c r="EK156" i="33"/>
  <c r="EL156" i="33"/>
  <c r="EM156" i="33"/>
  <c r="EN156" i="33"/>
  <c r="DI157" i="33"/>
  <c r="DJ157" i="33"/>
  <c r="DK157" i="33"/>
  <c r="DL157" i="33"/>
  <c r="DM157" i="33"/>
  <c r="DN157" i="33"/>
  <c r="DO157" i="33"/>
  <c r="DP157" i="33"/>
  <c r="DQ157" i="33"/>
  <c r="DR157" i="33"/>
  <c r="DS157" i="33"/>
  <c r="DT157" i="33"/>
  <c r="DU157" i="33"/>
  <c r="DV157" i="33"/>
  <c r="DW157" i="33"/>
  <c r="DX157" i="33"/>
  <c r="DY157" i="33"/>
  <c r="DZ157" i="33"/>
  <c r="EA157" i="33"/>
  <c r="EB157" i="33"/>
  <c r="EC157" i="33"/>
  <c r="ED157" i="33"/>
  <c r="EE157" i="33"/>
  <c r="EF157" i="33"/>
  <c r="EG157" i="33"/>
  <c r="EH157" i="33"/>
  <c r="EI157" i="33"/>
  <c r="EJ157" i="33"/>
  <c r="EK157" i="33"/>
  <c r="EL157" i="33"/>
  <c r="EM157" i="33"/>
  <c r="EN157" i="33"/>
  <c r="DI158" i="33"/>
  <c r="DJ158" i="33"/>
  <c r="DK158" i="33"/>
  <c r="DL158" i="33"/>
  <c r="DM158" i="33"/>
  <c r="DN158" i="33"/>
  <c r="DO158" i="33"/>
  <c r="DP158" i="33"/>
  <c r="DQ158" i="33"/>
  <c r="DR158" i="33"/>
  <c r="DS158" i="33"/>
  <c r="DT158" i="33"/>
  <c r="DU158" i="33"/>
  <c r="DV158" i="33"/>
  <c r="DW158" i="33"/>
  <c r="DX158" i="33"/>
  <c r="DY158" i="33"/>
  <c r="DZ158" i="33"/>
  <c r="EA158" i="33"/>
  <c r="EB158" i="33"/>
  <c r="EC158" i="33"/>
  <c r="ED158" i="33"/>
  <c r="EE158" i="33"/>
  <c r="EF158" i="33"/>
  <c r="EG158" i="33"/>
  <c r="EH158" i="33"/>
  <c r="EI158" i="33"/>
  <c r="EJ158" i="33"/>
  <c r="EK158" i="33"/>
  <c r="EL158" i="33"/>
  <c r="EM158" i="33"/>
  <c r="EN158" i="33"/>
  <c r="DI159" i="33"/>
  <c r="DJ159" i="33"/>
  <c r="DK159" i="33"/>
  <c r="DL159" i="33"/>
  <c r="DM159" i="33"/>
  <c r="DN159" i="33"/>
  <c r="DO159" i="33"/>
  <c r="DP159" i="33"/>
  <c r="DQ159" i="33"/>
  <c r="DR159" i="33"/>
  <c r="DS159" i="33"/>
  <c r="DT159" i="33"/>
  <c r="DU159" i="33"/>
  <c r="DV159" i="33"/>
  <c r="DW159" i="33"/>
  <c r="DX159" i="33"/>
  <c r="DY159" i="33"/>
  <c r="DZ159" i="33"/>
  <c r="EA159" i="33"/>
  <c r="EB159" i="33"/>
  <c r="EC159" i="33"/>
  <c r="ED159" i="33"/>
  <c r="EE159" i="33"/>
  <c r="EF159" i="33"/>
  <c r="EG159" i="33"/>
  <c r="EH159" i="33"/>
  <c r="EI159" i="33"/>
  <c r="EJ159" i="33"/>
  <c r="EK159" i="33"/>
  <c r="EL159" i="33"/>
  <c r="EM159" i="33"/>
  <c r="EN159" i="33"/>
  <c r="DI160" i="33"/>
  <c r="DJ160" i="33"/>
  <c r="DK160" i="33"/>
  <c r="DL160" i="33"/>
  <c r="DM160" i="33"/>
  <c r="DN160" i="33"/>
  <c r="DO160" i="33"/>
  <c r="DP160" i="33"/>
  <c r="DQ160" i="33"/>
  <c r="DR160" i="33"/>
  <c r="DS160" i="33"/>
  <c r="DT160" i="33"/>
  <c r="DU160" i="33"/>
  <c r="DV160" i="33"/>
  <c r="DW160" i="33"/>
  <c r="DX160" i="33"/>
  <c r="DY160" i="33"/>
  <c r="DZ160" i="33"/>
  <c r="EA160" i="33"/>
  <c r="EB160" i="33"/>
  <c r="EC160" i="33"/>
  <c r="ED160" i="33"/>
  <c r="EE160" i="33"/>
  <c r="EF160" i="33"/>
  <c r="EG160" i="33"/>
  <c r="EH160" i="33"/>
  <c r="EI160" i="33"/>
  <c r="EJ160" i="33"/>
  <c r="EK160" i="33"/>
  <c r="EL160" i="33"/>
  <c r="EM160" i="33"/>
  <c r="EN160" i="33"/>
  <c r="DI161" i="33"/>
  <c r="DJ161" i="33"/>
  <c r="DK161" i="33"/>
  <c r="DL161" i="33"/>
  <c r="DM161" i="33"/>
  <c r="DN161" i="33"/>
  <c r="DO161" i="33"/>
  <c r="DP161" i="33"/>
  <c r="DQ161" i="33"/>
  <c r="DR161" i="33"/>
  <c r="DS161" i="33"/>
  <c r="DT161" i="33"/>
  <c r="DU161" i="33"/>
  <c r="DV161" i="33"/>
  <c r="DW161" i="33"/>
  <c r="DX161" i="33"/>
  <c r="DY161" i="33"/>
  <c r="DZ161" i="33"/>
  <c r="EA161" i="33"/>
  <c r="EB161" i="33"/>
  <c r="EC161" i="33"/>
  <c r="ED161" i="33"/>
  <c r="EE161" i="33"/>
  <c r="EF161" i="33"/>
  <c r="EG161" i="33"/>
  <c r="EH161" i="33"/>
  <c r="EI161" i="33"/>
  <c r="EJ161" i="33"/>
  <c r="EK161" i="33"/>
  <c r="EL161" i="33"/>
  <c r="EM161" i="33"/>
  <c r="EN161" i="33"/>
  <c r="DI162" i="33"/>
  <c r="DJ162" i="33"/>
  <c r="DK162" i="33"/>
  <c r="DL162" i="33"/>
  <c r="DM162" i="33"/>
  <c r="DN162" i="33"/>
  <c r="DO162" i="33"/>
  <c r="DP162" i="33"/>
  <c r="DQ162" i="33"/>
  <c r="DR162" i="33"/>
  <c r="DS162" i="33"/>
  <c r="DT162" i="33"/>
  <c r="DU162" i="33"/>
  <c r="DV162" i="33"/>
  <c r="DW162" i="33"/>
  <c r="DX162" i="33"/>
  <c r="DY162" i="33"/>
  <c r="DZ162" i="33"/>
  <c r="EA162" i="33"/>
  <c r="EB162" i="33"/>
  <c r="EC162" i="33"/>
  <c r="ED162" i="33"/>
  <c r="EE162" i="33"/>
  <c r="EF162" i="33"/>
  <c r="EG162" i="33"/>
  <c r="EH162" i="33"/>
  <c r="EI162" i="33"/>
  <c r="EJ162" i="33"/>
  <c r="EK162" i="33"/>
  <c r="EL162" i="33"/>
  <c r="EM162" i="33"/>
  <c r="EN162" i="33"/>
  <c r="DI163" i="33"/>
  <c r="DJ163" i="33"/>
  <c r="DK163" i="33"/>
  <c r="DL163" i="33"/>
  <c r="DM163" i="33"/>
  <c r="DN163" i="33"/>
  <c r="DO163" i="33"/>
  <c r="DP163" i="33"/>
  <c r="DQ163" i="33"/>
  <c r="DR163" i="33"/>
  <c r="DS163" i="33"/>
  <c r="DT163" i="33"/>
  <c r="DU163" i="33"/>
  <c r="DV163" i="33"/>
  <c r="DW163" i="33"/>
  <c r="DX163" i="33"/>
  <c r="DY163" i="33"/>
  <c r="DZ163" i="33"/>
  <c r="EA163" i="33"/>
  <c r="EB163" i="33"/>
  <c r="EC163" i="33"/>
  <c r="ED163" i="33"/>
  <c r="EE163" i="33"/>
  <c r="EF163" i="33"/>
  <c r="EG163" i="33"/>
  <c r="EH163" i="33"/>
  <c r="EI163" i="33"/>
  <c r="EJ163" i="33"/>
  <c r="EK163" i="33"/>
  <c r="EL163" i="33"/>
  <c r="EM163" i="33"/>
  <c r="EN163" i="33"/>
  <c r="DI164" i="33"/>
  <c r="DJ164" i="33"/>
  <c r="DK164" i="33"/>
  <c r="DL164" i="33"/>
  <c r="DM164" i="33"/>
  <c r="DN164" i="33"/>
  <c r="DO164" i="33"/>
  <c r="DP164" i="33"/>
  <c r="DQ164" i="33"/>
  <c r="DR164" i="33"/>
  <c r="DS164" i="33"/>
  <c r="DT164" i="33"/>
  <c r="DU164" i="33"/>
  <c r="DV164" i="33"/>
  <c r="DW164" i="33"/>
  <c r="DX164" i="33"/>
  <c r="DY164" i="33"/>
  <c r="DZ164" i="33"/>
  <c r="EA164" i="33"/>
  <c r="EB164" i="33"/>
  <c r="EC164" i="33"/>
  <c r="ED164" i="33"/>
  <c r="EE164" i="33"/>
  <c r="EF164" i="33"/>
  <c r="EG164" i="33"/>
  <c r="EH164" i="33"/>
  <c r="EI164" i="33"/>
  <c r="EJ164" i="33"/>
  <c r="EK164" i="33"/>
  <c r="EL164" i="33"/>
  <c r="EM164" i="33"/>
  <c r="EN164" i="33"/>
  <c r="DI165" i="33"/>
  <c r="DJ165" i="33"/>
  <c r="DK165" i="33"/>
  <c r="DL165" i="33"/>
  <c r="DM165" i="33"/>
  <c r="DN165" i="33"/>
  <c r="DO165" i="33"/>
  <c r="DP165" i="33"/>
  <c r="DQ165" i="33"/>
  <c r="DR165" i="33"/>
  <c r="DS165" i="33"/>
  <c r="DT165" i="33"/>
  <c r="DU165" i="33"/>
  <c r="DV165" i="33"/>
  <c r="DW165" i="33"/>
  <c r="DX165" i="33"/>
  <c r="DY165" i="33"/>
  <c r="DZ165" i="33"/>
  <c r="EA165" i="33"/>
  <c r="EB165" i="33"/>
  <c r="EC165" i="33"/>
  <c r="ED165" i="33"/>
  <c r="EE165" i="33"/>
  <c r="EF165" i="33"/>
  <c r="EG165" i="33"/>
  <c r="EH165" i="33"/>
  <c r="EI165" i="33"/>
  <c r="EJ165" i="33"/>
  <c r="EK165" i="33"/>
  <c r="EL165" i="33"/>
  <c r="EM165" i="33"/>
  <c r="EN165" i="33"/>
  <c r="DI166" i="33"/>
  <c r="DJ166" i="33"/>
  <c r="DK166" i="33"/>
  <c r="DL166" i="33"/>
  <c r="DM166" i="33"/>
  <c r="DN166" i="33"/>
  <c r="DO166" i="33"/>
  <c r="DP166" i="33"/>
  <c r="DQ166" i="33"/>
  <c r="DR166" i="33"/>
  <c r="DS166" i="33"/>
  <c r="DT166" i="33"/>
  <c r="DU166" i="33"/>
  <c r="DV166" i="33"/>
  <c r="DW166" i="33"/>
  <c r="DX166" i="33"/>
  <c r="DY166" i="33"/>
  <c r="DZ166" i="33"/>
  <c r="EA166" i="33"/>
  <c r="EB166" i="33"/>
  <c r="EC166" i="33"/>
  <c r="ED166" i="33"/>
  <c r="EE166" i="33"/>
  <c r="EF166" i="33"/>
  <c r="EG166" i="33"/>
  <c r="EH166" i="33"/>
  <c r="EI166" i="33"/>
  <c r="EJ166" i="33"/>
  <c r="EK166" i="33"/>
  <c r="EL166" i="33"/>
  <c r="EM166" i="33"/>
  <c r="EN166" i="33"/>
  <c r="DI167" i="33"/>
  <c r="DJ167" i="33"/>
  <c r="DK167" i="33"/>
  <c r="DL167" i="33"/>
  <c r="DM167" i="33"/>
  <c r="DN167" i="33"/>
  <c r="DO167" i="33"/>
  <c r="DP167" i="33"/>
  <c r="DQ167" i="33"/>
  <c r="DR167" i="33"/>
  <c r="DS167" i="33"/>
  <c r="DT167" i="33"/>
  <c r="DU167" i="33"/>
  <c r="DV167" i="33"/>
  <c r="DW167" i="33"/>
  <c r="DX167" i="33"/>
  <c r="DY167" i="33"/>
  <c r="DZ167" i="33"/>
  <c r="EA167" i="33"/>
  <c r="EB167" i="33"/>
  <c r="EC167" i="33"/>
  <c r="ED167" i="33"/>
  <c r="EE167" i="33"/>
  <c r="EF167" i="33"/>
  <c r="EG167" i="33"/>
  <c r="EH167" i="33"/>
  <c r="EI167" i="33"/>
  <c r="EJ167" i="33"/>
  <c r="EK167" i="33"/>
  <c r="EL167" i="33"/>
  <c r="EM167" i="33"/>
  <c r="EN167" i="33"/>
  <c r="DI168" i="33"/>
  <c r="DJ168" i="33"/>
  <c r="DK168" i="33"/>
  <c r="DL168" i="33"/>
  <c r="DM168" i="33"/>
  <c r="DN168" i="33"/>
  <c r="DO168" i="33"/>
  <c r="DP168" i="33"/>
  <c r="DQ168" i="33"/>
  <c r="DR168" i="33"/>
  <c r="DS168" i="33"/>
  <c r="DT168" i="33"/>
  <c r="DU168" i="33"/>
  <c r="DV168" i="33"/>
  <c r="DW168" i="33"/>
  <c r="DX168" i="33"/>
  <c r="DY168" i="33"/>
  <c r="DZ168" i="33"/>
  <c r="EA168" i="33"/>
  <c r="EB168" i="33"/>
  <c r="EC168" i="33"/>
  <c r="ED168" i="33"/>
  <c r="EE168" i="33"/>
  <c r="EF168" i="33"/>
  <c r="EG168" i="33"/>
  <c r="EH168" i="33"/>
  <c r="EI168" i="33"/>
  <c r="EJ168" i="33"/>
  <c r="EK168" i="33"/>
  <c r="EL168" i="33"/>
  <c r="EM168" i="33"/>
  <c r="EN168" i="33"/>
  <c r="DI169" i="33"/>
  <c r="DJ169" i="33"/>
  <c r="DK169" i="33"/>
  <c r="DL169" i="33"/>
  <c r="DM169" i="33"/>
  <c r="DN169" i="33"/>
  <c r="DO169" i="33"/>
  <c r="DP169" i="33"/>
  <c r="DQ169" i="33"/>
  <c r="DR169" i="33"/>
  <c r="DS169" i="33"/>
  <c r="DT169" i="33"/>
  <c r="DU169" i="33"/>
  <c r="DV169" i="33"/>
  <c r="DW169" i="33"/>
  <c r="DX169" i="33"/>
  <c r="DY169" i="33"/>
  <c r="DZ169" i="33"/>
  <c r="EA169" i="33"/>
  <c r="EB169" i="33"/>
  <c r="EC169" i="33"/>
  <c r="ED169" i="33"/>
  <c r="EE169" i="33"/>
  <c r="EF169" i="33"/>
  <c r="EG169" i="33"/>
  <c r="EH169" i="33"/>
  <c r="EI169" i="33"/>
  <c r="EJ169" i="33"/>
  <c r="EK169" i="33"/>
  <c r="EL169" i="33"/>
  <c r="EM169" i="33"/>
  <c r="EN169" i="33"/>
  <c r="DI170" i="33"/>
  <c r="DJ170" i="33"/>
  <c r="DK170" i="33"/>
  <c r="DL170" i="33"/>
  <c r="DM170" i="33"/>
  <c r="DN170" i="33"/>
  <c r="DO170" i="33"/>
  <c r="DP170" i="33"/>
  <c r="DQ170" i="33"/>
  <c r="DR170" i="33"/>
  <c r="DS170" i="33"/>
  <c r="DT170" i="33"/>
  <c r="DU170" i="33"/>
  <c r="DV170" i="33"/>
  <c r="DW170" i="33"/>
  <c r="DX170" i="33"/>
  <c r="DY170" i="33"/>
  <c r="DZ170" i="33"/>
  <c r="EA170" i="33"/>
  <c r="EB170" i="33"/>
  <c r="EC170" i="33"/>
  <c r="ED170" i="33"/>
  <c r="EE170" i="33"/>
  <c r="EF170" i="33"/>
  <c r="EG170" i="33"/>
  <c r="EH170" i="33"/>
  <c r="EI170" i="33"/>
  <c r="EJ170" i="33"/>
  <c r="EK170" i="33"/>
  <c r="EL170" i="33"/>
  <c r="EM170" i="33"/>
  <c r="EN170" i="33"/>
  <c r="DI171" i="33"/>
  <c r="DJ171" i="33"/>
  <c r="DK171" i="33"/>
  <c r="DL171" i="33"/>
  <c r="DM171" i="33"/>
  <c r="DN171" i="33"/>
  <c r="DO171" i="33"/>
  <c r="DP171" i="33"/>
  <c r="DQ171" i="33"/>
  <c r="DR171" i="33"/>
  <c r="DS171" i="33"/>
  <c r="DT171" i="33"/>
  <c r="DU171" i="33"/>
  <c r="DV171" i="33"/>
  <c r="DW171" i="33"/>
  <c r="DX171" i="33"/>
  <c r="DY171" i="33"/>
  <c r="DZ171" i="33"/>
  <c r="EA171" i="33"/>
  <c r="EB171" i="33"/>
  <c r="EC171" i="33"/>
  <c r="ED171" i="33"/>
  <c r="EE171" i="33"/>
  <c r="EF171" i="33"/>
  <c r="EG171" i="33"/>
  <c r="EH171" i="33"/>
  <c r="EI171" i="33"/>
  <c r="EJ171" i="33"/>
  <c r="EK171" i="33"/>
  <c r="EL171" i="33"/>
  <c r="EM171" i="33"/>
  <c r="EN171" i="33"/>
  <c r="DI172" i="33"/>
  <c r="DJ172" i="33"/>
  <c r="DK172" i="33"/>
  <c r="DL172" i="33"/>
  <c r="DM172" i="33"/>
  <c r="DN172" i="33"/>
  <c r="DO172" i="33"/>
  <c r="DP172" i="33"/>
  <c r="DQ172" i="33"/>
  <c r="DR172" i="33"/>
  <c r="DS172" i="33"/>
  <c r="DT172" i="33"/>
  <c r="DU172" i="33"/>
  <c r="DV172" i="33"/>
  <c r="DW172" i="33"/>
  <c r="DX172" i="33"/>
  <c r="DY172" i="33"/>
  <c r="DZ172" i="33"/>
  <c r="EA172" i="33"/>
  <c r="EB172" i="33"/>
  <c r="EC172" i="33"/>
  <c r="ED172" i="33"/>
  <c r="EE172" i="33"/>
  <c r="EF172" i="33"/>
  <c r="EG172" i="33"/>
  <c r="EH172" i="33"/>
  <c r="EI172" i="33"/>
  <c r="EJ172" i="33"/>
  <c r="EK172" i="33"/>
  <c r="EL172" i="33"/>
  <c r="EM172" i="33"/>
  <c r="EN172" i="33"/>
  <c r="DI173" i="33"/>
  <c r="DJ173" i="33"/>
  <c r="DK173" i="33"/>
  <c r="DL173" i="33"/>
  <c r="DM173" i="33"/>
  <c r="DN173" i="33"/>
  <c r="DO173" i="33"/>
  <c r="DP173" i="33"/>
  <c r="DQ173" i="33"/>
  <c r="DR173" i="33"/>
  <c r="DS173" i="33"/>
  <c r="DT173" i="33"/>
  <c r="DU173" i="33"/>
  <c r="DV173" i="33"/>
  <c r="DW173" i="33"/>
  <c r="DX173" i="33"/>
  <c r="DY173" i="33"/>
  <c r="DZ173" i="33"/>
  <c r="EA173" i="33"/>
  <c r="EB173" i="33"/>
  <c r="EC173" i="33"/>
  <c r="ED173" i="33"/>
  <c r="EE173" i="33"/>
  <c r="EF173" i="33"/>
  <c r="EG173" i="33"/>
  <c r="EH173" i="33"/>
  <c r="EI173" i="33"/>
  <c r="EJ173" i="33"/>
  <c r="EK173" i="33"/>
  <c r="EL173" i="33"/>
  <c r="EM173" i="33"/>
  <c r="EN173" i="33"/>
  <c r="DI174" i="33"/>
  <c r="DJ174" i="33"/>
  <c r="DK174" i="33"/>
  <c r="DL174" i="33"/>
  <c r="DM174" i="33"/>
  <c r="DN174" i="33"/>
  <c r="DO174" i="33"/>
  <c r="DP174" i="33"/>
  <c r="DQ174" i="33"/>
  <c r="DR174" i="33"/>
  <c r="DS174" i="33"/>
  <c r="DT174" i="33"/>
  <c r="DU174" i="33"/>
  <c r="DV174" i="33"/>
  <c r="DW174" i="33"/>
  <c r="DX174" i="33"/>
  <c r="DY174" i="33"/>
  <c r="DZ174" i="33"/>
  <c r="EA174" i="33"/>
  <c r="EB174" i="33"/>
  <c r="EC174" i="33"/>
  <c r="ED174" i="33"/>
  <c r="EE174" i="33"/>
  <c r="EF174" i="33"/>
  <c r="EG174" i="33"/>
  <c r="EH174" i="33"/>
  <c r="EI174" i="33"/>
  <c r="EJ174" i="33"/>
  <c r="EK174" i="33"/>
  <c r="EL174" i="33"/>
  <c r="EM174" i="33"/>
  <c r="EN174" i="33"/>
  <c r="DI175" i="33"/>
  <c r="DJ175" i="33"/>
  <c r="DK175" i="33"/>
  <c r="DL175" i="33"/>
  <c r="DM175" i="33"/>
  <c r="DN175" i="33"/>
  <c r="DO175" i="33"/>
  <c r="DP175" i="33"/>
  <c r="DQ175" i="33"/>
  <c r="DR175" i="33"/>
  <c r="DS175" i="33"/>
  <c r="DT175" i="33"/>
  <c r="DU175" i="33"/>
  <c r="DV175" i="33"/>
  <c r="DW175" i="33"/>
  <c r="DX175" i="33"/>
  <c r="DY175" i="33"/>
  <c r="DZ175" i="33"/>
  <c r="EA175" i="33"/>
  <c r="EB175" i="33"/>
  <c r="EC175" i="33"/>
  <c r="ED175" i="33"/>
  <c r="EE175" i="33"/>
  <c r="EF175" i="33"/>
  <c r="EG175" i="33"/>
  <c r="EH175" i="33"/>
  <c r="EI175" i="33"/>
  <c r="EJ175" i="33"/>
  <c r="EK175" i="33"/>
  <c r="EL175" i="33"/>
  <c r="EM175" i="33"/>
  <c r="EN175" i="33"/>
  <c r="DI176" i="33"/>
  <c r="DJ176" i="33"/>
  <c r="DK176" i="33"/>
  <c r="DL176" i="33"/>
  <c r="DM176" i="33"/>
  <c r="DN176" i="33"/>
  <c r="DO176" i="33"/>
  <c r="DP176" i="33"/>
  <c r="DQ176" i="33"/>
  <c r="DR176" i="33"/>
  <c r="DS176" i="33"/>
  <c r="DT176" i="33"/>
  <c r="DU176" i="33"/>
  <c r="DV176" i="33"/>
  <c r="DW176" i="33"/>
  <c r="DX176" i="33"/>
  <c r="DY176" i="33"/>
  <c r="DZ176" i="33"/>
  <c r="EA176" i="33"/>
  <c r="EB176" i="33"/>
  <c r="EC176" i="33"/>
  <c r="ED176" i="33"/>
  <c r="EE176" i="33"/>
  <c r="EF176" i="33"/>
  <c r="EG176" i="33"/>
  <c r="EH176" i="33"/>
  <c r="EI176" i="33"/>
  <c r="EJ176" i="33"/>
  <c r="EK176" i="33"/>
  <c r="EL176" i="33"/>
  <c r="EM176" i="33"/>
  <c r="EN176" i="33"/>
  <c r="DI177" i="33"/>
  <c r="DJ177" i="33"/>
  <c r="DK177" i="33"/>
  <c r="DL177" i="33"/>
  <c r="DM177" i="33"/>
  <c r="DN177" i="33"/>
  <c r="DO177" i="33"/>
  <c r="DP177" i="33"/>
  <c r="DQ177" i="33"/>
  <c r="DR177" i="33"/>
  <c r="DS177" i="33"/>
  <c r="DT177" i="33"/>
  <c r="DU177" i="33"/>
  <c r="DV177" i="33"/>
  <c r="DW177" i="33"/>
  <c r="DX177" i="33"/>
  <c r="DY177" i="33"/>
  <c r="DZ177" i="33"/>
  <c r="EA177" i="33"/>
  <c r="EB177" i="33"/>
  <c r="EC177" i="33"/>
  <c r="ED177" i="33"/>
  <c r="EE177" i="33"/>
  <c r="EF177" i="33"/>
  <c r="EG177" i="33"/>
  <c r="EH177" i="33"/>
  <c r="EI177" i="33"/>
  <c r="EJ177" i="33"/>
  <c r="EK177" i="33"/>
  <c r="EL177" i="33"/>
  <c r="EM177" i="33"/>
  <c r="EN177" i="33"/>
  <c r="DI178" i="33"/>
  <c r="DJ178" i="33"/>
  <c r="DK178" i="33"/>
  <c r="DL178" i="33"/>
  <c r="DM178" i="33"/>
  <c r="DN178" i="33"/>
  <c r="DO178" i="33"/>
  <c r="DP178" i="33"/>
  <c r="DQ178" i="33"/>
  <c r="DR178" i="33"/>
  <c r="DS178" i="33"/>
  <c r="DT178" i="33"/>
  <c r="DU178" i="33"/>
  <c r="DV178" i="33"/>
  <c r="DW178" i="33"/>
  <c r="DX178" i="33"/>
  <c r="DY178" i="33"/>
  <c r="DZ178" i="33"/>
  <c r="EA178" i="33"/>
  <c r="EB178" i="33"/>
  <c r="EC178" i="33"/>
  <c r="ED178" i="33"/>
  <c r="EE178" i="33"/>
  <c r="EF178" i="33"/>
  <c r="EG178" i="33"/>
  <c r="EH178" i="33"/>
  <c r="EI178" i="33"/>
  <c r="EJ178" i="33"/>
  <c r="EK178" i="33"/>
  <c r="EL178" i="33"/>
  <c r="EM178" i="33"/>
  <c r="EN178" i="33"/>
  <c r="DI179" i="33"/>
  <c r="DJ179" i="33"/>
  <c r="DK179" i="33"/>
  <c r="DL179" i="33"/>
  <c r="DM179" i="33"/>
  <c r="DN179" i="33"/>
  <c r="DO179" i="33"/>
  <c r="DP179" i="33"/>
  <c r="DQ179" i="33"/>
  <c r="DR179" i="33"/>
  <c r="DS179" i="33"/>
  <c r="DT179" i="33"/>
  <c r="DU179" i="33"/>
  <c r="DV179" i="33"/>
  <c r="DW179" i="33"/>
  <c r="DX179" i="33"/>
  <c r="DY179" i="33"/>
  <c r="DZ179" i="33"/>
  <c r="EA179" i="33"/>
  <c r="EB179" i="33"/>
  <c r="EC179" i="33"/>
  <c r="ED179" i="33"/>
  <c r="EE179" i="33"/>
  <c r="EF179" i="33"/>
  <c r="EG179" i="33"/>
  <c r="EH179" i="33"/>
  <c r="EI179" i="33"/>
  <c r="EJ179" i="33"/>
  <c r="EK179" i="33"/>
  <c r="EL179" i="33"/>
  <c r="EM179" i="33"/>
  <c r="EN179" i="33"/>
  <c r="DI180" i="33"/>
  <c r="DJ180" i="33"/>
  <c r="DK180" i="33"/>
  <c r="DL180" i="33"/>
  <c r="DM180" i="33"/>
  <c r="DN180" i="33"/>
  <c r="DO180" i="33"/>
  <c r="DP180" i="33"/>
  <c r="DQ180" i="33"/>
  <c r="DR180" i="33"/>
  <c r="DS180" i="33"/>
  <c r="DT180" i="33"/>
  <c r="DU180" i="33"/>
  <c r="DV180" i="33"/>
  <c r="DW180" i="33"/>
  <c r="DX180" i="33"/>
  <c r="DY180" i="33"/>
  <c r="DZ180" i="33"/>
  <c r="EA180" i="33"/>
  <c r="EB180" i="33"/>
  <c r="EC180" i="33"/>
  <c r="ED180" i="33"/>
  <c r="EE180" i="33"/>
  <c r="EF180" i="33"/>
  <c r="EG180" i="33"/>
  <c r="EH180" i="33"/>
  <c r="EI180" i="33"/>
  <c r="EJ180" i="33"/>
  <c r="EK180" i="33"/>
  <c r="EL180" i="33"/>
  <c r="EM180" i="33"/>
  <c r="EN180" i="33"/>
  <c r="DI181" i="33"/>
  <c r="DJ181" i="33"/>
  <c r="DK181" i="33"/>
  <c r="DL181" i="33"/>
  <c r="DM181" i="33"/>
  <c r="DN181" i="33"/>
  <c r="DO181" i="33"/>
  <c r="DP181" i="33"/>
  <c r="DQ181" i="33"/>
  <c r="DR181" i="33"/>
  <c r="DS181" i="33"/>
  <c r="DT181" i="33"/>
  <c r="DU181" i="33"/>
  <c r="DV181" i="33"/>
  <c r="DW181" i="33"/>
  <c r="DX181" i="33"/>
  <c r="DY181" i="33"/>
  <c r="DZ181" i="33"/>
  <c r="EA181" i="33"/>
  <c r="EB181" i="33"/>
  <c r="EC181" i="33"/>
  <c r="ED181" i="33"/>
  <c r="EE181" i="33"/>
  <c r="EF181" i="33"/>
  <c r="EG181" i="33"/>
  <c r="EH181" i="33"/>
  <c r="EI181" i="33"/>
  <c r="EJ181" i="33"/>
  <c r="EK181" i="33"/>
  <c r="EL181" i="33"/>
  <c r="EM181" i="33"/>
  <c r="EN181" i="33"/>
  <c r="DI182" i="33"/>
  <c r="DJ182" i="33"/>
  <c r="DK182" i="33"/>
  <c r="DL182" i="33"/>
  <c r="DM182" i="33"/>
  <c r="DN182" i="33"/>
  <c r="DO182" i="33"/>
  <c r="DP182" i="33"/>
  <c r="DQ182" i="33"/>
  <c r="DR182" i="33"/>
  <c r="DS182" i="33"/>
  <c r="DT182" i="33"/>
  <c r="DU182" i="33"/>
  <c r="DV182" i="33"/>
  <c r="DW182" i="33"/>
  <c r="DX182" i="33"/>
  <c r="DY182" i="33"/>
  <c r="DZ182" i="33"/>
  <c r="EA182" i="33"/>
  <c r="EB182" i="33"/>
  <c r="EC182" i="33"/>
  <c r="ED182" i="33"/>
  <c r="EE182" i="33"/>
  <c r="EF182" i="33"/>
  <c r="EG182" i="33"/>
  <c r="EH182" i="33"/>
  <c r="EI182" i="33"/>
  <c r="EJ182" i="33"/>
  <c r="EK182" i="33"/>
  <c r="EL182" i="33"/>
  <c r="EM182" i="33"/>
  <c r="EN182" i="33"/>
  <c r="DI183" i="33"/>
  <c r="DJ183" i="33"/>
  <c r="DK183" i="33"/>
  <c r="DL183" i="33"/>
  <c r="DM183" i="33"/>
  <c r="DN183" i="33"/>
  <c r="DO183" i="33"/>
  <c r="DP183" i="33"/>
  <c r="DQ183" i="33"/>
  <c r="DR183" i="33"/>
  <c r="DS183" i="33"/>
  <c r="DT183" i="33"/>
  <c r="DU183" i="33"/>
  <c r="DV183" i="33"/>
  <c r="DW183" i="33"/>
  <c r="DX183" i="33"/>
  <c r="DY183" i="33"/>
  <c r="DZ183" i="33"/>
  <c r="EA183" i="33"/>
  <c r="EB183" i="33"/>
  <c r="EC183" i="33"/>
  <c r="ED183" i="33"/>
  <c r="EE183" i="33"/>
  <c r="EF183" i="33"/>
  <c r="EG183" i="33"/>
  <c r="EH183" i="33"/>
  <c r="EI183" i="33"/>
  <c r="EJ183" i="33"/>
  <c r="EK183" i="33"/>
  <c r="EL183" i="33"/>
  <c r="EM183" i="33"/>
  <c r="EN183" i="33"/>
  <c r="DI184" i="33"/>
  <c r="DJ184" i="33"/>
  <c r="DK184" i="33"/>
  <c r="DL184" i="33"/>
  <c r="DM184" i="33"/>
  <c r="DN184" i="33"/>
  <c r="DO184" i="33"/>
  <c r="DP184" i="33"/>
  <c r="DQ184" i="33"/>
  <c r="DR184" i="33"/>
  <c r="DS184" i="33"/>
  <c r="DT184" i="33"/>
  <c r="DU184" i="33"/>
  <c r="DV184" i="33"/>
  <c r="DW184" i="33"/>
  <c r="DX184" i="33"/>
  <c r="DY184" i="33"/>
  <c r="DZ184" i="33"/>
  <c r="EA184" i="33"/>
  <c r="EB184" i="33"/>
  <c r="EC184" i="33"/>
  <c r="ED184" i="33"/>
  <c r="EE184" i="33"/>
  <c r="EF184" i="33"/>
  <c r="EG184" i="33"/>
  <c r="EH184" i="33"/>
  <c r="EI184" i="33"/>
  <c r="EJ184" i="33"/>
  <c r="EK184" i="33"/>
  <c r="EL184" i="33"/>
  <c r="EM184" i="33"/>
  <c r="EN184" i="33"/>
  <c r="DI185" i="33"/>
  <c r="DJ185" i="33"/>
  <c r="DK185" i="33"/>
  <c r="DL185" i="33"/>
  <c r="DM185" i="33"/>
  <c r="DN185" i="33"/>
  <c r="DO185" i="33"/>
  <c r="DP185" i="33"/>
  <c r="DQ185" i="33"/>
  <c r="DR185" i="33"/>
  <c r="DS185" i="33"/>
  <c r="DT185" i="33"/>
  <c r="DU185" i="33"/>
  <c r="DV185" i="33"/>
  <c r="DW185" i="33"/>
  <c r="DX185" i="33"/>
  <c r="DY185" i="33"/>
  <c r="DZ185" i="33"/>
  <c r="EA185" i="33"/>
  <c r="EB185" i="33"/>
  <c r="EC185" i="33"/>
  <c r="ED185" i="33"/>
  <c r="EE185" i="33"/>
  <c r="EF185" i="33"/>
  <c r="EG185" i="33"/>
  <c r="EH185" i="33"/>
  <c r="EI185" i="33"/>
  <c r="EJ185" i="33"/>
  <c r="EK185" i="33"/>
  <c r="EL185" i="33"/>
  <c r="EM185" i="33"/>
  <c r="EN185" i="33"/>
  <c r="DI186" i="33"/>
  <c r="DJ186" i="33"/>
  <c r="DK186" i="33"/>
  <c r="DL186" i="33"/>
  <c r="DM186" i="33"/>
  <c r="DN186" i="33"/>
  <c r="DO186" i="33"/>
  <c r="DP186" i="33"/>
  <c r="DQ186" i="33"/>
  <c r="DR186" i="33"/>
  <c r="DS186" i="33"/>
  <c r="DT186" i="33"/>
  <c r="DU186" i="33"/>
  <c r="DV186" i="33"/>
  <c r="DW186" i="33"/>
  <c r="DX186" i="33"/>
  <c r="DY186" i="33"/>
  <c r="DZ186" i="33"/>
  <c r="EA186" i="33"/>
  <c r="EB186" i="33"/>
  <c r="EC186" i="33"/>
  <c r="ED186" i="33"/>
  <c r="EE186" i="33"/>
  <c r="EF186" i="33"/>
  <c r="EG186" i="33"/>
  <c r="EH186" i="33"/>
  <c r="EI186" i="33"/>
  <c r="EJ186" i="33"/>
  <c r="EK186" i="33"/>
  <c r="EL186" i="33"/>
  <c r="EM186" i="33"/>
  <c r="EN186" i="33"/>
  <c r="DI187" i="33"/>
  <c r="DJ187" i="33"/>
  <c r="DK187" i="33"/>
  <c r="DL187" i="33"/>
  <c r="DM187" i="33"/>
  <c r="DN187" i="33"/>
  <c r="DO187" i="33"/>
  <c r="DP187" i="33"/>
  <c r="DQ187" i="33"/>
  <c r="DR187" i="33"/>
  <c r="DS187" i="33"/>
  <c r="DT187" i="33"/>
  <c r="DU187" i="33"/>
  <c r="DV187" i="33"/>
  <c r="DW187" i="33"/>
  <c r="DX187" i="33"/>
  <c r="DY187" i="33"/>
  <c r="DZ187" i="33"/>
  <c r="EA187" i="33"/>
  <c r="EB187" i="33"/>
  <c r="EC187" i="33"/>
  <c r="ED187" i="33"/>
  <c r="EE187" i="33"/>
  <c r="EF187" i="33"/>
  <c r="EG187" i="33"/>
  <c r="EH187" i="33"/>
  <c r="EI187" i="33"/>
  <c r="EJ187" i="33"/>
  <c r="EK187" i="33"/>
  <c r="EL187" i="33"/>
  <c r="EM187" i="33"/>
  <c r="EN187" i="33"/>
  <c r="DI188" i="33"/>
  <c r="DJ188" i="33"/>
  <c r="DK188" i="33"/>
  <c r="DL188" i="33"/>
  <c r="DM188" i="33"/>
  <c r="DN188" i="33"/>
  <c r="DO188" i="33"/>
  <c r="DP188" i="33"/>
  <c r="DQ188" i="33"/>
  <c r="DR188" i="33"/>
  <c r="DS188" i="33"/>
  <c r="DT188" i="33"/>
  <c r="DU188" i="33"/>
  <c r="DV188" i="33"/>
  <c r="DW188" i="33"/>
  <c r="DX188" i="33"/>
  <c r="DY188" i="33"/>
  <c r="DZ188" i="33"/>
  <c r="EA188" i="33"/>
  <c r="EB188" i="33"/>
  <c r="EC188" i="33"/>
  <c r="ED188" i="33"/>
  <c r="EE188" i="33"/>
  <c r="EF188" i="33"/>
  <c r="EG188" i="33"/>
  <c r="EH188" i="33"/>
  <c r="EI188" i="33"/>
  <c r="EJ188" i="33"/>
  <c r="EK188" i="33"/>
  <c r="EL188" i="33"/>
  <c r="EM188" i="33"/>
  <c r="EN188" i="33"/>
  <c r="DI189" i="33"/>
  <c r="DJ189" i="33"/>
  <c r="DK189" i="33"/>
  <c r="DL189" i="33"/>
  <c r="DM189" i="33"/>
  <c r="DN189" i="33"/>
  <c r="DO189" i="33"/>
  <c r="DP189" i="33"/>
  <c r="DQ189" i="33"/>
  <c r="DR189" i="33"/>
  <c r="DS189" i="33"/>
  <c r="DT189" i="33"/>
  <c r="DU189" i="33"/>
  <c r="DV189" i="33"/>
  <c r="DW189" i="33"/>
  <c r="DX189" i="33"/>
  <c r="DY189" i="33"/>
  <c r="DZ189" i="33"/>
  <c r="EA189" i="33"/>
  <c r="EB189" i="33"/>
  <c r="EC189" i="33"/>
  <c r="ED189" i="33"/>
  <c r="EE189" i="33"/>
  <c r="EF189" i="33"/>
  <c r="EG189" i="33"/>
  <c r="EH189" i="33"/>
  <c r="EI189" i="33"/>
  <c r="EJ189" i="33"/>
  <c r="EK189" i="33"/>
  <c r="EL189" i="33"/>
  <c r="EM189" i="33"/>
  <c r="EN189" i="33"/>
  <c r="DI190" i="33"/>
  <c r="DJ190" i="33"/>
  <c r="DK190" i="33"/>
  <c r="DL190" i="33"/>
  <c r="DM190" i="33"/>
  <c r="DN190" i="33"/>
  <c r="DO190" i="33"/>
  <c r="DP190" i="33"/>
  <c r="DQ190" i="33"/>
  <c r="DR190" i="33"/>
  <c r="DS190" i="33"/>
  <c r="DT190" i="33"/>
  <c r="DU190" i="33"/>
  <c r="DV190" i="33"/>
  <c r="DW190" i="33"/>
  <c r="DX190" i="33"/>
  <c r="DY190" i="33"/>
  <c r="DZ190" i="33"/>
  <c r="EA190" i="33"/>
  <c r="EB190" i="33"/>
  <c r="EC190" i="33"/>
  <c r="ED190" i="33"/>
  <c r="EE190" i="33"/>
  <c r="EF190" i="33"/>
  <c r="EG190" i="33"/>
  <c r="EH190" i="33"/>
  <c r="EI190" i="33"/>
  <c r="EJ190" i="33"/>
  <c r="EK190" i="33"/>
  <c r="EL190" i="33"/>
  <c r="EM190" i="33"/>
  <c r="EN190" i="33"/>
  <c r="DI191" i="33"/>
  <c r="DJ191" i="33"/>
  <c r="DK191" i="33"/>
  <c r="DL191" i="33"/>
  <c r="DM191" i="33"/>
  <c r="DN191" i="33"/>
  <c r="DO191" i="33"/>
  <c r="DP191" i="33"/>
  <c r="DQ191" i="33"/>
  <c r="DR191" i="33"/>
  <c r="DS191" i="33"/>
  <c r="DT191" i="33"/>
  <c r="DU191" i="33"/>
  <c r="DV191" i="33"/>
  <c r="DW191" i="33"/>
  <c r="DX191" i="33"/>
  <c r="DY191" i="33"/>
  <c r="DZ191" i="33"/>
  <c r="EA191" i="33"/>
  <c r="EB191" i="33"/>
  <c r="EC191" i="33"/>
  <c r="ED191" i="33"/>
  <c r="EE191" i="33"/>
  <c r="EF191" i="33"/>
  <c r="EG191" i="33"/>
  <c r="EH191" i="33"/>
  <c r="EI191" i="33"/>
  <c r="EJ191" i="33"/>
  <c r="EK191" i="33"/>
  <c r="EL191" i="33"/>
  <c r="EM191" i="33"/>
  <c r="EN191" i="33"/>
  <c r="DI192" i="33"/>
  <c r="DJ192" i="33"/>
  <c r="DK192" i="33"/>
  <c r="DL192" i="33"/>
  <c r="DM192" i="33"/>
  <c r="DN192" i="33"/>
  <c r="DO192" i="33"/>
  <c r="DP192" i="33"/>
  <c r="DQ192" i="33"/>
  <c r="DR192" i="33"/>
  <c r="DS192" i="33"/>
  <c r="DT192" i="33"/>
  <c r="DU192" i="33"/>
  <c r="DV192" i="33"/>
  <c r="DW192" i="33"/>
  <c r="DX192" i="33"/>
  <c r="DY192" i="33"/>
  <c r="DZ192" i="33"/>
  <c r="EA192" i="33"/>
  <c r="EB192" i="33"/>
  <c r="EC192" i="33"/>
  <c r="ED192" i="33"/>
  <c r="EE192" i="33"/>
  <c r="EF192" i="33"/>
  <c r="EG192" i="33"/>
  <c r="EH192" i="33"/>
  <c r="EI192" i="33"/>
  <c r="EJ192" i="33"/>
  <c r="EK192" i="33"/>
  <c r="EL192" i="33"/>
  <c r="EM192" i="33"/>
  <c r="EN192" i="33"/>
  <c r="DI193" i="33"/>
  <c r="DJ193" i="33"/>
  <c r="DK193" i="33"/>
  <c r="DL193" i="33"/>
  <c r="DM193" i="33"/>
  <c r="DN193" i="33"/>
  <c r="DO193" i="33"/>
  <c r="DP193" i="33"/>
  <c r="DQ193" i="33"/>
  <c r="DR193" i="33"/>
  <c r="DS193" i="33"/>
  <c r="DT193" i="33"/>
  <c r="DU193" i="33"/>
  <c r="DV193" i="33"/>
  <c r="DW193" i="33"/>
  <c r="DX193" i="33"/>
  <c r="DY193" i="33"/>
  <c r="DZ193" i="33"/>
  <c r="EA193" i="33"/>
  <c r="EB193" i="33"/>
  <c r="EC193" i="33"/>
  <c r="ED193" i="33"/>
  <c r="EE193" i="33"/>
  <c r="EF193" i="33"/>
  <c r="EG193" i="33"/>
  <c r="EH193" i="33"/>
  <c r="EI193" i="33"/>
  <c r="EJ193" i="33"/>
  <c r="EK193" i="33"/>
  <c r="EL193" i="33"/>
  <c r="EM193" i="33"/>
  <c r="EN193" i="33"/>
  <c r="DI194" i="33"/>
  <c r="DJ194" i="33"/>
  <c r="DK194" i="33"/>
  <c r="DL194" i="33"/>
  <c r="DM194" i="33"/>
  <c r="DN194" i="33"/>
  <c r="DO194" i="33"/>
  <c r="DP194" i="33"/>
  <c r="DQ194" i="33"/>
  <c r="DR194" i="33"/>
  <c r="DS194" i="33"/>
  <c r="DT194" i="33"/>
  <c r="DU194" i="33"/>
  <c r="DV194" i="33"/>
  <c r="DW194" i="33"/>
  <c r="DX194" i="33"/>
  <c r="DY194" i="33"/>
  <c r="DZ194" i="33"/>
  <c r="EA194" i="33"/>
  <c r="EB194" i="33"/>
  <c r="EC194" i="33"/>
  <c r="ED194" i="33"/>
  <c r="EE194" i="33"/>
  <c r="EF194" i="33"/>
  <c r="EG194" i="33"/>
  <c r="EH194" i="33"/>
  <c r="EI194" i="33"/>
  <c r="EJ194" i="33"/>
  <c r="EK194" i="33"/>
  <c r="EL194" i="33"/>
  <c r="EM194" i="33"/>
  <c r="EN194" i="33"/>
  <c r="DI195" i="33"/>
  <c r="DJ195" i="33"/>
  <c r="DK195" i="33"/>
  <c r="DL195" i="33"/>
  <c r="DM195" i="33"/>
  <c r="DN195" i="33"/>
  <c r="DO195" i="33"/>
  <c r="DP195" i="33"/>
  <c r="DQ195" i="33"/>
  <c r="DR195" i="33"/>
  <c r="DS195" i="33"/>
  <c r="DT195" i="33"/>
  <c r="DU195" i="33"/>
  <c r="DV195" i="33"/>
  <c r="DW195" i="33"/>
  <c r="DX195" i="33"/>
  <c r="DY195" i="33"/>
  <c r="DZ195" i="33"/>
  <c r="EA195" i="33"/>
  <c r="EB195" i="33"/>
  <c r="EC195" i="33"/>
  <c r="ED195" i="33"/>
  <c r="EE195" i="33"/>
  <c r="EF195" i="33"/>
  <c r="EG195" i="33"/>
  <c r="EH195" i="33"/>
  <c r="EI195" i="33"/>
  <c r="EJ195" i="33"/>
  <c r="EK195" i="33"/>
  <c r="EL195" i="33"/>
  <c r="EM195" i="33"/>
  <c r="EN195" i="33"/>
  <c r="DI196" i="33"/>
  <c r="DJ196" i="33"/>
  <c r="DK196" i="33"/>
  <c r="DL196" i="33"/>
  <c r="DM196" i="33"/>
  <c r="DN196" i="33"/>
  <c r="DO196" i="33"/>
  <c r="DP196" i="33"/>
  <c r="DQ196" i="33"/>
  <c r="DR196" i="33"/>
  <c r="DS196" i="33"/>
  <c r="DT196" i="33"/>
  <c r="DU196" i="33"/>
  <c r="DV196" i="33"/>
  <c r="DW196" i="33"/>
  <c r="DX196" i="33"/>
  <c r="DY196" i="33"/>
  <c r="DZ196" i="33"/>
  <c r="EA196" i="33"/>
  <c r="EB196" i="33"/>
  <c r="EC196" i="33"/>
  <c r="ED196" i="33"/>
  <c r="EE196" i="33"/>
  <c r="EF196" i="33"/>
  <c r="EG196" i="33"/>
  <c r="EH196" i="33"/>
  <c r="EI196" i="33"/>
  <c r="EJ196" i="33"/>
  <c r="EK196" i="33"/>
  <c r="EL196" i="33"/>
  <c r="EM196" i="33"/>
  <c r="EN196" i="33"/>
  <c r="DI197" i="33"/>
  <c r="DJ197" i="33"/>
  <c r="DK197" i="33"/>
  <c r="DL197" i="33"/>
  <c r="DM197" i="33"/>
  <c r="DN197" i="33"/>
  <c r="DO197" i="33"/>
  <c r="DP197" i="33"/>
  <c r="DQ197" i="33"/>
  <c r="DR197" i="33"/>
  <c r="DS197" i="33"/>
  <c r="DT197" i="33"/>
  <c r="DU197" i="33"/>
  <c r="DV197" i="33"/>
  <c r="DW197" i="33"/>
  <c r="DX197" i="33"/>
  <c r="DY197" i="33"/>
  <c r="DZ197" i="33"/>
  <c r="EA197" i="33"/>
  <c r="EB197" i="33"/>
  <c r="EC197" i="33"/>
  <c r="ED197" i="33"/>
  <c r="EE197" i="33"/>
  <c r="EF197" i="33"/>
  <c r="EG197" i="33"/>
  <c r="EH197" i="33"/>
  <c r="EI197" i="33"/>
  <c r="EJ197" i="33"/>
  <c r="EK197" i="33"/>
  <c r="EL197" i="33"/>
  <c r="EM197" i="33"/>
  <c r="EN197" i="33"/>
  <c r="DI198" i="33"/>
  <c r="DJ198" i="33"/>
  <c r="DK198" i="33"/>
  <c r="DL198" i="33"/>
  <c r="DM198" i="33"/>
  <c r="DN198" i="33"/>
  <c r="DO198" i="33"/>
  <c r="DP198" i="33"/>
  <c r="DQ198" i="33"/>
  <c r="DR198" i="33"/>
  <c r="DS198" i="33"/>
  <c r="DT198" i="33"/>
  <c r="DU198" i="33"/>
  <c r="DV198" i="33"/>
  <c r="DW198" i="33"/>
  <c r="DX198" i="33"/>
  <c r="DY198" i="33"/>
  <c r="DZ198" i="33"/>
  <c r="EA198" i="33"/>
  <c r="EB198" i="33"/>
  <c r="EC198" i="33"/>
  <c r="ED198" i="33"/>
  <c r="EE198" i="33"/>
  <c r="EF198" i="33"/>
  <c r="EG198" i="33"/>
  <c r="EH198" i="33"/>
  <c r="EI198" i="33"/>
  <c r="EJ198" i="33"/>
  <c r="EK198" i="33"/>
  <c r="EL198" i="33"/>
  <c r="EM198" i="33"/>
  <c r="EN198" i="33"/>
  <c r="DI199" i="33"/>
  <c r="DJ199" i="33"/>
  <c r="DK199" i="33"/>
  <c r="DL199" i="33"/>
  <c r="DM199" i="33"/>
  <c r="DN199" i="33"/>
  <c r="DO199" i="33"/>
  <c r="DP199" i="33"/>
  <c r="DQ199" i="33"/>
  <c r="DR199" i="33"/>
  <c r="DS199" i="33"/>
  <c r="DT199" i="33"/>
  <c r="DU199" i="33"/>
  <c r="DV199" i="33"/>
  <c r="DW199" i="33"/>
  <c r="DX199" i="33"/>
  <c r="DY199" i="33"/>
  <c r="DZ199" i="33"/>
  <c r="EA199" i="33"/>
  <c r="EB199" i="33"/>
  <c r="EC199" i="33"/>
  <c r="ED199" i="33"/>
  <c r="EE199" i="33"/>
  <c r="EF199" i="33"/>
  <c r="EG199" i="33"/>
  <c r="EH199" i="33"/>
  <c r="EI199" i="33"/>
  <c r="EJ199" i="33"/>
  <c r="EK199" i="33"/>
  <c r="EL199" i="33"/>
  <c r="EM199" i="33"/>
  <c r="EN199" i="33"/>
  <c r="DI200" i="33"/>
  <c r="DJ200" i="33"/>
  <c r="DK200" i="33"/>
  <c r="DL200" i="33"/>
  <c r="DM200" i="33"/>
  <c r="DN200" i="33"/>
  <c r="DO200" i="33"/>
  <c r="DP200" i="33"/>
  <c r="DQ200" i="33"/>
  <c r="DR200" i="33"/>
  <c r="DS200" i="33"/>
  <c r="DT200" i="33"/>
  <c r="DU200" i="33"/>
  <c r="DV200" i="33"/>
  <c r="DW200" i="33"/>
  <c r="DX200" i="33"/>
  <c r="DY200" i="33"/>
  <c r="DZ200" i="33"/>
  <c r="EA200" i="33"/>
  <c r="EB200" i="33"/>
  <c r="EC200" i="33"/>
  <c r="ED200" i="33"/>
  <c r="EE200" i="33"/>
  <c r="EF200" i="33"/>
  <c r="EG200" i="33"/>
  <c r="EH200" i="33"/>
  <c r="EI200" i="33"/>
  <c r="EJ200" i="33"/>
  <c r="EK200" i="33"/>
  <c r="EL200" i="33"/>
  <c r="EM200" i="33"/>
  <c r="EN200" i="33"/>
  <c r="DI201" i="33"/>
  <c r="DJ201" i="33"/>
  <c r="DK201" i="33"/>
  <c r="DL201" i="33"/>
  <c r="DM201" i="33"/>
  <c r="DN201" i="33"/>
  <c r="DO201" i="33"/>
  <c r="DP201" i="33"/>
  <c r="DQ201" i="33"/>
  <c r="DR201" i="33"/>
  <c r="DS201" i="33"/>
  <c r="DT201" i="33"/>
  <c r="DU201" i="33"/>
  <c r="DV201" i="33"/>
  <c r="DW201" i="33"/>
  <c r="DX201" i="33"/>
  <c r="DY201" i="33"/>
  <c r="DZ201" i="33"/>
  <c r="EA201" i="33"/>
  <c r="EB201" i="33"/>
  <c r="EC201" i="33"/>
  <c r="ED201" i="33"/>
  <c r="EE201" i="33"/>
  <c r="EF201" i="33"/>
  <c r="EG201" i="33"/>
  <c r="EH201" i="33"/>
  <c r="EI201" i="33"/>
  <c r="EJ201" i="33"/>
  <c r="EK201" i="33"/>
  <c r="EL201" i="33"/>
  <c r="EM201" i="33"/>
  <c r="EN201" i="33"/>
  <c r="DI202" i="33"/>
  <c r="DJ202" i="33"/>
  <c r="DK202" i="33"/>
  <c r="DL202" i="33"/>
  <c r="DM202" i="33"/>
  <c r="DN202" i="33"/>
  <c r="DO202" i="33"/>
  <c r="DP202" i="33"/>
  <c r="DQ202" i="33"/>
  <c r="DR202" i="33"/>
  <c r="DS202" i="33"/>
  <c r="DT202" i="33"/>
  <c r="DU202" i="33"/>
  <c r="DV202" i="33"/>
  <c r="DW202" i="33"/>
  <c r="DX202" i="33"/>
  <c r="DY202" i="33"/>
  <c r="DZ202" i="33"/>
  <c r="EA202" i="33"/>
  <c r="EB202" i="33"/>
  <c r="EC202" i="33"/>
  <c r="ED202" i="33"/>
  <c r="EE202" i="33"/>
  <c r="EF202" i="33"/>
  <c r="EG202" i="33"/>
  <c r="EH202" i="33"/>
  <c r="EI202" i="33"/>
  <c r="EJ202" i="33"/>
  <c r="EK202" i="33"/>
  <c r="EL202" i="33"/>
  <c r="EM202" i="33"/>
  <c r="EN202" i="33"/>
  <c r="DI203" i="33"/>
  <c r="DJ203" i="33"/>
  <c r="DK203" i="33"/>
  <c r="DL203" i="33"/>
  <c r="DM203" i="33"/>
  <c r="DN203" i="33"/>
  <c r="DO203" i="33"/>
  <c r="DP203" i="33"/>
  <c r="DQ203" i="33"/>
  <c r="DR203" i="33"/>
  <c r="DS203" i="33"/>
  <c r="DT203" i="33"/>
  <c r="DU203" i="33"/>
  <c r="DV203" i="33"/>
  <c r="DW203" i="33"/>
  <c r="DX203" i="33"/>
  <c r="DY203" i="33"/>
  <c r="DZ203" i="33"/>
  <c r="EA203" i="33"/>
  <c r="EB203" i="33"/>
  <c r="EC203" i="33"/>
  <c r="ED203" i="33"/>
  <c r="EE203" i="33"/>
  <c r="EF203" i="33"/>
  <c r="EG203" i="33"/>
  <c r="EH203" i="33"/>
  <c r="EI203" i="33"/>
  <c r="EJ203" i="33"/>
  <c r="EK203" i="33"/>
  <c r="EL203" i="33"/>
  <c r="EM203" i="33"/>
  <c r="EN203" i="33"/>
  <c r="DI204" i="33"/>
  <c r="DJ204" i="33"/>
  <c r="DK204" i="33"/>
  <c r="DL204" i="33"/>
  <c r="DM204" i="33"/>
  <c r="DN204" i="33"/>
  <c r="DO204" i="33"/>
  <c r="DP204" i="33"/>
  <c r="DQ204" i="33"/>
  <c r="DR204" i="33"/>
  <c r="DS204" i="33"/>
  <c r="DT204" i="33"/>
  <c r="DU204" i="33"/>
  <c r="DV204" i="33"/>
  <c r="DW204" i="33"/>
  <c r="DX204" i="33"/>
  <c r="DY204" i="33"/>
  <c r="DZ204" i="33"/>
  <c r="EA204" i="33"/>
  <c r="EB204" i="33"/>
  <c r="EC204" i="33"/>
  <c r="ED204" i="33"/>
  <c r="EE204" i="33"/>
  <c r="EF204" i="33"/>
  <c r="EG204" i="33"/>
  <c r="EH204" i="33"/>
  <c r="EI204" i="33"/>
  <c r="EJ204" i="33"/>
  <c r="EK204" i="33"/>
  <c r="EL204" i="33"/>
  <c r="EM204" i="33"/>
  <c r="EN204" i="33"/>
  <c r="DI205" i="33"/>
  <c r="DJ205" i="33"/>
  <c r="DK205" i="33"/>
  <c r="DL205" i="33"/>
  <c r="DM205" i="33"/>
  <c r="DN205" i="33"/>
  <c r="DO205" i="33"/>
  <c r="DP205" i="33"/>
  <c r="DQ205" i="33"/>
  <c r="DR205" i="33"/>
  <c r="DS205" i="33"/>
  <c r="DT205" i="33"/>
  <c r="DU205" i="33"/>
  <c r="DV205" i="33"/>
  <c r="DW205" i="33"/>
  <c r="DX205" i="33"/>
  <c r="DY205" i="33"/>
  <c r="DZ205" i="33"/>
  <c r="EA205" i="33"/>
  <c r="EB205" i="33"/>
  <c r="EC205" i="33"/>
  <c r="ED205" i="33"/>
  <c r="EE205" i="33"/>
  <c r="EF205" i="33"/>
  <c r="EG205" i="33"/>
  <c r="EH205" i="33"/>
  <c r="EI205" i="33"/>
  <c r="EJ205" i="33"/>
  <c r="EK205" i="33"/>
  <c r="EL205" i="33"/>
  <c r="EM205" i="33"/>
  <c r="EN205" i="33"/>
  <c r="DI206" i="33"/>
  <c r="DJ206" i="33"/>
  <c r="DK206" i="33"/>
  <c r="DL206" i="33"/>
  <c r="DM206" i="33"/>
  <c r="DN206" i="33"/>
  <c r="DO206" i="33"/>
  <c r="DP206" i="33"/>
  <c r="DQ206" i="33"/>
  <c r="DR206" i="33"/>
  <c r="DS206" i="33"/>
  <c r="DT206" i="33"/>
  <c r="DU206" i="33"/>
  <c r="DV206" i="33"/>
  <c r="DW206" i="33"/>
  <c r="DX206" i="33"/>
  <c r="DY206" i="33"/>
  <c r="DZ206" i="33"/>
  <c r="EA206" i="33"/>
  <c r="EB206" i="33"/>
  <c r="EC206" i="33"/>
  <c r="ED206" i="33"/>
  <c r="EE206" i="33"/>
  <c r="EF206" i="33"/>
  <c r="EG206" i="33"/>
  <c r="EH206" i="33"/>
  <c r="EI206" i="33"/>
  <c r="EJ206" i="33"/>
  <c r="EK206" i="33"/>
  <c r="EL206" i="33"/>
  <c r="EM206" i="33"/>
  <c r="EN206" i="33"/>
  <c r="DI207" i="33"/>
  <c r="DJ207" i="33"/>
  <c r="DK207" i="33"/>
  <c r="DL207" i="33"/>
  <c r="DM207" i="33"/>
  <c r="DN207" i="33"/>
  <c r="DO207" i="33"/>
  <c r="DP207" i="33"/>
  <c r="DQ207" i="33"/>
  <c r="DR207" i="33"/>
  <c r="DS207" i="33"/>
  <c r="DT207" i="33"/>
  <c r="DU207" i="33"/>
  <c r="DV207" i="33"/>
  <c r="DW207" i="33"/>
  <c r="DX207" i="33"/>
  <c r="DY207" i="33"/>
  <c r="DZ207" i="33"/>
  <c r="EA207" i="33"/>
  <c r="EB207" i="33"/>
  <c r="EC207" i="33"/>
  <c r="ED207" i="33"/>
  <c r="EE207" i="33"/>
  <c r="EF207" i="33"/>
  <c r="EG207" i="33"/>
  <c r="EH207" i="33"/>
  <c r="EI207" i="33"/>
  <c r="EJ207" i="33"/>
  <c r="EK207" i="33"/>
  <c r="EL207" i="33"/>
  <c r="EM207" i="33"/>
  <c r="EN207" i="33"/>
  <c r="DI208" i="33"/>
  <c r="DJ208" i="33"/>
  <c r="DK208" i="33"/>
  <c r="DL208" i="33"/>
  <c r="DM208" i="33"/>
  <c r="DN208" i="33"/>
  <c r="DO208" i="33"/>
  <c r="DP208" i="33"/>
  <c r="DQ208" i="33"/>
  <c r="DR208" i="33"/>
  <c r="DS208" i="33"/>
  <c r="DT208" i="33"/>
  <c r="DU208" i="33"/>
  <c r="DV208" i="33"/>
  <c r="DW208" i="33"/>
  <c r="DX208" i="33"/>
  <c r="DY208" i="33"/>
  <c r="DZ208" i="33"/>
  <c r="EA208" i="33"/>
  <c r="EB208" i="33"/>
  <c r="EC208" i="33"/>
  <c r="ED208" i="33"/>
  <c r="EE208" i="33"/>
  <c r="EF208" i="33"/>
  <c r="EG208" i="33"/>
  <c r="EH208" i="33"/>
  <c r="EI208" i="33"/>
  <c r="EJ208" i="33"/>
  <c r="EK208" i="33"/>
  <c r="EL208" i="33"/>
  <c r="EM208" i="33"/>
  <c r="EN208" i="33"/>
  <c r="DI209" i="33"/>
  <c r="DJ209" i="33"/>
  <c r="DK209" i="33"/>
  <c r="DL209" i="33"/>
  <c r="DM209" i="33"/>
  <c r="DN209" i="33"/>
  <c r="DO209" i="33"/>
  <c r="DP209" i="33"/>
  <c r="DQ209" i="33"/>
  <c r="DR209" i="33"/>
  <c r="DS209" i="33"/>
  <c r="DT209" i="33"/>
  <c r="DU209" i="33"/>
  <c r="DV209" i="33"/>
  <c r="DW209" i="33"/>
  <c r="DX209" i="33"/>
  <c r="DY209" i="33"/>
  <c r="DZ209" i="33"/>
  <c r="EA209" i="33"/>
  <c r="EB209" i="33"/>
  <c r="EC209" i="33"/>
  <c r="ED209" i="33"/>
  <c r="EE209" i="33"/>
  <c r="EF209" i="33"/>
  <c r="EG209" i="33"/>
  <c r="EH209" i="33"/>
  <c r="EI209" i="33"/>
  <c r="EJ209" i="33"/>
  <c r="EK209" i="33"/>
  <c r="EL209" i="33"/>
  <c r="EM209" i="33"/>
  <c r="EN209" i="33"/>
  <c r="DI210" i="33"/>
  <c r="DJ210" i="33"/>
  <c r="DK210" i="33"/>
  <c r="DL210" i="33"/>
  <c r="DM210" i="33"/>
  <c r="DN210" i="33"/>
  <c r="DO210" i="33"/>
  <c r="DP210" i="33"/>
  <c r="DQ210" i="33"/>
  <c r="DR210" i="33"/>
  <c r="DS210" i="33"/>
  <c r="DT210" i="33"/>
  <c r="DU210" i="33"/>
  <c r="DV210" i="33"/>
  <c r="DW210" i="33"/>
  <c r="DX210" i="33"/>
  <c r="DY210" i="33"/>
  <c r="DZ210" i="33"/>
  <c r="EA210" i="33"/>
  <c r="EB210" i="33"/>
  <c r="EC210" i="33"/>
  <c r="ED210" i="33"/>
  <c r="EE210" i="33"/>
  <c r="EF210" i="33"/>
  <c r="EG210" i="33"/>
  <c r="EH210" i="33"/>
  <c r="EI210" i="33"/>
  <c r="EJ210" i="33"/>
  <c r="EK210" i="33"/>
  <c r="EL210" i="33"/>
  <c r="EM210" i="33"/>
  <c r="EN210" i="33"/>
  <c r="DI211" i="33"/>
  <c r="DJ211" i="33"/>
  <c r="DK211" i="33"/>
  <c r="DL211" i="33"/>
  <c r="DM211" i="33"/>
  <c r="DN211" i="33"/>
  <c r="DO211" i="33"/>
  <c r="DP211" i="33"/>
  <c r="DQ211" i="33"/>
  <c r="DR211" i="33"/>
  <c r="DS211" i="33"/>
  <c r="DT211" i="33"/>
  <c r="DU211" i="33"/>
  <c r="DV211" i="33"/>
  <c r="DW211" i="33"/>
  <c r="DX211" i="33"/>
  <c r="DY211" i="33"/>
  <c r="DZ211" i="33"/>
  <c r="EA211" i="33"/>
  <c r="EB211" i="33"/>
  <c r="EC211" i="33"/>
  <c r="ED211" i="33"/>
  <c r="EE211" i="33"/>
  <c r="EF211" i="33"/>
  <c r="EG211" i="33"/>
  <c r="EH211" i="33"/>
  <c r="EI211" i="33"/>
  <c r="EJ211" i="33"/>
  <c r="EK211" i="33"/>
  <c r="EL211" i="33"/>
  <c r="EM211" i="33"/>
  <c r="EN211" i="33"/>
  <c r="DI212" i="33"/>
  <c r="DJ212" i="33"/>
  <c r="DK212" i="33"/>
  <c r="DL212" i="33"/>
  <c r="DM212" i="33"/>
  <c r="DN212" i="33"/>
  <c r="DO212" i="33"/>
  <c r="DP212" i="33"/>
  <c r="DQ212" i="33"/>
  <c r="DR212" i="33"/>
  <c r="DS212" i="33"/>
  <c r="DT212" i="33"/>
  <c r="DU212" i="33"/>
  <c r="DV212" i="33"/>
  <c r="DW212" i="33"/>
  <c r="DX212" i="33"/>
  <c r="DY212" i="33"/>
  <c r="DZ212" i="33"/>
  <c r="EA212" i="33"/>
  <c r="EB212" i="33"/>
  <c r="EC212" i="33"/>
  <c r="ED212" i="33"/>
  <c r="EE212" i="33"/>
  <c r="EF212" i="33"/>
  <c r="EG212" i="33"/>
  <c r="EH212" i="33"/>
  <c r="EI212" i="33"/>
  <c r="EJ212" i="33"/>
  <c r="EK212" i="33"/>
  <c r="EL212" i="33"/>
  <c r="EM212" i="33"/>
  <c r="EN212" i="33"/>
  <c r="DI213" i="33"/>
  <c r="DJ213" i="33"/>
  <c r="DK213" i="33"/>
  <c r="DL213" i="33"/>
  <c r="DM213" i="33"/>
  <c r="DN213" i="33"/>
  <c r="DO213" i="33"/>
  <c r="DP213" i="33"/>
  <c r="DQ213" i="33"/>
  <c r="DR213" i="33"/>
  <c r="DS213" i="33"/>
  <c r="DT213" i="33"/>
  <c r="DU213" i="33"/>
  <c r="DV213" i="33"/>
  <c r="DW213" i="33"/>
  <c r="DX213" i="33"/>
  <c r="DY213" i="33"/>
  <c r="DZ213" i="33"/>
  <c r="EA213" i="33"/>
  <c r="EB213" i="33"/>
  <c r="EC213" i="33"/>
  <c r="ED213" i="33"/>
  <c r="EE213" i="33"/>
  <c r="EF213" i="33"/>
  <c r="EG213" i="33"/>
  <c r="EH213" i="33"/>
  <c r="EI213" i="33"/>
  <c r="EJ213" i="33"/>
  <c r="EK213" i="33"/>
  <c r="EL213" i="33"/>
  <c r="EM213" i="33"/>
  <c r="EN213" i="33"/>
  <c r="DI214" i="33"/>
  <c r="DJ214" i="33"/>
  <c r="DK214" i="33"/>
  <c r="DL214" i="33"/>
  <c r="DM214" i="33"/>
  <c r="DN214" i="33"/>
  <c r="DO214" i="33"/>
  <c r="DP214" i="33"/>
  <c r="DQ214" i="33"/>
  <c r="DR214" i="33"/>
  <c r="DS214" i="33"/>
  <c r="DT214" i="33"/>
  <c r="DU214" i="33"/>
  <c r="DV214" i="33"/>
  <c r="DW214" i="33"/>
  <c r="DX214" i="33"/>
  <c r="DY214" i="33"/>
  <c r="DZ214" i="33"/>
  <c r="EA214" i="33"/>
  <c r="EB214" i="33"/>
  <c r="EC214" i="33"/>
  <c r="ED214" i="33"/>
  <c r="EE214" i="33"/>
  <c r="EF214" i="33"/>
  <c r="EG214" i="33"/>
  <c r="EH214" i="33"/>
  <c r="EI214" i="33"/>
  <c r="EJ214" i="33"/>
  <c r="EK214" i="33"/>
  <c r="EL214" i="33"/>
  <c r="EM214" i="33"/>
  <c r="EN214" i="33"/>
  <c r="DI215" i="33"/>
  <c r="DJ215" i="33"/>
  <c r="DK215" i="33"/>
  <c r="DL215" i="33"/>
  <c r="DM215" i="33"/>
  <c r="DN215" i="33"/>
  <c r="DO215" i="33"/>
  <c r="DP215" i="33"/>
  <c r="DQ215" i="33"/>
  <c r="DR215" i="33"/>
  <c r="DS215" i="33"/>
  <c r="DT215" i="33"/>
  <c r="DU215" i="33"/>
  <c r="DV215" i="33"/>
  <c r="DW215" i="33"/>
  <c r="DX215" i="33"/>
  <c r="DY215" i="33"/>
  <c r="DZ215" i="33"/>
  <c r="EA215" i="33"/>
  <c r="EB215" i="33"/>
  <c r="EC215" i="33"/>
  <c r="ED215" i="33"/>
  <c r="EE215" i="33"/>
  <c r="EF215" i="33"/>
  <c r="EG215" i="33"/>
  <c r="EH215" i="33"/>
  <c r="EI215" i="33"/>
  <c r="EJ215" i="33"/>
  <c r="EK215" i="33"/>
  <c r="EL215" i="33"/>
  <c r="EM215" i="33"/>
  <c r="EN215" i="33"/>
  <c r="DI216" i="33"/>
  <c r="DJ216" i="33"/>
  <c r="DK216" i="33"/>
  <c r="DL216" i="33"/>
  <c r="DM216" i="33"/>
  <c r="DN216" i="33"/>
  <c r="DO216" i="33"/>
  <c r="DP216" i="33"/>
  <c r="DQ216" i="33"/>
  <c r="DR216" i="33"/>
  <c r="DS216" i="33"/>
  <c r="DT216" i="33"/>
  <c r="DU216" i="33"/>
  <c r="DV216" i="33"/>
  <c r="DW216" i="33"/>
  <c r="DX216" i="33"/>
  <c r="DY216" i="33"/>
  <c r="DZ216" i="33"/>
  <c r="EA216" i="33"/>
  <c r="EB216" i="33"/>
  <c r="EC216" i="33"/>
  <c r="ED216" i="33"/>
  <c r="EE216" i="33"/>
  <c r="EF216" i="33"/>
  <c r="EG216" i="33"/>
  <c r="EH216" i="33"/>
  <c r="EI216" i="33"/>
  <c r="EJ216" i="33"/>
  <c r="EK216" i="33"/>
  <c r="EL216" i="33"/>
  <c r="EM216" i="33"/>
  <c r="EN216" i="33"/>
  <c r="DI217" i="33"/>
  <c r="DJ217" i="33"/>
  <c r="DK217" i="33"/>
  <c r="DL217" i="33"/>
  <c r="DM217" i="33"/>
  <c r="DN217" i="33"/>
  <c r="DO217" i="33"/>
  <c r="DP217" i="33"/>
  <c r="DQ217" i="33"/>
  <c r="DR217" i="33"/>
  <c r="DS217" i="33"/>
  <c r="DT217" i="33"/>
  <c r="DU217" i="33"/>
  <c r="DV217" i="33"/>
  <c r="DW217" i="33"/>
  <c r="DX217" i="33"/>
  <c r="DY217" i="33"/>
  <c r="DZ217" i="33"/>
  <c r="EA217" i="33"/>
  <c r="EB217" i="33"/>
  <c r="EC217" i="33"/>
  <c r="ED217" i="33"/>
  <c r="EE217" i="33"/>
  <c r="EF217" i="33"/>
  <c r="EG217" i="33"/>
  <c r="EH217" i="33"/>
  <c r="EI217" i="33"/>
  <c r="EJ217" i="33"/>
  <c r="EK217" i="33"/>
  <c r="EL217" i="33"/>
  <c r="EM217" i="33"/>
  <c r="EN217" i="33"/>
  <c r="DI218" i="33"/>
  <c r="DJ218" i="33"/>
  <c r="DK218" i="33"/>
  <c r="DL218" i="33"/>
  <c r="DM218" i="33"/>
  <c r="DN218" i="33"/>
  <c r="DO218" i="33"/>
  <c r="DP218" i="33"/>
  <c r="DQ218" i="33"/>
  <c r="DR218" i="33"/>
  <c r="DS218" i="33"/>
  <c r="DT218" i="33"/>
  <c r="DU218" i="33"/>
  <c r="DV218" i="33"/>
  <c r="DW218" i="33"/>
  <c r="DX218" i="33"/>
  <c r="DY218" i="33"/>
  <c r="DZ218" i="33"/>
  <c r="EA218" i="33"/>
  <c r="EB218" i="33"/>
  <c r="EC218" i="33"/>
  <c r="ED218" i="33"/>
  <c r="EE218" i="33"/>
  <c r="EF218" i="33"/>
  <c r="EG218" i="33"/>
  <c r="EH218" i="33"/>
  <c r="EI218" i="33"/>
  <c r="EJ218" i="33"/>
  <c r="EK218" i="33"/>
  <c r="EL218" i="33"/>
  <c r="EM218" i="33"/>
  <c r="EN218" i="33"/>
  <c r="DI219" i="33"/>
  <c r="DJ219" i="33"/>
  <c r="DK219" i="33"/>
  <c r="DL219" i="33"/>
  <c r="DM219" i="33"/>
  <c r="DN219" i="33"/>
  <c r="DO219" i="33"/>
  <c r="DP219" i="33"/>
  <c r="DQ219" i="33"/>
  <c r="DR219" i="33"/>
  <c r="DS219" i="33"/>
  <c r="DT219" i="33"/>
  <c r="DU219" i="33"/>
  <c r="DV219" i="33"/>
  <c r="DW219" i="33"/>
  <c r="DX219" i="33"/>
  <c r="DY219" i="33"/>
  <c r="DZ219" i="33"/>
  <c r="EA219" i="33"/>
  <c r="EB219" i="33"/>
  <c r="EC219" i="33"/>
  <c r="ED219" i="33"/>
  <c r="EE219" i="33"/>
  <c r="EF219" i="33"/>
  <c r="EG219" i="33"/>
  <c r="EH219" i="33"/>
  <c r="EI219" i="33"/>
  <c r="EJ219" i="33"/>
  <c r="EK219" i="33"/>
  <c r="EL219" i="33"/>
  <c r="EM219" i="33"/>
  <c r="EN219" i="33"/>
  <c r="DI220" i="33"/>
  <c r="DJ220" i="33"/>
  <c r="DK220" i="33"/>
  <c r="DL220" i="33"/>
  <c r="DM220" i="33"/>
  <c r="DN220" i="33"/>
  <c r="DO220" i="33"/>
  <c r="DP220" i="33"/>
  <c r="DQ220" i="33"/>
  <c r="DR220" i="33"/>
  <c r="DS220" i="33"/>
  <c r="DT220" i="33"/>
  <c r="DU220" i="33"/>
  <c r="DV220" i="33"/>
  <c r="DW220" i="33"/>
  <c r="DX220" i="33"/>
  <c r="DY220" i="33"/>
  <c r="DZ220" i="33"/>
  <c r="EA220" i="33"/>
  <c r="EB220" i="33"/>
  <c r="EC220" i="33"/>
  <c r="ED220" i="33"/>
  <c r="EE220" i="33"/>
  <c r="EF220" i="33"/>
  <c r="EG220" i="33"/>
  <c r="EH220" i="33"/>
  <c r="EI220" i="33"/>
  <c r="EJ220" i="33"/>
  <c r="EK220" i="33"/>
  <c r="EL220" i="33"/>
  <c r="EM220" i="33"/>
  <c r="EN220" i="33"/>
  <c r="DI221" i="33"/>
  <c r="DJ221" i="33"/>
  <c r="DK221" i="33"/>
  <c r="DL221" i="33"/>
  <c r="DM221" i="33"/>
  <c r="DN221" i="33"/>
  <c r="DO221" i="33"/>
  <c r="DP221" i="33"/>
  <c r="DQ221" i="33"/>
  <c r="DR221" i="33"/>
  <c r="DS221" i="33"/>
  <c r="DT221" i="33"/>
  <c r="DU221" i="33"/>
  <c r="DV221" i="33"/>
  <c r="DW221" i="33"/>
  <c r="DX221" i="33"/>
  <c r="DY221" i="33"/>
  <c r="DZ221" i="33"/>
  <c r="EA221" i="33"/>
  <c r="EB221" i="33"/>
  <c r="EC221" i="33"/>
  <c r="ED221" i="33"/>
  <c r="EE221" i="33"/>
  <c r="EF221" i="33"/>
  <c r="EG221" i="33"/>
  <c r="EH221" i="33"/>
  <c r="EI221" i="33"/>
  <c r="EJ221" i="33"/>
  <c r="EK221" i="33"/>
  <c r="EL221" i="33"/>
  <c r="EM221" i="33"/>
  <c r="EN221" i="33"/>
  <c r="DI222" i="33"/>
  <c r="DJ222" i="33"/>
  <c r="DK222" i="33"/>
  <c r="DL222" i="33"/>
  <c r="DM222" i="33"/>
  <c r="DN222" i="33"/>
  <c r="DO222" i="33"/>
  <c r="DP222" i="33"/>
  <c r="DQ222" i="33"/>
  <c r="DR222" i="33"/>
  <c r="DS222" i="33"/>
  <c r="DT222" i="33"/>
  <c r="DU222" i="33"/>
  <c r="DV222" i="33"/>
  <c r="DW222" i="33"/>
  <c r="DX222" i="33"/>
  <c r="DY222" i="33"/>
  <c r="DZ222" i="33"/>
  <c r="EA222" i="33"/>
  <c r="EB222" i="33"/>
  <c r="EC222" i="33"/>
  <c r="ED222" i="33"/>
  <c r="EE222" i="33"/>
  <c r="EF222" i="33"/>
  <c r="EG222" i="33"/>
  <c r="EH222" i="33"/>
  <c r="EI222" i="33"/>
  <c r="EJ222" i="33"/>
  <c r="EK222" i="33"/>
  <c r="EL222" i="33"/>
  <c r="EM222" i="33"/>
  <c r="EN222" i="33"/>
  <c r="DI223" i="33"/>
  <c r="DJ223" i="33"/>
  <c r="DK223" i="33"/>
  <c r="DL223" i="33"/>
  <c r="DM223" i="33"/>
  <c r="DN223" i="33"/>
  <c r="DO223" i="33"/>
  <c r="DP223" i="33"/>
  <c r="DQ223" i="33"/>
  <c r="DR223" i="33"/>
  <c r="DS223" i="33"/>
  <c r="DT223" i="33"/>
  <c r="DU223" i="33"/>
  <c r="DV223" i="33"/>
  <c r="DW223" i="33"/>
  <c r="DX223" i="33"/>
  <c r="DY223" i="33"/>
  <c r="DZ223" i="33"/>
  <c r="EA223" i="33"/>
  <c r="EB223" i="33"/>
  <c r="EC223" i="33"/>
  <c r="ED223" i="33"/>
  <c r="EE223" i="33"/>
  <c r="EF223" i="33"/>
  <c r="EG223" i="33"/>
  <c r="EH223" i="33"/>
  <c r="EI223" i="33"/>
  <c r="EJ223" i="33"/>
  <c r="EK223" i="33"/>
  <c r="EL223" i="33"/>
  <c r="EM223" i="33"/>
  <c r="EN223" i="33"/>
  <c r="DI224" i="33"/>
  <c r="DJ224" i="33"/>
  <c r="DK224" i="33"/>
  <c r="DL224" i="33"/>
  <c r="DM224" i="33"/>
  <c r="DN224" i="33"/>
  <c r="DO224" i="33"/>
  <c r="DP224" i="33"/>
  <c r="DQ224" i="33"/>
  <c r="DR224" i="33"/>
  <c r="DS224" i="33"/>
  <c r="DT224" i="33"/>
  <c r="DU224" i="33"/>
  <c r="DV224" i="33"/>
  <c r="DW224" i="33"/>
  <c r="DX224" i="33"/>
  <c r="DY224" i="33"/>
  <c r="DZ224" i="33"/>
  <c r="EA224" i="33"/>
  <c r="EB224" i="33"/>
  <c r="EC224" i="33"/>
  <c r="ED224" i="33"/>
  <c r="EE224" i="33"/>
  <c r="EF224" i="33"/>
  <c r="EG224" i="33"/>
  <c r="EH224" i="33"/>
  <c r="EI224" i="33"/>
  <c r="EJ224" i="33"/>
  <c r="EK224" i="33"/>
  <c r="EL224" i="33"/>
  <c r="EM224" i="33"/>
  <c r="EN224" i="33"/>
  <c r="DI225" i="33"/>
  <c r="DJ225" i="33"/>
  <c r="DK225" i="33"/>
  <c r="DL225" i="33"/>
  <c r="DM225" i="33"/>
  <c r="DN225" i="33"/>
  <c r="DO225" i="33"/>
  <c r="DP225" i="33"/>
  <c r="DQ225" i="33"/>
  <c r="DR225" i="33"/>
  <c r="DS225" i="33"/>
  <c r="DT225" i="33"/>
  <c r="DU225" i="33"/>
  <c r="DV225" i="33"/>
  <c r="DW225" i="33"/>
  <c r="DX225" i="33"/>
  <c r="DY225" i="33"/>
  <c r="DZ225" i="33"/>
  <c r="EA225" i="33"/>
  <c r="EB225" i="33"/>
  <c r="EC225" i="33"/>
  <c r="ED225" i="33"/>
  <c r="EE225" i="33"/>
  <c r="EF225" i="33"/>
  <c r="EG225" i="33"/>
  <c r="EH225" i="33"/>
  <c r="EI225" i="33"/>
  <c r="EJ225" i="33"/>
  <c r="EK225" i="33"/>
  <c r="EL225" i="33"/>
  <c r="EM225" i="33"/>
  <c r="EN225" i="33"/>
  <c r="DI226" i="33"/>
  <c r="DJ226" i="33"/>
  <c r="DK226" i="33"/>
  <c r="DL226" i="33"/>
  <c r="DM226" i="33"/>
  <c r="DN226" i="33"/>
  <c r="DO226" i="33"/>
  <c r="DP226" i="33"/>
  <c r="DQ226" i="33"/>
  <c r="DR226" i="33"/>
  <c r="DS226" i="33"/>
  <c r="DT226" i="33"/>
  <c r="DU226" i="33"/>
  <c r="DV226" i="33"/>
  <c r="DW226" i="33"/>
  <c r="DX226" i="33"/>
  <c r="DY226" i="33"/>
  <c r="DZ226" i="33"/>
  <c r="EA226" i="33"/>
  <c r="EB226" i="33"/>
  <c r="EC226" i="33"/>
  <c r="ED226" i="33"/>
  <c r="EE226" i="33"/>
  <c r="EF226" i="33"/>
  <c r="EG226" i="33"/>
  <c r="EH226" i="33"/>
  <c r="EI226" i="33"/>
  <c r="EJ226" i="33"/>
  <c r="EK226" i="33"/>
  <c r="EL226" i="33"/>
  <c r="EM226" i="33"/>
  <c r="EN226" i="33"/>
  <c r="DI227" i="33"/>
  <c r="DJ227" i="33"/>
  <c r="DK227" i="33"/>
  <c r="DL227" i="33"/>
  <c r="DM227" i="33"/>
  <c r="DN227" i="33"/>
  <c r="DO227" i="33"/>
  <c r="DP227" i="33"/>
  <c r="DQ227" i="33"/>
  <c r="DR227" i="33"/>
  <c r="DS227" i="33"/>
  <c r="DT227" i="33"/>
  <c r="DU227" i="33"/>
  <c r="DV227" i="33"/>
  <c r="DW227" i="33"/>
  <c r="DX227" i="33"/>
  <c r="DY227" i="33"/>
  <c r="DZ227" i="33"/>
  <c r="EA227" i="33"/>
  <c r="EB227" i="33"/>
  <c r="EC227" i="33"/>
  <c r="ED227" i="33"/>
  <c r="EE227" i="33"/>
  <c r="EF227" i="33"/>
  <c r="EG227" i="33"/>
  <c r="EH227" i="33"/>
  <c r="EI227" i="33"/>
  <c r="EJ227" i="33"/>
  <c r="EK227" i="33"/>
  <c r="EL227" i="33"/>
  <c r="EM227" i="33"/>
  <c r="EN227" i="33"/>
  <c r="DI228" i="33"/>
  <c r="DJ228" i="33"/>
  <c r="DK228" i="33"/>
  <c r="DL228" i="33"/>
  <c r="DM228" i="33"/>
  <c r="DN228" i="33"/>
  <c r="DO228" i="33"/>
  <c r="DP228" i="33"/>
  <c r="DQ228" i="33"/>
  <c r="DR228" i="33"/>
  <c r="DS228" i="33"/>
  <c r="DT228" i="33"/>
  <c r="DU228" i="33"/>
  <c r="DV228" i="33"/>
  <c r="DW228" i="33"/>
  <c r="DX228" i="33"/>
  <c r="DY228" i="33"/>
  <c r="DZ228" i="33"/>
  <c r="EA228" i="33"/>
  <c r="EB228" i="33"/>
  <c r="EC228" i="33"/>
  <c r="ED228" i="33"/>
  <c r="EE228" i="33"/>
  <c r="EF228" i="33"/>
  <c r="EG228" i="33"/>
  <c r="EH228" i="33"/>
  <c r="EI228" i="33"/>
  <c r="EJ228" i="33"/>
  <c r="EK228" i="33"/>
  <c r="EL228" i="33"/>
  <c r="EM228" i="33"/>
  <c r="EN228" i="33"/>
  <c r="DI229" i="33"/>
  <c r="DJ229" i="33"/>
  <c r="DK229" i="33"/>
  <c r="DL229" i="33"/>
  <c r="DM229" i="33"/>
  <c r="DN229" i="33"/>
  <c r="DO229" i="33"/>
  <c r="DP229" i="33"/>
  <c r="DQ229" i="33"/>
  <c r="DR229" i="33"/>
  <c r="DS229" i="33"/>
  <c r="DT229" i="33"/>
  <c r="DU229" i="33"/>
  <c r="DV229" i="33"/>
  <c r="DW229" i="33"/>
  <c r="DX229" i="33"/>
  <c r="DY229" i="33"/>
  <c r="DZ229" i="33"/>
  <c r="EA229" i="33"/>
  <c r="EB229" i="33"/>
  <c r="EC229" i="33"/>
  <c r="ED229" i="33"/>
  <c r="EE229" i="33"/>
  <c r="EF229" i="33"/>
  <c r="EG229" i="33"/>
  <c r="EH229" i="33"/>
  <c r="EI229" i="33"/>
  <c r="EJ229" i="33"/>
  <c r="EK229" i="33"/>
  <c r="EL229" i="33"/>
  <c r="EM229" i="33"/>
  <c r="EN229" i="33"/>
  <c r="DI230" i="33"/>
  <c r="DJ230" i="33"/>
  <c r="DK230" i="33"/>
  <c r="DL230" i="33"/>
  <c r="DM230" i="33"/>
  <c r="DN230" i="33"/>
  <c r="DO230" i="33"/>
  <c r="DP230" i="33"/>
  <c r="DQ230" i="33"/>
  <c r="DR230" i="33"/>
  <c r="DS230" i="33"/>
  <c r="DT230" i="33"/>
  <c r="DU230" i="33"/>
  <c r="DV230" i="33"/>
  <c r="DW230" i="33"/>
  <c r="DX230" i="33"/>
  <c r="DY230" i="33"/>
  <c r="DZ230" i="33"/>
  <c r="EA230" i="33"/>
  <c r="EB230" i="33"/>
  <c r="EC230" i="33"/>
  <c r="ED230" i="33"/>
  <c r="EE230" i="33"/>
  <c r="EF230" i="33"/>
  <c r="EG230" i="33"/>
  <c r="EH230" i="33"/>
  <c r="EI230" i="33"/>
  <c r="EJ230" i="33"/>
  <c r="EK230" i="33"/>
  <c r="EL230" i="33"/>
  <c r="EM230" i="33"/>
  <c r="EN230" i="33"/>
  <c r="DI231" i="33"/>
  <c r="DJ231" i="33"/>
  <c r="DK231" i="33"/>
  <c r="DL231" i="33"/>
  <c r="DM231" i="33"/>
  <c r="DN231" i="33"/>
  <c r="DO231" i="33"/>
  <c r="DP231" i="33"/>
  <c r="DQ231" i="33"/>
  <c r="DR231" i="33"/>
  <c r="DS231" i="33"/>
  <c r="DT231" i="33"/>
  <c r="DU231" i="33"/>
  <c r="DV231" i="33"/>
  <c r="DW231" i="33"/>
  <c r="DX231" i="33"/>
  <c r="DY231" i="33"/>
  <c r="DZ231" i="33"/>
  <c r="EA231" i="33"/>
  <c r="EB231" i="33"/>
  <c r="EC231" i="33"/>
  <c r="ED231" i="33"/>
  <c r="EE231" i="33"/>
  <c r="EF231" i="33"/>
  <c r="EG231" i="33"/>
  <c r="EH231" i="33"/>
  <c r="EI231" i="33"/>
  <c r="EJ231" i="33"/>
  <c r="EK231" i="33"/>
  <c r="EL231" i="33"/>
  <c r="EM231" i="33"/>
  <c r="EN231" i="33"/>
  <c r="DI232" i="33"/>
  <c r="DJ232" i="33"/>
  <c r="DK232" i="33"/>
  <c r="DL232" i="33"/>
  <c r="DM232" i="33"/>
  <c r="DN232" i="33"/>
  <c r="DO232" i="33"/>
  <c r="DP232" i="33"/>
  <c r="DQ232" i="33"/>
  <c r="DR232" i="33"/>
  <c r="DS232" i="33"/>
  <c r="DT232" i="33"/>
  <c r="DU232" i="33"/>
  <c r="DV232" i="33"/>
  <c r="DW232" i="33"/>
  <c r="DX232" i="33"/>
  <c r="DY232" i="33"/>
  <c r="DZ232" i="33"/>
  <c r="EA232" i="33"/>
  <c r="EB232" i="33"/>
  <c r="EC232" i="33"/>
  <c r="ED232" i="33"/>
  <c r="EE232" i="33"/>
  <c r="EF232" i="33"/>
  <c r="EG232" i="33"/>
  <c r="EH232" i="33"/>
  <c r="EI232" i="33"/>
  <c r="EJ232" i="33"/>
  <c r="EK232" i="33"/>
  <c r="EL232" i="33"/>
  <c r="EM232" i="33"/>
  <c r="EN232" i="33"/>
  <c r="DI233" i="33"/>
  <c r="DJ233" i="33"/>
  <c r="DK233" i="33"/>
  <c r="DL233" i="33"/>
  <c r="DM233" i="33"/>
  <c r="DN233" i="33"/>
  <c r="DO233" i="33"/>
  <c r="DP233" i="33"/>
  <c r="DQ233" i="33"/>
  <c r="DR233" i="33"/>
  <c r="DS233" i="33"/>
  <c r="DT233" i="33"/>
  <c r="DU233" i="33"/>
  <c r="DV233" i="33"/>
  <c r="DW233" i="33"/>
  <c r="DX233" i="33"/>
  <c r="DY233" i="33"/>
  <c r="DZ233" i="33"/>
  <c r="EA233" i="33"/>
  <c r="EB233" i="33"/>
  <c r="EC233" i="33"/>
  <c r="ED233" i="33"/>
  <c r="EE233" i="33"/>
  <c r="EF233" i="33"/>
  <c r="EG233" i="33"/>
  <c r="EH233" i="33"/>
  <c r="EI233" i="33"/>
  <c r="EJ233" i="33"/>
  <c r="EK233" i="33"/>
  <c r="EL233" i="33"/>
  <c r="EM233" i="33"/>
  <c r="EN233" i="33"/>
  <c r="DI234" i="33"/>
  <c r="DJ234" i="33"/>
  <c r="DK234" i="33"/>
  <c r="DL234" i="33"/>
  <c r="DM234" i="33"/>
  <c r="DN234" i="33"/>
  <c r="DO234" i="33"/>
  <c r="DP234" i="33"/>
  <c r="DQ234" i="33"/>
  <c r="DR234" i="33"/>
  <c r="DS234" i="33"/>
  <c r="DT234" i="33"/>
  <c r="DU234" i="33"/>
  <c r="DV234" i="33"/>
  <c r="DW234" i="33"/>
  <c r="DX234" i="33"/>
  <c r="DY234" i="33"/>
  <c r="DZ234" i="33"/>
  <c r="EA234" i="33"/>
  <c r="EB234" i="33"/>
  <c r="EC234" i="33"/>
  <c r="ED234" i="33"/>
  <c r="EE234" i="33"/>
  <c r="EF234" i="33"/>
  <c r="EG234" i="33"/>
  <c r="EH234" i="33"/>
  <c r="EI234" i="33"/>
  <c r="EJ234" i="33"/>
  <c r="EK234" i="33"/>
  <c r="EL234" i="33"/>
  <c r="EM234" i="33"/>
  <c r="EN234" i="33"/>
  <c r="DI235" i="33"/>
  <c r="DJ235" i="33"/>
  <c r="DK235" i="33"/>
  <c r="DL235" i="33"/>
  <c r="DM235" i="33"/>
  <c r="DN235" i="33"/>
  <c r="DO235" i="33"/>
  <c r="DP235" i="33"/>
  <c r="DQ235" i="33"/>
  <c r="DR235" i="33"/>
  <c r="DS235" i="33"/>
  <c r="DT235" i="33"/>
  <c r="DU235" i="33"/>
  <c r="DV235" i="33"/>
  <c r="DW235" i="33"/>
  <c r="DX235" i="33"/>
  <c r="DY235" i="33"/>
  <c r="DZ235" i="33"/>
  <c r="EA235" i="33"/>
  <c r="EB235" i="33"/>
  <c r="EC235" i="33"/>
  <c r="ED235" i="33"/>
  <c r="EE235" i="33"/>
  <c r="EF235" i="33"/>
  <c r="EG235" i="33"/>
  <c r="EH235" i="33"/>
  <c r="EI235" i="33"/>
  <c r="EJ235" i="33"/>
  <c r="EK235" i="33"/>
  <c r="EL235" i="33"/>
  <c r="EM235" i="33"/>
  <c r="EN235" i="33"/>
  <c r="DB135" i="33"/>
  <c r="DC135" i="33"/>
  <c r="DE135" i="33"/>
  <c r="DF135" i="33"/>
  <c r="DG135" i="33"/>
  <c r="DB136" i="33"/>
  <c r="DC136" i="33"/>
  <c r="DD136" i="33"/>
  <c r="DE136" i="33"/>
  <c r="DF136" i="33"/>
  <c r="DG136" i="33"/>
  <c r="DH136" i="33"/>
  <c r="DB137" i="33"/>
  <c r="DC137" i="33"/>
  <c r="DD137" i="33"/>
  <c r="DE137" i="33"/>
  <c r="DF137" i="33"/>
  <c r="DG137" i="33"/>
  <c r="DH137" i="33"/>
  <c r="DB138" i="33"/>
  <c r="DC138" i="33"/>
  <c r="DD138" i="33"/>
  <c r="DE138" i="33"/>
  <c r="DF138" i="33"/>
  <c r="DG138" i="33"/>
  <c r="DH138" i="33"/>
  <c r="DB139" i="33"/>
  <c r="DC139" i="33"/>
  <c r="DD139" i="33"/>
  <c r="DE139" i="33"/>
  <c r="DF139" i="33"/>
  <c r="DG139" i="33"/>
  <c r="DH139" i="33"/>
  <c r="DB140" i="33"/>
  <c r="DC140" i="33"/>
  <c r="DD140" i="33"/>
  <c r="DE140" i="33"/>
  <c r="DF140" i="33"/>
  <c r="DG140" i="33"/>
  <c r="DH140" i="33"/>
  <c r="DB141" i="33"/>
  <c r="DC141" i="33"/>
  <c r="DD141" i="33"/>
  <c r="DE141" i="33"/>
  <c r="DF141" i="33"/>
  <c r="DG141" i="33"/>
  <c r="DH141" i="33"/>
  <c r="DB142" i="33"/>
  <c r="DC142" i="33"/>
  <c r="DD142" i="33"/>
  <c r="DE142" i="33"/>
  <c r="DF142" i="33"/>
  <c r="DG142" i="33"/>
  <c r="DH142" i="33"/>
  <c r="DB143" i="33"/>
  <c r="DC143" i="33"/>
  <c r="DD143" i="33"/>
  <c r="DE143" i="33"/>
  <c r="DF143" i="33"/>
  <c r="DG143" i="33"/>
  <c r="DH143" i="33"/>
  <c r="DB144" i="33"/>
  <c r="DC144" i="33"/>
  <c r="DD144" i="33"/>
  <c r="DE144" i="33"/>
  <c r="DF144" i="33"/>
  <c r="DG144" i="33"/>
  <c r="DH144" i="33"/>
  <c r="DB145" i="33"/>
  <c r="DC145" i="33"/>
  <c r="DD145" i="33"/>
  <c r="DE145" i="33"/>
  <c r="DF145" i="33"/>
  <c r="DG145" i="33"/>
  <c r="DH145" i="33"/>
  <c r="DB146" i="33"/>
  <c r="DC146" i="33"/>
  <c r="DD146" i="33"/>
  <c r="DE146" i="33"/>
  <c r="DF146" i="33"/>
  <c r="DG146" i="33"/>
  <c r="DH146" i="33"/>
  <c r="DB147" i="33"/>
  <c r="DC147" i="33"/>
  <c r="DD147" i="33"/>
  <c r="DE147" i="33"/>
  <c r="DF147" i="33"/>
  <c r="DG147" i="33"/>
  <c r="DH147" i="33"/>
  <c r="DB148" i="33"/>
  <c r="DC148" i="33"/>
  <c r="DD148" i="33"/>
  <c r="DE148" i="33"/>
  <c r="DF148" i="33"/>
  <c r="DG148" i="33"/>
  <c r="DH148" i="33"/>
  <c r="DB149" i="33"/>
  <c r="DC149" i="33"/>
  <c r="DD149" i="33"/>
  <c r="DE149" i="33"/>
  <c r="DF149" i="33"/>
  <c r="DG149" i="33"/>
  <c r="DH149" i="33"/>
  <c r="DB150" i="33"/>
  <c r="DC150" i="33"/>
  <c r="DD150" i="33"/>
  <c r="DE150" i="33"/>
  <c r="DF150" i="33"/>
  <c r="DG150" i="33"/>
  <c r="DH150" i="33"/>
  <c r="DB151" i="33"/>
  <c r="DC151" i="33"/>
  <c r="DD151" i="33"/>
  <c r="DE151" i="33"/>
  <c r="DF151" i="33"/>
  <c r="DG151" i="33"/>
  <c r="DH151" i="33"/>
  <c r="DB152" i="33"/>
  <c r="DC152" i="33"/>
  <c r="DD152" i="33"/>
  <c r="DE152" i="33"/>
  <c r="DF152" i="33"/>
  <c r="DG152" i="33"/>
  <c r="DH152" i="33"/>
  <c r="DB153" i="33"/>
  <c r="DC153" i="33"/>
  <c r="DD153" i="33"/>
  <c r="DE153" i="33"/>
  <c r="DF153" i="33"/>
  <c r="DG153" i="33"/>
  <c r="DH153" i="33"/>
  <c r="DB154" i="33"/>
  <c r="DC154" i="33"/>
  <c r="DD154" i="33"/>
  <c r="DE154" i="33"/>
  <c r="DF154" i="33"/>
  <c r="DG154" i="33"/>
  <c r="DH154" i="33"/>
  <c r="DB155" i="33"/>
  <c r="DC155" i="33"/>
  <c r="DD155" i="33"/>
  <c r="DE155" i="33"/>
  <c r="DF155" i="33"/>
  <c r="DG155" i="33"/>
  <c r="DH155" i="33"/>
  <c r="DB156" i="33"/>
  <c r="DC156" i="33"/>
  <c r="DD156" i="33"/>
  <c r="DE156" i="33"/>
  <c r="DF156" i="33"/>
  <c r="DG156" i="33"/>
  <c r="DH156" i="33"/>
  <c r="DB157" i="33"/>
  <c r="DC157" i="33"/>
  <c r="DD157" i="33"/>
  <c r="DE157" i="33"/>
  <c r="DF157" i="33"/>
  <c r="DG157" i="33"/>
  <c r="DH157" i="33"/>
  <c r="DB158" i="33"/>
  <c r="DC158" i="33"/>
  <c r="DD158" i="33"/>
  <c r="DE158" i="33"/>
  <c r="DF158" i="33"/>
  <c r="DG158" i="33"/>
  <c r="DH158" i="33"/>
  <c r="DB159" i="33"/>
  <c r="DC159" i="33"/>
  <c r="DD159" i="33"/>
  <c r="DE159" i="33"/>
  <c r="DF159" i="33"/>
  <c r="DG159" i="33"/>
  <c r="DH159" i="33"/>
  <c r="DB160" i="33"/>
  <c r="DC160" i="33"/>
  <c r="DD160" i="33"/>
  <c r="DE160" i="33"/>
  <c r="DF160" i="33"/>
  <c r="DG160" i="33"/>
  <c r="DH160" i="33"/>
  <c r="DB161" i="33"/>
  <c r="DC161" i="33"/>
  <c r="DD161" i="33"/>
  <c r="DE161" i="33"/>
  <c r="DF161" i="33"/>
  <c r="DG161" i="33"/>
  <c r="DH161" i="33"/>
  <c r="DB162" i="33"/>
  <c r="DC162" i="33"/>
  <c r="DD162" i="33"/>
  <c r="DE162" i="33"/>
  <c r="DF162" i="33"/>
  <c r="DG162" i="33"/>
  <c r="DH162" i="33"/>
  <c r="DB163" i="33"/>
  <c r="DC163" i="33"/>
  <c r="DD163" i="33"/>
  <c r="DE163" i="33"/>
  <c r="DF163" i="33"/>
  <c r="DG163" i="33"/>
  <c r="DH163" i="33"/>
  <c r="DB164" i="33"/>
  <c r="DC164" i="33"/>
  <c r="DD164" i="33"/>
  <c r="DE164" i="33"/>
  <c r="DF164" i="33"/>
  <c r="DG164" i="33"/>
  <c r="DH164" i="33"/>
  <c r="DB165" i="33"/>
  <c r="DC165" i="33"/>
  <c r="DD165" i="33"/>
  <c r="DE165" i="33"/>
  <c r="DF165" i="33"/>
  <c r="DG165" i="33"/>
  <c r="DH165" i="33"/>
  <c r="DB166" i="33"/>
  <c r="DC166" i="33"/>
  <c r="DD166" i="33"/>
  <c r="DE166" i="33"/>
  <c r="DF166" i="33"/>
  <c r="DG166" i="33"/>
  <c r="DH166" i="33"/>
  <c r="DB167" i="33"/>
  <c r="DC167" i="33"/>
  <c r="DD167" i="33"/>
  <c r="DE167" i="33"/>
  <c r="DF167" i="33"/>
  <c r="DG167" i="33"/>
  <c r="DH167" i="33"/>
  <c r="DB168" i="33"/>
  <c r="DC168" i="33"/>
  <c r="DD168" i="33"/>
  <c r="DE168" i="33"/>
  <c r="DF168" i="33"/>
  <c r="DG168" i="33"/>
  <c r="DH168" i="33"/>
  <c r="DB169" i="33"/>
  <c r="DC169" i="33"/>
  <c r="DD169" i="33"/>
  <c r="DE169" i="33"/>
  <c r="DF169" i="33"/>
  <c r="DG169" i="33"/>
  <c r="DH169" i="33"/>
  <c r="DB170" i="33"/>
  <c r="DC170" i="33"/>
  <c r="DD170" i="33"/>
  <c r="DE170" i="33"/>
  <c r="DF170" i="33"/>
  <c r="DG170" i="33"/>
  <c r="DH170" i="33"/>
  <c r="DB171" i="33"/>
  <c r="DC171" i="33"/>
  <c r="DD171" i="33"/>
  <c r="DE171" i="33"/>
  <c r="DF171" i="33"/>
  <c r="DG171" i="33"/>
  <c r="DH171" i="33"/>
  <c r="DB172" i="33"/>
  <c r="DC172" i="33"/>
  <c r="DD172" i="33"/>
  <c r="DE172" i="33"/>
  <c r="DF172" i="33"/>
  <c r="DG172" i="33"/>
  <c r="DH172" i="33"/>
  <c r="DB173" i="33"/>
  <c r="DC173" i="33"/>
  <c r="DD173" i="33"/>
  <c r="DE173" i="33"/>
  <c r="DF173" i="33"/>
  <c r="DG173" i="33"/>
  <c r="DH173" i="33"/>
  <c r="DB174" i="33"/>
  <c r="DC174" i="33"/>
  <c r="DD174" i="33"/>
  <c r="DE174" i="33"/>
  <c r="DF174" i="33"/>
  <c r="DG174" i="33"/>
  <c r="DH174" i="33"/>
  <c r="DB175" i="33"/>
  <c r="DC175" i="33"/>
  <c r="DD175" i="33"/>
  <c r="DE175" i="33"/>
  <c r="DF175" i="33"/>
  <c r="DG175" i="33"/>
  <c r="DH175" i="33"/>
  <c r="DB176" i="33"/>
  <c r="DC176" i="33"/>
  <c r="DD176" i="33"/>
  <c r="DE176" i="33"/>
  <c r="DF176" i="33"/>
  <c r="DG176" i="33"/>
  <c r="DH176" i="33"/>
  <c r="DB177" i="33"/>
  <c r="DC177" i="33"/>
  <c r="DD177" i="33"/>
  <c r="DE177" i="33"/>
  <c r="DF177" i="33"/>
  <c r="DG177" i="33"/>
  <c r="DH177" i="33"/>
  <c r="DB178" i="33"/>
  <c r="DC178" i="33"/>
  <c r="DD178" i="33"/>
  <c r="DE178" i="33"/>
  <c r="DF178" i="33"/>
  <c r="DG178" i="33"/>
  <c r="DH178" i="33"/>
  <c r="DB179" i="33"/>
  <c r="DC179" i="33"/>
  <c r="DD179" i="33"/>
  <c r="DE179" i="33"/>
  <c r="DF179" i="33"/>
  <c r="DG179" i="33"/>
  <c r="DH179" i="33"/>
  <c r="DB180" i="33"/>
  <c r="DC180" i="33"/>
  <c r="DD180" i="33"/>
  <c r="DE180" i="33"/>
  <c r="DF180" i="33"/>
  <c r="DG180" i="33"/>
  <c r="DH180" i="33"/>
  <c r="DB181" i="33"/>
  <c r="DC181" i="33"/>
  <c r="DD181" i="33"/>
  <c r="DE181" i="33"/>
  <c r="DF181" i="33"/>
  <c r="DG181" i="33"/>
  <c r="DH181" i="33"/>
  <c r="DB182" i="33"/>
  <c r="DC182" i="33"/>
  <c r="DD182" i="33"/>
  <c r="DE182" i="33"/>
  <c r="DF182" i="33"/>
  <c r="DG182" i="33"/>
  <c r="DH182" i="33"/>
  <c r="DB183" i="33"/>
  <c r="DC183" i="33"/>
  <c r="DD183" i="33"/>
  <c r="DE183" i="33"/>
  <c r="DF183" i="33"/>
  <c r="DG183" i="33"/>
  <c r="DH183" i="33"/>
  <c r="DB184" i="33"/>
  <c r="DC184" i="33"/>
  <c r="DD184" i="33"/>
  <c r="DE184" i="33"/>
  <c r="DF184" i="33"/>
  <c r="DG184" i="33"/>
  <c r="DH184" i="33"/>
  <c r="DB185" i="33"/>
  <c r="DC185" i="33"/>
  <c r="DD185" i="33"/>
  <c r="DE185" i="33"/>
  <c r="DF185" i="33"/>
  <c r="DG185" i="33"/>
  <c r="DH185" i="33"/>
  <c r="DB186" i="33"/>
  <c r="DC186" i="33"/>
  <c r="DD186" i="33"/>
  <c r="DE186" i="33"/>
  <c r="DF186" i="33"/>
  <c r="DG186" i="33"/>
  <c r="DH186" i="33"/>
  <c r="DB187" i="33"/>
  <c r="DC187" i="33"/>
  <c r="DD187" i="33"/>
  <c r="DE187" i="33"/>
  <c r="DF187" i="33"/>
  <c r="DG187" i="33"/>
  <c r="DH187" i="33"/>
  <c r="DB188" i="33"/>
  <c r="DC188" i="33"/>
  <c r="DD188" i="33"/>
  <c r="DE188" i="33"/>
  <c r="DF188" i="33"/>
  <c r="DG188" i="33"/>
  <c r="DH188" i="33"/>
  <c r="DB189" i="33"/>
  <c r="DC189" i="33"/>
  <c r="DD189" i="33"/>
  <c r="DE189" i="33"/>
  <c r="DF189" i="33"/>
  <c r="DG189" i="33"/>
  <c r="DH189" i="33"/>
  <c r="DB190" i="33"/>
  <c r="DC190" i="33"/>
  <c r="DD190" i="33"/>
  <c r="DE190" i="33"/>
  <c r="DF190" i="33"/>
  <c r="DG190" i="33"/>
  <c r="DH190" i="33"/>
  <c r="DB191" i="33"/>
  <c r="DC191" i="33"/>
  <c r="DD191" i="33"/>
  <c r="DE191" i="33"/>
  <c r="DF191" i="33"/>
  <c r="DG191" i="33"/>
  <c r="DH191" i="33"/>
  <c r="DB192" i="33"/>
  <c r="DC192" i="33"/>
  <c r="DD192" i="33"/>
  <c r="DE192" i="33"/>
  <c r="DF192" i="33"/>
  <c r="DG192" i="33"/>
  <c r="DH192" i="33"/>
  <c r="DB193" i="33"/>
  <c r="DC193" i="33"/>
  <c r="DD193" i="33"/>
  <c r="DE193" i="33"/>
  <c r="DF193" i="33"/>
  <c r="DG193" i="33"/>
  <c r="DH193" i="33"/>
  <c r="DB194" i="33"/>
  <c r="DC194" i="33"/>
  <c r="DD194" i="33"/>
  <c r="DE194" i="33"/>
  <c r="DF194" i="33"/>
  <c r="DG194" i="33"/>
  <c r="DH194" i="33"/>
  <c r="DB195" i="33"/>
  <c r="DC195" i="33"/>
  <c r="DD195" i="33"/>
  <c r="DE195" i="33"/>
  <c r="DF195" i="33"/>
  <c r="DG195" i="33"/>
  <c r="DH195" i="33"/>
  <c r="DB196" i="33"/>
  <c r="DC196" i="33"/>
  <c r="DD196" i="33"/>
  <c r="DE196" i="33"/>
  <c r="DF196" i="33"/>
  <c r="DG196" i="33"/>
  <c r="DH196" i="33"/>
  <c r="DB197" i="33"/>
  <c r="DC197" i="33"/>
  <c r="DD197" i="33"/>
  <c r="DE197" i="33"/>
  <c r="DF197" i="33"/>
  <c r="DG197" i="33"/>
  <c r="DH197" i="33"/>
  <c r="DB198" i="33"/>
  <c r="DC198" i="33"/>
  <c r="DD198" i="33"/>
  <c r="DE198" i="33"/>
  <c r="DF198" i="33"/>
  <c r="DG198" i="33"/>
  <c r="DH198" i="33"/>
  <c r="DB199" i="33"/>
  <c r="DC199" i="33"/>
  <c r="DD199" i="33"/>
  <c r="DE199" i="33"/>
  <c r="DF199" i="33"/>
  <c r="DG199" i="33"/>
  <c r="DH199" i="33"/>
  <c r="DB200" i="33"/>
  <c r="DC200" i="33"/>
  <c r="DD200" i="33"/>
  <c r="DE200" i="33"/>
  <c r="DF200" i="33"/>
  <c r="DG200" i="33"/>
  <c r="DH200" i="33"/>
  <c r="DB201" i="33"/>
  <c r="DC201" i="33"/>
  <c r="DD201" i="33"/>
  <c r="DE201" i="33"/>
  <c r="DF201" i="33"/>
  <c r="DG201" i="33"/>
  <c r="DH201" i="33"/>
  <c r="DB202" i="33"/>
  <c r="DC202" i="33"/>
  <c r="DD202" i="33"/>
  <c r="DE202" i="33"/>
  <c r="DF202" i="33"/>
  <c r="DG202" i="33"/>
  <c r="DH202" i="33"/>
  <c r="DB203" i="33"/>
  <c r="DC203" i="33"/>
  <c r="DD203" i="33"/>
  <c r="DE203" i="33"/>
  <c r="DF203" i="33"/>
  <c r="DG203" i="33"/>
  <c r="DH203" i="33"/>
  <c r="DB204" i="33"/>
  <c r="DC204" i="33"/>
  <c r="DD204" i="33"/>
  <c r="DE204" i="33"/>
  <c r="DF204" i="33"/>
  <c r="DG204" i="33"/>
  <c r="DH204" i="33"/>
  <c r="DB205" i="33"/>
  <c r="DC205" i="33"/>
  <c r="DD205" i="33"/>
  <c r="DE205" i="33"/>
  <c r="DF205" i="33"/>
  <c r="DG205" i="33"/>
  <c r="DH205" i="33"/>
  <c r="DB206" i="33"/>
  <c r="DC206" i="33"/>
  <c r="DD206" i="33"/>
  <c r="DE206" i="33"/>
  <c r="DF206" i="33"/>
  <c r="DG206" i="33"/>
  <c r="DH206" i="33"/>
  <c r="DB207" i="33"/>
  <c r="DC207" i="33"/>
  <c r="DD207" i="33"/>
  <c r="DE207" i="33"/>
  <c r="DF207" i="33"/>
  <c r="DG207" i="33"/>
  <c r="DH207" i="33"/>
  <c r="DB208" i="33"/>
  <c r="DC208" i="33"/>
  <c r="DD208" i="33"/>
  <c r="DE208" i="33"/>
  <c r="DF208" i="33"/>
  <c r="DG208" i="33"/>
  <c r="DH208" i="33"/>
  <c r="DB209" i="33"/>
  <c r="DC209" i="33"/>
  <c r="DD209" i="33"/>
  <c r="DE209" i="33"/>
  <c r="DF209" i="33"/>
  <c r="DG209" i="33"/>
  <c r="DH209" i="33"/>
  <c r="DB210" i="33"/>
  <c r="DC210" i="33"/>
  <c r="DD210" i="33"/>
  <c r="DE210" i="33"/>
  <c r="DF210" i="33"/>
  <c r="DG210" i="33"/>
  <c r="DH210" i="33"/>
  <c r="DB211" i="33"/>
  <c r="DC211" i="33"/>
  <c r="DD211" i="33"/>
  <c r="DE211" i="33"/>
  <c r="DF211" i="33"/>
  <c r="DG211" i="33"/>
  <c r="DH211" i="33"/>
  <c r="DB212" i="33"/>
  <c r="DC212" i="33"/>
  <c r="DD212" i="33"/>
  <c r="DE212" i="33"/>
  <c r="DF212" i="33"/>
  <c r="DG212" i="33"/>
  <c r="DH212" i="33"/>
  <c r="DB213" i="33"/>
  <c r="DC213" i="33"/>
  <c r="DD213" i="33"/>
  <c r="DE213" i="33"/>
  <c r="DF213" i="33"/>
  <c r="DG213" i="33"/>
  <c r="DH213" i="33"/>
  <c r="DB214" i="33"/>
  <c r="DC214" i="33"/>
  <c r="DD214" i="33"/>
  <c r="DE214" i="33"/>
  <c r="DF214" i="33"/>
  <c r="DG214" i="33"/>
  <c r="DH214" i="33"/>
  <c r="DB215" i="33"/>
  <c r="DC215" i="33"/>
  <c r="DD215" i="33"/>
  <c r="DE215" i="33"/>
  <c r="DF215" i="33"/>
  <c r="DG215" i="33"/>
  <c r="DH215" i="33"/>
  <c r="DB216" i="33"/>
  <c r="DC216" i="33"/>
  <c r="DD216" i="33"/>
  <c r="DE216" i="33"/>
  <c r="DF216" i="33"/>
  <c r="DG216" i="33"/>
  <c r="DH216" i="33"/>
  <c r="DB217" i="33"/>
  <c r="DC217" i="33"/>
  <c r="DD217" i="33"/>
  <c r="DE217" i="33"/>
  <c r="DF217" i="33"/>
  <c r="DG217" i="33"/>
  <c r="DH217" i="33"/>
  <c r="DB218" i="33"/>
  <c r="DC218" i="33"/>
  <c r="DD218" i="33"/>
  <c r="DE218" i="33"/>
  <c r="DF218" i="33"/>
  <c r="DG218" i="33"/>
  <c r="DH218" i="33"/>
  <c r="DB219" i="33"/>
  <c r="DC219" i="33"/>
  <c r="DD219" i="33"/>
  <c r="DE219" i="33"/>
  <c r="DF219" i="33"/>
  <c r="DG219" i="33"/>
  <c r="DH219" i="33"/>
  <c r="DB220" i="33"/>
  <c r="DC220" i="33"/>
  <c r="DD220" i="33"/>
  <c r="DE220" i="33"/>
  <c r="DF220" i="33"/>
  <c r="DG220" i="33"/>
  <c r="DH220" i="33"/>
  <c r="DB221" i="33"/>
  <c r="DC221" i="33"/>
  <c r="DD221" i="33"/>
  <c r="DE221" i="33"/>
  <c r="DF221" i="33"/>
  <c r="DG221" i="33"/>
  <c r="DH221" i="33"/>
  <c r="DB222" i="33"/>
  <c r="DC222" i="33"/>
  <c r="DD222" i="33"/>
  <c r="DE222" i="33"/>
  <c r="DF222" i="33"/>
  <c r="DG222" i="33"/>
  <c r="DH222" i="33"/>
  <c r="DB223" i="33"/>
  <c r="DC223" i="33"/>
  <c r="DD223" i="33"/>
  <c r="DE223" i="33"/>
  <c r="DF223" i="33"/>
  <c r="DG223" i="33"/>
  <c r="DH223" i="33"/>
  <c r="DB224" i="33"/>
  <c r="DC224" i="33"/>
  <c r="DD224" i="33"/>
  <c r="DE224" i="33"/>
  <c r="DF224" i="33"/>
  <c r="DG224" i="33"/>
  <c r="DH224" i="33"/>
  <c r="DB225" i="33"/>
  <c r="DC225" i="33"/>
  <c r="DD225" i="33"/>
  <c r="DE225" i="33"/>
  <c r="DF225" i="33"/>
  <c r="DG225" i="33"/>
  <c r="DH225" i="33"/>
  <c r="DB226" i="33"/>
  <c r="DC226" i="33"/>
  <c r="DD226" i="33"/>
  <c r="DE226" i="33"/>
  <c r="DF226" i="33"/>
  <c r="DG226" i="33"/>
  <c r="DH226" i="33"/>
  <c r="DB227" i="33"/>
  <c r="DC227" i="33"/>
  <c r="DD227" i="33"/>
  <c r="DE227" i="33"/>
  <c r="DF227" i="33"/>
  <c r="DG227" i="33"/>
  <c r="DH227" i="33"/>
  <c r="DB228" i="33"/>
  <c r="DC228" i="33"/>
  <c r="DD228" i="33"/>
  <c r="DE228" i="33"/>
  <c r="DF228" i="33"/>
  <c r="DG228" i="33"/>
  <c r="DH228" i="33"/>
  <c r="DB229" i="33"/>
  <c r="DC229" i="33"/>
  <c r="DD229" i="33"/>
  <c r="DE229" i="33"/>
  <c r="DF229" i="33"/>
  <c r="DG229" i="33"/>
  <c r="DH229" i="33"/>
  <c r="DB230" i="33"/>
  <c r="DC230" i="33"/>
  <c r="DD230" i="33"/>
  <c r="DE230" i="33"/>
  <c r="DF230" i="33"/>
  <c r="DG230" i="33"/>
  <c r="DH230" i="33"/>
  <c r="DB231" i="33"/>
  <c r="DC231" i="33"/>
  <c r="DD231" i="33"/>
  <c r="DE231" i="33"/>
  <c r="DF231" i="33"/>
  <c r="DG231" i="33"/>
  <c r="DH231" i="33"/>
  <c r="DB232" i="33"/>
  <c r="DC232" i="33"/>
  <c r="DD232" i="33"/>
  <c r="DE232" i="33"/>
  <c r="DF232" i="33"/>
  <c r="DG232" i="33"/>
  <c r="DH232" i="33"/>
  <c r="DB233" i="33"/>
  <c r="DC233" i="33"/>
  <c r="DD233" i="33"/>
  <c r="DE233" i="33"/>
  <c r="DF233" i="33"/>
  <c r="DG233" i="33"/>
  <c r="DH233" i="33"/>
  <c r="DB234" i="33"/>
  <c r="DC234" i="33"/>
  <c r="DD234" i="33"/>
  <c r="DE234" i="33"/>
  <c r="DF234" i="33"/>
  <c r="DG234" i="33"/>
  <c r="DH234" i="33"/>
  <c r="DB235" i="33"/>
  <c r="DC235" i="33"/>
  <c r="DD235" i="33"/>
  <c r="DE235" i="33"/>
  <c r="DF235" i="33"/>
  <c r="DG235" i="33"/>
  <c r="DH235" i="33"/>
  <c r="CZ137" i="33"/>
  <c r="DA137" i="33"/>
  <c r="CZ138" i="33"/>
  <c r="DA138" i="33"/>
  <c r="CZ139" i="33"/>
  <c r="DA139" i="33"/>
  <c r="CZ140" i="33"/>
  <c r="DA140" i="33"/>
  <c r="CZ141" i="33"/>
  <c r="DA141" i="33"/>
  <c r="CZ142" i="33"/>
  <c r="DA142" i="33"/>
  <c r="CZ143" i="33"/>
  <c r="DA143" i="33"/>
  <c r="CZ144" i="33"/>
  <c r="DA144" i="33"/>
  <c r="CZ145" i="33"/>
  <c r="DA145" i="33"/>
  <c r="CZ146" i="33"/>
  <c r="DA146" i="33"/>
  <c r="CZ147" i="33"/>
  <c r="DA147" i="33"/>
  <c r="CZ148" i="33"/>
  <c r="DA148" i="33"/>
  <c r="CZ149" i="33"/>
  <c r="DA149" i="33"/>
  <c r="CZ150" i="33"/>
  <c r="DA150" i="33"/>
  <c r="CZ151" i="33"/>
  <c r="DA151" i="33"/>
  <c r="CZ152" i="33"/>
  <c r="DA152" i="33"/>
  <c r="CZ153" i="33"/>
  <c r="DA153" i="33"/>
  <c r="CZ154" i="33"/>
  <c r="DA154" i="33"/>
  <c r="CZ155" i="33"/>
  <c r="DA155" i="33"/>
  <c r="CZ156" i="33"/>
  <c r="DA156" i="33"/>
  <c r="CZ157" i="33"/>
  <c r="DA157" i="33"/>
  <c r="CZ158" i="33"/>
  <c r="DA158" i="33"/>
  <c r="CZ159" i="33"/>
  <c r="DA159" i="33"/>
  <c r="CZ160" i="33"/>
  <c r="DA160" i="33"/>
  <c r="CZ161" i="33"/>
  <c r="DA161" i="33"/>
  <c r="CZ162" i="33"/>
  <c r="DA162" i="33"/>
  <c r="CZ163" i="33"/>
  <c r="DA163" i="33"/>
  <c r="CZ164" i="33"/>
  <c r="DA164" i="33"/>
  <c r="CZ165" i="33"/>
  <c r="DA165" i="33"/>
  <c r="CZ166" i="33"/>
  <c r="DA166" i="33"/>
  <c r="CZ167" i="33"/>
  <c r="DA167" i="33"/>
  <c r="CZ168" i="33"/>
  <c r="DA168" i="33"/>
  <c r="CZ169" i="33"/>
  <c r="DA169" i="33"/>
  <c r="CZ170" i="33"/>
  <c r="DA170" i="33"/>
  <c r="CZ171" i="33"/>
  <c r="DA171" i="33"/>
  <c r="CZ172" i="33"/>
  <c r="DA172" i="33"/>
  <c r="CZ173" i="33"/>
  <c r="DA173" i="33"/>
  <c r="CZ174" i="33"/>
  <c r="DA174" i="33"/>
  <c r="CZ175" i="33"/>
  <c r="DA175" i="33"/>
  <c r="CZ176" i="33"/>
  <c r="DA176" i="33"/>
  <c r="CZ177" i="33"/>
  <c r="DA177" i="33"/>
  <c r="CZ178" i="33"/>
  <c r="DA178" i="33"/>
  <c r="CZ179" i="33"/>
  <c r="DA179" i="33"/>
  <c r="CZ180" i="33"/>
  <c r="DA180" i="33"/>
  <c r="CZ181" i="33"/>
  <c r="DA181" i="33"/>
  <c r="CZ182" i="33"/>
  <c r="DA182" i="33"/>
  <c r="CZ183" i="33"/>
  <c r="DA183" i="33"/>
  <c r="CZ184" i="33"/>
  <c r="DA184" i="33"/>
  <c r="CZ185" i="33"/>
  <c r="DA185" i="33"/>
  <c r="CZ186" i="33"/>
  <c r="DA186" i="33"/>
  <c r="CZ187" i="33"/>
  <c r="DA187" i="33"/>
  <c r="CZ188" i="33"/>
  <c r="DA188" i="33"/>
  <c r="CZ189" i="33"/>
  <c r="DA189" i="33"/>
  <c r="CZ190" i="33"/>
  <c r="DA190" i="33"/>
  <c r="CZ191" i="33"/>
  <c r="DA191" i="33"/>
  <c r="CZ192" i="33"/>
  <c r="DA192" i="33"/>
  <c r="CZ193" i="33"/>
  <c r="DA193" i="33"/>
  <c r="CZ194" i="33"/>
  <c r="DA194" i="33"/>
  <c r="CZ195" i="33"/>
  <c r="DA195" i="33"/>
  <c r="CZ196" i="33"/>
  <c r="DA196" i="33"/>
  <c r="CZ197" i="33"/>
  <c r="DA197" i="33"/>
  <c r="CZ198" i="33"/>
  <c r="DA198" i="33"/>
  <c r="CZ199" i="33"/>
  <c r="DA199" i="33"/>
  <c r="CZ200" i="33"/>
  <c r="DA200" i="33"/>
  <c r="CZ201" i="33"/>
  <c r="DA201" i="33"/>
  <c r="CZ202" i="33"/>
  <c r="DA202" i="33"/>
  <c r="CZ203" i="33"/>
  <c r="DA203" i="33"/>
  <c r="CZ204" i="33"/>
  <c r="DA204" i="33"/>
  <c r="CZ205" i="33"/>
  <c r="DA205" i="33"/>
  <c r="CZ206" i="33"/>
  <c r="DA206" i="33"/>
  <c r="CZ207" i="33"/>
  <c r="DA207" i="33"/>
  <c r="CZ208" i="33"/>
  <c r="DA208" i="33"/>
  <c r="CZ209" i="33"/>
  <c r="DA209" i="33"/>
  <c r="CZ210" i="33"/>
  <c r="DA210" i="33"/>
  <c r="CZ211" i="33"/>
  <c r="DA211" i="33"/>
  <c r="CZ212" i="33"/>
  <c r="DA212" i="33"/>
  <c r="CZ213" i="33"/>
  <c r="DA213" i="33"/>
  <c r="CZ214" i="33"/>
  <c r="DA214" i="33"/>
  <c r="CZ215" i="33"/>
  <c r="DA215" i="33"/>
  <c r="CZ216" i="33"/>
  <c r="DA216" i="33"/>
  <c r="CZ217" i="33"/>
  <c r="DA217" i="33"/>
  <c r="CZ218" i="33"/>
  <c r="DA218" i="33"/>
  <c r="CZ219" i="33"/>
  <c r="DA219" i="33"/>
  <c r="CZ220" i="33"/>
  <c r="DA220" i="33"/>
  <c r="CZ221" i="33"/>
  <c r="DA221" i="33"/>
  <c r="CZ222" i="33"/>
  <c r="DA222" i="33"/>
  <c r="CZ223" i="33"/>
  <c r="DA223" i="33"/>
  <c r="CZ224" i="33"/>
  <c r="DA224" i="33"/>
  <c r="CZ225" i="33"/>
  <c r="DA225" i="33"/>
  <c r="CZ226" i="33"/>
  <c r="DA226" i="33"/>
  <c r="CZ227" i="33"/>
  <c r="DA227" i="33"/>
  <c r="CZ228" i="33"/>
  <c r="DA228" i="33"/>
  <c r="CZ229" i="33"/>
  <c r="DA229" i="33"/>
  <c r="CZ230" i="33"/>
  <c r="DA230" i="33"/>
  <c r="CZ231" i="33"/>
  <c r="DA231" i="33"/>
  <c r="CZ232" i="33"/>
  <c r="DA232" i="33"/>
  <c r="CZ233" i="33"/>
  <c r="DA233" i="33"/>
  <c r="CZ234" i="33"/>
  <c r="DA234" i="33"/>
  <c r="CZ235" i="33"/>
  <c r="DA235" i="33"/>
  <c r="DA136" i="33"/>
  <c r="DA135" i="33"/>
  <c r="CZ136" i="33"/>
  <c r="BD88" i="31"/>
  <c r="CU94" i="31" s="1"/>
  <c r="BB88" i="31"/>
  <c r="CS92" i="31" s="1"/>
  <c r="AZ88" i="31"/>
  <c r="AX88" i="31"/>
  <c r="AV88" i="31"/>
  <c r="CM92" i="31" s="1"/>
  <c r="AT88" i="31"/>
  <c r="AR88" i="31"/>
  <c r="AP88" i="31"/>
  <c r="CG95" i="31" s="1"/>
  <c r="AN88" i="31"/>
  <c r="CE94" i="31" s="1"/>
  <c r="AL88" i="31"/>
  <c r="AJ88" i="31"/>
  <c r="AH88" i="31"/>
  <c r="AF88" i="31"/>
  <c r="BW93" i="31" s="1"/>
  <c r="AD88" i="31"/>
  <c r="AB88" i="31"/>
  <c r="Z88" i="31"/>
  <c r="X88" i="31"/>
  <c r="BO92" i="31" s="1"/>
  <c r="V88" i="31"/>
  <c r="T88" i="31"/>
  <c r="R88" i="31"/>
  <c r="BI129" i="31" s="1"/>
  <c r="CT91" i="31"/>
  <c r="CV91" i="31"/>
  <c r="CT92" i="31"/>
  <c r="CV92" i="31"/>
  <c r="CT93" i="31"/>
  <c r="CV93" i="31"/>
  <c r="CT94" i="31"/>
  <c r="CV94" i="31"/>
  <c r="CT95" i="31"/>
  <c r="CV95" i="31"/>
  <c r="CT96" i="31"/>
  <c r="CV96" i="31"/>
  <c r="CT97" i="31"/>
  <c r="CV97" i="31"/>
  <c r="CT98" i="31"/>
  <c r="CV98" i="31"/>
  <c r="CT99" i="31"/>
  <c r="CU99" i="31"/>
  <c r="CV99" i="31"/>
  <c r="CT100" i="31"/>
  <c r="CV100" i="31"/>
  <c r="CT101" i="31"/>
  <c r="CV101" i="31"/>
  <c r="CS102" i="31"/>
  <c r="CT102" i="31"/>
  <c r="CV102" i="31"/>
  <c r="CS103" i="31"/>
  <c r="CT103" i="31"/>
  <c r="CV103" i="31"/>
  <c r="CS104" i="31"/>
  <c r="CT104" i="31"/>
  <c r="CV104" i="31"/>
  <c r="CS105" i="31"/>
  <c r="CT105" i="31"/>
  <c r="CV105" i="31"/>
  <c r="CS106" i="31"/>
  <c r="CT106" i="31"/>
  <c r="CV106" i="31"/>
  <c r="CS107" i="31"/>
  <c r="CT107" i="31"/>
  <c r="CV107" i="31"/>
  <c r="CS108" i="31"/>
  <c r="CT108" i="31"/>
  <c r="CV108" i="31"/>
  <c r="CS109" i="31"/>
  <c r="CT109" i="31"/>
  <c r="CV109" i="31"/>
  <c r="CS110" i="31"/>
  <c r="CT110" i="31"/>
  <c r="CV110" i="31"/>
  <c r="CS111" i="31"/>
  <c r="CT111" i="31"/>
  <c r="CV111" i="31"/>
  <c r="CS112" i="31"/>
  <c r="CT112" i="31"/>
  <c r="CV112" i="31"/>
  <c r="CS113" i="31"/>
  <c r="CT113" i="31"/>
  <c r="CV113" i="31"/>
  <c r="CS114" i="31"/>
  <c r="CT114" i="31"/>
  <c r="CV114" i="31"/>
  <c r="CS115" i="31"/>
  <c r="CT115" i="31"/>
  <c r="CV115" i="31"/>
  <c r="CS116" i="31"/>
  <c r="CT116" i="31"/>
  <c r="CV116" i="31"/>
  <c r="CS117" i="31"/>
  <c r="CT117" i="31"/>
  <c r="CV117" i="31"/>
  <c r="CS118" i="31"/>
  <c r="CT118" i="31"/>
  <c r="CV118" i="31"/>
  <c r="CS119" i="31"/>
  <c r="CT119" i="31"/>
  <c r="CV119" i="31"/>
  <c r="CS120" i="31"/>
  <c r="CT120" i="31"/>
  <c r="CV120" i="31"/>
  <c r="CS121" i="31"/>
  <c r="CT121" i="31"/>
  <c r="CV121" i="31"/>
  <c r="CS122" i="31"/>
  <c r="CT122" i="31"/>
  <c r="CV122" i="31"/>
  <c r="CS123" i="31"/>
  <c r="CT123" i="31"/>
  <c r="CV123" i="31"/>
  <c r="CS124" i="31"/>
  <c r="CT124" i="31"/>
  <c r="CV124" i="31"/>
  <c r="CS125" i="31"/>
  <c r="CT125" i="31"/>
  <c r="CV125" i="31"/>
  <c r="CS126" i="31"/>
  <c r="CT126" i="31"/>
  <c r="CV126" i="31"/>
  <c r="CS127" i="31"/>
  <c r="CT127" i="31"/>
  <c r="CV127" i="31"/>
  <c r="CS128" i="31"/>
  <c r="CT128" i="31"/>
  <c r="CV128" i="31"/>
  <c r="CS129" i="31"/>
  <c r="CT129" i="31"/>
  <c r="CV129" i="31"/>
  <c r="CS130" i="31"/>
  <c r="CT130" i="31"/>
  <c r="CV130" i="31"/>
  <c r="CS131" i="31"/>
  <c r="CT131" i="31"/>
  <c r="CV131" i="31"/>
  <c r="CS132" i="31"/>
  <c r="CT132" i="31"/>
  <c r="CV132" i="31"/>
  <c r="CS133" i="31"/>
  <c r="CT133" i="31"/>
  <c r="CV133" i="31"/>
  <c r="CS134" i="31"/>
  <c r="CT134" i="31"/>
  <c r="CV134" i="31"/>
  <c r="CS135" i="31"/>
  <c r="CT135" i="31"/>
  <c r="CV135" i="31"/>
  <c r="CS136" i="31"/>
  <c r="CT136" i="31"/>
  <c r="CV136" i="31"/>
  <c r="CS137" i="31"/>
  <c r="CT137" i="31"/>
  <c r="CV137" i="31"/>
  <c r="CS138" i="31"/>
  <c r="CT138" i="31"/>
  <c r="CV138" i="31"/>
  <c r="CS139" i="31"/>
  <c r="CT139" i="31"/>
  <c r="CV139" i="31"/>
  <c r="CS140" i="31"/>
  <c r="CT140" i="31"/>
  <c r="CV140" i="31"/>
  <c r="CS141" i="31"/>
  <c r="CT141" i="31"/>
  <c r="CV141" i="31"/>
  <c r="CS142" i="31"/>
  <c r="CT142" i="31"/>
  <c r="CV142" i="31"/>
  <c r="CS143" i="31"/>
  <c r="CT143" i="31"/>
  <c r="CV143" i="31"/>
  <c r="CS144" i="31"/>
  <c r="CT144" i="31"/>
  <c r="CV144" i="31"/>
  <c r="CS145" i="31"/>
  <c r="CT145" i="31"/>
  <c r="CV145" i="31"/>
  <c r="CS146" i="31"/>
  <c r="CT146" i="31"/>
  <c r="CV146" i="31"/>
  <c r="CS147" i="31"/>
  <c r="CT147" i="31"/>
  <c r="CV147" i="31"/>
  <c r="CS148" i="31"/>
  <c r="CT148" i="31"/>
  <c r="CV148" i="31"/>
  <c r="CS149" i="31"/>
  <c r="CT149" i="31"/>
  <c r="CV149" i="31"/>
  <c r="CS150" i="31"/>
  <c r="CT150" i="31"/>
  <c r="CV150" i="31"/>
  <c r="CS151" i="31"/>
  <c r="CT151" i="31"/>
  <c r="CV151" i="31"/>
  <c r="CS152" i="31"/>
  <c r="CT152" i="31"/>
  <c r="CV152" i="31"/>
  <c r="CS153" i="31"/>
  <c r="CT153" i="31"/>
  <c r="CV153" i="31"/>
  <c r="CS154" i="31"/>
  <c r="CT154" i="31"/>
  <c r="CV154" i="31"/>
  <c r="CS155" i="31"/>
  <c r="CT155" i="31"/>
  <c r="CV155" i="31"/>
  <c r="CS156" i="31"/>
  <c r="CT156" i="31"/>
  <c r="CV156" i="31"/>
  <c r="CS157" i="31"/>
  <c r="CT157" i="31"/>
  <c r="CV157" i="31"/>
  <c r="CS158" i="31"/>
  <c r="CT158" i="31"/>
  <c r="CV158" i="31"/>
  <c r="CS159" i="31"/>
  <c r="CT159" i="31"/>
  <c r="CV159" i="31"/>
  <c r="CS160" i="31"/>
  <c r="CT160" i="31"/>
  <c r="CV160" i="31"/>
  <c r="CS161" i="31"/>
  <c r="CT161" i="31"/>
  <c r="CV161" i="31"/>
  <c r="CS162" i="31"/>
  <c r="CT162" i="31"/>
  <c r="CV162" i="31"/>
  <c r="CS163" i="31"/>
  <c r="CT163" i="31"/>
  <c r="CV163" i="31"/>
  <c r="CS164" i="31"/>
  <c r="CT164" i="31"/>
  <c r="CV164" i="31"/>
  <c r="CS165" i="31"/>
  <c r="CT165" i="31"/>
  <c r="CV165" i="31"/>
  <c r="CS166" i="31"/>
  <c r="CT166" i="31"/>
  <c r="CV166" i="31"/>
  <c r="CS167" i="31"/>
  <c r="CT167" i="31"/>
  <c r="CV167" i="31"/>
  <c r="CS168" i="31"/>
  <c r="CT168" i="31"/>
  <c r="CV168" i="31"/>
  <c r="CS169" i="31"/>
  <c r="CT169" i="31"/>
  <c r="CV169" i="31"/>
  <c r="CS170" i="31"/>
  <c r="CT170" i="31"/>
  <c r="CV170" i="31"/>
  <c r="CS171" i="31"/>
  <c r="CT171" i="31"/>
  <c r="CV171" i="31"/>
  <c r="CS172" i="31"/>
  <c r="CT172" i="31"/>
  <c r="CV172" i="31"/>
  <c r="CS173" i="31"/>
  <c r="CT173" i="31"/>
  <c r="CV173" i="31"/>
  <c r="CS174" i="31"/>
  <c r="CT174" i="31"/>
  <c r="CV174" i="31"/>
  <c r="CS175" i="31"/>
  <c r="CT175" i="31"/>
  <c r="CV175" i="31"/>
  <c r="CS176" i="31"/>
  <c r="CT176" i="31"/>
  <c r="CV176" i="31"/>
  <c r="CS177" i="31"/>
  <c r="CT177" i="31"/>
  <c r="CV177" i="31"/>
  <c r="CS178" i="31"/>
  <c r="CT178" i="31"/>
  <c r="CV178" i="31"/>
  <c r="CS179" i="31"/>
  <c r="CT179" i="31"/>
  <c r="CV179" i="31"/>
  <c r="CS180" i="31"/>
  <c r="CT180" i="31"/>
  <c r="CV180" i="31"/>
  <c r="CS181" i="31"/>
  <c r="CT181" i="31"/>
  <c r="CV181" i="31"/>
  <c r="CS182" i="31"/>
  <c r="CT182" i="31"/>
  <c r="CV182" i="31"/>
  <c r="CS183" i="31"/>
  <c r="CT183" i="31"/>
  <c r="CV183" i="31"/>
  <c r="CS184" i="31"/>
  <c r="CT184" i="31"/>
  <c r="CV184" i="31"/>
  <c r="CS185" i="31"/>
  <c r="CT185" i="31"/>
  <c r="CV185" i="31"/>
  <c r="CS186" i="31"/>
  <c r="CT186" i="31"/>
  <c r="CV186" i="31"/>
  <c r="CS187" i="31"/>
  <c r="CT187" i="31"/>
  <c r="CV187" i="31"/>
  <c r="CS188" i="31"/>
  <c r="CT188" i="31"/>
  <c r="CV188" i="31"/>
  <c r="CS189" i="31"/>
  <c r="CT189" i="31"/>
  <c r="CV189" i="31"/>
  <c r="CS190" i="31"/>
  <c r="CT190" i="31"/>
  <c r="CV190" i="31"/>
  <c r="CS191" i="31"/>
  <c r="CT191" i="31"/>
  <c r="CV191" i="31"/>
  <c r="CR91" i="31"/>
  <c r="CQ92" i="31"/>
  <c r="CR92" i="31"/>
  <c r="CQ93" i="31"/>
  <c r="CR93" i="31"/>
  <c r="CQ94" i="31"/>
  <c r="CR94" i="31"/>
  <c r="CQ95" i="31"/>
  <c r="CR95" i="31"/>
  <c r="CQ96" i="31"/>
  <c r="CR96" i="31"/>
  <c r="CQ97" i="31"/>
  <c r="CR97" i="31"/>
  <c r="CQ98" i="31"/>
  <c r="CR98" i="31"/>
  <c r="CQ99" i="31"/>
  <c r="CR99" i="31"/>
  <c r="CQ100" i="31"/>
  <c r="CR100" i="31"/>
  <c r="CQ101" i="31"/>
  <c r="CR101" i="31"/>
  <c r="CQ102" i="31"/>
  <c r="CR102" i="31"/>
  <c r="CQ103" i="31"/>
  <c r="CR103" i="31"/>
  <c r="CQ104" i="31"/>
  <c r="CR104" i="31"/>
  <c r="CQ105" i="31"/>
  <c r="CR105" i="31"/>
  <c r="CQ106" i="31"/>
  <c r="CR106" i="31"/>
  <c r="CQ107" i="31"/>
  <c r="CR107" i="31"/>
  <c r="CQ108" i="31"/>
  <c r="CR108" i="31"/>
  <c r="CQ109" i="31"/>
  <c r="CR109" i="31"/>
  <c r="CQ110" i="31"/>
  <c r="CR110" i="31"/>
  <c r="CQ111" i="31"/>
  <c r="CR111" i="31"/>
  <c r="CQ112" i="31"/>
  <c r="CR112" i="31"/>
  <c r="CQ113" i="31"/>
  <c r="CR113" i="31"/>
  <c r="CQ114" i="31"/>
  <c r="CR114" i="31"/>
  <c r="CQ115" i="31"/>
  <c r="CR115" i="31"/>
  <c r="CQ116" i="31"/>
  <c r="CR116" i="31"/>
  <c r="CQ117" i="31"/>
  <c r="CR117" i="31"/>
  <c r="CQ118" i="31"/>
  <c r="CR118" i="31"/>
  <c r="CQ119" i="31"/>
  <c r="CR119" i="31"/>
  <c r="CQ120" i="31"/>
  <c r="CR120" i="31"/>
  <c r="CQ121" i="31"/>
  <c r="CR121" i="31"/>
  <c r="CQ122" i="31"/>
  <c r="CR122" i="31"/>
  <c r="CQ123" i="31"/>
  <c r="CR123" i="31"/>
  <c r="CQ124" i="31"/>
  <c r="CR124" i="31"/>
  <c r="CQ125" i="31"/>
  <c r="CR125" i="31"/>
  <c r="CQ126" i="31"/>
  <c r="CR126" i="31"/>
  <c r="CQ127" i="31"/>
  <c r="CR127" i="31"/>
  <c r="CQ128" i="31"/>
  <c r="CR128" i="31"/>
  <c r="CQ129" i="31"/>
  <c r="CR129" i="31"/>
  <c r="CQ130" i="31"/>
  <c r="CR130" i="31"/>
  <c r="CQ131" i="31"/>
  <c r="CR131" i="31"/>
  <c r="CQ132" i="31"/>
  <c r="CR132" i="31"/>
  <c r="CQ133" i="31"/>
  <c r="CR133" i="31"/>
  <c r="CQ134" i="31"/>
  <c r="CR134" i="31"/>
  <c r="CQ135" i="31"/>
  <c r="CR135" i="31"/>
  <c r="CQ136" i="31"/>
  <c r="CR136" i="31"/>
  <c r="CQ137" i="31"/>
  <c r="CR137" i="31"/>
  <c r="CQ138" i="31"/>
  <c r="CR138" i="31"/>
  <c r="CQ139" i="31"/>
  <c r="CR139" i="31"/>
  <c r="CQ140" i="31"/>
  <c r="CR140" i="31"/>
  <c r="CQ141" i="31"/>
  <c r="CR141" i="31"/>
  <c r="CQ142" i="31"/>
  <c r="CR142" i="31"/>
  <c r="CQ143" i="31"/>
  <c r="CR143" i="31"/>
  <c r="CQ144" i="31"/>
  <c r="CR144" i="31"/>
  <c r="CQ145" i="31"/>
  <c r="CR145" i="31"/>
  <c r="CQ146" i="31"/>
  <c r="CR146" i="31"/>
  <c r="CQ147" i="31"/>
  <c r="CR147" i="31"/>
  <c r="CQ148" i="31"/>
  <c r="CR148" i="31"/>
  <c r="CQ149" i="31"/>
  <c r="CR149" i="31"/>
  <c r="CQ150" i="31"/>
  <c r="CR150" i="31"/>
  <c r="CQ151" i="31"/>
  <c r="CR151" i="31"/>
  <c r="CQ152" i="31"/>
  <c r="CR152" i="31"/>
  <c r="CQ153" i="31"/>
  <c r="CR153" i="31"/>
  <c r="CQ154" i="31"/>
  <c r="CR154" i="31"/>
  <c r="CQ155" i="31"/>
  <c r="CR155" i="31"/>
  <c r="CQ156" i="31"/>
  <c r="CR156" i="31"/>
  <c r="CQ157" i="31"/>
  <c r="CR157" i="31"/>
  <c r="CQ158" i="31"/>
  <c r="CR158" i="31"/>
  <c r="CQ159" i="31"/>
  <c r="CR159" i="31"/>
  <c r="CQ160" i="31"/>
  <c r="CR160" i="31"/>
  <c r="CQ161" i="31"/>
  <c r="CR161" i="31"/>
  <c r="CQ162" i="31"/>
  <c r="CR162" i="31"/>
  <c r="CQ163" i="31"/>
  <c r="CR163" i="31"/>
  <c r="CQ164" i="31"/>
  <c r="CR164" i="31"/>
  <c r="CQ165" i="31"/>
  <c r="CR165" i="31"/>
  <c r="CQ166" i="31"/>
  <c r="CR166" i="31"/>
  <c r="CQ167" i="31"/>
  <c r="CR167" i="31"/>
  <c r="CQ168" i="31"/>
  <c r="CR168" i="31"/>
  <c r="CQ169" i="31"/>
  <c r="CR169" i="31"/>
  <c r="CQ170" i="31"/>
  <c r="CR170" i="31"/>
  <c r="CQ171" i="31"/>
  <c r="CR171" i="31"/>
  <c r="CQ172" i="31"/>
  <c r="CR172" i="31"/>
  <c r="CQ173" i="31"/>
  <c r="CR173" i="31"/>
  <c r="CQ174" i="31"/>
  <c r="CR174" i="31"/>
  <c r="CQ175" i="31"/>
  <c r="CR175" i="31"/>
  <c r="CQ176" i="31"/>
  <c r="CR176" i="31"/>
  <c r="CQ177" i="31"/>
  <c r="CR177" i="31"/>
  <c r="CQ178" i="31"/>
  <c r="CR178" i="31"/>
  <c r="CQ179" i="31"/>
  <c r="CR179" i="31"/>
  <c r="CQ180" i="31"/>
  <c r="CR180" i="31"/>
  <c r="CQ181" i="31"/>
  <c r="CR181" i="31"/>
  <c r="CQ182" i="31"/>
  <c r="CR182" i="31"/>
  <c r="CQ183" i="31"/>
  <c r="CR183" i="31"/>
  <c r="CQ184" i="31"/>
  <c r="CR184" i="31"/>
  <c r="CQ185" i="31"/>
  <c r="CR185" i="31"/>
  <c r="CQ186" i="31"/>
  <c r="CR186" i="31"/>
  <c r="CQ187" i="31"/>
  <c r="CR187" i="31"/>
  <c r="CQ188" i="31"/>
  <c r="CR188" i="31"/>
  <c r="CQ189" i="31"/>
  <c r="CR189" i="31"/>
  <c r="CQ190" i="31"/>
  <c r="CR190" i="31"/>
  <c r="CQ191" i="31"/>
  <c r="CR191" i="31"/>
  <c r="CP91" i="31"/>
  <c r="CP92" i="31"/>
  <c r="CP93" i="31"/>
  <c r="CP94" i="31"/>
  <c r="CP95" i="31"/>
  <c r="CP96" i="31"/>
  <c r="CP97" i="31"/>
  <c r="CP98" i="31"/>
  <c r="CP99" i="31"/>
  <c r="CP100" i="31"/>
  <c r="CP101" i="31"/>
  <c r="CP102" i="31"/>
  <c r="CP103" i="31"/>
  <c r="CP104" i="31"/>
  <c r="CP105" i="31"/>
  <c r="CP106" i="31"/>
  <c r="CP107" i="31"/>
  <c r="CP108" i="31"/>
  <c r="CP109" i="31"/>
  <c r="CP110" i="31"/>
  <c r="CP111" i="31"/>
  <c r="CP112" i="31"/>
  <c r="CP113" i="31"/>
  <c r="CP114" i="31"/>
  <c r="CP115" i="31"/>
  <c r="CP116" i="31"/>
  <c r="CP117" i="31"/>
  <c r="CP118" i="31"/>
  <c r="CP119" i="31"/>
  <c r="CP120" i="31"/>
  <c r="CP121" i="31"/>
  <c r="CP122" i="31"/>
  <c r="CP123" i="31"/>
  <c r="CP124" i="31"/>
  <c r="CP125" i="31"/>
  <c r="CP126" i="31"/>
  <c r="CP127" i="31"/>
  <c r="CP128" i="31"/>
  <c r="CP129" i="31"/>
  <c r="CP130" i="31"/>
  <c r="CP131" i="31"/>
  <c r="CP132" i="31"/>
  <c r="CP133" i="31"/>
  <c r="CP134" i="31"/>
  <c r="CP135" i="31"/>
  <c r="CP136" i="31"/>
  <c r="CP137" i="31"/>
  <c r="CP138" i="31"/>
  <c r="CP139" i="31"/>
  <c r="CP140" i="31"/>
  <c r="CP141" i="31"/>
  <c r="CP142" i="31"/>
  <c r="CP143" i="31"/>
  <c r="CP144" i="31"/>
  <c r="CP145" i="31"/>
  <c r="CP146" i="31"/>
  <c r="CP147" i="31"/>
  <c r="CP148" i="31"/>
  <c r="CP149" i="31"/>
  <c r="CP150" i="31"/>
  <c r="CP151" i="31"/>
  <c r="CP152" i="31"/>
  <c r="CP153" i="31"/>
  <c r="CP154" i="31"/>
  <c r="CP155" i="31"/>
  <c r="CP156" i="31"/>
  <c r="CP157" i="31"/>
  <c r="CP158" i="31"/>
  <c r="CP159" i="31"/>
  <c r="CP160" i="31"/>
  <c r="CP161" i="31"/>
  <c r="CP162" i="31"/>
  <c r="CP163" i="31"/>
  <c r="CP164" i="31"/>
  <c r="CP165" i="31"/>
  <c r="CP166" i="31"/>
  <c r="CP167" i="31"/>
  <c r="CP168" i="31"/>
  <c r="CP169" i="31"/>
  <c r="CP170" i="31"/>
  <c r="CP171" i="31"/>
  <c r="CP172" i="31"/>
  <c r="CP173" i="31"/>
  <c r="CP174" i="31"/>
  <c r="CP175" i="31"/>
  <c r="CP176" i="31"/>
  <c r="CP177" i="31"/>
  <c r="CP178" i="31"/>
  <c r="CP179" i="31"/>
  <c r="CP180" i="31"/>
  <c r="CP181" i="31"/>
  <c r="CP182" i="31"/>
  <c r="CP183" i="31"/>
  <c r="CP184" i="31"/>
  <c r="CP185" i="31"/>
  <c r="CP186" i="31"/>
  <c r="CP187" i="31"/>
  <c r="CP188" i="31"/>
  <c r="CP189" i="31"/>
  <c r="CP190" i="31"/>
  <c r="CP191" i="31"/>
  <c r="CL91" i="31"/>
  <c r="CN91" i="31"/>
  <c r="CK92" i="31"/>
  <c r="CL92" i="31"/>
  <c r="CN92" i="31"/>
  <c r="CK93" i="31"/>
  <c r="CL93" i="31"/>
  <c r="CN93" i="31"/>
  <c r="CK94" i="31"/>
  <c r="CL94" i="31"/>
  <c r="CN94" i="31"/>
  <c r="CK95" i="31"/>
  <c r="CL95" i="31"/>
  <c r="CN95" i="31"/>
  <c r="CK96" i="31"/>
  <c r="CL96" i="31"/>
  <c r="CN96" i="31"/>
  <c r="CK97" i="31"/>
  <c r="CL97" i="31"/>
  <c r="CN97" i="31"/>
  <c r="CK98" i="31"/>
  <c r="CL98" i="31"/>
  <c r="CN98" i="31"/>
  <c r="CK99" i="31"/>
  <c r="CL99" i="31"/>
  <c r="CN99" i="31"/>
  <c r="CK100" i="31"/>
  <c r="CL100" i="31"/>
  <c r="CN100" i="31"/>
  <c r="CK101" i="31"/>
  <c r="CL101" i="31"/>
  <c r="CN101" i="31"/>
  <c r="CK102" i="31"/>
  <c r="CL102" i="31"/>
  <c r="CN102" i="31"/>
  <c r="CK103" i="31"/>
  <c r="CL103" i="31"/>
  <c r="CN103" i="31"/>
  <c r="CK104" i="31"/>
  <c r="CL104" i="31"/>
  <c r="CN104" i="31"/>
  <c r="CK105" i="31"/>
  <c r="CL105" i="31"/>
  <c r="CN105" i="31"/>
  <c r="CK106" i="31"/>
  <c r="CL106" i="31"/>
  <c r="CN106" i="31"/>
  <c r="CK107" i="31"/>
  <c r="CL107" i="31"/>
  <c r="CN107" i="31"/>
  <c r="CK108" i="31"/>
  <c r="CL108" i="31"/>
  <c r="CN108" i="31"/>
  <c r="CK109" i="31"/>
  <c r="CL109" i="31"/>
  <c r="CN109" i="31"/>
  <c r="CK110" i="31"/>
  <c r="CL110" i="31"/>
  <c r="CN110" i="31"/>
  <c r="CK111" i="31"/>
  <c r="CL111" i="31"/>
  <c r="CN111" i="31"/>
  <c r="CK112" i="31"/>
  <c r="CL112" i="31"/>
  <c r="CN112" i="31"/>
  <c r="CK113" i="31"/>
  <c r="CL113" i="31"/>
  <c r="CN113" i="31"/>
  <c r="CK114" i="31"/>
  <c r="CL114" i="31"/>
  <c r="CN114" i="31"/>
  <c r="CK115" i="31"/>
  <c r="CL115" i="31"/>
  <c r="CN115" i="31"/>
  <c r="CK116" i="31"/>
  <c r="CL116" i="31"/>
  <c r="CN116" i="31"/>
  <c r="CK117" i="31"/>
  <c r="CL117" i="31"/>
  <c r="CN117" i="31"/>
  <c r="CK118" i="31"/>
  <c r="CL118" i="31"/>
  <c r="CN118" i="31"/>
  <c r="CK119" i="31"/>
  <c r="CL119" i="31"/>
  <c r="CN119" i="31"/>
  <c r="CK120" i="31"/>
  <c r="CL120" i="31"/>
  <c r="CN120" i="31"/>
  <c r="CK121" i="31"/>
  <c r="CL121" i="31"/>
  <c r="CN121" i="31"/>
  <c r="CK122" i="31"/>
  <c r="CL122" i="31"/>
  <c r="CN122" i="31"/>
  <c r="CK123" i="31"/>
  <c r="CL123" i="31"/>
  <c r="CN123" i="31"/>
  <c r="CK124" i="31"/>
  <c r="CL124" i="31"/>
  <c r="CN124" i="31"/>
  <c r="CK125" i="31"/>
  <c r="CL125" i="31"/>
  <c r="CN125" i="31"/>
  <c r="CK126" i="31"/>
  <c r="CL126" i="31"/>
  <c r="CN126" i="31"/>
  <c r="CK127" i="31"/>
  <c r="CL127" i="31"/>
  <c r="CN127" i="31"/>
  <c r="CK128" i="31"/>
  <c r="CL128" i="31"/>
  <c r="CN128" i="31"/>
  <c r="CK129" i="31"/>
  <c r="CL129" i="31"/>
  <c r="CN129" i="31"/>
  <c r="CK130" i="31"/>
  <c r="CL130" i="31"/>
  <c r="CN130" i="31"/>
  <c r="CK131" i="31"/>
  <c r="CL131" i="31"/>
  <c r="CN131" i="31"/>
  <c r="CK132" i="31"/>
  <c r="CL132" i="31"/>
  <c r="CN132" i="31"/>
  <c r="CK133" i="31"/>
  <c r="CL133" i="31"/>
  <c r="CN133" i="31"/>
  <c r="CK134" i="31"/>
  <c r="CL134" i="31"/>
  <c r="CN134" i="31"/>
  <c r="CK135" i="31"/>
  <c r="CL135" i="31"/>
  <c r="CN135" i="31"/>
  <c r="CK136" i="31"/>
  <c r="CL136" i="31"/>
  <c r="CN136" i="31"/>
  <c r="CK137" i="31"/>
  <c r="CL137" i="31"/>
  <c r="CN137" i="31"/>
  <c r="CK138" i="31"/>
  <c r="CL138" i="31"/>
  <c r="CN138" i="31"/>
  <c r="CK139" i="31"/>
  <c r="CL139" i="31"/>
  <c r="CN139" i="31"/>
  <c r="CK140" i="31"/>
  <c r="CL140" i="31"/>
  <c r="CN140" i="31"/>
  <c r="CK141" i="31"/>
  <c r="CL141" i="31"/>
  <c r="CN141" i="31"/>
  <c r="CK142" i="31"/>
  <c r="CL142" i="31"/>
  <c r="CN142" i="31"/>
  <c r="CK143" i="31"/>
  <c r="CL143" i="31"/>
  <c r="CN143" i="31"/>
  <c r="CK144" i="31"/>
  <c r="CL144" i="31"/>
  <c r="CN144" i="31"/>
  <c r="CK145" i="31"/>
  <c r="CL145" i="31"/>
  <c r="CN145" i="31"/>
  <c r="CK146" i="31"/>
  <c r="CL146" i="31"/>
  <c r="CN146" i="31"/>
  <c r="CK147" i="31"/>
  <c r="CL147" i="31"/>
  <c r="CN147" i="31"/>
  <c r="CK148" i="31"/>
  <c r="CL148" i="31"/>
  <c r="CN148" i="31"/>
  <c r="CK149" i="31"/>
  <c r="CL149" i="31"/>
  <c r="CN149" i="31"/>
  <c r="CK150" i="31"/>
  <c r="CL150" i="31"/>
  <c r="CN150" i="31"/>
  <c r="CK151" i="31"/>
  <c r="CL151" i="31"/>
  <c r="CN151" i="31"/>
  <c r="CK152" i="31"/>
  <c r="CL152" i="31"/>
  <c r="CN152" i="31"/>
  <c r="CK153" i="31"/>
  <c r="CL153" i="31"/>
  <c r="CN153" i="31"/>
  <c r="CK154" i="31"/>
  <c r="CL154" i="31"/>
  <c r="CN154" i="31"/>
  <c r="CK155" i="31"/>
  <c r="CL155" i="31"/>
  <c r="CN155" i="31"/>
  <c r="CK156" i="31"/>
  <c r="CL156" i="31"/>
  <c r="CN156" i="31"/>
  <c r="CK157" i="31"/>
  <c r="CL157" i="31"/>
  <c r="CN157" i="31"/>
  <c r="CK158" i="31"/>
  <c r="CL158" i="31"/>
  <c r="CN158" i="31"/>
  <c r="CK159" i="31"/>
  <c r="CL159" i="31"/>
  <c r="CN159" i="31"/>
  <c r="CK160" i="31"/>
  <c r="CL160" i="31"/>
  <c r="CN160" i="31"/>
  <c r="CK161" i="31"/>
  <c r="CL161" i="31"/>
  <c r="CN161" i="31"/>
  <c r="CK162" i="31"/>
  <c r="CL162" i="31"/>
  <c r="CN162" i="31"/>
  <c r="CK163" i="31"/>
  <c r="CL163" i="31"/>
  <c r="CN163" i="31"/>
  <c r="CK164" i="31"/>
  <c r="CL164" i="31"/>
  <c r="CN164" i="31"/>
  <c r="CK165" i="31"/>
  <c r="CL165" i="31"/>
  <c r="CN165" i="31"/>
  <c r="CK166" i="31"/>
  <c r="CL166" i="31"/>
  <c r="CN166" i="31"/>
  <c r="CK167" i="31"/>
  <c r="CL167" i="31"/>
  <c r="CN167" i="31"/>
  <c r="CK168" i="31"/>
  <c r="CL168" i="31"/>
  <c r="CN168" i="31"/>
  <c r="CK169" i="31"/>
  <c r="CL169" i="31"/>
  <c r="CN169" i="31"/>
  <c r="CK170" i="31"/>
  <c r="CL170" i="31"/>
  <c r="CN170" i="31"/>
  <c r="CK171" i="31"/>
  <c r="CL171" i="31"/>
  <c r="CN171" i="31"/>
  <c r="CK172" i="31"/>
  <c r="CL172" i="31"/>
  <c r="CN172" i="31"/>
  <c r="CK173" i="31"/>
  <c r="CL173" i="31"/>
  <c r="CN173" i="31"/>
  <c r="CK174" i="31"/>
  <c r="CL174" i="31"/>
  <c r="CN174" i="31"/>
  <c r="CK175" i="31"/>
  <c r="CL175" i="31"/>
  <c r="CN175" i="31"/>
  <c r="CK176" i="31"/>
  <c r="CL176" i="31"/>
  <c r="CN176" i="31"/>
  <c r="CK177" i="31"/>
  <c r="CL177" i="31"/>
  <c r="CN177" i="31"/>
  <c r="CK178" i="31"/>
  <c r="CL178" i="31"/>
  <c r="CN178" i="31"/>
  <c r="CK179" i="31"/>
  <c r="CL179" i="31"/>
  <c r="CN179" i="31"/>
  <c r="CK180" i="31"/>
  <c r="CL180" i="31"/>
  <c r="CN180" i="31"/>
  <c r="CK181" i="31"/>
  <c r="CL181" i="31"/>
  <c r="CN181" i="31"/>
  <c r="CK182" i="31"/>
  <c r="CL182" i="31"/>
  <c r="CN182" i="31"/>
  <c r="CK183" i="31"/>
  <c r="CL183" i="31"/>
  <c r="CN183" i="31"/>
  <c r="CK184" i="31"/>
  <c r="CL184" i="31"/>
  <c r="CN184" i="31"/>
  <c r="CK185" i="31"/>
  <c r="CL185" i="31"/>
  <c r="CN185" i="31"/>
  <c r="CK186" i="31"/>
  <c r="CL186" i="31"/>
  <c r="CN186" i="31"/>
  <c r="CK187" i="31"/>
  <c r="CL187" i="31"/>
  <c r="CN187" i="31"/>
  <c r="CK188" i="31"/>
  <c r="CL188" i="31"/>
  <c r="CN188" i="31"/>
  <c r="CK189" i="31"/>
  <c r="CL189" i="31"/>
  <c r="CN189" i="31"/>
  <c r="CK190" i="31"/>
  <c r="CL190" i="31"/>
  <c r="CN190" i="31"/>
  <c r="CK191" i="31"/>
  <c r="CL191" i="31"/>
  <c r="CN191" i="31"/>
  <c r="CF91" i="31"/>
  <c r="CH91" i="31"/>
  <c r="CJ91" i="31"/>
  <c r="CF92" i="31"/>
  <c r="CH92" i="31"/>
  <c r="CI92" i="31"/>
  <c r="CJ92" i="31"/>
  <c r="CE93" i="31"/>
  <c r="CF93" i="31"/>
  <c r="CH93" i="31"/>
  <c r="CI93" i="31"/>
  <c r="CJ93" i="31"/>
  <c r="CF94" i="31"/>
  <c r="CH94" i="31"/>
  <c r="CI94" i="31"/>
  <c r="CJ94" i="31"/>
  <c r="CF95" i="31"/>
  <c r="CH95" i="31"/>
  <c r="CI95" i="31"/>
  <c r="CJ95" i="31"/>
  <c r="CF96" i="31"/>
  <c r="CH96" i="31"/>
  <c r="CI96" i="31"/>
  <c r="CJ96" i="31"/>
  <c r="CE97" i="31"/>
  <c r="CF97" i="31"/>
  <c r="CH97" i="31"/>
  <c r="CI97" i="31"/>
  <c r="CJ97" i="31"/>
  <c r="CF98" i="31"/>
  <c r="CH98" i="31"/>
  <c r="CI98" i="31"/>
  <c r="CJ98" i="31"/>
  <c r="CF99" i="31"/>
  <c r="CH99" i="31"/>
  <c r="CI99" i="31"/>
  <c r="CJ99" i="31"/>
  <c r="CF100" i="31"/>
  <c r="CH100" i="31"/>
  <c r="CI100" i="31"/>
  <c r="CJ100" i="31"/>
  <c r="CE101" i="31"/>
  <c r="CF101" i="31"/>
  <c r="CH101" i="31"/>
  <c r="CI101" i="31"/>
  <c r="CJ101" i="31"/>
  <c r="CF102" i="31"/>
  <c r="CH102" i="31"/>
  <c r="CI102" i="31"/>
  <c r="CJ102" i="31"/>
  <c r="CF103" i="31"/>
  <c r="CH103" i="31"/>
  <c r="CI103" i="31"/>
  <c r="CJ103" i="31"/>
  <c r="CF104" i="31"/>
  <c r="CH104" i="31"/>
  <c r="CI104" i="31"/>
  <c r="CJ104" i="31"/>
  <c r="CE105" i="31"/>
  <c r="CF105" i="31"/>
  <c r="CH105" i="31"/>
  <c r="CI105" i="31"/>
  <c r="CJ105" i="31"/>
  <c r="CF106" i="31"/>
  <c r="CH106" i="31"/>
  <c r="CI106" i="31"/>
  <c r="CJ106" i="31"/>
  <c r="CF107" i="31"/>
  <c r="CH107" i="31"/>
  <c r="CI107" i="31"/>
  <c r="CJ107" i="31"/>
  <c r="CF108" i="31"/>
  <c r="CH108" i="31"/>
  <c r="CI108" i="31"/>
  <c r="CJ108" i="31"/>
  <c r="CE109" i="31"/>
  <c r="CF109" i="31"/>
  <c r="CH109" i="31"/>
  <c r="CI109" i="31"/>
  <c r="CJ109" i="31"/>
  <c r="CF110" i="31"/>
  <c r="CH110" i="31"/>
  <c r="CI110" i="31"/>
  <c r="CJ110" i="31"/>
  <c r="CF111" i="31"/>
  <c r="CH111" i="31"/>
  <c r="CI111" i="31"/>
  <c r="CJ111" i="31"/>
  <c r="CF112" i="31"/>
  <c r="CH112" i="31"/>
  <c r="CI112" i="31"/>
  <c r="CJ112" i="31"/>
  <c r="CE113" i="31"/>
  <c r="CF113" i="31"/>
  <c r="CH113" i="31"/>
  <c r="CI113" i="31"/>
  <c r="CJ113" i="31"/>
  <c r="CF114" i="31"/>
  <c r="CH114" i="31"/>
  <c r="CI114" i="31"/>
  <c r="CJ114" i="31"/>
  <c r="CF115" i="31"/>
  <c r="CH115" i="31"/>
  <c r="CI115" i="31"/>
  <c r="CJ115" i="31"/>
  <c r="CF116" i="31"/>
  <c r="CH116" i="31"/>
  <c r="CI116" i="31"/>
  <c r="CJ116" i="31"/>
  <c r="CE117" i="31"/>
  <c r="CF117" i="31"/>
  <c r="CH117" i="31"/>
  <c r="CI117" i="31"/>
  <c r="CJ117" i="31"/>
  <c r="CF118" i="31"/>
  <c r="CH118" i="31"/>
  <c r="CI118" i="31"/>
  <c r="CJ118" i="31"/>
  <c r="CF119" i="31"/>
  <c r="CH119" i="31"/>
  <c r="CI119" i="31"/>
  <c r="CJ119" i="31"/>
  <c r="CF120" i="31"/>
  <c r="CH120" i="31"/>
  <c r="CI120" i="31"/>
  <c r="CJ120" i="31"/>
  <c r="CE121" i="31"/>
  <c r="CF121" i="31"/>
  <c r="CH121" i="31"/>
  <c r="CI121" i="31"/>
  <c r="CJ121" i="31"/>
  <c r="CF122" i="31"/>
  <c r="CH122" i="31"/>
  <c r="CI122" i="31"/>
  <c r="CJ122" i="31"/>
  <c r="CF123" i="31"/>
  <c r="CG123" i="31"/>
  <c r="CH123" i="31"/>
  <c r="CI123" i="31"/>
  <c r="CJ123" i="31"/>
  <c r="CE124" i="31"/>
  <c r="CF124" i="31"/>
  <c r="CH124" i="31"/>
  <c r="CI124" i="31"/>
  <c r="CJ124" i="31"/>
  <c r="CF125" i="31"/>
  <c r="CH125" i="31"/>
  <c r="CI125" i="31"/>
  <c r="CJ125" i="31"/>
  <c r="CF126" i="31"/>
  <c r="CH126" i="31"/>
  <c r="CI126" i="31"/>
  <c r="CJ126" i="31"/>
  <c r="CF127" i="31"/>
  <c r="CH127" i="31"/>
  <c r="CI127" i="31"/>
  <c r="CJ127" i="31"/>
  <c r="CE128" i="31"/>
  <c r="CF128" i="31"/>
  <c r="CH128" i="31"/>
  <c r="CI128" i="31"/>
  <c r="CJ128" i="31"/>
  <c r="CF129" i="31"/>
  <c r="CH129" i="31"/>
  <c r="CI129" i="31"/>
  <c r="CJ129" i="31"/>
  <c r="CF130" i="31"/>
  <c r="CH130" i="31"/>
  <c r="CI130" i="31"/>
  <c r="CJ130" i="31"/>
  <c r="CF131" i="31"/>
  <c r="CH131" i="31"/>
  <c r="CI131" i="31"/>
  <c r="CJ131" i="31"/>
  <c r="CE132" i="31"/>
  <c r="CF132" i="31"/>
  <c r="CH132" i="31"/>
  <c r="CI132" i="31"/>
  <c r="CJ132" i="31"/>
  <c r="CF133" i="31"/>
  <c r="CH133" i="31"/>
  <c r="CI133" i="31"/>
  <c r="CJ133" i="31"/>
  <c r="CF134" i="31"/>
  <c r="CH134" i="31"/>
  <c r="CI134" i="31"/>
  <c r="CJ134" i="31"/>
  <c r="CF135" i="31"/>
  <c r="CH135" i="31"/>
  <c r="CI135" i="31"/>
  <c r="CJ135" i="31"/>
  <c r="CE136" i="31"/>
  <c r="CF136" i="31"/>
  <c r="CH136" i="31"/>
  <c r="CI136" i="31"/>
  <c r="CJ136" i="31"/>
  <c r="CF137" i="31"/>
  <c r="CH137" i="31"/>
  <c r="CI137" i="31"/>
  <c r="CJ137" i="31"/>
  <c r="CF138" i="31"/>
  <c r="CH138" i="31"/>
  <c r="CI138" i="31"/>
  <c r="CJ138" i="31"/>
  <c r="CF139" i="31"/>
  <c r="CH139" i="31"/>
  <c r="CI139" i="31"/>
  <c r="CJ139" i="31"/>
  <c r="CE140" i="31"/>
  <c r="CF140" i="31"/>
  <c r="CH140" i="31"/>
  <c r="CI140" i="31"/>
  <c r="CJ140" i="31"/>
  <c r="CF141" i="31"/>
  <c r="CH141" i="31"/>
  <c r="CI141" i="31"/>
  <c r="CJ141" i="31"/>
  <c r="CF142" i="31"/>
  <c r="CH142" i="31"/>
  <c r="CI142" i="31"/>
  <c r="CJ142" i="31"/>
  <c r="CF143" i="31"/>
  <c r="CH143" i="31"/>
  <c r="CI143" i="31"/>
  <c r="CJ143" i="31"/>
  <c r="CE144" i="31"/>
  <c r="CF144" i="31"/>
  <c r="CH144" i="31"/>
  <c r="CI144" i="31"/>
  <c r="CJ144" i="31"/>
  <c r="CF145" i="31"/>
  <c r="CH145" i="31"/>
  <c r="CI145" i="31"/>
  <c r="CJ145" i="31"/>
  <c r="CF146" i="31"/>
  <c r="CH146" i="31"/>
  <c r="CI146" i="31"/>
  <c r="CJ146" i="31"/>
  <c r="CF147" i="31"/>
  <c r="CH147" i="31"/>
  <c r="CI147" i="31"/>
  <c r="CJ147" i="31"/>
  <c r="CE148" i="31"/>
  <c r="CF148" i="31"/>
  <c r="CH148" i="31"/>
  <c r="CI148" i="31"/>
  <c r="CJ148" i="31"/>
  <c r="CF149" i="31"/>
  <c r="CH149" i="31"/>
  <c r="CI149" i="31"/>
  <c r="CJ149" i="31"/>
  <c r="CF150" i="31"/>
  <c r="CH150" i="31"/>
  <c r="CI150" i="31"/>
  <c r="CJ150" i="31"/>
  <c r="CF151" i="31"/>
  <c r="CH151" i="31"/>
  <c r="CI151" i="31"/>
  <c r="CJ151" i="31"/>
  <c r="CE152" i="31"/>
  <c r="CF152" i="31"/>
  <c r="CH152" i="31"/>
  <c r="CI152" i="31"/>
  <c r="CJ152" i="31"/>
  <c r="CF153" i="31"/>
  <c r="CH153" i="31"/>
  <c r="CI153" i="31"/>
  <c r="CJ153" i="31"/>
  <c r="CF154" i="31"/>
  <c r="CH154" i="31"/>
  <c r="CI154" i="31"/>
  <c r="CJ154" i="31"/>
  <c r="CF155" i="31"/>
  <c r="CG155" i="31"/>
  <c r="CH155" i="31"/>
  <c r="CI155" i="31"/>
  <c r="CJ155" i="31"/>
  <c r="CF156" i="31"/>
  <c r="CH156" i="31"/>
  <c r="CI156" i="31"/>
  <c r="CJ156" i="31"/>
  <c r="CF157" i="31"/>
  <c r="CH157" i="31"/>
  <c r="CI157" i="31"/>
  <c r="CJ157" i="31"/>
  <c r="CF158" i="31"/>
  <c r="CH158" i="31"/>
  <c r="CI158" i="31"/>
  <c r="CJ158" i="31"/>
  <c r="CE159" i="31"/>
  <c r="CF159" i="31"/>
  <c r="CH159" i="31"/>
  <c r="CI159" i="31"/>
  <c r="CJ159" i="31"/>
  <c r="CF160" i="31"/>
  <c r="CH160" i="31"/>
  <c r="CI160" i="31"/>
  <c r="CJ160" i="31"/>
  <c r="CF161" i="31"/>
  <c r="CH161" i="31"/>
  <c r="CI161" i="31"/>
  <c r="CJ161" i="31"/>
  <c r="CF162" i="31"/>
  <c r="CH162" i="31"/>
  <c r="CI162" i="31"/>
  <c r="CJ162" i="31"/>
  <c r="CE163" i="31"/>
  <c r="CF163" i="31"/>
  <c r="CH163" i="31"/>
  <c r="CI163" i="31"/>
  <c r="CJ163" i="31"/>
  <c r="CF164" i="31"/>
  <c r="CH164" i="31"/>
  <c r="CI164" i="31"/>
  <c r="CJ164" i="31"/>
  <c r="CF165" i="31"/>
  <c r="CH165" i="31"/>
  <c r="CI165" i="31"/>
  <c r="CJ165" i="31"/>
  <c r="CF166" i="31"/>
  <c r="CH166" i="31"/>
  <c r="CI166" i="31"/>
  <c r="CJ166" i="31"/>
  <c r="CE167" i="31"/>
  <c r="CF167" i="31"/>
  <c r="CH167" i="31"/>
  <c r="CI167" i="31"/>
  <c r="CJ167" i="31"/>
  <c r="CF168" i="31"/>
  <c r="CH168" i="31"/>
  <c r="CI168" i="31"/>
  <c r="CJ168" i="31"/>
  <c r="CF169" i="31"/>
  <c r="CH169" i="31"/>
  <c r="CI169" i="31"/>
  <c r="CJ169" i="31"/>
  <c r="CF170" i="31"/>
  <c r="CH170" i="31"/>
  <c r="CI170" i="31"/>
  <c r="CJ170" i="31"/>
  <c r="CE171" i="31"/>
  <c r="CF171" i="31"/>
  <c r="CH171" i="31"/>
  <c r="CI171" i="31"/>
  <c r="CJ171" i="31"/>
  <c r="CF172" i="31"/>
  <c r="CH172" i="31"/>
  <c r="CI172" i="31"/>
  <c r="CJ172" i="31"/>
  <c r="CF173" i="31"/>
  <c r="CH173" i="31"/>
  <c r="CI173" i="31"/>
  <c r="CJ173" i="31"/>
  <c r="CF174" i="31"/>
  <c r="CH174" i="31"/>
  <c r="CI174" i="31"/>
  <c r="CJ174" i="31"/>
  <c r="CE175" i="31"/>
  <c r="CF175" i="31"/>
  <c r="CH175" i="31"/>
  <c r="CI175" i="31"/>
  <c r="CJ175" i="31"/>
  <c r="CF176" i="31"/>
  <c r="CH176" i="31"/>
  <c r="CI176" i="31"/>
  <c r="CJ176" i="31"/>
  <c r="CF177" i="31"/>
  <c r="CH177" i="31"/>
  <c r="CI177" i="31"/>
  <c r="CJ177" i="31"/>
  <c r="CF178" i="31"/>
  <c r="CH178" i="31"/>
  <c r="CI178" i="31"/>
  <c r="CJ178" i="31"/>
  <c r="CE179" i="31"/>
  <c r="CF179" i="31"/>
  <c r="CH179" i="31"/>
  <c r="CI179" i="31"/>
  <c r="CJ179" i="31"/>
  <c r="CF180" i="31"/>
  <c r="CH180" i="31"/>
  <c r="CI180" i="31"/>
  <c r="CJ180" i="31"/>
  <c r="CF181" i="31"/>
  <c r="CH181" i="31"/>
  <c r="CI181" i="31"/>
  <c r="CJ181" i="31"/>
  <c r="CF182" i="31"/>
  <c r="CH182" i="31"/>
  <c r="CI182" i="31"/>
  <c r="CJ182" i="31"/>
  <c r="CE183" i="31"/>
  <c r="CF183" i="31"/>
  <c r="CH183" i="31"/>
  <c r="CI183" i="31"/>
  <c r="CJ183" i="31"/>
  <c r="CF184" i="31"/>
  <c r="CH184" i="31"/>
  <c r="CI184" i="31"/>
  <c r="CJ184" i="31"/>
  <c r="CF185" i="31"/>
  <c r="CH185" i="31"/>
  <c r="CI185" i="31"/>
  <c r="CJ185" i="31"/>
  <c r="CF186" i="31"/>
  <c r="CH186" i="31"/>
  <c r="CI186" i="31"/>
  <c r="CJ186" i="31"/>
  <c r="CE187" i="31"/>
  <c r="CF187" i="31"/>
  <c r="CG187" i="31"/>
  <c r="CH187" i="31"/>
  <c r="CI187" i="31"/>
  <c r="CJ187" i="31"/>
  <c r="CF188" i="31"/>
  <c r="CH188" i="31"/>
  <c r="CI188" i="31"/>
  <c r="CJ188" i="31"/>
  <c r="CF189" i="31"/>
  <c r="CH189" i="31"/>
  <c r="CI189" i="31"/>
  <c r="CJ189" i="31"/>
  <c r="CE190" i="31"/>
  <c r="CF190" i="31"/>
  <c r="CH190" i="31"/>
  <c r="CI190" i="31"/>
  <c r="CJ190" i="31"/>
  <c r="CF191" i="31"/>
  <c r="CH191" i="31"/>
  <c r="CI191" i="31"/>
  <c r="CJ191" i="31"/>
  <c r="BZ91" i="31"/>
  <c r="CB91" i="31"/>
  <c r="CD91" i="31"/>
  <c r="BZ92" i="31"/>
  <c r="CA92" i="31"/>
  <c r="CB92" i="31"/>
  <c r="CC92" i="31"/>
  <c r="CD92" i="31"/>
  <c r="BZ93" i="31"/>
  <c r="CA93" i="31"/>
  <c r="CB93" i="31"/>
  <c r="CC93" i="31"/>
  <c r="CD93" i="31"/>
  <c r="BZ94" i="31"/>
  <c r="CA94" i="31"/>
  <c r="CB94" i="31"/>
  <c r="CC94" i="31"/>
  <c r="CD94" i="31"/>
  <c r="BZ95" i="31"/>
  <c r="CA95" i="31"/>
  <c r="CB95" i="31"/>
  <c r="CC95" i="31"/>
  <c r="CD95" i="31"/>
  <c r="BZ96" i="31"/>
  <c r="CA96" i="31"/>
  <c r="CB96" i="31"/>
  <c r="CC96" i="31"/>
  <c r="CD96" i="31"/>
  <c r="BZ97" i="31"/>
  <c r="CA97" i="31"/>
  <c r="CB97" i="31"/>
  <c r="CC97" i="31"/>
  <c r="CD97" i="31"/>
  <c r="BZ98" i="31"/>
  <c r="CA98" i="31"/>
  <c r="CB98" i="31"/>
  <c r="CC98" i="31"/>
  <c r="CD98" i="31"/>
  <c r="BZ99" i="31"/>
  <c r="CA99" i="31"/>
  <c r="CB99" i="31"/>
  <c r="CC99" i="31"/>
  <c r="CD99" i="31"/>
  <c r="BZ100" i="31"/>
  <c r="CA100" i="31"/>
  <c r="CB100" i="31"/>
  <c r="CC100" i="31"/>
  <c r="CD100" i="31"/>
  <c r="BZ101" i="31"/>
  <c r="CA101" i="31"/>
  <c r="CB101" i="31"/>
  <c r="CC101" i="31"/>
  <c r="CD101" i="31"/>
  <c r="BZ102" i="31"/>
  <c r="CA102" i="31"/>
  <c r="CB102" i="31"/>
  <c r="CC102" i="31"/>
  <c r="CD102" i="31"/>
  <c r="BZ103" i="31"/>
  <c r="CA103" i="31"/>
  <c r="CB103" i="31"/>
  <c r="CC103" i="31"/>
  <c r="CD103" i="31"/>
  <c r="BZ104" i="31"/>
  <c r="CA104" i="31"/>
  <c r="CB104" i="31"/>
  <c r="CC104" i="31"/>
  <c r="CD104" i="31"/>
  <c r="BZ105" i="31"/>
  <c r="CA105" i="31"/>
  <c r="CB105" i="31"/>
  <c r="CC105" i="31"/>
  <c r="CD105" i="31"/>
  <c r="BZ106" i="31"/>
  <c r="CA106" i="31"/>
  <c r="CB106" i="31"/>
  <c r="CC106" i="31"/>
  <c r="CD106" i="31"/>
  <c r="BZ107" i="31"/>
  <c r="CA107" i="31"/>
  <c r="CB107" i="31"/>
  <c r="CC107" i="31"/>
  <c r="CD107" i="31"/>
  <c r="BZ108" i="31"/>
  <c r="CA108" i="31"/>
  <c r="CB108" i="31"/>
  <c r="CC108" i="31"/>
  <c r="CD108" i="31"/>
  <c r="BZ109" i="31"/>
  <c r="CA109" i="31"/>
  <c r="CB109" i="31"/>
  <c r="CC109" i="31"/>
  <c r="CD109" i="31"/>
  <c r="BZ110" i="31"/>
  <c r="CA110" i="31"/>
  <c r="CB110" i="31"/>
  <c r="CC110" i="31"/>
  <c r="CD110" i="31"/>
  <c r="BZ111" i="31"/>
  <c r="CA111" i="31"/>
  <c r="CB111" i="31"/>
  <c r="CC111" i="31"/>
  <c r="CD111" i="31"/>
  <c r="BZ112" i="31"/>
  <c r="CA112" i="31"/>
  <c r="CB112" i="31"/>
  <c r="CC112" i="31"/>
  <c r="CD112" i="31"/>
  <c r="BZ113" i="31"/>
  <c r="CA113" i="31"/>
  <c r="CB113" i="31"/>
  <c r="CC113" i="31"/>
  <c r="CD113" i="31"/>
  <c r="BZ114" i="31"/>
  <c r="CA114" i="31"/>
  <c r="CB114" i="31"/>
  <c r="CC114" i="31"/>
  <c r="CD114" i="31"/>
  <c r="BZ115" i="31"/>
  <c r="CA115" i="31"/>
  <c r="CB115" i="31"/>
  <c r="CC115" i="31"/>
  <c r="CD115" i="31"/>
  <c r="BZ116" i="31"/>
  <c r="CA116" i="31"/>
  <c r="CB116" i="31"/>
  <c r="CC116" i="31"/>
  <c r="CD116" i="31"/>
  <c r="BZ117" i="31"/>
  <c r="CA117" i="31"/>
  <c r="CB117" i="31"/>
  <c r="CC117" i="31"/>
  <c r="CD117" i="31"/>
  <c r="BZ118" i="31"/>
  <c r="CA118" i="31"/>
  <c r="CB118" i="31"/>
  <c r="CC118" i="31"/>
  <c r="CD118" i="31"/>
  <c r="BZ119" i="31"/>
  <c r="CA119" i="31"/>
  <c r="CB119" i="31"/>
  <c r="CC119" i="31"/>
  <c r="CD119" i="31"/>
  <c r="BZ120" i="31"/>
  <c r="CA120" i="31"/>
  <c r="CB120" i="31"/>
  <c r="CC120" i="31"/>
  <c r="CD120" i="31"/>
  <c r="BZ121" i="31"/>
  <c r="CA121" i="31"/>
  <c r="CB121" i="31"/>
  <c r="CC121" i="31"/>
  <c r="CD121" i="31"/>
  <c r="BZ122" i="31"/>
  <c r="CA122" i="31"/>
  <c r="CB122" i="31"/>
  <c r="CC122" i="31"/>
  <c r="CD122" i="31"/>
  <c r="BZ123" i="31"/>
  <c r="CA123" i="31"/>
  <c r="CB123" i="31"/>
  <c r="CC123" i="31"/>
  <c r="CD123" i="31"/>
  <c r="BZ124" i="31"/>
  <c r="CA124" i="31"/>
  <c r="CB124" i="31"/>
  <c r="CC124" i="31"/>
  <c r="CD124" i="31"/>
  <c r="BZ125" i="31"/>
  <c r="CA125" i="31"/>
  <c r="CB125" i="31"/>
  <c r="CC125" i="31"/>
  <c r="CD125" i="31"/>
  <c r="BZ126" i="31"/>
  <c r="CA126" i="31"/>
  <c r="CB126" i="31"/>
  <c r="CC126" i="31"/>
  <c r="CD126" i="31"/>
  <c r="BZ127" i="31"/>
  <c r="CA127" i="31"/>
  <c r="CB127" i="31"/>
  <c r="CC127" i="31"/>
  <c r="CD127" i="31"/>
  <c r="BZ128" i="31"/>
  <c r="CA128" i="31"/>
  <c r="CB128" i="31"/>
  <c r="CC128" i="31"/>
  <c r="CD128" i="31"/>
  <c r="BZ129" i="31"/>
  <c r="CA129" i="31"/>
  <c r="CB129" i="31"/>
  <c r="CC129" i="31"/>
  <c r="CD129" i="31"/>
  <c r="BZ130" i="31"/>
  <c r="CA130" i="31"/>
  <c r="CB130" i="31"/>
  <c r="CC130" i="31"/>
  <c r="CD130" i="31"/>
  <c r="BZ131" i="31"/>
  <c r="CA131" i="31"/>
  <c r="CB131" i="31"/>
  <c r="CC131" i="31"/>
  <c r="CD131" i="31"/>
  <c r="BZ132" i="31"/>
  <c r="CA132" i="31"/>
  <c r="CB132" i="31"/>
  <c r="CC132" i="31"/>
  <c r="CD132" i="31"/>
  <c r="BZ133" i="31"/>
  <c r="CA133" i="31"/>
  <c r="CB133" i="31"/>
  <c r="CC133" i="31"/>
  <c r="CD133" i="31"/>
  <c r="BZ134" i="31"/>
  <c r="CA134" i="31"/>
  <c r="CB134" i="31"/>
  <c r="CC134" i="31"/>
  <c r="CD134" i="31"/>
  <c r="BZ135" i="31"/>
  <c r="CA135" i="31"/>
  <c r="CB135" i="31"/>
  <c r="CC135" i="31"/>
  <c r="CD135" i="31"/>
  <c r="BZ136" i="31"/>
  <c r="CA136" i="31"/>
  <c r="CB136" i="31"/>
  <c r="CC136" i="31"/>
  <c r="CD136" i="31"/>
  <c r="BZ137" i="31"/>
  <c r="CA137" i="31"/>
  <c r="CB137" i="31"/>
  <c r="CC137" i="31"/>
  <c r="CD137" i="31"/>
  <c r="BZ138" i="31"/>
  <c r="CA138" i="31"/>
  <c r="CB138" i="31"/>
  <c r="CC138" i="31"/>
  <c r="CD138" i="31"/>
  <c r="BZ139" i="31"/>
  <c r="CA139" i="31"/>
  <c r="CB139" i="31"/>
  <c r="CC139" i="31"/>
  <c r="CD139" i="31"/>
  <c r="BZ140" i="31"/>
  <c r="CA140" i="31"/>
  <c r="CB140" i="31"/>
  <c r="CC140" i="31"/>
  <c r="CD140" i="31"/>
  <c r="BZ141" i="31"/>
  <c r="CA141" i="31"/>
  <c r="CB141" i="31"/>
  <c r="CC141" i="31"/>
  <c r="CD141" i="31"/>
  <c r="BZ142" i="31"/>
  <c r="CA142" i="31"/>
  <c r="CB142" i="31"/>
  <c r="CC142" i="31"/>
  <c r="CD142" i="31"/>
  <c r="BZ143" i="31"/>
  <c r="CA143" i="31"/>
  <c r="CB143" i="31"/>
  <c r="CC143" i="31"/>
  <c r="CD143" i="31"/>
  <c r="BZ144" i="31"/>
  <c r="CA144" i="31"/>
  <c r="CB144" i="31"/>
  <c r="CC144" i="31"/>
  <c r="CD144" i="31"/>
  <c r="BZ145" i="31"/>
  <c r="CA145" i="31"/>
  <c r="CB145" i="31"/>
  <c r="CC145" i="31"/>
  <c r="CD145" i="31"/>
  <c r="BZ146" i="31"/>
  <c r="CA146" i="31"/>
  <c r="CB146" i="31"/>
  <c r="CC146" i="31"/>
  <c r="CD146" i="31"/>
  <c r="BZ147" i="31"/>
  <c r="CA147" i="31"/>
  <c r="CB147" i="31"/>
  <c r="CC147" i="31"/>
  <c r="CD147" i="31"/>
  <c r="BZ148" i="31"/>
  <c r="CA148" i="31"/>
  <c r="CB148" i="31"/>
  <c r="CC148" i="31"/>
  <c r="CD148" i="31"/>
  <c r="BZ149" i="31"/>
  <c r="CA149" i="31"/>
  <c r="CB149" i="31"/>
  <c r="CC149" i="31"/>
  <c r="CD149" i="31"/>
  <c r="BZ150" i="31"/>
  <c r="CA150" i="31"/>
  <c r="CB150" i="31"/>
  <c r="CC150" i="31"/>
  <c r="CD150" i="31"/>
  <c r="BZ151" i="31"/>
  <c r="CA151" i="31"/>
  <c r="CB151" i="31"/>
  <c r="CC151" i="31"/>
  <c r="CD151" i="31"/>
  <c r="BZ152" i="31"/>
  <c r="CA152" i="31"/>
  <c r="CB152" i="31"/>
  <c r="CC152" i="31"/>
  <c r="CD152" i="31"/>
  <c r="BZ153" i="31"/>
  <c r="CA153" i="31"/>
  <c r="CB153" i="31"/>
  <c r="CC153" i="31"/>
  <c r="CD153" i="31"/>
  <c r="BZ154" i="31"/>
  <c r="CA154" i="31"/>
  <c r="CB154" i="31"/>
  <c r="CC154" i="31"/>
  <c r="CD154" i="31"/>
  <c r="BZ155" i="31"/>
  <c r="CA155" i="31"/>
  <c r="CB155" i="31"/>
  <c r="CC155" i="31"/>
  <c r="CD155" i="31"/>
  <c r="BZ156" i="31"/>
  <c r="CA156" i="31"/>
  <c r="CB156" i="31"/>
  <c r="CC156" i="31"/>
  <c r="CD156" i="31"/>
  <c r="BZ157" i="31"/>
  <c r="CA157" i="31"/>
  <c r="CB157" i="31"/>
  <c r="CC157" i="31"/>
  <c r="CD157" i="31"/>
  <c r="BZ158" i="31"/>
  <c r="CA158" i="31"/>
  <c r="CB158" i="31"/>
  <c r="CC158" i="31"/>
  <c r="CD158" i="31"/>
  <c r="BZ159" i="31"/>
  <c r="CA159" i="31"/>
  <c r="CB159" i="31"/>
  <c r="CC159" i="31"/>
  <c r="CD159" i="31"/>
  <c r="BZ160" i="31"/>
  <c r="CA160" i="31"/>
  <c r="CB160" i="31"/>
  <c r="CC160" i="31"/>
  <c r="CD160" i="31"/>
  <c r="BZ161" i="31"/>
  <c r="CA161" i="31"/>
  <c r="CB161" i="31"/>
  <c r="CC161" i="31"/>
  <c r="CD161" i="31"/>
  <c r="BZ162" i="31"/>
  <c r="CA162" i="31"/>
  <c r="CB162" i="31"/>
  <c r="CC162" i="31"/>
  <c r="CD162" i="31"/>
  <c r="BZ163" i="31"/>
  <c r="CA163" i="31"/>
  <c r="CB163" i="31"/>
  <c r="CC163" i="31"/>
  <c r="CD163" i="31"/>
  <c r="BZ164" i="31"/>
  <c r="CA164" i="31"/>
  <c r="CB164" i="31"/>
  <c r="CC164" i="31"/>
  <c r="CD164" i="31"/>
  <c r="BZ165" i="31"/>
  <c r="CA165" i="31"/>
  <c r="CB165" i="31"/>
  <c r="CC165" i="31"/>
  <c r="CD165" i="31"/>
  <c r="BZ166" i="31"/>
  <c r="CA166" i="31"/>
  <c r="CB166" i="31"/>
  <c r="CC166" i="31"/>
  <c r="CD166" i="31"/>
  <c r="BZ167" i="31"/>
  <c r="CA167" i="31"/>
  <c r="CB167" i="31"/>
  <c r="CC167" i="31"/>
  <c r="CD167" i="31"/>
  <c r="BZ168" i="31"/>
  <c r="CA168" i="31"/>
  <c r="CB168" i="31"/>
  <c r="CC168" i="31"/>
  <c r="CD168" i="31"/>
  <c r="BZ169" i="31"/>
  <c r="CA169" i="31"/>
  <c r="CB169" i="31"/>
  <c r="CC169" i="31"/>
  <c r="CD169" i="31"/>
  <c r="BZ170" i="31"/>
  <c r="CA170" i="31"/>
  <c r="CB170" i="31"/>
  <c r="CC170" i="31"/>
  <c r="CD170" i="31"/>
  <c r="BZ171" i="31"/>
  <c r="CA171" i="31"/>
  <c r="CB171" i="31"/>
  <c r="CC171" i="31"/>
  <c r="CD171" i="31"/>
  <c r="BZ172" i="31"/>
  <c r="CA172" i="31"/>
  <c r="CB172" i="31"/>
  <c r="CC172" i="31"/>
  <c r="CD172" i="31"/>
  <c r="BZ173" i="31"/>
  <c r="CA173" i="31"/>
  <c r="CB173" i="31"/>
  <c r="CC173" i="31"/>
  <c r="CD173" i="31"/>
  <c r="BZ174" i="31"/>
  <c r="CA174" i="31"/>
  <c r="CB174" i="31"/>
  <c r="CC174" i="31"/>
  <c r="CD174" i="31"/>
  <c r="BZ175" i="31"/>
  <c r="CA175" i="31"/>
  <c r="CB175" i="31"/>
  <c r="CC175" i="31"/>
  <c r="CD175" i="31"/>
  <c r="BZ176" i="31"/>
  <c r="CA176" i="31"/>
  <c r="CB176" i="31"/>
  <c r="CC176" i="31"/>
  <c r="CD176" i="31"/>
  <c r="BZ177" i="31"/>
  <c r="CA177" i="31"/>
  <c r="CB177" i="31"/>
  <c r="CC177" i="31"/>
  <c r="CD177" i="31"/>
  <c r="BZ178" i="31"/>
  <c r="CA178" i="31"/>
  <c r="CB178" i="31"/>
  <c r="CC178" i="31"/>
  <c r="CD178" i="31"/>
  <c r="BZ179" i="31"/>
  <c r="CA179" i="31"/>
  <c r="CB179" i="31"/>
  <c r="CC179" i="31"/>
  <c r="CD179" i="31"/>
  <c r="BZ180" i="31"/>
  <c r="CA180" i="31"/>
  <c r="CB180" i="31"/>
  <c r="CC180" i="31"/>
  <c r="CD180" i="31"/>
  <c r="BZ181" i="31"/>
  <c r="CA181" i="31"/>
  <c r="CB181" i="31"/>
  <c r="CC181" i="31"/>
  <c r="CD181" i="31"/>
  <c r="BZ182" i="31"/>
  <c r="CA182" i="31"/>
  <c r="CB182" i="31"/>
  <c r="CC182" i="31"/>
  <c r="CD182" i="31"/>
  <c r="BZ183" i="31"/>
  <c r="CA183" i="31"/>
  <c r="CB183" i="31"/>
  <c r="CC183" i="31"/>
  <c r="CD183" i="31"/>
  <c r="BZ184" i="31"/>
  <c r="CA184" i="31"/>
  <c r="CB184" i="31"/>
  <c r="CC184" i="31"/>
  <c r="CD184" i="31"/>
  <c r="BZ185" i="31"/>
  <c r="CA185" i="31"/>
  <c r="CB185" i="31"/>
  <c r="CC185" i="31"/>
  <c r="CD185" i="31"/>
  <c r="BZ186" i="31"/>
  <c r="CA186" i="31"/>
  <c r="CB186" i="31"/>
  <c r="CC186" i="31"/>
  <c r="CD186" i="31"/>
  <c r="BZ187" i="31"/>
  <c r="CA187" i="31"/>
  <c r="CB187" i="31"/>
  <c r="CC187" i="31"/>
  <c r="CD187" i="31"/>
  <c r="BZ188" i="31"/>
  <c r="CA188" i="31"/>
  <c r="CB188" i="31"/>
  <c r="CC188" i="31"/>
  <c r="CD188" i="31"/>
  <c r="BZ189" i="31"/>
  <c r="CA189" i="31"/>
  <c r="CB189" i="31"/>
  <c r="CC189" i="31"/>
  <c r="CD189" i="31"/>
  <c r="BZ190" i="31"/>
  <c r="CA190" i="31"/>
  <c r="CB190" i="31"/>
  <c r="CC190" i="31"/>
  <c r="CD190" i="31"/>
  <c r="BZ191" i="31"/>
  <c r="CA191" i="31"/>
  <c r="CB191" i="31"/>
  <c r="CC191" i="31"/>
  <c r="CD191" i="31"/>
  <c r="BT91" i="31"/>
  <c r="BV91" i="31"/>
  <c r="BX91" i="31"/>
  <c r="BS92" i="31"/>
  <c r="BT92" i="31"/>
  <c r="BU92" i="31"/>
  <c r="BV92" i="31"/>
  <c r="BW92" i="31"/>
  <c r="BX92" i="31"/>
  <c r="BS93" i="31"/>
  <c r="BT93" i="31"/>
  <c r="BU93" i="31"/>
  <c r="BV93" i="31"/>
  <c r="BX93" i="31"/>
  <c r="BS94" i="31"/>
  <c r="BT94" i="31"/>
  <c r="BU94" i="31"/>
  <c r="BV94" i="31"/>
  <c r="BW94" i="31"/>
  <c r="BX94" i="31"/>
  <c r="BS95" i="31"/>
  <c r="BT95" i="31"/>
  <c r="BU95" i="31"/>
  <c r="BV95" i="31"/>
  <c r="BX95" i="31"/>
  <c r="BS96" i="31"/>
  <c r="BT96" i="31"/>
  <c r="BU96" i="31"/>
  <c r="BV96" i="31"/>
  <c r="BW96" i="31"/>
  <c r="BX96" i="31"/>
  <c r="BS97" i="31"/>
  <c r="BT97" i="31"/>
  <c r="BU97" i="31"/>
  <c r="BV97" i="31"/>
  <c r="BX97" i="31"/>
  <c r="BS98" i="31"/>
  <c r="BT98" i="31"/>
  <c r="BU98" i="31"/>
  <c r="BV98" i="31"/>
  <c r="BW98" i="31"/>
  <c r="BX98" i="31"/>
  <c r="BS99" i="31"/>
  <c r="BT99" i="31"/>
  <c r="BU99" i="31"/>
  <c r="BV99" i="31"/>
  <c r="BX99" i="31"/>
  <c r="BS100" i="31"/>
  <c r="BT100" i="31"/>
  <c r="BU100" i="31"/>
  <c r="BV100" i="31"/>
  <c r="BW100" i="31"/>
  <c r="BX100" i="31"/>
  <c r="BS101" i="31"/>
  <c r="BT101" i="31"/>
  <c r="BU101" i="31"/>
  <c r="BV101" i="31"/>
  <c r="BX101" i="31"/>
  <c r="BS102" i="31"/>
  <c r="BT102" i="31"/>
  <c r="BU102" i="31"/>
  <c r="BV102" i="31"/>
  <c r="BW102" i="31"/>
  <c r="BX102" i="31"/>
  <c r="BS103" i="31"/>
  <c r="BT103" i="31"/>
  <c r="BU103" i="31"/>
  <c r="BV103" i="31"/>
  <c r="BX103" i="31"/>
  <c r="BS104" i="31"/>
  <c r="BT104" i="31"/>
  <c r="BU104" i="31"/>
  <c r="BV104" i="31"/>
  <c r="BW104" i="31"/>
  <c r="BX104" i="31"/>
  <c r="BS105" i="31"/>
  <c r="BT105" i="31"/>
  <c r="BU105" i="31"/>
  <c r="BV105" i="31"/>
  <c r="BX105" i="31"/>
  <c r="BS106" i="31"/>
  <c r="BT106" i="31"/>
  <c r="BU106" i="31"/>
  <c r="BV106" i="31"/>
  <c r="BW106" i="31"/>
  <c r="BX106" i="31"/>
  <c r="BS107" i="31"/>
  <c r="BT107" i="31"/>
  <c r="BU107" i="31"/>
  <c r="BV107" i="31"/>
  <c r="BX107" i="31"/>
  <c r="BS108" i="31"/>
  <c r="BT108" i="31"/>
  <c r="BU108" i="31"/>
  <c r="BV108" i="31"/>
  <c r="BW108" i="31"/>
  <c r="BX108" i="31"/>
  <c r="BS109" i="31"/>
  <c r="BT109" i="31"/>
  <c r="BU109" i="31"/>
  <c r="BV109" i="31"/>
  <c r="BX109" i="31"/>
  <c r="BS110" i="31"/>
  <c r="BT110" i="31"/>
  <c r="BU110" i="31"/>
  <c r="BV110" i="31"/>
  <c r="BW110" i="31"/>
  <c r="BX110" i="31"/>
  <c r="BS111" i="31"/>
  <c r="BT111" i="31"/>
  <c r="BU111" i="31"/>
  <c r="BV111" i="31"/>
  <c r="BX111" i="31"/>
  <c r="BS112" i="31"/>
  <c r="BT112" i="31"/>
  <c r="BU112" i="31"/>
  <c r="BV112" i="31"/>
  <c r="BW112" i="31"/>
  <c r="BX112" i="31"/>
  <c r="BS113" i="31"/>
  <c r="BT113" i="31"/>
  <c r="BU113" i="31"/>
  <c r="BV113" i="31"/>
  <c r="BX113" i="31"/>
  <c r="BS114" i="31"/>
  <c r="BT114" i="31"/>
  <c r="BU114" i="31"/>
  <c r="BV114" i="31"/>
  <c r="BW114" i="31"/>
  <c r="BX114" i="31"/>
  <c r="BS115" i="31"/>
  <c r="BT115" i="31"/>
  <c r="BU115" i="31"/>
  <c r="BV115" i="31"/>
  <c r="BX115" i="31"/>
  <c r="BS116" i="31"/>
  <c r="BT116" i="31"/>
  <c r="BU116" i="31"/>
  <c r="BV116" i="31"/>
  <c r="BW116" i="31"/>
  <c r="BX116" i="31"/>
  <c r="BS117" i="31"/>
  <c r="BT117" i="31"/>
  <c r="BU117" i="31"/>
  <c r="BV117" i="31"/>
  <c r="BX117" i="31"/>
  <c r="BS118" i="31"/>
  <c r="BT118" i="31"/>
  <c r="BU118" i="31"/>
  <c r="BV118" i="31"/>
  <c r="BW118" i="31"/>
  <c r="BX118" i="31"/>
  <c r="BS119" i="31"/>
  <c r="BT119" i="31"/>
  <c r="BU119" i="31"/>
  <c r="BV119" i="31"/>
  <c r="BX119" i="31"/>
  <c r="BS120" i="31"/>
  <c r="BT120" i="31"/>
  <c r="BU120" i="31"/>
  <c r="BV120" i="31"/>
  <c r="BW120" i="31"/>
  <c r="BX120" i="31"/>
  <c r="BS121" i="31"/>
  <c r="BT121" i="31"/>
  <c r="BU121" i="31"/>
  <c r="BV121" i="31"/>
  <c r="BX121" i="31"/>
  <c r="BS122" i="31"/>
  <c r="BT122" i="31"/>
  <c r="BU122" i="31"/>
  <c r="BV122" i="31"/>
  <c r="BW122" i="31"/>
  <c r="BX122" i="31"/>
  <c r="BS123" i="31"/>
  <c r="BT123" i="31"/>
  <c r="BU123" i="31"/>
  <c r="BV123" i="31"/>
  <c r="BX123" i="31"/>
  <c r="BS124" i="31"/>
  <c r="BT124" i="31"/>
  <c r="BU124" i="31"/>
  <c r="BV124" i="31"/>
  <c r="BW124" i="31"/>
  <c r="BX124" i="31"/>
  <c r="BS125" i="31"/>
  <c r="BT125" i="31"/>
  <c r="BU125" i="31"/>
  <c r="BV125" i="31"/>
  <c r="BX125" i="31"/>
  <c r="BS126" i="31"/>
  <c r="BT126" i="31"/>
  <c r="BU126" i="31"/>
  <c r="BV126" i="31"/>
  <c r="BW126" i="31"/>
  <c r="BX126" i="31"/>
  <c r="BS127" i="31"/>
  <c r="BT127" i="31"/>
  <c r="BU127" i="31"/>
  <c r="BV127" i="31"/>
  <c r="BX127" i="31"/>
  <c r="BS128" i="31"/>
  <c r="BT128" i="31"/>
  <c r="BU128" i="31"/>
  <c r="BV128" i="31"/>
  <c r="BW128" i="31"/>
  <c r="BX128" i="31"/>
  <c r="BS129" i="31"/>
  <c r="BT129" i="31"/>
  <c r="BU129" i="31"/>
  <c r="BV129" i="31"/>
  <c r="BX129" i="31"/>
  <c r="BS130" i="31"/>
  <c r="BT130" i="31"/>
  <c r="BU130" i="31"/>
  <c r="BV130" i="31"/>
  <c r="BW130" i="31"/>
  <c r="BX130" i="31"/>
  <c r="BS131" i="31"/>
  <c r="BT131" i="31"/>
  <c r="BU131" i="31"/>
  <c r="BV131" i="31"/>
  <c r="BX131" i="31"/>
  <c r="BS132" i="31"/>
  <c r="BT132" i="31"/>
  <c r="BU132" i="31"/>
  <c r="BV132" i="31"/>
  <c r="BW132" i="31"/>
  <c r="BX132" i="31"/>
  <c r="BS133" i="31"/>
  <c r="BT133" i="31"/>
  <c r="BU133" i="31"/>
  <c r="BV133" i="31"/>
  <c r="BX133" i="31"/>
  <c r="BS134" i="31"/>
  <c r="BT134" i="31"/>
  <c r="BU134" i="31"/>
  <c r="BV134" i="31"/>
  <c r="BW134" i="31"/>
  <c r="BX134" i="31"/>
  <c r="BS135" i="31"/>
  <c r="BT135" i="31"/>
  <c r="BU135" i="31"/>
  <c r="BV135" i="31"/>
  <c r="BX135" i="31"/>
  <c r="BS136" i="31"/>
  <c r="BT136" i="31"/>
  <c r="BU136" i="31"/>
  <c r="BV136" i="31"/>
  <c r="BW136" i="31"/>
  <c r="BX136" i="31"/>
  <c r="BS137" i="31"/>
  <c r="BT137" i="31"/>
  <c r="BU137" i="31"/>
  <c r="BV137" i="31"/>
  <c r="BX137" i="31"/>
  <c r="BS138" i="31"/>
  <c r="BT138" i="31"/>
  <c r="BU138" i="31"/>
  <c r="BV138" i="31"/>
  <c r="BW138" i="31"/>
  <c r="BX138" i="31"/>
  <c r="BS139" i="31"/>
  <c r="BT139" i="31"/>
  <c r="BU139" i="31"/>
  <c r="BV139" i="31"/>
  <c r="BX139" i="31"/>
  <c r="BS140" i="31"/>
  <c r="BT140" i="31"/>
  <c r="BU140" i="31"/>
  <c r="BV140" i="31"/>
  <c r="BW140" i="31"/>
  <c r="BX140" i="31"/>
  <c r="BS141" i="31"/>
  <c r="BT141" i="31"/>
  <c r="BU141" i="31"/>
  <c r="BV141" i="31"/>
  <c r="BX141" i="31"/>
  <c r="BS142" i="31"/>
  <c r="BT142" i="31"/>
  <c r="BU142" i="31"/>
  <c r="BV142" i="31"/>
  <c r="BW142" i="31"/>
  <c r="BX142" i="31"/>
  <c r="BS143" i="31"/>
  <c r="BT143" i="31"/>
  <c r="BU143" i="31"/>
  <c r="BV143" i="31"/>
  <c r="BX143" i="31"/>
  <c r="BS144" i="31"/>
  <c r="BT144" i="31"/>
  <c r="BU144" i="31"/>
  <c r="BV144" i="31"/>
  <c r="BW144" i="31"/>
  <c r="BX144" i="31"/>
  <c r="BS145" i="31"/>
  <c r="BT145" i="31"/>
  <c r="BU145" i="31"/>
  <c r="BV145" i="31"/>
  <c r="BX145" i="31"/>
  <c r="BS146" i="31"/>
  <c r="BT146" i="31"/>
  <c r="BU146" i="31"/>
  <c r="BV146" i="31"/>
  <c r="BW146" i="31"/>
  <c r="BX146" i="31"/>
  <c r="BS147" i="31"/>
  <c r="BT147" i="31"/>
  <c r="BU147" i="31"/>
  <c r="BV147" i="31"/>
  <c r="BX147" i="31"/>
  <c r="BS148" i="31"/>
  <c r="BT148" i="31"/>
  <c r="BU148" i="31"/>
  <c r="BV148" i="31"/>
  <c r="BW148" i="31"/>
  <c r="BX148" i="31"/>
  <c r="BS149" i="31"/>
  <c r="BT149" i="31"/>
  <c r="BU149" i="31"/>
  <c r="BV149" i="31"/>
  <c r="BX149" i="31"/>
  <c r="BS150" i="31"/>
  <c r="BT150" i="31"/>
  <c r="BU150" i="31"/>
  <c r="BV150" i="31"/>
  <c r="BW150" i="31"/>
  <c r="BX150" i="31"/>
  <c r="BS151" i="31"/>
  <c r="BT151" i="31"/>
  <c r="BU151" i="31"/>
  <c r="BV151" i="31"/>
  <c r="BX151" i="31"/>
  <c r="BS152" i="31"/>
  <c r="BT152" i="31"/>
  <c r="BU152" i="31"/>
  <c r="BV152" i="31"/>
  <c r="BW152" i="31"/>
  <c r="BX152" i="31"/>
  <c r="BS153" i="31"/>
  <c r="BT153" i="31"/>
  <c r="BU153" i="31"/>
  <c r="BV153" i="31"/>
  <c r="BX153" i="31"/>
  <c r="BS154" i="31"/>
  <c r="BT154" i="31"/>
  <c r="BU154" i="31"/>
  <c r="BV154" i="31"/>
  <c r="BW154" i="31"/>
  <c r="BX154" i="31"/>
  <c r="BS155" i="31"/>
  <c r="BT155" i="31"/>
  <c r="BU155" i="31"/>
  <c r="BV155" i="31"/>
  <c r="BX155" i="31"/>
  <c r="BS156" i="31"/>
  <c r="BT156" i="31"/>
  <c r="BU156" i="31"/>
  <c r="BV156" i="31"/>
  <c r="BW156" i="31"/>
  <c r="BX156" i="31"/>
  <c r="BS157" i="31"/>
  <c r="BT157" i="31"/>
  <c r="BU157" i="31"/>
  <c r="BV157" i="31"/>
  <c r="BX157" i="31"/>
  <c r="BS158" i="31"/>
  <c r="BT158" i="31"/>
  <c r="BU158" i="31"/>
  <c r="BV158" i="31"/>
  <c r="BW158" i="31"/>
  <c r="BX158" i="31"/>
  <c r="BS159" i="31"/>
  <c r="BT159" i="31"/>
  <c r="BU159" i="31"/>
  <c r="BV159" i="31"/>
  <c r="BX159" i="31"/>
  <c r="BS160" i="31"/>
  <c r="BT160" i="31"/>
  <c r="BU160" i="31"/>
  <c r="BV160" i="31"/>
  <c r="BW160" i="31"/>
  <c r="BX160" i="31"/>
  <c r="BS161" i="31"/>
  <c r="BT161" i="31"/>
  <c r="BU161" i="31"/>
  <c r="BV161" i="31"/>
  <c r="BX161" i="31"/>
  <c r="BS162" i="31"/>
  <c r="BT162" i="31"/>
  <c r="BU162" i="31"/>
  <c r="BV162" i="31"/>
  <c r="BW162" i="31"/>
  <c r="BX162" i="31"/>
  <c r="BS163" i="31"/>
  <c r="BT163" i="31"/>
  <c r="BU163" i="31"/>
  <c r="BV163" i="31"/>
  <c r="BX163" i="31"/>
  <c r="BS164" i="31"/>
  <c r="BT164" i="31"/>
  <c r="BU164" i="31"/>
  <c r="BV164" i="31"/>
  <c r="BW164" i="31"/>
  <c r="BX164" i="31"/>
  <c r="BS165" i="31"/>
  <c r="BT165" i="31"/>
  <c r="BU165" i="31"/>
  <c r="BV165" i="31"/>
  <c r="BX165" i="31"/>
  <c r="BS166" i="31"/>
  <c r="BT166" i="31"/>
  <c r="BU166" i="31"/>
  <c r="BV166" i="31"/>
  <c r="BW166" i="31"/>
  <c r="BX166" i="31"/>
  <c r="BS167" i="31"/>
  <c r="BT167" i="31"/>
  <c r="BU167" i="31"/>
  <c r="BV167" i="31"/>
  <c r="BX167" i="31"/>
  <c r="BS168" i="31"/>
  <c r="BT168" i="31"/>
  <c r="BU168" i="31"/>
  <c r="BV168" i="31"/>
  <c r="BW168" i="31"/>
  <c r="BX168" i="31"/>
  <c r="BS169" i="31"/>
  <c r="BT169" i="31"/>
  <c r="BU169" i="31"/>
  <c r="BV169" i="31"/>
  <c r="BX169" i="31"/>
  <c r="BS170" i="31"/>
  <c r="BT170" i="31"/>
  <c r="BU170" i="31"/>
  <c r="BV170" i="31"/>
  <c r="BW170" i="31"/>
  <c r="BX170" i="31"/>
  <c r="BS171" i="31"/>
  <c r="BT171" i="31"/>
  <c r="BU171" i="31"/>
  <c r="BV171" i="31"/>
  <c r="BX171" i="31"/>
  <c r="BS172" i="31"/>
  <c r="BT172" i="31"/>
  <c r="BU172" i="31"/>
  <c r="BV172" i="31"/>
  <c r="BW172" i="31"/>
  <c r="BX172" i="31"/>
  <c r="BS173" i="31"/>
  <c r="BT173" i="31"/>
  <c r="BU173" i="31"/>
  <c r="BV173" i="31"/>
  <c r="BX173" i="31"/>
  <c r="BS174" i="31"/>
  <c r="BT174" i="31"/>
  <c r="BU174" i="31"/>
  <c r="BV174" i="31"/>
  <c r="BW174" i="31"/>
  <c r="BX174" i="31"/>
  <c r="BS175" i="31"/>
  <c r="BT175" i="31"/>
  <c r="BU175" i="31"/>
  <c r="BV175" i="31"/>
  <c r="BX175" i="31"/>
  <c r="BS176" i="31"/>
  <c r="BT176" i="31"/>
  <c r="BU176" i="31"/>
  <c r="BV176" i="31"/>
  <c r="BW176" i="31"/>
  <c r="BX176" i="31"/>
  <c r="BS177" i="31"/>
  <c r="BT177" i="31"/>
  <c r="BU177" i="31"/>
  <c r="BV177" i="31"/>
  <c r="BX177" i="31"/>
  <c r="BS178" i="31"/>
  <c r="BT178" i="31"/>
  <c r="BU178" i="31"/>
  <c r="BV178" i="31"/>
  <c r="BW178" i="31"/>
  <c r="BX178" i="31"/>
  <c r="BS179" i="31"/>
  <c r="BT179" i="31"/>
  <c r="BU179" i="31"/>
  <c r="BV179" i="31"/>
  <c r="BX179" i="31"/>
  <c r="BS180" i="31"/>
  <c r="BT180" i="31"/>
  <c r="BU180" i="31"/>
  <c r="BV180" i="31"/>
  <c r="BW180" i="31"/>
  <c r="BX180" i="31"/>
  <c r="BS181" i="31"/>
  <c r="BT181" i="31"/>
  <c r="BU181" i="31"/>
  <c r="BV181" i="31"/>
  <c r="BX181" i="31"/>
  <c r="BS182" i="31"/>
  <c r="BT182" i="31"/>
  <c r="BU182" i="31"/>
  <c r="BV182" i="31"/>
  <c r="BW182" i="31"/>
  <c r="BX182" i="31"/>
  <c r="BS183" i="31"/>
  <c r="BT183" i="31"/>
  <c r="BU183" i="31"/>
  <c r="BV183" i="31"/>
  <c r="BX183" i="31"/>
  <c r="BS184" i="31"/>
  <c r="BT184" i="31"/>
  <c r="BU184" i="31"/>
  <c r="BV184" i="31"/>
  <c r="BW184" i="31"/>
  <c r="BX184" i="31"/>
  <c r="BS185" i="31"/>
  <c r="BT185" i="31"/>
  <c r="BU185" i="31"/>
  <c r="BV185" i="31"/>
  <c r="BX185" i="31"/>
  <c r="BS186" i="31"/>
  <c r="BT186" i="31"/>
  <c r="BU186" i="31"/>
  <c r="BV186" i="31"/>
  <c r="BW186" i="31"/>
  <c r="BX186" i="31"/>
  <c r="BS187" i="31"/>
  <c r="BT187" i="31"/>
  <c r="BU187" i="31"/>
  <c r="BV187" i="31"/>
  <c r="BX187" i="31"/>
  <c r="BS188" i="31"/>
  <c r="BT188" i="31"/>
  <c r="BU188" i="31"/>
  <c r="BV188" i="31"/>
  <c r="BW188" i="31"/>
  <c r="BX188" i="31"/>
  <c r="BS189" i="31"/>
  <c r="BT189" i="31"/>
  <c r="BU189" i="31"/>
  <c r="BV189" i="31"/>
  <c r="BX189" i="31"/>
  <c r="BS190" i="31"/>
  <c r="BT190" i="31"/>
  <c r="BU190" i="31"/>
  <c r="BV190" i="31"/>
  <c r="BW190" i="31"/>
  <c r="BX190" i="31"/>
  <c r="BS191" i="31"/>
  <c r="BT191" i="31"/>
  <c r="BU191" i="31"/>
  <c r="BV191" i="31"/>
  <c r="BX191" i="31"/>
  <c r="BN91" i="31"/>
  <c r="BP91" i="31"/>
  <c r="BR91" i="31"/>
  <c r="BM92" i="31"/>
  <c r="BN92" i="31"/>
  <c r="BP92" i="31"/>
  <c r="BR92" i="31"/>
  <c r="BM93" i="31"/>
  <c r="BN93" i="31"/>
  <c r="BP93" i="31"/>
  <c r="BR93" i="31"/>
  <c r="BM94" i="31"/>
  <c r="BN94" i="31"/>
  <c r="BP94" i="31"/>
  <c r="BR94" i="31"/>
  <c r="BM95" i="31"/>
  <c r="BN95" i="31"/>
  <c r="BO95" i="31"/>
  <c r="BP95" i="31"/>
  <c r="BR95" i="31"/>
  <c r="BM96" i="31"/>
  <c r="BN96" i="31"/>
  <c r="BP96" i="31"/>
  <c r="BR96" i="31"/>
  <c r="BM97" i="31"/>
  <c r="BN97" i="31"/>
  <c r="BP97" i="31"/>
  <c r="BR97" i="31"/>
  <c r="BM98" i="31"/>
  <c r="BN98" i="31"/>
  <c r="BP98" i="31"/>
  <c r="BR98" i="31"/>
  <c r="BM99" i="31"/>
  <c r="BN99" i="31"/>
  <c r="BO99" i="31"/>
  <c r="BP99" i="31"/>
  <c r="BR99" i="31"/>
  <c r="BM100" i="31"/>
  <c r="BN100" i="31"/>
  <c r="BP100" i="31"/>
  <c r="BR100" i="31"/>
  <c r="BM101" i="31"/>
  <c r="BN101" i="31"/>
  <c r="BP101" i="31"/>
  <c r="BR101" i="31"/>
  <c r="BM102" i="31"/>
  <c r="BN102" i="31"/>
  <c r="BP102" i="31"/>
  <c r="BR102" i="31"/>
  <c r="BM103" i="31"/>
  <c r="BN103" i="31"/>
  <c r="BO103" i="31"/>
  <c r="BP103" i="31"/>
  <c r="BR103" i="31"/>
  <c r="BM104" i="31"/>
  <c r="BN104" i="31"/>
  <c r="BP104" i="31"/>
  <c r="BR104" i="31"/>
  <c r="BM105" i="31"/>
  <c r="BN105" i="31"/>
  <c r="BP105" i="31"/>
  <c r="BR105" i="31"/>
  <c r="BM106" i="31"/>
  <c r="BN106" i="31"/>
  <c r="BP106" i="31"/>
  <c r="BR106" i="31"/>
  <c r="BM107" i="31"/>
  <c r="BN107" i="31"/>
  <c r="BO107" i="31"/>
  <c r="BP107" i="31"/>
  <c r="BR107" i="31"/>
  <c r="BM108" i="31"/>
  <c r="BN108" i="31"/>
  <c r="BP108" i="31"/>
  <c r="BR108" i="31"/>
  <c r="BM109" i="31"/>
  <c r="BN109" i="31"/>
  <c r="BP109" i="31"/>
  <c r="BR109" i="31"/>
  <c r="BM110" i="31"/>
  <c r="BN110" i="31"/>
  <c r="BP110" i="31"/>
  <c r="BR110" i="31"/>
  <c r="BM111" i="31"/>
  <c r="BN111" i="31"/>
  <c r="BO111" i="31"/>
  <c r="BP111" i="31"/>
  <c r="BR111" i="31"/>
  <c r="BM112" i="31"/>
  <c r="BN112" i="31"/>
  <c r="BP112" i="31"/>
  <c r="BR112" i="31"/>
  <c r="BM113" i="31"/>
  <c r="BN113" i="31"/>
  <c r="BP113" i="31"/>
  <c r="BR113" i="31"/>
  <c r="BM114" i="31"/>
  <c r="BN114" i="31"/>
  <c r="BP114" i="31"/>
  <c r="BR114" i="31"/>
  <c r="BM115" i="31"/>
  <c r="BN115" i="31"/>
  <c r="BO115" i="31"/>
  <c r="BP115" i="31"/>
  <c r="BR115" i="31"/>
  <c r="BM116" i="31"/>
  <c r="BN116" i="31"/>
  <c r="BP116" i="31"/>
  <c r="BR116" i="31"/>
  <c r="BM117" i="31"/>
  <c r="BN117" i="31"/>
  <c r="BP117" i="31"/>
  <c r="BR117" i="31"/>
  <c r="BM118" i="31"/>
  <c r="BN118" i="31"/>
  <c r="BP118" i="31"/>
  <c r="BR118" i="31"/>
  <c r="BM119" i="31"/>
  <c r="BN119" i="31"/>
  <c r="BO119" i="31"/>
  <c r="BP119" i="31"/>
  <c r="BR119" i="31"/>
  <c r="BM120" i="31"/>
  <c r="BN120" i="31"/>
  <c r="BP120" i="31"/>
  <c r="BR120" i="31"/>
  <c r="BM121" i="31"/>
  <c r="BN121" i="31"/>
  <c r="BP121" i="31"/>
  <c r="BR121" i="31"/>
  <c r="BM122" i="31"/>
  <c r="BN122" i="31"/>
  <c r="BP122" i="31"/>
  <c r="BR122" i="31"/>
  <c r="BM123" i="31"/>
  <c r="BN123" i="31"/>
  <c r="BO123" i="31"/>
  <c r="BP123" i="31"/>
  <c r="BR123" i="31"/>
  <c r="BM124" i="31"/>
  <c r="BN124" i="31"/>
  <c r="BP124" i="31"/>
  <c r="BR124" i="31"/>
  <c r="BM125" i="31"/>
  <c r="BN125" i="31"/>
  <c r="BP125" i="31"/>
  <c r="BR125" i="31"/>
  <c r="BM126" i="31"/>
  <c r="BN126" i="31"/>
  <c r="BP126" i="31"/>
  <c r="BR126" i="31"/>
  <c r="BM127" i="31"/>
  <c r="BN127" i="31"/>
  <c r="BO127" i="31"/>
  <c r="BP127" i="31"/>
  <c r="BR127" i="31"/>
  <c r="BM128" i="31"/>
  <c r="BN128" i="31"/>
  <c r="BP128" i="31"/>
  <c r="BR128" i="31"/>
  <c r="BM129" i="31"/>
  <c r="BN129" i="31"/>
  <c r="BP129" i="31"/>
  <c r="BR129" i="31"/>
  <c r="BM130" i="31"/>
  <c r="BN130" i="31"/>
  <c r="BP130" i="31"/>
  <c r="BR130" i="31"/>
  <c r="BM131" i="31"/>
  <c r="BN131" i="31"/>
  <c r="BO131" i="31"/>
  <c r="BP131" i="31"/>
  <c r="BR131" i="31"/>
  <c r="BM132" i="31"/>
  <c r="BN132" i="31"/>
  <c r="BP132" i="31"/>
  <c r="BR132" i="31"/>
  <c r="BM133" i="31"/>
  <c r="BN133" i="31"/>
  <c r="BP133" i="31"/>
  <c r="BR133" i="31"/>
  <c r="BM134" i="31"/>
  <c r="BN134" i="31"/>
  <c r="BP134" i="31"/>
  <c r="BR134" i="31"/>
  <c r="BM135" i="31"/>
  <c r="BN135" i="31"/>
  <c r="BO135" i="31"/>
  <c r="BP135" i="31"/>
  <c r="BR135" i="31"/>
  <c r="BM136" i="31"/>
  <c r="BN136" i="31"/>
  <c r="BP136" i="31"/>
  <c r="BR136" i="31"/>
  <c r="BM137" i="31"/>
  <c r="BN137" i="31"/>
  <c r="BP137" i="31"/>
  <c r="BR137" i="31"/>
  <c r="BM138" i="31"/>
  <c r="BN138" i="31"/>
  <c r="BP138" i="31"/>
  <c r="BR138" i="31"/>
  <c r="BM139" i="31"/>
  <c r="BN139" i="31"/>
  <c r="BO139" i="31"/>
  <c r="BP139" i="31"/>
  <c r="BR139" i="31"/>
  <c r="BM140" i="31"/>
  <c r="BN140" i="31"/>
  <c r="BP140" i="31"/>
  <c r="BR140" i="31"/>
  <c r="BM141" i="31"/>
  <c r="BN141" i="31"/>
  <c r="BP141" i="31"/>
  <c r="BR141" i="31"/>
  <c r="BM142" i="31"/>
  <c r="BN142" i="31"/>
  <c r="BP142" i="31"/>
  <c r="BR142" i="31"/>
  <c r="BM143" i="31"/>
  <c r="BN143" i="31"/>
  <c r="BO143" i="31"/>
  <c r="BP143" i="31"/>
  <c r="BR143" i="31"/>
  <c r="BM144" i="31"/>
  <c r="BN144" i="31"/>
  <c r="BP144" i="31"/>
  <c r="BR144" i="31"/>
  <c r="BM145" i="31"/>
  <c r="BN145" i="31"/>
  <c r="BP145" i="31"/>
  <c r="BR145" i="31"/>
  <c r="BM146" i="31"/>
  <c r="BN146" i="31"/>
  <c r="BP146" i="31"/>
  <c r="BR146" i="31"/>
  <c r="BM147" i="31"/>
  <c r="BN147" i="31"/>
  <c r="BO147" i="31"/>
  <c r="BP147" i="31"/>
  <c r="BR147" i="31"/>
  <c r="BM148" i="31"/>
  <c r="BN148" i="31"/>
  <c r="BP148" i="31"/>
  <c r="BR148" i="31"/>
  <c r="BM149" i="31"/>
  <c r="BN149" i="31"/>
  <c r="BP149" i="31"/>
  <c r="BR149" i="31"/>
  <c r="BM150" i="31"/>
  <c r="BN150" i="31"/>
  <c r="BP150" i="31"/>
  <c r="BR150" i="31"/>
  <c r="BM151" i="31"/>
  <c r="BN151" i="31"/>
  <c r="BO151" i="31"/>
  <c r="BP151" i="31"/>
  <c r="BR151" i="31"/>
  <c r="BM152" i="31"/>
  <c r="BN152" i="31"/>
  <c r="BP152" i="31"/>
  <c r="BR152" i="31"/>
  <c r="BM153" i="31"/>
  <c r="BN153" i="31"/>
  <c r="BP153" i="31"/>
  <c r="BR153" i="31"/>
  <c r="BM154" i="31"/>
  <c r="BN154" i="31"/>
  <c r="BP154" i="31"/>
  <c r="BR154" i="31"/>
  <c r="BM155" i="31"/>
  <c r="BN155" i="31"/>
  <c r="BO155" i="31"/>
  <c r="BP155" i="31"/>
  <c r="BR155" i="31"/>
  <c r="BM156" i="31"/>
  <c r="BN156" i="31"/>
  <c r="BP156" i="31"/>
  <c r="BR156" i="31"/>
  <c r="BM157" i="31"/>
  <c r="BN157" i="31"/>
  <c r="BP157" i="31"/>
  <c r="BR157" i="31"/>
  <c r="BM158" i="31"/>
  <c r="BN158" i="31"/>
  <c r="BP158" i="31"/>
  <c r="BR158" i="31"/>
  <c r="BM159" i="31"/>
  <c r="BN159" i="31"/>
  <c r="BO159" i="31"/>
  <c r="BP159" i="31"/>
  <c r="BR159" i="31"/>
  <c r="BM160" i="31"/>
  <c r="BN160" i="31"/>
  <c r="BP160" i="31"/>
  <c r="BR160" i="31"/>
  <c r="BM161" i="31"/>
  <c r="BN161" i="31"/>
  <c r="BP161" i="31"/>
  <c r="BR161" i="31"/>
  <c r="BM162" i="31"/>
  <c r="BN162" i="31"/>
  <c r="BP162" i="31"/>
  <c r="BR162" i="31"/>
  <c r="BM163" i="31"/>
  <c r="BN163" i="31"/>
  <c r="BO163" i="31"/>
  <c r="BP163" i="31"/>
  <c r="BR163" i="31"/>
  <c r="BM164" i="31"/>
  <c r="BN164" i="31"/>
  <c r="BP164" i="31"/>
  <c r="BR164" i="31"/>
  <c r="BM165" i="31"/>
  <c r="BN165" i="31"/>
  <c r="BP165" i="31"/>
  <c r="BR165" i="31"/>
  <c r="BM166" i="31"/>
  <c r="BN166" i="31"/>
  <c r="BP166" i="31"/>
  <c r="BR166" i="31"/>
  <c r="BM167" i="31"/>
  <c r="BN167" i="31"/>
  <c r="BO167" i="31"/>
  <c r="BP167" i="31"/>
  <c r="BR167" i="31"/>
  <c r="BM168" i="31"/>
  <c r="BN168" i="31"/>
  <c r="BP168" i="31"/>
  <c r="BR168" i="31"/>
  <c r="BM169" i="31"/>
  <c r="BN169" i="31"/>
  <c r="BP169" i="31"/>
  <c r="BR169" i="31"/>
  <c r="BM170" i="31"/>
  <c r="BN170" i="31"/>
  <c r="BP170" i="31"/>
  <c r="BR170" i="31"/>
  <c r="BM171" i="31"/>
  <c r="BN171" i="31"/>
  <c r="BO171" i="31"/>
  <c r="BP171" i="31"/>
  <c r="BR171" i="31"/>
  <c r="BM172" i="31"/>
  <c r="BN172" i="31"/>
  <c r="BP172" i="31"/>
  <c r="BR172" i="31"/>
  <c r="BM173" i="31"/>
  <c r="BN173" i="31"/>
  <c r="BP173" i="31"/>
  <c r="BR173" i="31"/>
  <c r="BM174" i="31"/>
  <c r="BN174" i="31"/>
  <c r="BP174" i="31"/>
  <c r="BR174" i="31"/>
  <c r="BM175" i="31"/>
  <c r="BN175" i="31"/>
  <c r="BO175" i="31"/>
  <c r="BP175" i="31"/>
  <c r="BR175" i="31"/>
  <c r="BM176" i="31"/>
  <c r="BN176" i="31"/>
  <c r="BP176" i="31"/>
  <c r="BR176" i="31"/>
  <c r="BM177" i="31"/>
  <c r="BN177" i="31"/>
  <c r="BP177" i="31"/>
  <c r="BR177" i="31"/>
  <c r="BM178" i="31"/>
  <c r="BN178" i="31"/>
  <c r="BP178" i="31"/>
  <c r="BR178" i="31"/>
  <c r="BM179" i="31"/>
  <c r="BN179" i="31"/>
  <c r="BO179" i="31"/>
  <c r="BP179" i="31"/>
  <c r="BR179" i="31"/>
  <c r="BM180" i="31"/>
  <c r="BN180" i="31"/>
  <c r="BP180" i="31"/>
  <c r="BR180" i="31"/>
  <c r="BM181" i="31"/>
  <c r="BN181" i="31"/>
  <c r="BP181" i="31"/>
  <c r="BR181" i="31"/>
  <c r="BM182" i="31"/>
  <c r="BN182" i="31"/>
  <c r="BP182" i="31"/>
  <c r="BR182" i="31"/>
  <c r="BM183" i="31"/>
  <c r="BN183" i="31"/>
  <c r="BO183" i="31"/>
  <c r="BP183" i="31"/>
  <c r="BR183" i="31"/>
  <c r="BM184" i="31"/>
  <c r="BN184" i="31"/>
  <c r="BP184" i="31"/>
  <c r="BR184" i="31"/>
  <c r="BM185" i="31"/>
  <c r="BN185" i="31"/>
  <c r="BP185" i="31"/>
  <c r="BR185" i="31"/>
  <c r="BM186" i="31"/>
  <c r="BN186" i="31"/>
  <c r="BP186" i="31"/>
  <c r="BR186" i="31"/>
  <c r="BM187" i="31"/>
  <c r="BN187" i="31"/>
  <c r="BO187" i="31"/>
  <c r="BP187" i="31"/>
  <c r="BR187" i="31"/>
  <c r="BM188" i="31"/>
  <c r="BN188" i="31"/>
  <c r="BP188" i="31"/>
  <c r="BR188" i="31"/>
  <c r="BM189" i="31"/>
  <c r="BN189" i="31"/>
  <c r="BP189" i="31"/>
  <c r="BR189" i="31"/>
  <c r="BM190" i="31"/>
  <c r="BN190" i="31"/>
  <c r="BP190" i="31"/>
  <c r="BR190" i="31"/>
  <c r="BM191" i="31"/>
  <c r="BN191" i="31"/>
  <c r="BO191" i="31"/>
  <c r="BP191" i="31"/>
  <c r="BR191" i="31"/>
  <c r="BK93" i="31"/>
  <c r="BL93" i="31"/>
  <c r="BK94" i="31"/>
  <c r="BL94" i="31"/>
  <c r="BK95" i="31"/>
  <c r="BL95" i="31"/>
  <c r="BK96" i="31"/>
  <c r="BL96" i="31"/>
  <c r="BK97" i="31"/>
  <c r="BL97" i="31"/>
  <c r="BK98" i="31"/>
  <c r="BL98" i="31"/>
  <c r="BK99" i="31"/>
  <c r="BL99" i="31"/>
  <c r="BK100" i="31"/>
  <c r="BL100" i="31"/>
  <c r="BK101" i="31"/>
  <c r="BL101" i="31"/>
  <c r="BK102" i="31"/>
  <c r="BL102" i="31"/>
  <c r="BK103" i="31"/>
  <c r="BL103" i="31"/>
  <c r="BK104" i="31"/>
  <c r="BL104" i="31"/>
  <c r="BK105" i="31"/>
  <c r="BL105" i="31"/>
  <c r="BK106" i="31"/>
  <c r="BL106" i="31"/>
  <c r="BK107" i="31"/>
  <c r="BL107" i="31"/>
  <c r="BK108" i="31"/>
  <c r="BL108" i="31"/>
  <c r="BK109" i="31"/>
  <c r="BL109" i="31"/>
  <c r="BK110" i="31"/>
  <c r="BL110" i="31"/>
  <c r="BK111" i="31"/>
  <c r="BL111" i="31"/>
  <c r="BK112" i="31"/>
  <c r="BL112" i="31"/>
  <c r="BK113" i="31"/>
  <c r="BL113" i="31"/>
  <c r="BK114" i="31"/>
  <c r="BL114" i="31"/>
  <c r="BK115" i="31"/>
  <c r="BL115" i="31"/>
  <c r="BK116" i="31"/>
  <c r="BL116" i="31"/>
  <c r="BK117" i="31"/>
  <c r="BL117" i="31"/>
  <c r="BK118" i="31"/>
  <c r="BL118" i="31"/>
  <c r="BK119" i="31"/>
  <c r="BL119" i="31"/>
  <c r="BK120" i="31"/>
  <c r="BL120" i="31"/>
  <c r="BK121" i="31"/>
  <c r="BL121" i="31"/>
  <c r="BK122" i="31"/>
  <c r="BL122" i="31"/>
  <c r="BK123" i="31"/>
  <c r="BL123" i="31"/>
  <c r="BK124" i="31"/>
  <c r="BL124" i="31"/>
  <c r="BK125" i="31"/>
  <c r="BL125" i="31"/>
  <c r="BK126" i="31"/>
  <c r="BL126" i="31"/>
  <c r="BK127" i="31"/>
  <c r="BL127" i="31"/>
  <c r="BK128" i="31"/>
  <c r="BL128" i="31"/>
  <c r="BK129" i="31"/>
  <c r="BL129" i="31"/>
  <c r="BK130" i="31"/>
  <c r="BL130" i="31"/>
  <c r="BK131" i="31"/>
  <c r="BL131" i="31"/>
  <c r="BK132" i="31"/>
  <c r="BL132" i="31"/>
  <c r="BK133" i="31"/>
  <c r="BL133" i="31"/>
  <c r="BK134" i="31"/>
  <c r="BL134" i="31"/>
  <c r="BK135" i="31"/>
  <c r="BL135" i="31"/>
  <c r="BK136" i="31"/>
  <c r="BL136" i="31"/>
  <c r="BK137" i="31"/>
  <c r="BL137" i="31"/>
  <c r="BK138" i="31"/>
  <c r="BL138" i="31"/>
  <c r="BK139" i="31"/>
  <c r="BL139" i="31"/>
  <c r="BK140" i="31"/>
  <c r="BL140" i="31"/>
  <c r="BK141" i="31"/>
  <c r="BL141" i="31"/>
  <c r="BK142" i="31"/>
  <c r="BL142" i="31"/>
  <c r="BK143" i="31"/>
  <c r="BL143" i="31"/>
  <c r="BK144" i="31"/>
  <c r="BL144" i="31"/>
  <c r="BK145" i="31"/>
  <c r="BL145" i="31"/>
  <c r="BK146" i="31"/>
  <c r="BL146" i="31"/>
  <c r="BK147" i="31"/>
  <c r="BL147" i="31"/>
  <c r="BK148" i="31"/>
  <c r="BL148" i="31"/>
  <c r="BK149" i="31"/>
  <c r="BL149" i="31"/>
  <c r="BK150" i="31"/>
  <c r="BL150" i="31"/>
  <c r="BK151" i="31"/>
  <c r="BL151" i="31"/>
  <c r="BK152" i="31"/>
  <c r="BL152" i="31"/>
  <c r="BK153" i="31"/>
  <c r="BL153" i="31"/>
  <c r="BK154" i="31"/>
  <c r="BL154" i="31"/>
  <c r="BK155" i="31"/>
  <c r="BL155" i="31"/>
  <c r="BK156" i="31"/>
  <c r="BL156" i="31"/>
  <c r="BK157" i="31"/>
  <c r="BL157" i="31"/>
  <c r="BK158" i="31"/>
  <c r="BL158" i="31"/>
  <c r="BK159" i="31"/>
  <c r="BL159" i="31"/>
  <c r="BK160" i="31"/>
  <c r="BL160" i="31"/>
  <c r="BK161" i="31"/>
  <c r="BL161" i="31"/>
  <c r="BK162" i="31"/>
  <c r="BL162" i="31"/>
  <c r="BK163" i="31"/>
  <c r="BL163" i="31"/>
  <c r="BK164" i="31"/>
  <c r="BL164" i="31"/>
  <c r="BK165" i="31"/>
  <c r="BL165" i="31"/>
  <c r="BK166" i="31"/>
  <c r="BL166" i="31"/>
  <c r="BK167" i="31"/>
  <c r="BL167" i="31"/>
  <c r="BK168" i="31"/>
  <c r="BL168" i="31"/>
  <c r="BK169" i="31"/>
  <c r="BL169" i="31"/>
  <c r="BK170" i="31"/>
  <c r="BL170" i="31"/>
  <c r="BK171" i="31"/>
  <c r="BL171" i="31"/>
  <c r="BK172" i="31"/>
  <c r="BL172" i="31"/>
  <c r="BK173" i="31"/>
  <c r="BL173" i="31"/>
  <c r="BK174" i="31"/>
  <c r="BL174" i="31"/>
  <c r="BK175" i="31"/>
  <c r="BL175" i="31"/>
  <c r="BK176" i="31"/>
  <c r="BL176" i="31"/>
  <c r="BK177" i="31"/>
  <c r="BL177" i="31"/>
  <c r="BK178" i="31"/>
  <c r="BL178" i="31"/>
  <c r="BK179" i="31"/>
  <c r="BL179" i="31"/>
  <c r="BK180" i="31"/>
  <c r="BL180" i="31"/>
  <c r="BK181" i="31"/>
  <c r="BL181" i="31"/>
  <c r="BK182" i="31"/>
  <c r="BL182" i="31"/>
  <c r="BK183" i="31"/>
  <c r="BL183" i="31"/>
  <c r="BK184" i="31"/>
  <c r="BL184" i="31"/>
  <c r="BK185" i="31"/>
  <c r="BL185" i="31"/>
  <c r="BK186" i="31"/>
  <c r="BL186" i="31"/>
  <c r="BK187" i="31"/>
  <c r="BL187" i="31"/>
  <c r="BK188" i="31"/>
  <c r="BL188" i="31"/>
  <c r="BK189" i="31"/>
  <c r="BL189" i="31"/>
  <c r="BK190" i="31"/>
  <c r="BL190" i="31"/>
  <c r="BK191" i="31"/>
  <c r="BL191" i="31"/>
  <c r="BL92" i="31"/>
  <c r="BK92" i="31"/>
  <c r="BL91" i="31"/>
  <c r="BJ91" i="31"/>
  <c r="BJ93" i="31"/>
  <c r="BJ94" i="31"/>
  <c r="BJ95" i="31"/>
  <c r="BJ96" i="31"/>
  <c r="BJ97" i="31"/>
  <c r="BJ98" i="31"/>
  <c r="BJ99" i="31"/>
  <c r="BJ100" i="31"/>
  <c r="BJ101" i="31"/>
  <c r="BJ102" i="31"/>
  <c r="BJ103" i="31"/>
  <c r="BJ104" i="31"/>
  <c r="BJ105" i="31"/>
  <c r="BJ106" i="31"/>
  <c r="BJ107" i="31"/>
  <c r="BJ108" i="31"/>
  <c r="BJ109" i="31"/>
  <c r="BJ110" i="31"/>
  <c r="BJ111" i="31"/>
  <c r="BJ112" i="31"/>
  <c r="BJ113" i="31"/>
  <c r="BJ114" i="31"/>
  <c r="BJ115" i="31"/>
  <c r="BJ116" i="31"/>
  <c r="BJ117" i="31"/>
  <c r="BJ118" i="31"/>
  <c r="BJ119" i="31"/>
  <c r="BJ120" i="31"/>
  <c r="BI121" i="31"/>
  <c r="BJ121" i="31"/>
  <c r="BJ122" i="31"/>
  <c r="BJ123" i="31"/>
  <c r="BJ124" i="31"/>
  <c r="BJ125" i="31"/>
  <c r="BJ126" i="31"/>
  <c r="BJ127" i="31"/>
  <c r="BJ128" i="31"/>
  <c r="BJ129" i="31"/>
  <c r="BJ130" i="31"/>
  <c r="BJ131" i="31"/>
  <c r="BJ132" i="31"/>
  <c r="BJ133" i="31"/>
  <c r="BJ134" i="31"/>
  <c r="BJ135" i="31"/>
  <c r="BJ136" i="31"/>
  <c r="BJ137" i="31"/>
  <c r="BJ138" i="31"/>
  <c r="BJ139" i="31"/>
  <c r="BJ140" i="31"/>
  <c r="BJ141" i="31"/>
  <c r="BJ142" i="31"/>
  <c r="BJ143" i="31"/>
  <c r="BJ144" i="31"/>
  <c r="BJ145" i="31"/>
  <c r="BJ146" i="31"/>
  <c r="BJ147" i="31"/>
  <c r="BJ148" i="31"/>
  <c r="BJ149" i="31"/>
  <c r="BJ150" i="31"/>
  <c r="BJ151" i="31"/>
  <c r="BJ152" i="31"/>
  <c r="BI153" i="31"/>
  <c r="BJ153" i="31"/>
  <c r="BJ154" i="31"/>
  <c r="BJ155" i="31"/>
  <c r="BJ156" i="31"/>
  <c r="BJ157" i="31"/>
  <c r="BJ158" i="31"/>
  <c r="BJ159" i="31"/>
  <c r="BJ160" i="31"/>
  <c r="BI161" i="31"/>
  <c r="BJ161" i="31"/>
  <c r="BJ162" i="31"/>
  <c r="BJ163" i="31"/>
  <c r="BJ164" i="31"/>
  <c r="BJ165" i="31"/>
  <c r="BJ166" i="31"/>
  <c r="BJ167" i="31"/>
  <c r="BJ168" i="31"/>
  <c r="BJ169" i="31"/>
  <c r="BJ170" i="31"/>
  <c r="BJ171" i="31"/>
  <c r="BJ172" i="31"/>
  <c r="BJ173" i="31"/>
  <c r="BJ174" i="31"/>
  <c r="BJ175" i="31"/>
  <c r="BJ176" i="31"/>
  <c r="BJ177" i="31"/>
  <c r="BJ178" i="31"/>
  <c r="BJ179" i="31"/>
  <c r="BJ180" i="31"/>
  <c r="BJ181" i="31"/>
  <c r="BJ182" i="31"/>
  <c r="BJ183" i="31"/>
  <c r="BJ184" i="31"/>
  <c r="BI185" i="31"/>
  <c r="BJ185" i="31"/>
  <c r="BJ186" i="31"/>
  <c r="BJ187" i="31"/>
  <c r="BJ188" i="31"/>
  <c r="BJ189" i="31"/>
  <c r="BJ190" i="31"/>
  <c r="BJ191" i="31"/>
  <c r="BJ92" i="31"/>
  <c r="BO190" i="31" l="1"/>
  <c r="BO186" i="31"/>
  <c r="BO170" i="31"/>
  <c r="BO166" i="31"/>
  <c r="BO162" i="31"/>
  <c r="BO158" i="31"/>
  <c r="BO150" i="31"/>
  <c r="BO142" i="31"/>
  <c r="BO130" i="31"/>
  <c r="BO122" i="31"/>
  <c r="BO114" i="31"/>
  <c r="BO110" i="31"/>
  <c r="BO106" i="31"/>
  <c r="BO94" i="31"/>
  <c r="CE189" i="31"/>
  <c r="CE186" i="31"/>
  <c r="CE182" i="31"/>
  <c r="CE178" i="31"/>
  <c r="CE174" i="31"/>
  <c r="CE170" i="31"/>
  <c r="CE166" i="31"/>
  <c r="CE162" i="31"/>
  <c r="CE158" i="31"/>
  <c r="CE155" i="31"/>
  <c r="CE151" i="31"/>
  <c r="CE147" i="31"/>
  <c r="CE143" i="31"/>
  <c r="CE139" i="31"/>
  <c r="CE135" i="31"/>
  <c r="CE131" i="31"/>
  <c r="CE127" i="31"/>
  <c r="CE120" i="31"/>
  <c r="CE116" i="31"/>
  <c r="CE112" i="31"/>
  <c r="CE108" i="31"/>
  <c r="CE104" i="31"/>
  <c r="CE100" i="31"/>
  <c r="CE96" i="31"/>
  <c r="CE92" i="31"/>
  <c r="CU100" i="31"/>
  <c r="CU92" i="31"/>
  <c r="BO182" i="31"/>
  <c r="BO154" i="31"/>
  <c r="BO146" i="31"/>
  <c r="BO138" i="31"/>
  <c r="BO134" i="31"/>
  <c r="BO126" i="31"/>
  <c r="BO118" i="31"/>
  <c r="BO102" i="31"/>
  <c r="BO98" i="31"/>
  <c r="BO189" i="31"/>
  <c r="BO185" i="31"/>
  <c r="BO181" i="31"/>
  <c r="BO177" i="31"/>
  <c r="BO173" i="31"/>
  <c r="BO169" i="31"/>
  <c r="BO165" i="31"/>
  <c r="BO161" i="31"/>
  <c r="BO157" i="31"/>
  <c r="BO153" i="31"/>
  <c r="BO149" i="31"/>
  <c r="BO145" i="31"/>
  <c r="BO141" i="31"/>
  <c r="BO137" i="31"/>
  <c r="BO133" i="31"/>
  <c r="BO129" i="31"/>
  <c r="BO125" i="31"/>
  <c r="BO121" i="31"/>
  <c r="BO117" i="31"/>
  <c r="BO113" i="31"/>
  <c r="BO109" i="31"/>
  <c r="BO105" i="31"/>
  <c r="BO101" i="31"/>
  <c r="BO97" i="31"/>
  <c r="BO93" i="31"/>
  <c r="BW191" i="31"/>
  <c r="BW189" i="31"/>
  <c r="BW187" i="31"/>
  <c r="BW185" i="31"/>
  <c r="BW183" i="31"/>
  <c r="BW181" i="31"/>
  <c r="BW179" i="31"/>
  <c r="BW177" i="31"/>
  <c r="BW175" i="31"/>
  <c r="BW173" i="31"/>
  <c r="BW171" i="31"/>
  <c r="BW169" i="31"/>
  <c r="BW167" i="31"/>
  <c r="BW165" i="31"/>
  <c r="BW163" i="31"/>
  <c r="BW161" i="31"/>
  <c r="BW159" i="31"/>
  <c r="BW157" i="31"/>
  <c r="BW155" i="31"/>
  <c r="BW153" i="31"/>
  <c r="BW151" i="31"/>
  <c r="BW149" i="31"/>
  <c r="BW147" i="31"/>
  <c r="BW145" i="31"/>
  <c r="BW143" i="31"/>
  <c r="BW141" i="31"/>
  <c r="BW139" i="31"/>
  <c r="BW137" i="31"/>
  <c r="BW135" i="31"/>
  <c r="BW133" i="31"/>
  <c r="BW131" i="31"/>
  <c r="BW129" i="31"/>
  <c r="BW127" i="31"/>
  <c r="BW125" i="31"/>
  <c r="BW123" i="31"/>
  <c r="BW121" i="31"/>
  <c r="BW119" i="31"/>
  <c r="BW117" i="31"/>
  <c r="BW115" i="31"/>
  <c r="BW113" i="31"/>
  <c r="BW111" i="31"/>
  <c r="BW109" i="31"/>
  <c r="BW107" i="31"/>
  <c r="BW105" i="31"/>
  <c r="BW103" i="31"/>
  <c r="BW101" i="31"/>
  <c r="BW99" i="31"/>
  <c r="BW97" i="31"/>
  <c r="BW95" i="31"/>
  <c r="CE188" i="31"/>
  <c r="CE185" i="31"/>
  <c r="CE181" i="31"/>
  <c r="CE177" i="31"/>
  <c r="CE173" i="31"/>
  <c r="CE169" i="31"/>
  <c r="CE165" i="31"/>
  <c r="CE161" i="31"/>
  <c r="CE157" i="31"/>
  <c r="CE154" i="31"/>
  <c r="CE150" i="31"/>
  <c r="CE146" i="31"/>
  <c r="CE142" i="31"/>
  <c r="CE138" i="31"/>
  <c r="CE134" i="31"/>
  <c r="CE130" i="31"/>
  <c r="CE126" i="31"/>
  <c r="CE123" i="31"/>
  <c r="CE119" i="31"/>
  <c r="CE115" i="31"/>
  <c r="CE111" i="31"/>
  <c r="CE107" i="31"/>
  <c r="CE103" i="31"/>
  <c r="CE99" i="31"/>
  <c r="CE95" i="31"/>
  <c r="CM191" i="31"/>
  <c r="CM190" i="31"/>
  <c r="CM189" i="31"/>
  <c r="CM188" i="31"/>
  <c r="CM187" i="31"/>
  <c r="CM186" i="31"/>
  <c r="CM185" i="31"/>
  <c r="CM184" i="31"/>
  <c r="CM183" i="31"/>
  <c r="CM182" i="31"/>
  <c r="CM181" i="31"/>
  <c r="CM180" i="31"/>
  <c r="CM179" i="31"/>
  <c r="CM178" i="31"/>
  <c r="CM177" i="31"/>
  <c r="CM176" i="31"/>
  <c r="CM175" i="31"/>
  <c r="CM174" i="31"/>
  <c r="CM173" i="31"/>
  <c r="CM172" i="31"/>
  <c r="CM171" i="31"/>
  <c r="CM170" i="31"/>
  <c r="CM169" i="31"/>
  <c r="CM168" i="31"/>
  <c r="CM167" i="31"/>
  <c r="CM166" i="31"/>
  <c r="CM165" i="31"/>
  <c r="CM164" i="31"/>
  <c r="CM163" i="31"/>
  <c r="CM162" i="31"/>
  <c r="CM161" i="31"/>
  <c r="CM160" i="31"/>
  <c r="CM159" i="31"/>
  <c r="CM158" i="31"/>
  <c r="CM157" i="31"/>
  <c r="CM156" i="31"/>
  <c r="CM155" i="31"/>
  <c r="CM154" i="31"/>
  <c r="CM153" i="31"/>
  <c r="CM152" i="31"/>
  <c r="CM151" i="31"/>
  <c r="CM150" i="31"/>
  <c r="CM149" i="31"/>
  <c r="CM148" i="31"/>
  <c r="CM147" i="31"/>
  <c r="CM146" i="31"/>
  <c r="CM145" i="31"/>
  <c r="CM144" i="31"/>
  <c r="CM143" i="31"/>
  <c r="CM142" i="31"/>
  <c r="CM141" i="31"/>
  <c r="CM140" i="31"/>
  <c r="CM139" i="31"/>
  <c r="CM138" i="31"/>
  <c r="CM137" i="31"/>
  <c r="CM136" i="31"/>
  <c r="CM135" i="31"/>
  <c r="CM134" i="31"/>
  <c r="CM133" i="31"/>
  <c r="CM132" i="31"/>
  <c r="CM131" i="31"/>
  <c r="CM130" i="31"/>
  <c r="CM129" i="31"/>
  <c r="CM128" i="31"/>
  <c r="CM127" i="31"/>
  <c r="CM126" i="31"/>
  <c r="CM125" i="31"/>
  <c r="CM124" i="31"/>
  <c r="CM123" i="31"/>
  <c r="CM122" i="31"/>
  <c r="CM121" i="31"/>
  <c r="CM120" i="31"/>
  <c r="CM119" i="31"/>
  <c r="CM118" i="31"/>
  <c r="CM117" i="31"/>
  <c r="CM116" i="31"/>
  <c r="CM115" i="31"/>
  <c r="CM114" i="31"/>
  <c r="CM113" i="31"/>
  <c r="CM112" i="31"/>
  <c r="CM111" i="31"/>
  <c r="CM110" i="31"/>
  <c r="CM109" i="31"/>
  <c r="CM108" i="31"/>
  <c r="CM107" i="31"/>
  <c r="CM106" i="31"/>
  <c r="CM105" i="31"/>
  <c r="CM104" i="31"/>
  <c r="CM103" i="31"/>
  <c r="CM102" i="31"/>
  <c r="CM101" i="31"/>
  <c r="CM100" i="31"/>
  <c r="CM99" i="31"/>
  <c r="CM98" i="31"/>
  <c r="CM97" i="31"/>
  <c r="CM96" i="31"/>
  <c r="CM95" i="31"/>
  <c r="CM94" i="31"/>
  <c r="CM93" i="31"/>
  <c r="CU191" i="31"/>
  <c r="CU190" i="31"/>
  <c r="CU189" i="31"/>
  <c r="CU188" i="31"/>
  <c r="CU187" i="31"/>
  <c r="CU186" i="31"/>
  <c r="CU185" i="31"/>
  <c r="CU184" i="31"/>
  <c r="CU183" i="31"/>
  <c r="CU182" i="31"/>
  <c r="CU181" i="31"/>
  <c r="CU180" i="31"/>
  <c r="CU179" i="31"/>
  <c r="CU178" i="31"/>
  <c r="CU177" i="31"/>
  <c r="CU176" i="31"/>
  <c r="CU175" i="31"/>
  <c r="CU174" i="31"/>
  <c r="CU173" i="31"/>
  <c r="CU172" i="31"/>
  <c r="CU171" i="31"/>
  <c r="CU170" i="31"/>
  <c r="CU169" i="31"/>
  <c r="CU168" i="31"/>
  <c r="CU167" i="31"/>
  <c r="CU166" i="31"/>
  <c r="CU165" i="31"/>
  <c r="CU164" i="31"/>
  <c r="CU163" i="31"/>
  <c r="CU162" i="31"/>
  <c r="CU161" i="31"/>
  <c r="CU160" i="31"/>
  <c r="CU159" i="31"/>
  <c r="CU158" i="31"/>
  <c r="CU157" i="31"/>
  <c r="CU156" i="31"/>
  <c r="CU155" i="31"/>
  <c r="CU154" i="31"/>
  <c r="CU153" i="31"/>
  <c r="CU152" i="31"/>
  <c r="CU151" i="31"/>
  <c r="CU150" i="31"/>
  <c r="CU149" i="31"/>
  <c r="CU148" i="31"/>
  <c r="CU147" i="31"/>
  <c r="CU146" i="31"/>
  <c r="CU145" i="31"/>
  <c r="CU144" i="31"/>
  <c r="CU143" i="31"/>
  <c r="CU142" i="31"/>
  <c r="CU141" i="31"/>
  <c r="CU140" i="31"/>
  <c r="CU139" i="31"/>
  <c r="CU138" i="31"/>
  <c r="CU137" i="31"/>
  <c r="CU136" i="31"/>
  <c r="CU135" i="31"/>
  <c r="CU134" i="31"/>
  <c r="CU133" i="31"/>
  <c r="CU132" i="31"/>
  <c r="CU131" i="31"/>
  <c r="CU130" i="31"/>
  <c r="CU129" i="31"/>
  <c r="CU128" i="31"/>
  <c r="CU127" i="31"/>
  <c r="CU126" i="31"/>
  <c r="CU125" i="31"/>
  <c r="CU124" i="31"/>
  <c r="CU123" i="31"/>
  <c r="CU122" i="31"/>
  <c r="CU121" i="31"/>
  <c r="CU120" i="31"/>
  <c r="CU119" i="31"/>
  <c r="CU118" i="31"/>
  <c r="CU117" i="31"/>
  <c r="CU116" i="31"/>
  <c r="CU115" i="31"/>
  <c r="CU114" i="31"/>
  <c r="CU113" i="31"/>
  <c r="CU112" i="31"/>
  <c r="CU111" i="31"/>
  <c r="CU110" i="31"/>
  <c r="CU109" i="31"/>
  <c r="CU108" i="31"/>
  <c r="CU107" i="31"/>
  <c r="CU106" i="31"/>
  <c r="CU105" i="31"/>
  <c r="CU104" i="31"/>
  <c r="CU103" i="31"/>
  <c r="CU102" i="31"/>
  <c r="CU101" i="31"/>
  <c r="CU95" i="31"/>
  <c r="BO178" i="31"/>
  <c r="BO174" i="31"/>
  <c r="BO188" i="31"/>
  <c r="BO184" i="31"/>
  <c r="BO180" i="31"/>
  <c r="BO176" i="31"/>
  <c r="BO172" i="31"/>
  <c r="BO168" i="31"/>
  <c r="BO164" i="31"/>
  <c r="BO160" i="31"/>
  <c r="BO156" i="31"/>
  <c r="BO152" i="31"/>
  <c r="BO148" i="31"/>
  <c r="BO144" i="31"/>
  <c r="BO140" i="31"/>
  <c r="BO136" i="31"/>
  <c r="BO132" i="31"/>
  <c r="BO128" i="31"/>
  <c r="BO124" i="31"/>
  <c r="BO120" i="31"/>
  <c r="BO116" i="31"/>
  <c r="BO112" i="31"/>
  <c r="BO108" i="31"/>
  <c r="BO104" i="31"/>
  <c r="BO100" i="31"/>
  <c r="BO96" i="31"/>
  <c r="CE191" i="31"/>
  <c r="CE184" i="31"/>
  <c r="CE180" i="31"/>
  <c r="CE176" i="31"/>
  <c r="CE172" i="31"/>
  <c r="CE168" i="31"/>
  <c r="CE164" i="31"/>
  <c r="CE160" i="31"/>
  <c r="CE156" i="31"/>
  <c r="CE153" i="31"/>
  <c r="CE149" i="31"/>
  <c r="CE145" i="31"/>
  <c r="CE141" i="31"/>
  <c r="CE137" i="31"/>
  <c r="CE133" i="31"/>
  <c r="CE129" i="31"/>
  <c r="CE125" i="31"/>
  <c r="CE122" i="31"/>
  <c r="CE118" i="31"/>
  <c r="CE114" i="31"/>
  <c r="CE110" i="31"/>
  <c r="CE106" i="31"/>
  <c r="CE102" i="31"/>
  <c r="CE98" i="31"/>
  <c r="CU96" i="31"/>
  <c r="BI177" i="31"/>
  <c r="BI145" i="31"/>
  <c r="BI113" i="31"/>
  <c r="CG179" i="31"/>
  <c r="CG147" i="31"/>
  <c r="CG115" i="31"/>
  <c r="BI169" i="31"/>
  <c r="BI137" i="31"/>
  <c r="CG171" i="31"/>
  <c r="CG139" i="31"/>
  <c r="CG107" i="31"/>
  <c r="CG163" i="31"/>
  <c r="CG131" i="31"/>
  <c r="CG99" i="31"/>
  <c r="CG189" i="31"/>
  <c r="CG181" i="31"/>
  <c r="CG173" i="31"/>
  <c r="CG165" i="31"/>
  <c r="CG157" i="31"/>
  <c r="CG149" i="31"/>
  <c r="CG141" i="31"/>
  <c r="CG133" i="31"/>
  <c r="CG125" i="31"/>
  <c r="CG117" i="31"/>
  <c r="CG109" i="31"/>
  <c r="CG101" i="31"/>
  <c r="CG93" i="31"/>
  <c r="BI94" i="31"/>
  <c r="BI96" i="31"/>
  <c r="BI98" i="31"/>
  <c r="BI100" i="31"/>
  <c r="BI102" i="31"/>
  <c r="BI104" i="31"/>
  <c r="BI106" i="31"/>
  <c r="BI108" i="31"/>
  <c r="BI110" i="31"/>
  <c r="BI112" i="31"/>
  <c r="BI114" i="31"/>
  <c r="BI116" i="31"/>
  <c r="BI118" i="31"/>
  <c r="BI120" i="31"/>
  <c r="BI122" i="31"/>
  <c r="BI124" i="31"/>
  <c r="BI126" i="31"/>
  <c r="BI128" i="31"/>
  <c r="BI130" i="31"/>
  <c r="BI132" i="31"/>
  <c r="BI134" i="31"/>
  <c r="BI136" i="31"/>
  <c r="BI138" i="31"/>
  <c r="BI140" i="31"/>
  <c r="BI142" i="31"/>
  <c r="BI144" i="31"/>
  <c r="BI146" i="31"/>
  <c r="BI148" i="31"/>
  <c r="BI150" i="31"/>
  <c r="BI152" i="31"/>
  <c r="BI154" i="31"/>
  <c r="BI156" i="31"/>
  <c r="BI158" i="31"/>
  <c r="BI160" i="31"/>
  <c r="BI162" i="31"/>
  <c r="BI164" i="31"/>
  <c r="BI166" i="31"/>
  <c r="BI168" i="31"/>
  <c r="BI170" i="31"/>
  <c r="BI172" i="31"/>
  <c r="BI174" i="31"/>
  <c r="BI176" i="31"/>
  <c r="BI178" i="31"/>
  <c r="BI180" i="31"/>
  <c r="BI182" i="31"/>
  <c r="BI184" i="31"/>
  <c r="BI186" i="31"/>
  <c r="BI188" i="31"/>
  <c r="BI190" i="31"/>
  <c r="BI92" i="31"/>
  <c r="BI99" i="31"/>
  <c r="BI107" i="31"/>
  <c r="BI93" i="31"/>
  <c r="BI95" i="31"/>
  <c r="BI97" i="31"/>
  <c r="BI101" i="31"/>
  <c r="BI103" i="31"/>
  <c r="BI105" i="31"/>
  <c r="BY93" i="31"/>
  <c r="BY95" i="31"/>
  <c r="BY97" i="31"/>
  <c r="BY99" i="31"/>
  <c r="BY101" i="31"/>
  <c r="BY103" i="31"/>
  <c r="BY105" i="31"/>
  <c r="BY107" i="31"/>
  <c r="BY109" i="31"/>
  <c r="BY111" i="31"/>
  <c r="BY113" i="31"/>
  <c r="BY115" i="31"/>
  <c r="BY117" i="31"/>
  <c r="BY119" i="31"/>
  <c r="BY121" i="31"/>
  <c r="BY123" i="31"/>
  <c r="BY125" i="31"/>
  <c r="BY127" i="31"/>
  <c r="BY129" i="31"/>
  <c r="BY131" i="31"/>
  <c r="BY133" i="31"/>
  <c r="BY135" i="31"/>
  <c r="BY137" i="31"/>
  <c r="BY139" i="31"/>
  <c r="BY141" i="31"/>
  <c r="BY143" i="31"/>
  <c r="BY145" i="31"/>
  <c r="BY147" i="31"/>
  <c r="BY149" i="31"/>
  <c r="BY151" i="31"/>
  <c r="BY153" i="31"/>
  <c r="BY155" i="31"/>
  <c r="BY157" i="31"/>
  <c r="BY159" i="31"/>
  <c r="BY161" i="31"/>
  <c r="BY92" i="31"/>
  <c r="BY94" i="31"/>
  <c r="BY96" i="31"/>
  <c r="BY98" i="31"/>
  <c r="BY100" i="31"/>
  <c r="BY102" i="31"/>
  <c r="BY104" i="31"/>
  <c r="BY106" i="31"/>
  <c r="BY108" i="31"/>
  <c r="BY110" i="31"/>
  <c r="BY112" i="31"/>
  <c r="BY114" i="31"/>
  <c r="BY116" i="31"/>
  <c r="BY118" i="31"/>
  <c r="BY120" i="31"/>
  <c r="BY122" i="31"/>
  <c r="BY124" i="31"/>
  <c r="BY126" i="31"/>
  <c r="BY128" i="31"/>
  <c r="BY130" i="31"/>
  <c r="BY132" i="31"/>
  <c r="BY134" i="31"/>
  <c r="BY136" i="31"/>
  <c r="BY138" i="31"/>
  <c r="BY140" i="31"/>
  <c r="BY142" i="31"/>
  <c r="BY144" i="31"/>
  <c r="BY146" i="31"/>
  <c r="BY148" i="31"/>
  <c r="BY150" i="31"/>
  <c r="BY152" i="31"/>
  <c r="BY154" i="31"/>
  <c r="BY156" i="31"/>
  <c r="BY158" i="31"/>
  <c r="BY163" i="31"/>
  <c r="BY165" i="31"/>
  <c r="BY167" i="31"/>
  <c r="BY169" i="31"/>
  <c r="BY171" i="31"/>
  <c r="BY173" i="31"/>
  <c r="BY175" i="31"/>
  <c r="BY177" i="31"/>
  <c r="BY179" i="31"/>
  <c r="BY181" i="31"/>
  <c r="BY183" i="31"/>
  <c r="BY185" i="31"/>
  <c r="BY187" i="31"/>
  <c r="BY189" i="31"/>
  <c r="BY191" i="31"/>
  <c r="BY164" i="31"/>
  <c r="BY166" i="31"/>
  <c r="BY178" i="31"/>
  <c r="BY182" i="31"/>
  <c r="BY184" i="31"/>
  <c r="BY186" i="31"/>
  <c r="BY188" i="31"/>
  <c r="BY190" i="31"/>
  <c r="BY162" i="31"/>
  <c r="BY168" i="31"/>
  <c r="BY170" i="31"/>
  <c r="BY172" i="31"/>
  <c r="BY174" i="31"/>
  <c r="BY176" i="31"/>
  <c r="BY180" i="31"/>
  <c r="CO93" i="31"/>
  <c r="CO95" i="31"/>
  <c r="CO97" i="31"/>
  <c r="CO99" i="31"/>
  <c r="CO101" i="31"/>
  <c r="CO103" i="31"/>
  <c r="CO105" i="31"/>
  <c r="CO107" i="31"/>
  <c r="CO109" i="31"/>
  <c r="CO111" i="31"/>
  <c r="CO113" i="31"/>
  <c r="CO115" i="31"/>
  <c r="CO117" i="31"/>
  <c r="CO119" i="31"/>
  <c r="CO121" i="31"/>
  <c r="CO123" i="31"/>
  <c r="CO125" i="31"/>
  <c r="CO127" i="31"/>
  <c r="CO129" i="31"/>
  <c r="CO131" i="31"/>
  <c r="CO133" i="31"/>
  <c r="CO135" i="31"/>
  <c r="CO137" i="31"/>
  <c r="CO139" i="31"/>
  <c r="CO141" i="31"/>
  <c r="CO143" i="31"/>
  <c r="CO145" i="31"/>
  <c r="CO147" i="31"/>
  <c r="CO149" i="31"/>
  <c r="CO151" i="31"/>
  <c r="CO153" i="31"/>
  <c r="CO155" i="31"/>
  <c r="CO157" i="31"/>
  <c r="CO159" i="31"/>
  <c r="CO161" i="31"/>
  <c r="CO163" i="31"/>
  <c r="CO165" i="31"/>
  <c r="CO167" i="31"/>
  <c r="CO169" i="31"/>
  <c r="CO171" i="31"/>
  <c r="CO173" i="31"/>
  <c r="CO175" i="31"/>
  <c r="CO177" i="31"/>
  <c r="CO179" i="31"/>
  <c r="CO181" i="31"/>
  <c r="CO183" i="31"/>
  <c r="CO185" i="31"/>
  <c r="CO187" i="31"/>
  <c r="CO189" i="31"/>
  <c r="CO191" i="31"/>
  <c r="CO92" i="31"/>
  <c r="CO94" i="31"/>
  <c r="CO96" i="31"/>
  <c r="CO98" i="31"/>
  <c r="CO100" i="31"/>
  <c r="CO102" i="31"/>
  <c r="CO104" i="31"/>
  <c r="CO106" i="31"/>
  <c r="CO108" i="31"/>
  <c r="CO110" i="31"/>
  <c r="CO112" i="31"/>
  <c r="CO114" i="31"/>
  <c r="CO116" i="31"/>
  <c r="CO118" i="31"/>
  <c r="CO120" i="31"/>
  <c r="CO122" i="31"/>
  <c r="CO124" i="31"/>
  <c r="CO126" i="31"/>
  <c r="CO128" i="31"/>
  <c r="CO130" i="31"/>
  <c r="CO132" i="31"/>
  <c r="CO134" i="31"/>
  <c r="CO136" i="31"/>
  <c r="CO138" i="31"/>
  <c r="CO140" i="31"/>
  <c r="CO142" i="31"/>
  <c r="CO144" i="31"/>
  <c r="CO146" i="31"/>
  <c r="CO148" i="31"/>
  <c r="CO150" i="31"/>
  <c r="CO152" i="31"/>
  <c r="CO154" i="31"/>
  <c r="CO156" i="31"/>
  <c r="CO158" i="31"/>
  <c r="CO160" i="31"/>
  <c r="CO162" i="31"/>
  <c r="CO164" i="31"/>
  <c r="CO166" i="31"/>
  <c r="CO168" i="31"/>
  <c r="CO170" i="31"/>
  <c r="CO172" i="31"/>
  <c r="CO174" i="31"/>
  <c r="CO176" i="31"/>
  <c r="CO178" i="31"/>
  <c r="CO180" i="31"/>
  <c r="CO182" i="31"/>
  <c r="CO184" i="31"/>
  <c r="CO186" i="31"/>
  <c r="CO188" i="31"/>
  <c r="CO190" i="31"/>
  <c r="BI179" i="31"/>
  <c r="BI163" i="31"/>
  <c r="BI147" i="31"/>
  <c r="BI131" i="31"/>
  <c r="BI123" i="31"/>
  <c r="BI181" i="31"/>
  <c r="BI165" i="31"/>
  <c r="BI149" i="31"/>
  <c r="BI133" i="31"/>
  <c r="BI125" i="31"/>
  <c r="BI109" i="31"/>
  <c r="CG191" i="31"/>
  <c r="CG183" i="31"/>
  <c r="CG175" i="31"/>
  <c r="CG167" i="31"/>
  <c r="CG159" i="31"/>
  <c r="CG151" i="31"/>
  <c r="CG143" i="31"/>
  <c r="CG135" i="31"/>
  <c r="CG127" i="31"/>
  <c r="CG119" i="31"/>
  <c r="CG111" i="31"/>
  <c r="CG103" i="31"/>
  <c r="BQ92" i="31"/>
  <c r="BQ94" i="31"/>
  <c r="BQ96" i="31"/>
  <c r="BQ98" i="31"/>
  <c r="BQ100" i="31"/>
  <c r="BQ102" i="31"/>
  <c r="BQ104" i="31"/>
  <c r="BQ106" i="31"/>
  <c r="BQ108" i="31"/>
  <c r="BQ110" i="31"/>
  <c r="BQ112" i="31"/>
  <c r="BQ114" i="31"/>
  <c r="BQ116" i="31"/>
  <c r="BQ118" i="31"/>
  <c r="BQ120" i="31"/>
  <c r="BQ122" i="31"/>
  <c r="BQ124" i="31"/>
  <c r="BQ126" i="31"/>
  <c r="BQ128" i="31"/>
  <c r="BQ130" i="31"/>
  <c r="BQ132" i="31"/>
  <c r="BQ134" i="31"/>
  <c r="BQ136" i="31"/>
  <c r="BQ138" i="31"/>
  <c r="BQ140" i="31"/>
  <c r="BQ142" i="31"/>
  <c r="BQ144" i="31"/>
  <c r="BQ146" i="31"/>
  <c r="BQ148" i="31"/>
  <c r="BQ150" i="31"/>
  <c r="BQ152" i="31"/>
  <c r="BQ154" i="31"/>
  <c r="BQ156" i="31"/>
  <c r="BQ158" i="31"/>
  <c r="BQ160" i="31"/>
  <c r="BQ162" i="31"/>
  <c r="BQ164" i="31"/>
  <c r="BQ166" i="31"/>
  <c r="BQ168" i="31"/>
  <c r="BQ170" i="31"/>
  <c r="BQ172" i="31"/>
  <c r="BQ174" i="31"/>
  <c r="BQ176" i="31"/>
  <c r="BQ178" i="31"/>
  <c r="BQ180" i="31"/>
  <c r="BQ182" i="31"/>
  <c r="BQ184" i="31"/>
  <c r="BQ186" i="31"/>
  <c r="BQ188" i="31"/>
  <c r="BQ190" i="31"/>
  <c r="BQ93" i="31"/>
  <c r="BQ95" i="31"/>
  <c r="BQ97" i="31"/>
  <c r="BQ103" i="31"/>
  <c r="BQ109" i="31"/>
  <c r="BQ113" i="31"/>
  <c r="BQ117" i="31"/>
  <c r="BQ119" i="31"/>
  <c r="BQ129" i="31"/>
  <c r="BQ135" i="31"/>
  <c r="BQ153" i="31"/>
  <c r="BQ159" i="31"/>
  <c r="BQ173" i="31"/>
  <c r="BQ181" i="31"/>
  <c r="BQ99" i="31"/>
  <c r="BQ101" i="31"/>
  <c r="BQ105" i="31"/>
  <c r="BQ107" i="31"/>
  <c r="BQ111" i="31"/>
  <c r="BQ115" i="31"/>
  <c r="BQ123" i="31"/>
  <c r="BQ125" i="31"/>
  <c r="BQ127" i="31"/>
  <c r="BQ131" i="31"/>
  <c r="BQ133" i="31"/>
  <c r="BQ137" i="31"/>
  <c r="BQ141" i="31"/>
  <c r="BQ143" i="31"/>
  <c r="BQ149" i="31"/>
  <c r="BQ151" i="31"/>
  <c r="BQ161" i="31"/>
  <c r="BQ163" i="31"/>
  <c r="BQ171" i="31"/>
  <c r="BQ183" i="31"/>
  <c r="BQ185" i="31"/>
  <c r="BQ189" i="31"/>
  <c r="BQ121" i="31"/>
  <c r="BQ139" i="31"/>
  <c r="BQ145" i="31"/>
  <c r="BQ147" i="31"/>
  <c r="BQ155" i="31"/>
  <c r="BQ157" i="31"/>
  <c r="BQ165" i="31"/>
  <c r="BQ167" i="31"/>
  <c r="BQ169" i="31"/>
  <c r="BQ175" i="31"/>
  <c r="BQ177" i="31"/>
  <c r="BQ179" i="31"/>
  <c r="BQ187" i="31"/>
  <c r="BQ191" i="31"/>
  <c r="CG92" i="31"/>
  <c r="CG94" i="31"/>
  <c r="CG96" i="31"/>
  <c r="CG98" i="31"/>
  <c r="CG100" i="31"/>
  <c r="CG102" i="31"/>
  <c r="CG104" i="31"/>
  <c r="CG106" i="31"/>
  <c r="CG108" i="31"/>
  <c r="CG110" i="31"/>
  <c r="CG112" i="31"/>
  <c r="CG114" i="31"/>
  <c r="CG116" i="31"/>
  <c r="CG118" i="31"/>
  <c r="CG120" i="31"/>
  <c r="CG122" i="31"/>
  <c r="CG124" i="31"/>
  <c r="CG126" i="31"/>
  <c r="CG128" i="31"/>
  <c r="CG130" i="31"/>
  <c r="CG132" i="31"/>
  <c r="CG134" i="31"/>
  <c r="CG136" i="31"/>
  <c r="CG138" i="31"/>
  <c r="CG140" i="31"/>
  <c r="CG142" i="31"/>
  <c r="CG144" i="31"/>
  <c r="CG146" i="31"/>
  <c r="CG148" i="31"/>
  <c r="CG150" i="31"/>
  <c r="CG152" i="31"/>
  <c r="CG154" i="31"/>
  <c r="CG156" i="31"/>
  <c r="CG158" i="31"/>
  <c r="CG160" i="31"/>
  <c r="CG162" i="31"/>
  <c r="CG164" i="31"/>
  <c r="CG166" i="31"/>
  <c r="CG168" i="31"/>
  <c r="CG170" i="31"/>
  <c r="CG172" i="31"/>
  <c r="CG174" i="31"/>
  <c r="CG176" i="31"/>
  <c r="CG178" i="31"/>
  <c r="CG180" i="31"/>
  <c r="CG182" i="31"/>
  <c r="CG184" i="31"/>
  <c r="CG186" i="31"/>
  <c r="CG188" i="31"/>
  <c r="CG190" i="31"/>
  <c r="BI187" i="31"/>
  <c r="BI171" i="31"/>
  <c r="BI155" i="31"/>
  <c r="BI139" i="31"/>
  <c r="BI115" i="31"/>
  <c r="BI189" i="31"/>
  <c r="BI173" i="31"/>
  <c r="BI157" i="31"/>
  <c r="BI141" i="31"/>
  <c r="BI117" i="31"/>
  <c r="BI191" i="31"/>
  <c r="BI183" i="31"/>
  <c r="BI175" i="31"/>
  <c r="BI167" i="31"/>
  <c r="BI159" i="31"/>
  <c r="BI151" i="31"/>
  <c r="BI143" i="31"/>
  <c r="BI135" i="31"/>
  <c r="BI127" i="31"/>
  <c r="BI119" i="31"/>
  <c r="BI111" i="31"/>
  <c r="BY160" i="31"/>
  <c r="CG185" i="31"/>
  <c r="CG177" i="31"/>
  <c r="CG169" i="31"/>
  <c r="CG161" i="31"/>
  <c r="CG153" i="31"/>
  <c r="CG145" i="31"/>
  <c r="CG137" i="31"/>
  <c r="CG129" i="31"/>
  <c r="CG121" i="31"/>
  <c r="CG113" i="31"/>
  <c r="CG105" i="31"/>
  <c r="CG97" i="31"/>
  <c r="CU97" i="31"/>
  <c r="CU93" i="31"/>
  <c r="CU98" i="31"/>
  <c r="CS101" i="31"/>
  <c r="CS100" i="31"/>
  <c r="CS99" i="31"/>
  <c r="CS98" i="31"/>
  <c r="CS97" i="31"/>
  <c r="CS96" i="31"/>
  <c r="CS95" i="31"/>
  <c r="CS94" i="31"/>
  <c r="CS93" i="31"/>
  <c r="GO157" i="33"/>
  <c r="GO156" i="33"/>
  <c r="GO155" i="33"/>
  <c r="GK155" i="33" s="1"/>
  <c r="GO154" i="33"/>
  <c r="GK154" i="33" s="1"/>
  <c r="GO153" i="33"/>
  <c r="GO152" i="33"/>
  <c r="GO151" i="33"/>
  <c r="GK151" i="33" s="1"/>
  <c r="GO150" i="33"/>
  <c r="GK150" i="33" s="1"/>
  <c r="GO149" i="33"/>
  <c r="GO148" i="33"/>
  <c r="GO147" i="33"/>
  <c r="GK147" i="33" s="1"/>
  <c r="GO146" i="33"/>
  <c r="GK146" i="33" s="1"/>
  <c r="GO145" i="33"/>
  <c r="GO144" i="33"/>
  <c r="GO143" i="33"/>
  <c r="GK143" i="33" s="1"/>
  <c r="GO142" i="33"/>
  <c r="GK142" i="33" s="1"/>
  <c r="GO141" i="33"/>
  <c r="GO140" i="33"/>
  <c r="GO139" i="33"/>
  <c r="GK139" i="33" s="1"/>
  <c r="GO138" i="33"/>
  <c r="GK138" i="33" s="1"/>
  <c r="GN157" i="33"/>
  <c r="GN156" i="33"/>
  <c r="GN155" i="33"/>
  <c r="GJ155" i="33" s="1"/>
  <c r="GN154" i="33"/>
  <c r="GJ154" i="33" s="1"/>
  <c r="GN153" i="33"/>
  <c r="GJ153" i="33" s="1"/>
  <c r="GN152" i="33"/>
  <c r="GN151" i="33"/>
  <c r="GJ151" i="33" s="1"/>
  <c r="GN150" i="33"/>
  <c r="GJ150" i="33" s="1"/>
  <c r="GN149" i="33"/>
  <c r="GN148" i="33"/>
  <c r="GN147" i="33"/>
  <c r="GJ147" i="33" s="1"/>
  <c r="GN146" i="33"/>
  <c r="GJ146" i="33" s="1"/>
  <c r="GN145" i="33"/>
  <c r="GJ145" i="33" s="1"/>
  <c r="GN144" i="33"/>
  <c r="GN143" i="33"/>
  <c r="GJ143" i="33" s="1"/>
  <c r="GN142" i="33"/>
  <c r="GJ142" i="33" s="1"/>
  <c r="GN141" i="33"/>
  <c r="GN140" i="33"/>
  <c r="GN139" i="33"/>
  <c r="GJ139" i="33" s="1"/>
  <c r="GN138" i="33"/>
  <c r="GJ138" i="33" s="1"/>
  <c r="GM157" i="33"/>
  <c r="GM156" i="33"/>
  <c r="GM155" i="33"/>
  <c r="GM154" i="33"/>
  <c r="GM153" i="33"/>
  <c r="GM152" i="33"/>
  <c r="GM151" i="33"/>
  <c r="GM150" i="33"/>
  <c r="GM149" i="33"/>
  <c r="GM148" i="33"/>
  <c r="GM147" i="33"/>
  <c r="GM146" i="33"/>
  <c r="GM145" i="33"/>
  <c r="GM144" i="33"/>
  <c r="GM143" i="33"/>
  <c r="GM142" i="33"/>
  <c r="GM141" i="33"/>
  <c r="GM140" i="33"/>
  <c r="GK157" i="33"/>
  <c r="GK156" i="33"/>
  <c r="GK153" i="33"/>
  <c r="GK152" i="33"/>
  <c r="GK149" i="33"/>
  <c r="GK148" i="33"/>
  <c r="GK145" i="33"/>
  <c r="GK144" i="33"/>
  <c r="GK141" i="33"/>
  <c r="GK140" i="33"/>
  <c r="GJ157" i="33"/>
  <c r="GJ156" i="33"/>
  <c r="GJ152" i="33"/>
  <c r="GJ149" i="33"/>
  <c r="GJ148" i="33"/>
  <c r="GJ144" i="33"/>
  <c r="GJ141" i="33"/>
  <c r="GJ140" i="33"/>
  <c r="GI157" i="33" l="1"/>
  <c r="GI156" i="33"/>
  <c r="GI155" i="33"/>
  <c r="GI154" i="33"/>
  <c r="GI153" i="33"/>
  <c r="GI152" i="33"/>
  <c r="GI151" i="33"/>
  <c r="GI150" i="33"/>
  <c r="GI149" i="33"/>
  <c r="GI148" i="33"/>
  <c r="GI147" i="33"/>
  <c r="GI146" i="33"/>
  <c r="I16" i="2" l="1"/>
  <c r="X16" i="2"/>
  <c r="Y16" i="2" l="1"/>
  <c r="AP15" i="2"/>
  <c r="AP16" i="2" s="1"/>
  <c r="AP17" i="2" s="1"/>
  <c r="AP18" i="2" s="1"/>
  <c r="AP19" i="2" s="1"/>
  <c r="AP20" i="2" s="1"/>
  <c r="AP21" i="2" s="1"/>
  <c r="AP22" i="2" s="1"/>
  <c r="AP23" i="2" s="1"/>
  <c r="AP24" i="2" s="1"/>
  <c r="AP25" i="2" s="1"/>
  <c r="AP26" i="2" s="1"/>
  <c r="AP27" i="2" s="1"/>
  <c r="AP28" i="2" s="1"/>
  <c r="AP29" i="2" s="1"/>
  <c r="AP30" i="2" s="1"/>
  <c r="AP31" i="2" s="1"/>
  <c r="AP32" i="2" s="1"/>
  <c r="AP33" i="2" s="1"/>
  <c r="AP34" i="2" s="1"/>
  <c r="AP35" i="2" s="1"/>
  <c r="AP36" i="2" s="1"/>
  <c r="AP37" i="2" s="1"/>
  <c r="AP38" i="2" s="1"/>
  <c r="AP39" i="2" s="1"/>
  <c r="AP40" i="2" s="1"/>
  <c r="AP41" i="2" s="1"/>
  <c r="AP42" i="2" s="1"/>
  <c r="AP43" i="2" s="1"/>
  <c r="AP44" i="2" s="1"/>
  <c r="AP45" i="2" s="1"/>
  <c r="AP46" i="2" s="1"/>
  <c r="AP47" i="2" s="1"/>
  <c r="AP48" i="2" s="1"/>
  <c r="AP49" i="2" s="1"/>
  <c r="AP50" i="2" s="1"/>
  <c r="AP51" i="2" s="1"/>
  <c r="AP52" i="2" s="1"/>
  <c r="AP53" i="2" s="1"/>
  <c r="AP54" i="2" s="1"/>
  <c r="AP55" i="2" s="1"/>
  <c r="AP56" i="2" s="1"/>
  <c r="AP57" i="2" s="1"/>
  <c r="AP58" i="2" s="1"/>
  <c r="AP59" i="2" s="1"/>
  <c r="AP60" i="2" s="1"/>
  <c r="AP61" i="2" s="1"/>
  <c r="AP62" i="2" s="1"/>
  <c r="AP63" i="2" s="1"/>
  <c r="AP64" i="2" s="1"/>
  <c r="AP65" i="2" s="1"/>
  <c r="AP66" i="2" s="1"/>
  <c r="AP67" i="2" s="1"/>
  <c r="AP68" i="2" s="1"/>
  <c r="AP69" i="2" s="1"/>
  <c r="AP70" i="2" s="1"/>
  <c r="AP71" i="2" s="1"/>
  <c r="AP72" i="2" s="1"/>
  <c r="AP73" i="2" s="1"/>
  <c r="AP74" i="2" s="1"/>
  <c r="AP75" i="2" s="1"/>
  <c r="AP76" i="2" s="1"/>
  <c r="AP77" i="2" s="1"/>
  <c r="AP78" i="2" s="1"/>
  <c r="AP79" i="2" s="1"/>
  <c r="AP80" i="2" s="1"/>
  <c r="AP81" i="2" s="1"/>
  <c r="AP82" i="2" s="1"/>
  <c r="AP83" i="2" s="1"/>
  <c r="AP84" i="2" s="1"/>
  <c r="AP85" i="2" s="1"/>
  <c r="AP86" i="2" s="1"/>
  <c r="AP87" i="2" s="1"/>
  <c r="AP88" i="2" s="1"/>
  <c r="AP89" i="2" s="1"/>
  <c r="AP90" i="2" s="1"/>
  <c r="AP91" i="2" s="1"/>
  <c r="AP92" i="2" s="1"/>
  <c r="AP93" i="2" s="1"/>
  <c r="AP94" i="2" s="1"/>
  <c r="AP95" i="2" s="1"/>
  <c r="AP96" i="2" s="1"/>
  <c r="AP97" i="2" s="1"/>
  <c r="AP98" i="2" s="1"/>
  <c r="AP99" i="2" s="1"/>
  <c r="AP100" i="2" s="1"/>
  <c r="AP101" i="2" s="1"/>
  <c r="AP102" i="2" s="1"/>
  <c r="AP103" i="2" s="1"/>
  <c r="AP104" i="2" s="1"/>
  <c r="AP105" i="2" s="1"/>
  <c r="AP106" i="2" s="1"/>
  <c r="AP107" i="2" s="1"/>
  <c r="AP108" i="2" s="1"/>
  <c r="AP109" i="2" s="1"/>
  <c r="AP110" i="2" s="1"/>
  <c r="AP111" i="2" s="1"/>
  <c r="AP112" i="2" s="1"/>
  <c r="AP113" i="2" s="1"/>
  <c r="AP114" i="2" s="1"/>
  <c r="AP115" i="2" s="1"/>
  <c r="AP116" i="2" s="1"/>
  <c r="AP117" i="2" s="1"/>
  <c r="AP118" i="2" s="1"/>
  <c r="AP119" i="2" s="1"/>
  <c r="AP120" i="2" s="1"/>
  <c r="AP121" i="2" s="1"/>
  <c r="AP122" i="2" s="1"/>
  <c r="AP123" i="2" s="1"/>
  <c r="AP124" i="2" s="1"/>
  <c r="AP125" i="2" s="1"/>
  <c r="AP126" i="2" s="1"/>
  <c r="AP127" i="2" s="1"/>
  <c r="AP128" i="2" s="1"/>
  <c r="AP129" i="2" s="1"/>
  <c r="AP130" i="2" s="1"/>
  <c r="AP131" i="2" s="1"/>
  <c r="AP132" i="2" s="1"/>
  <c r="AP133" i="2" s="1"/>
  <c r="AP134" i="2" s="1"/>
  <c r="AP135" i="2" s="1"/>
  <c r="AP136" i="2" s="1"/>
  <c r="AP137" i="2" s="1"/>
  <c r="AP138" i="2" s="1"/>
  <c r="AP139" i="2" s="1"/>
  <c r="AP140" i="2" s="1"/>
  <c r="AP141" i="2" s="1"/>
  <c r="AP142" i="2" s="1"/>
  <c r="AP143" i="2" s="1"/>
  <c r="AP144" i="2" s="1"/>
  <c r="AP145" i="2" s="1"/>
  <c r="AP146" i="2" s="1"/>
  <c r="AP147" i="2" s="1"/>
  <c r="AP148" i="2" s="1"/>
  <c r="AP149" i="2" s="1"/>
  <c r="AP150" i="2" s="1"/>
  <c r="AP151" i="2" s="1"/>
  <c r="AP152" i="2" s="1"/>
  <c r="AP153" i="2" s="1"/>
  <c r="AP154" i="2" s="1"/>
  <c r="AP155" i="2" s="1"/>
  <c r="AP156" i="2" s="1"/>
  <c r="AP157" i="2" s="1"/>
  <c r="AP158" i="2" s="1"/>
  <c r="AP159" i="2" s="1"/>
  <c r="AP160" i="2" s="1"/>
  <c r="AP161" i="2" s="1"/>
  <c r="AP162" i="2" s="1"/>
  <c r="AP163" i="2" s="1"/>
  <c r="AP164" i="2" s="1"/>
  <c r="AP165" i="2" s="1"/>
  <c r="AP166" i="2" s="1"/>
  <c r="AP167" i="2" s="1"/>
  <c r="AP168" i="2" s="1"/>
  <c r="AP169" i="2" s="1"/>
  <c r="AP170" i="2" s="1"/>
  <c r="AP171" i="2" s="1"/>
  <c r="AP172" i="2" s="1"/>
  <c r="AP173" i="2" s="1"/>
  <c r="AP174" i="2" s="1"/>
  <c r="AP175" i="2" s="1"/>
  <c r="AP176" i="2" s="1"/>
  <c r="AP177" i="2" s="1"/>
  <c r="AP178" i="2" s="1"/>
  <c r="AP179" i="2" s="1"/>
  <c r="AP180" i="2" s="1"/>
  <c r="AP181" i="2" s="1"/>
  <c r="AP182" i="2" s="1"/>
  <c r="AP183" i="2" s="1"/>
  <c r="AP184" i="2" s="1"/>
  <c r="AP185" i="2" s="1"/>
  <c r="AP186" i="2" s="1"/>
  <c r="AP187" i="2" s="1"/>
  <c r="AP188" i="2" s="1"/>
  <c r="AP189" i="2" s="1"/>
  <c r="AP190" i="2" s="1"/>
  <c r="AP191" i="2" s="1"/>
  <c r="AP192" i="2" s="1"/>
  <c r="AP193" i="2" s="1"/>
  <c r="AP194" i="2" s="1"/>
  <c r="AP195" i="2" s="1"/>
  <c r="AP196" i="2" s="1"/>
  <c r="AP197" i="2" s="1"/>
  <c r="AP198" i="2" s="1"/>
  <c r="AP199" i="2" s="1"/>
  <c r="AP200" i="2" s="1"/>
  <c r="AP201" i="2" s="1"/>
  <c r="AP202" i="2" s="1"/>
  <c r="AP203" i="2" s="1"/>
  <c r="AP204" i="2" s="1"/>
  <c r="AP205" i="2" s="1"/>
  <c r="AP206" i="2" s="1"/>
  <c r="AP207" i="2" s="1"/>
  <c r="AP208" i="2" s="1"/>
  <c r="AP209" i="2" s="1"/>
  <c r="AP210" i="2" s="1"/>
  <c r="AP211" i="2" s="1"/>
  <c r="AP212" i="2" s="1"/>
  <c r="AP213" i="2" s="1"/>
  <c r="AP214" i="2" s="1"/>
  <c r="AP215" i="2" s="1"/>
  <c r="AP216" i="2" s="1"/>
  <c r="AP217" i="2" s="1"/>
  <c r="AP218" i="2" s="1"/>
  <c r="AP219" i="2" s="1"/>
  <c r="AP220" i="2" s="1"/>
  <c r="AP221" i="2" s="1"/>
  <c r="AP222" i="2" s="1"/>
  <c r="AP223" i="2" s="1"/>
  <c r="AP224" i="2" s="1"/>
  <c r="AP225" i="2" s="1"/>
  <c r="AP226" i="2" s="1"/>
  <c r="AP227" i="2" s="1"/>
  <c r="AP228" i="2" s="1"/>
  <c r="AP229" i="2" s="1"/>
  <c r="AP230" i="2" s="1"/>
  <c r="AP231" i="2" s="1"/>
  <c r="AP232" i="2" s="1"/>
  <c r="AP233" i="2" s="1"/>
  <c r="AP234" i="2" s="1"/>
  <c r="AP235" i="2" s="1"/>
  <c r="AP236" i="2" s="1"/>
  <c r="AP237" i="2" s="1"/>
  <c r="AP238" i="2" s="1"/>
  <c r="AP239" i="2" s="1"/>
  <c r="AP240" i="2" s="1"/>
  <c r="AP241" i="2" s="1"/>
  <c r="AP242" i="2" s="1"/>
  <c r="AP243" i="2" s="1"/>
  <c r="AP244" i="2" s="1"/>
  <c r="AP245" i="2" s="1"/>
  <c r="AP246" i="2" s="1"/>
  <c r="AP247" i="2" s="1"/>
  <c r="AP248" i="2" s="1"/>
  <c r="AP249" i="2" s="1"/>
  <c r="AP250" i="2" s="1"/>
  <c r="AP251" i="2" s="1"/>
  <c r="AP252" i="2" s="1"/>
  <c r="AP253" i="2" s="1"/>
  <c r="AP254" i="2" s="1"/>
  <c r="AP255" i="2" s="1"/>
  <c r="AP256" i="2" s="1"/>
  <c r="AP257" i="2" s="1"/>
  <c r="AP258" i="2" s="1"/>
  <c r="AP259" i="2" s="1"/>
  <c r="AP260" i="2" s="1"/>
  <c r="AP261" i="2" s="1"/>
  <c r="AP262" i="2" s="1"/>
  <c r="AP263" i="2" s="1"/>
  <c r="AP264" i="2" s="1"/>
  <c r="AP265" i="2" s="1"/>
  <c r="AP266" i="2" s="1"/>
  <c r="AP267" i="2" s="1"/>
  <c r="AP268" i="2" s="1"/>
  <c r="AP269" i="2" s="1"/>
  <c r="AP270" i="2" s="1"/>
  <c r="AP271" i="2" s="1"/>
  <c r="AP272" i="2" s="1"/>
  <c r="AP273" i="2" s="1"/>
  <c r="AP274" i="2" s="1"/>
  <c r="AP275" i="2" s="1"/>
  <c r="AP276" i="2" s="1"/>
  <c r="AP277" i="2" s="1"/>
  <c r="AP278" i="2" s="1"/>
  <c r="AP279" i="2" s="1"/>
  <c r="AP280" i="2" s="1"/>
  <c r="AP281" i="2" s="1"/>
  <c r="AP282" i="2" s="1"/>
  <c r="AP283" i="2" s="1"/>
  <c r="AP284" i="2" s="1"/>
  <c r="AP285" i="2" s="1"/>
  <c r="AP286" i="2" s="1"/>
  <c r="AP287" i="2" s="1"/>
  <c r="AP288" i="2" s="1"/>
  <c r="AP289" i="2" s="1"/>
  <c r="AP290" i="2" s="1"/>
  <c r="AP291" i="2" s="1"/>
  <c r="AP292" i="2" s="1"/>
  <c r="AP293" i="2" s="1"/>
  <c r="AP294" i="2" s="1"/>
  <c r="AP295" i="2" s="1"/>
  <c r="AP296" i="2" s="1"/>
  <c r="AP297" i="2" s="1"/>
  <c r="AP298" i="2" s="1"/>
  <c r="AP299" i="2" s="1"/>
  <c r="AP300" i="2" s="1"/>
  <c r="AP301" i="2" s="1"/>
  <c r="AP302" i="2" s="1"/>
  <c r="AP303" i="2" s="1"/>
  <c r="AP304" i="2" s="1"/>
  <c r="AP305" i="2" s="1"/>
  <c r="AP306" i="2" s="1"/>
  <c r="AP307" i="2" s="1"/>
  <c r="AP308" i="2" s="1"/>
  <c r="AP309" i="2" s="1"/>
  <c r="AP310" i="2" s="1"/>
  <c r="AP311" i="2" s="1"/>
  <c r="AP312" i="2" s="1"/>
  <c r="AP313" i="2" s="1"/>
  <c r="AP314" i="2" s="1"/>
  <c r="AP315" i="2" s="1"/>
  <c r="AP316" i="2" s="1"/>
  <c r="AP317" i="2" s="1"/>
  <c r="AP318" i="2" s="1"/>
  <c r="AP319" i="2" s="1"/>
  <c r="AP320" i="2" s="1"/>
  <c r="AP321" i="2" s="1"/>
  <c r="AP322" i="2" s="1"/>
  <c r="AP323" i="2" s="1"/>
  <c r="AP324" i="2" s="1"/>
  <c r="AP325" i="2" s="1"/>
  <c r="AP326" i="2" s="1"/>
  <c r="AP327" i="2" s="1"/>
  <c r="AP328" i="2" s="1"/>
  <c r="AP329" i="2" s="1"/>
  <c r="AP330" i="2" s="1"/>
  <c r="AP331" i="2" s="1"/>
  <c r="AP332" i="2" s="1"/>
  <c r="AP333" i="2" s="1"/>
  <c r="AP334" i="2" s="1"/>
  <c r="AP335" i="2" s="1"/>
  <c r="AP336" i="2" s="1"/>
  <c r="AP337" i="2" s="1"/>
  <c r="AP338" i="2" s="1"/>
  <c r="AP339" i="2" s="1"/>
  <c r="AP340" i="2" s="1"/>
  <c r="AP341" i="2" s="1"/>
  <c r="AP342" i="2" s="1"/>
  <c r="AP343" i="2" s="1"/>
  <c r="AP344" i="2" s="1"/>
  <c r="AP345" i="2" s="1"/>
  <c r="AP346" i="2" s="1"/>
  <c r="AP347" i="2" s="1"/>
  <c r="AP348" i="2" s="1"/>
  <c r="AP349" i="2" s="1"/>
  <c r="AP350" i="2" s="1"/>
  <c r="AP351" i="2" s="1"/>
  <c r="AP352" i="2" s="1"/>
  <c r="AP353" i="2" s="1"/>
  <c r="AP354" i="2" s="1"/>
  <c r="AP355" i="2" s="1"/>
  <c r="AP356" i="2" s="1"/>
  <c r="AP357" i="2" s="1"/>
  <c r="AP358" i="2" s="1"/>
  <c r="AP359" i="2" s="1"/>
  <c r="AP360" i="2" s="1"/>
  <c r="AP361" i="2" s="1"/>
  <c r="AP362" i="2" s="1"/>
  <c r="AP363" i="2" s="1"/>
  <c r="AP364" i="2" s="1"/>
  <c r="AP365" i="2" s="1"/>
  <c r="AP366" i="2" s="1"/>
  <c r="AP367" i="2" s="1"/>
  <c r="AP368" i="2" s="1"/>
  <c r="AP369" i="2" s="1"/>
  <c r="AP370" i="2" s="1"/>
  <c r="AP371" i="2" s="1"/>
  <c r="AP372" i="2" s="1"/>
  <c r="AP373" i="2" s="1"/>
  <c r="AP374" i="2" s="1"/>
  <c r="AP375" i="2" s="1"/>
  <c r="AP376" i="2" s="1"/>
  <c r="AP377" i="2" s="1"/>
  <c r="AP378" i="2" s="1"/>
  <c r="AP379" i="2" s="1"/>
  <c r="AP380" i="2" s="1"/>
  <c r="AP381" i="2" s="1"/>
  <c r="AP382" i="2" s="1"/>
  <c r="AP383" i="2" s="1"/>
  <c r="AP384" i="2" s="1"/>
  <c r="AP385" i="2" s="1"/>
  <c r="AP386" i="2" s="1"/>
  <c r="AP387" i="2" s="1"/>
  <c r="AP388" i="2" s="1"/>
  <c r="AP389" i="2" s="1"/>
  <c r="AP390" i="2" s="1"/>
  <c r="AP391" i="2" s="1"/>
  <c r="AP392" i="2" s="1"/>
  <c r="AP393" i="2" s="1"/>
  <c r="AP394" i="2" s="1"/>
  <c r="AP395" i="2" s="1"/>
  <c r="AP396" i="2" s="1"/>
  <c r="AP397" i="2" s="1"/>
  <c r="AP398" i="2" s="1"/>
  <c r="AP399" i="2" s="1"/>
  <c r="AP400" i="2" s="1"/>
  <c r="AP401" i="2" s="1"/>
  <c r="AP402" i="2" s="1"/>
  <c r="AP403" i="2" s="1"/>
  <c r="AP404" i="2" s="1"/>
  <c r="AP405" i="2" s="1"/>
  <c r="AP406" i="2" s="1"/>
  <c r="AP407" i="2" s="1"/>
  <c r="AP408" i="2" s="1"/>
  <c r="AP409" i="2" s="1"/>
  <c r="AP410" i="2" s="1"/>
  <c r="AP411" i="2" s="1"/>
  <c r="AP412" i="2" s="1"/>
  <c r="AP413" i="2" s="1"/>
  <c r="AP414" i="2" s="1"/>
  <c r="AP415" i="2" s="1"/>
  <c r="AP416" i="2" s="1"/>
  <c r="AP417" i="2" s="1"/>
  <c r="AP418" i="2" s="1"/>
  <c r="AP419" i="2" s="1"/>
  <c r="AP420" i="2" s="1"/>
  <c r="AP421" i="2" s="1"/>
  <c r="AP422" i="2" s="1"/>
  <c r="AP423" i="2" s="1"/>
  <c r="AP424" i="2" s="1"/>
  <c r="AP425" i="2" s="1"/>
  <c r="AP426" i="2" s="1"/>
  <c r="AP427" i="2" s="1"/>
  <c r="AP428" i="2" s="1"/>
  <c r="AP429" i="2" s="1"/>
  <c r="AP430" i="2" s="1"/>
  <c r="AP431" i="2" s="1"/>
  <c r="AP432" i="2" s="1"/>
  <c r="AP433" i="2" s="1"/>
  <c r="AP434" i="2" s="1"/>
  <c r="AP435" i="2" s="1"/>
  <c r="AP436" i="2" s="1"/>
  <c r="AP437" i="2" s="1"/>
  <c r="AP438" i="2" s="1"/>
  <c r="AP439" i="2" s="1"/>
  <c r="AP440" i="2" s="1"/>
  <c r="AP441" i="2" s="1"/>
  <c r="AP442" i="2" s="1"/>
  <c r="AP443" i="2" s="1"/>
  <c r="AP444" i="2" s="1"/>
  <c r="AP445" i="2" s="1"/>
  <c r="AP446" i="2" s="1"/>
  <c r="AP447" i="2" s="1"/>
  <c r="AP448" i="2" s="1"/>
  <c r="AP449" i="2" s="1"/>
  <c r="AP450" i="2" s="1"/>
  <c r="AP451" i="2" s="1"/>
  <c r="AP452" i="2" s="1"/>
  <c r="AP453" i="2" s="1"/>
  <c r="AP454" i="2" s="1"/>
  <c r="AQ16" i="2" l="1"/>
  <c r="AQ17" i="2"/>
  <c r="AQ18" i="2"/>
  <c r="AQ19" i="2"/>
  <c r="AQ20" i="2"/>
  <c r="AI20" i="2" s="1"/>
  <c r="AJ20" i="2" s="1"/>
  <c r="AQ21" i="2"/>
  <c r="AQ22" i="2"/>
  <c r="AQ23" i="2"/>
  <c r="AQ24" i="2"/>
  <c r="AI24" i="2" s="1"/>
  <c r="AJ24" i="2" s="1"/>
  <c r="AQ25" i="2"/>
  <c r="AQ26" i="2"/>
  <c r="AQ27" i="2"/>
  <c r="AQ28" i="2"/>
  <c r="AQ29" i="2"/>
  <c r="AQ30" i="2"/>
  <c r="AQ31" i="2"/>
  <c r="AQ32" i="2"/>
  <c r="AQ33" i="2"/>
  <c r="AI33" i="2" s="1"/>
  <c r="AJ33" i="2" s="1"/>
  <c r="AQ34" i="2"/>
  <c r="AQ35" i="2"/>
  <c r="AQ36" i="2"/>
  <c r="AQ37" i="2"/>
  <c r="AQ38" i="2"/>
  <c r="AI38" i="2" s="1"/>
  <c r="AJ38" i="2" s="1"/>
  <c r="AQ39" i="2"/>
  <c r="AQ40" i="2"/>
  <c r="AQ41" i="2"/>
  <c r="AQ42" i="2"/>
  <c r="AQ43" i="2"/>
  <c r="AQ44" i="2"/>
  <c r="AI44" i="2" s="1"/>
  <c r="AJ44" i="2" s="1"/>
  <c r="AQ45" i="2"/>
  <c r="AQ46" i="2"/>
  <c r="AQ47" i="2"/>
  <c r="AQ48" i="2"/>
  <c r="AQ49" i="2"/>
  <c r="AQ50" i="2"/>
  <c r="AI50" i="2" s="1"/>
  <c r="AJ50" i="2" s="1"/>
  <c r="AQ51" i="2"/>
  <c r="AQ52" i="2"/>
  <c r="AQ53" i="2"/>
  <c r="AQ54" i="2"/>
  <c r="AQ55" i="2"/>
  <c r="AQ56" i="2"/>
  <c r="AQ57" i="2"/>
  <c r="AQ58" i="2"/>
  <c r="AI58" i="2" s="1"/>
  <c r="AJ58" i="2" s="1"/>
  <c r="AQ59" i="2"/>
  <c r="AQ60" i="2"/>
  <c r="AQ61" i="2"/>
  <c r="AI61" i="2" s="1"/>
  <c r="AJ61" i="2" s="1"/>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I87" i="2" s="1"/>
  <c r="AJ87" i="2" s="1"/>
  <c r="AQ88" i="2"/>
  <c r="AQ89" i="2"/>
  <c r="AQ90" i="2"/>
  <c r="AQ91" i="2"/>
  <c r="AQ92" i="2"/>
  <c r="AQ93" i="2"/>
  <c r="AQ94" i="2"/>
  <c r="AQ95" i="2"/>
  <c r="AI96" i="2"/>
  <c r="AJ96" i="2" s="1"/>
  <c r="AQ96" i="2"/>
  <c r="AQ97" i="2"/>
  <c r="AQ98" i="2"/>
  <c r="AQ99" i="2"/>
  <c r="AI99" i="2" s="1"/>
  <c r="AJ99" i="2" s="1"/>
  <c r="AQ100" i="2"/>
  <c r="AQ101" i="2"/>
  <c r="AQ102" i="2"/>
  <c r="AQ103" i="2"/>
  <c r="AQ104" i="2"/>
  <c r="AQ105" i="2"/>
  <c r="AQ106" i="2"/>
  <c r="AQ107" i="2"/>
  <c r="AI107" i="2" s="1"/>
  <c r="AJ107" i="2" s="1"/>
  <c r="AQ108" i="2"/>
  <c r="AQ109" i="2"/>
  <c r="AQ110" i="2"/>
  <c r="AQ111" i="2"/>
  <c r="AI111" i="2" s="1"/>
  <c r="AJ111" i="2" s="1"/>
  <c r="AQ112" i="2"/>
  <c r="AQ113" i="2"/>
  <c r="AQ114" i="2"/>
  <c r="AQ115" i="2"/>
  <c r="AQ116" i="2"/>
  <c r="AQ117" i="2"/>
  <c r="AQ118" i="2"/>
  <c r="AQ119" i="2"/>
  <c r="AQ120" i="2"/>
  <c r="AI120" i="2" s="1"/>
  <c r="AJ120" i="2" s="1"/>
  <c r="AQ121" i="2"/>
  <c r="AQ122" i="2"/>
  <c r="AQ123" i="2"/>
  <c r="AI123" i="2" s="1"/>
  <c r="AJ123" i="2" s="1"/>
  <c r="AQ124" i="2"/>
  <c r="AQ125" i="2"/>
  <c r="AQ126" i="2"/>
  <c r="AQ127" i="2"/>
  <c r="AQ128" i="2"/>
  <c r="AQ129" i="2"/>
  <c r="AQ130" i="2"/>
  <c r="AQ131" i="2"/>
  <c r="AQ132" i="2"/>
  <c r="AQ133" i="2"/>
  <c r="AQ134" i="2"/>
  <c r="AQ135" i="2"/>
  <c r="AQ136" i="2"/>
  <c r="AQ137" i="2"/>
  <c r="AQ138" i="2"/>
  <c r="AQ139" i="2"/>
  <c r="AI139" i="2" s="1"/>
  <c r="AJ139" i="2" s="1"/>
  <c r="AQ140" i="2"/>
  <c r="AQ141" i="2"/>
  <c r="AQ142" i="2"/>
  <c r="AQ143" i="2"/>
  <c r="AQ144" i="2"/>
  <c r="AQ145" i="2"/>
  <c r="AQ146" i="2"/>
  <c r="AQ147" i="2"/>
  <c r="AQ148" i="2"/>
  <c r="AQ149" i="2"/>
  <c r="AI149" i="2" s="1"/>
  <c r="AJ149" i="2" s="1"/>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I181" i="2" s="1"/>
  <c r="AJ181" i="2" s="1"/>
  <c r="AQ182" i="2"/>
  <c r="AQ183" i="2"/>
  <c r="AQ184" i="2"/>
  <c r="AQ185" i="2"/>
  <c r="AQ186" i="2"/>
  <c r="AQ187" i="2"/>
  <c r="AQ188" i="2"/>
  <c r="AQ189" i="2"/>
  <c r="AQ190" i="2"/>
  <c r="AQ191" i="2"/>
  <c r="AQ192" i="2"/>
  <c r="AQ193" i="2"/>
  <c r="AQ194" i="2"/>
  <c r="AQ195" i="2"/>
  <c r="AQ196" i="2"/>
  <c r="AI196" i="2" s="1"/>
  <c r="AJ196" i="2" s="1"/>
  <c r="AQ197" i="2"/>
  <c r="AQ198" i="2"/>
  <c r="AQ199" i="2"/>
  <c r="AQ200" i="2"/>
  <c r="AQ201" i="2"/>
  <c r="AQ202" i="2"/>
  <c r="AQ203" i="2"/>
  <c r="AQ204" i="2"/>
  <c r="AQ205" i="2"/>
  <c r="AQ206" i="2"/>
  <c r="AQ207" i="2"/>
  <c r="AI207" i="2" s="1"/>
  <c r="AJ207" i="2" s="1"/>
  <c r="AQ208" i="2"/>
  <c r="AQ209" i="2"/>
  <c r="AQ210" i="2"/>
  <c r="AQ211" i="2"/>
  <c r="AQ212" i="2"/>
  <c r="AI212" i="2" s="1"/>
  <c r="AJ212" i="2" s="1"/>
  <c r="AQ213" i="2"/>
  <c r="AQ214" i="2"/>
  <c r="AQ215" i="2"/>
  <c r="AQ216" i="2"/>
  <c r="AQ217" i="2"/>
  <c r="AQ218" i="2"/>
  <c r="AQ219" i="2"/>
  <c r="AQ220" i="2"/>
  <c r="AQ221" i="2"/>
  <c r="AQ222" i="2"/>
  <c r="AQ223" i="2"/>
  <c r="AQ224" i="2"/>
  <c r="AQ225" i="2"/>
  <c r="AI225" i="2" s="1"/>
  <c r="AJ225" i="2" s="1"/>
  <c r="AQ226" i="2"/>
  <c r="AQ227" i="2"/>
  <c r="AQ228" i="2"/>
  <c r="AQ229" i="2"/>
  <c r="AI229" i="2" s="1"/>
  <c r="AJ229" i="2" s="1"/>
  <c r="AQ230" i="2"/>
  <c r="AQ231" i="2"/>
  <c r="AQ232" i="2"/>
  <c r="AQ233" i="2"/>
  <c r="AQ234" i="2"/>
  <c r="AQ235" i="2"/>
  <c r="AQ236" i="2"/>
  <c r="AQ237" i="2"/>
  <c r="AI237" i="2" s="1"/>
  <c r="AJ237" i="2" s="1"/>
  <c r="AQ238" i="2"/>
  <c r="AQ239" i="2"/>
  <c r="AQ240" i="2"/>
  <c r="AQ241" i="2"/>
  <c r="AQ242" i="2"/>
  <c r="AQ243" i="2"/>
  <c r="AQ244" i="2"/>
  <c r="AQ245" i="2"/>
  <c r="AQ246" i="2"/>
  <c r="AQ247" i="2"/>
  <c r="AQ248" i="2"/>
  <c r="AQ249" i="2"/>
  <c r="AQ250" i="2"/>
  <c r="AQ251" i="2"/>
  <c r="AQ252" i="2"/>
  <c r="AQ253" i="2"/>
  <c r="AQ254" i="2"/>
  <c r="AQ255" i="2"/>
  <c r="AI255" i="2" s="1"/>
  <c r="AJ255" i="2" s="1"/>
  <c r="AQ256" i="2"/>
  <c r="AQ257" i="2"/>
  <c r="AQ258" i="2"/>
  <c r="AQ259" i="2"/>
  <c r="AQ260" i="2"/>
  <c r="AQ261" i="2"/>
  <c r="AQ262" i="2"/>
  <c r="AQ263" i="2"/>
  <c r="AI263" i="2" s="1"/>
  <c r="AJ263" i="2" s="1"/>
  <c r="AQ264" i="2"/>
  <c r="AQ265" i="2"/>
  <c r="AQ266" i="2"/>
  <c r="AQ267" i="2"/>
  <c r="AQ268" i="2"/>
  <c r="AQ269" i="2"/>
  <c r="AQ270" i="2"/>
  <c r="AQ271" i="2"/>
  <c r="AI271" i="2" s="1"/>
  <c r="AJ271" i="2" s="1"/>
  <c r="AQ272" i="2"/>
  <c r="AQ273" i="2"/>
  <c r="AQ274" i="2"/>
  <c r="AQ275" i="2"/>
  <c r="AI275" i="2" s="1"/>
  <c r="AJ275" i="2" s="1"/>
  <c r="AQ276" i="2"/>
  <c r="AQ277" i="2"/>
  <c r="AQ278" i="2"/>
  <c r="AI278" i="2" s="1"/>
  <c r="AJ278" i="2" s="1"/>
  <c r="AQ279" i="2"/>
  <c r="AQ280" i="2"/>
  <c r="AQ281" i="2"/>
  <c r="AQ282" i="2"/>
  <c r="AQ283" i="2"/>
  <c r="AI283" i="2" s="1"/>
  <c r="AJ283" i="2" s="1"/>
  <c r="AQ284" i="2"/>
  <c r="AQ285" i="2"/>
  <c r="AQ286" i="2"/>
  <c r="AQ287" i="2"/>
  <c r="AQ288" i="2"/>
  <c r="AQ289" i="2"/>
  <c r="AQ290" i="2"/>
  <c r="AQ291" i="2"/>
  <c r="AQ292" i="2"/>
  <c r="AQ293" i="2"/>
  <c r="AQ294" i="2"/>
  <c r="AQ295" i="2"/>
  <c r="AQ296" i="2"/>
  <c r="AQ297" i="2"/>
  <c r="AQ298" i="2"/>
  <c r="AQ299" i="2"/>
  <c r="AQ300" i="2"/>
  <c r="AI300" i="2" s="1"/>
  <c r="AJ300" i="2" s="1"/>
  <c r="AQ301" i="2"/>
  <c r="AQ302" i="2"/>
  <c r="AQ303" i="2"/>
  <c r="AQ304" i="2"/>
  <c r="AQ305" i="2"/>
  <c r="AQ306" i="2"/>
  <c r="AQ307" i="2"/>
  <c r="AQ308" i="2"/>
  <c r="AQ309" i="2"/>
  <c r="AQ310" i="2"/>
  <c r="AQ311" i="2"/>
  <c r="AQ312" i="2"/>
  <c r="AQ313" i="2"/>
  <c r="AQ314" i="2"/>
  <c r="AQ315" i="2"/>
  <c r="AI315" i="2" s="1"/>
  <c r="AJ315" i="2" s="1"/>
  <c r="AQ316" i="2"/>
  <c r="AQ317" i="2"/>
  <c r="AQ318" i="2"/>
  <c r="AI318" i="2" s="1"/>
  <c r="AJ318" i="2" s="1"/>
  <c r="AQ319" i="2"/>
  <c r="AQ320" i="2"/>
  <c r="AQ321" i="2"/>
  <c r="AQ322" i="2"/>
  <c r="AQ323" i="2"/>
  <c r="AQ324" i="2"/>
  <c r="AQ325" i="2"/>
  <c r="AQ326" i="2"/>
  <c r="AQ327" i="2"/>
  <c r="AQ328" i="2"/>
  <c r="AQ329" i="2"/>
  <c r="AQ330" i="2"/>
  <c r="AQ331" i="2"/>
  <c r="AQ332" i="2"/>
  <c r="AQ333" i="2"/>
  <c r="AQ334" i="2"/>
  <c r="AQ335" i="2"/>
  <c r="AQ336" i="2"/>
  <c r="AI336" i="2" s="1"/>
  <c r="AJ336" i="2" s="1"/>
  <c r="AQ337" i="2"/>
  <c r="AQ338" i="2"/>
  <c r="AQ339" i="2"/>
  <c r="AQ340" i="2"/>
  <c r="AQ341" i="2"/>
  <c r="AQ342" i="2"/>
  <c r="AQ343" i="2"/>
  <c r="AQ344" i="2"/>
  <c r="AQ345" i="2"/>
  <c r="AQ346" i="2"/>
  <c r="AQ347" i="2"/>
  <c r="AQ348" i="2"/>
  <c r="AI348" i="2" s="1"/>
  <c r="AJ348" i="2" s="1"/>
  <c r="AQ349" i="2"/>
  <c r="AQ350" i="2"/>
  <c r="AQ351" i="2"/>
  <c r="AQ352" i="2"/>
  <c r="AQ353" i="2"/>
  <c r="AQ354" i="2"/>
  <c r="AQ355" i="2"/>
  <c r="AQ356" i="2"/>
  <c r="AQ357" i="2"/>
  <c r="AQ358" i="2"/>
  <c r="AQ359" i="2"/>
  <c r="AQ360" i="2"/>
  <c r="AQ361" i="2"/>
  <c r="AQ362" i="2"/>
  <c r="AQ363" i="2"/>
  <c r="AQ364" i="2"/>
  <c r="AQ365" i="2"/>
  <c r="AQ366" i="2"/>
  <c r="AQ367" i="2"/>
  <c r="AQ368" i="2"/>
  <c r="AI368" i="2" s="1"/>
  <c r="AJ368" i="2" s="1"/>
  <c r="AQ369" i="2"/>
  <c r="AQ370" i="2"/>
  <c r="AQ371" i="2"/>
  <c r="AQ372" i="2"/>
  <c r="AI372" i="2" s="1"/>
  <c r="AJ372" i="2" s="1"/>
  <c r="AQ373" i="2"/>
  <c r="AQ374" i="2"/>
  <c r="AQ375" i="2"/>
  <c r="AI375" i="2" s="1"/>
  <c r="AJ375" i="2" s="1"/>
  <c r="AQ376" i="2"/>
  <c r="AQ377" i="2"/>
  <c r="AQ378" i="2"/>
  <c r="AQ379" i="2"/>
  <c r="AQ380" i="2"/>
  <c r="AQ381" i="2"/>
  <c r="AQ382" i="2"/>
  <c r="AQ383" i="2"/>
  <c r="AI383" i="2" s="1"/>
  <c r="AJ383" i="2" s="1"/>
  <c r="AQ384" i="2"/>
  <c r="AQ385" i="2"/>
  <c r="AQ386" i="2"/>
  <c r="AQ387" i="2"/>
  <c r="AI387" i="2" s="1"/>
  <c r="AJ387" i="2" s="1"/>
  <c r="AQ388" i="2"/>
  <c r="AQ389" i="2"/>
  <c r="AQ390" i="2"/>
  <c r="AQ391" i="2"/>
  <c r="AQ392" i="2"/>
  <c r="AQ393" i="2"/>
  <c r="AQ394" i="2"/>
  <c r="AQ395" i="2"/>
  <c r="AQ396" i="2"/>
  <c r="AI396" i="2" s="1"/>
  <c r="AJ396" i="2" s="1"/>
  <c r="AQ397" i="2"/>
  <c r="AQ398" i="2"/>
  <c r="AQ399" i="2"/>
  <c r="AQ400" i="2"/>
  <c r="AQ401" i="2"/>
  <c r="AQ402" i="2"/>
  <c r="AI402" i="2" s="1"/>
  <c r="AJ402" i="2" s="1"/>
  <c r="AQ403" i="2"/>
  <c r="AQ404" i="2"/>
  <c r="AQ405" i="2"/>
  <c r="AQ406" i="2"/>
  <c r="AQ407" i="2"/>
  <c r="AQ408" i="2"/>
  <c r="AQ409" i="2"/>
  <c r="AQ410" i="2"/>
  <c r="AQ411" i="2"/>
  <c r="AQ412" i="2"/>
  <c r="AQ413" i="2"/>
  <c r="AQ414" i="2"/>
  <c r="AQ415" i="2"/>
  <c r="AQ416" i="2"/>
  <c r="AI416" i="2" s="1"/>
  <c r="AJ416" i="2" s="1"/>
  <c r="AQ417" i="2"/>
  <c r="AQ418" i="2"/>
  <c r="AQ419" i="2"/>
  <c r="AQ420" i="2"/>
  <c r="AQ421" i="2"/>
  <c r="AQ422" i="2"/>
  <c r="AQ423" i="2"/>
  <c r="AQ424" i="2"/>
  <c r="AQ425" i="2"/>
  <c r="AQ426" i="2"/>
  <c r="AI426" i="2" s="1"/>
  <c r="AJ426" i="2" s="1"/>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I451" i="2" s="1"/>
  <c r="AJ451" i="2" s="1"/>
  <c r="AQ452" i="2"/>
  <c r="AQ453" i="2"/>
  <c r="AQ454" i="2"/>
  <c r="AQ15" i="2"/>
  <c r="AI15" i="2" s="1"/>
  <c r="AJ15" i="2" s="1"/>
  <c r="AI325" i="2" l="1"/>
  <c r="AJ325" i="2" s="1"/>
  <c r="AI293" i="2"/>
  <c r="AJ293" i="2" s="1"/>
  <c r="AI258" i="2"/>
  <c r="AJ258" i="2" s="1"/>
  <c r="AI204" i="2"/>
  <c r="AJ204" i="2" s="1"/>
  <c r="AI192" i="2"/>
  <c r="AJ192" i="2" s="1"/>
  <c r="AI429" i="2"/>
  <c r="AJ429" i="2" s="1"/>
  <c r="AI411" i="2"/>
  <c r="AJ411" i="2" s="1"/>
  <c r="AI330" i="2"/>
  <c r="AJ330" i="2" s="1"/>
  <c r="AI232" i="2"/>
  <c r="AJ232" i="2" s="1"/>
  <c r="AI438" i="2"/>
  <c r="AJ438" i="2" s="1"/>
  <c r="AI421" i="2"/>
  <c r="AJ421" i="2" s="1"/>
  <c r="AI341" i="2"/>
  <c r="AJ341" i="2" s="1"/>
  <c r="AI322" i="2"/>
  <c r="AJ322" i="2" s="1"/>
  <c r="AI353" i="2"/>
  <c r="AJ353" i="2" s="1"/>
  <c r="AI305" i="2"/>
  <c r="AJ305" i="2" s="1"/>
  <c r="AI251" i="2"/>
  <c r="AJ251" i="2" s="1"/>
  <c r="AI345" i="2"/>
  <c r="AJ345" i="2" s="1"/>
  <c r="AI297" i="2"/>
  <c r="AJ297" i="2" s="1"/>
  <c r="AI178" i="2"/>
  <c r="AJ178" i="2" s="1"/>
  <c r="AI155" i="2"/>
  <c r="AJ155" i="2" s="1"/>
  <c r="AI171" i="2"/>
  <c r="AJ171" i="2" s="1"/>
  <c r="AI163" i="2"/>
  <c r="AJ163" i="2" s="1"/>
  <c r="AI168" i="2"/>
  <c r="AJ168" i="2" s="1"/>
  <c r="AI154" i="2"/>
  <c r="AJ154" i="2" s="1"/>
  <c r="AI135" i="2"/>
  <c r="AJ135" i="2" s="1"/>
  <c r="AI72" i="2"/>
  <c r="AJ72" i="2" s="1"/>
  <c r="GI145" i="33"/>
  <c r="GI144" i="33"/>
  <c r="GI143" i="33"/>
  <c r="GI142" i="33"/>
  <c r="GI141" i="33"/>
  <c r="GI140" i="33"/>
  <c r="GM139" i="33"/>
  <c r="GM138" i="33"/>
  <c r="GR145" i="33" l="1"/>
  <c r="D145" i="33" s="1"/>
  <c r="GZ141" i="33"/>
  <c r="H141" i="33" s="1"/>
  <c r="GR154" i="33"/>
  <c r="D154" i="33" s="1"/>
  <c r="GR142" i="33"/>
  <c r="D142" i="33" s="1"/>
  <c r="GR155" i="33"/>
  <c r="D155" i="33" s="1"/>
  <c r="GR149" i="33"/>
  <c r="D149" i="33" s="1"/>
  <c r="GR138" i="33"/>
  <c r="D138" i="33" s="1"/>
  <c r="GR152" i="33"/>
  <c r="D152" i="33" s="1"/>
  <c r="GR139" i="33"/>
  <c r="D139" i="33" s="1"/>
  <c r="GR156" i="33"/>
  <c r="D156" i="33" s="1"/>
  <c r="GR150" i="33"/>
  <c r="D150" i="33" s="1"/>
  <c r="GV156" i="33"/>
  <c r="F156" i="33" s="1"/>
  <c r="GV144" i="33"/>
  <c r="F144" i="33" s="1"/>
  <c r="GZ152" i="33"/>
  <c r="H152" i="33" s="1"/>
  <c r="GZ144" i="33"/>
  <c r="H144" i="33" s="1"/>
  <c r="GY146" i="33"/>
  <c r="G146" i="33" s="1"/>
  <c r="GR141" i="33"/>
  <c r="D141" i="33" s="1"/>
  <c r="GV155" i="33"/>
  <c r="F155" i="33" s="1"/>
  <c r="GV151" i="33"/>
  <c r="F151" i="33" s="1"/>
  <c r="GV147" i="33"/>
  <c r="F147" i="33" s="1"/>
  <c r="GV143" i="33"/>
  <c r="F143" i="33" s="1"/>
  <c r="GV139" i="33"/>
  <c r="F139" i="33" s="1"/>
  <c r="GZ155" i="33"/>
  <c r="H155" i="33" s="1"/>
  <c r="GZ151" i="33"/>
  <c r="H151" i="33" s="1"/>
  <c r="GZ147" i="33"/>
  <c r="H147" i="33" s="1"/>
  <c r="GZ143" i="33"/>
  <c r="H143" i="33" s="1"/>
  <c r="GZ139" i="33"/>
  <c r="H139" i="33" s="1"/>
  <c r="GI139" i="33"/>
  <c r="GV152" i="33"/>
  <c r="F152" i="33" s="1"/>
  <c r="GV148" i="33"/>
  <c r="F148" i="33" s="1"/>
  <c r="GV140" i="33"/>
  <c r="F140" i="33" s="1"/>
  <c r="GZ148" i="33"/>
  <c r="H148" i="33" s="1"/>
  <c r="GZ140" i="33"/>
  <c r="H140" i="33" s="1"/>
  <c r="GR157" i="33"/>
  <c r="D157" i="33" s="1"/>
  <c r="GR153" i="33"/>
  <c r="D153" i="33" s="1"/>
  <c r="GR146" i="33"/>
  <c r="D146" i="33" s="1"/>
  <c r="GV138" i="33"/>
  <c r="F138" i="33" s="1"/>
  <c r="GV154" i="33"/>
  <c r="F154" i="33" s="1"/>
  <c r="GV150" i="33"/>
  <c r="F150" i="33" s="1"/>
  <c r="GV146" i="33"/>
  <c r="F146" i="33" s="1"/>
  <c r="GV142" i="33"/>
  <c r="F142" i="33" s="1"/>
  <c r="GZ138" i="33"/>
  <c r="H138" i="33" s="1"/>
  <c r="GZ154" i="33"/>
  <c r="H154" i="33" s="1"/>
  <c r="GZ150" i="33"/>
  <c r="H150" i="33" s="1"/>
  <c r="GZ146" i="33"/>
  <c r="H146" i="33" s="1"/>
  <c r="GZ142" i="33"/>
  <c r="H142" i="33" s="1"/>
  <c r="GI138" i="33"/>
  <c r="GZ156" i="33"/>
  <c r="H156" i="33" s="1"/>
  <c r="GV157" i="33"/>
  <c r="F157" i="33" s="1"/>
  <c r="GV153" i="33"/>
  <c r="F153" i="33" s="1"/>
  <c r="GV149" i="33"/>
  <c r="F149" i="33" s="1"/>
  <c r="GV145" i="33"/>
  <c r="F145" i="33" s="1"/>
  <c r="GV141" i="33"/>
  <c r="F141" i="33" s="1"/>
  <c r="GZ157" i="33"/>
  <c r="H157" i="33" s="1"/>
  <c r="GZ153" i="33"/>
  <c r="H153" i="33" s="1"/>
  <c r="GZ149" i="33"/>
  <c r="H149" i="33" s="1"/>
  <c r="GZ145" i="33"/>
  <c r="H145" i="33" s="1"/>
  <c r="GR148" i="33"/>
  <c r="D148" i="33" s="1"/>
  <c r="GR144" i="33"/>
  <c r="D144" i="33" s="1"/>
  <c r="GR140" i="33"/>
  <c r="D140" i="33" s="1"/>
  <c r="GR151" i="33"/>
  <c r="D151" i="33" s="1"/>
  <c r="GR147" i="33"/>
  <c r="D147" i="33" s="1"/>
  <c r="GR143" i="33"/>
  <c r="D143" i="33" s="1"/>
  <c r="GY144" i="33"/>
  <c r="G144" i="33" s="1"/>
  <c r="GU139" i="33"/>
  <c r="E139" i="33" s="1"/>
  <c r="GU141" i="33"/>
  <c r="E141" i="33" s="1"/>
  <c r="GU148" i="33"/>
  <c r="E148" i="33" s="1"/>
  <c r="GU150" i="33"/>
  <c r="E150" i="33" s="1"/>
  <c r="GU155" i="33"/>
  <c r="E155" i="33" s="1"/>
  <c r="B157" i="33"/>
  <c r="B156" i="33"/>
  <c r="GG156" i="33" s="1"/>
  <c r="B155" i="33"/>
  <c r="GG155" i="33" s="1"/>
  <c r="B154" i="33"/>
  <c r="GG154" i="33" s="1"/>
  <c r="B153" i="33"/>
  <c r="GG153" i="33" s="1"/>
  <c r="B152" i="33"/>
  <c r="GG152" i="33" s="1"/>
  <c r="B151" i="33"/>
  <c r="GG151" i="33" s="1"/>
  <c r="B150" i="33"/>
  <c r="GG150" i="33" s="1"/>
  <c r="B149" i="33"/>
  <c r="GG149" i="33" s="1"/>
  <c r="B148" i="33"/>
  <c r="GG148" i="33" s="1"/>
  <c r="B147" i="33"/>
  <c r="GG147" i="33" s="1"/>
  <c r="B146" i="33"/>
  <c r="GG146" i="33" s="1"/>
  <c r="B145" i="33"/>
  <c r="GG145" i="33" s="1"/>
  <c r="B144" i="33"/>
  <c r="GG144" i="33" s="1"/>
  <c r="B143" i="33"/>
  <c r="GG143" i="33" s="1"/>
  <c r="B142" i="33"/>
  <c r="GG142" i="33" s="1"/>
  <c r="B141" i="33"/>
  <c r="GG141" i="33" s="1"/>
  <c r="B140" i="33"/>
  <c r="GG140" i="33" s="1"/>
  <c r="B139" i="33"/>
  <c r="GG139" i="33" s="1"/>
  <c r="B138" i="33"/>
  <c r="GG138" i="33" s="1"/>
  <c r="GY141" i="33"/>
  <c r="G141" i="33" s="1"/>
  <c r="GY151" i="33" l="1"/>
  <c r="G151" i="33" s="1"/>
  <c r="GY139" i="33"/>
  <c r="G139" i="33" s="1"/>
  <c r="GY153" i="33"/>
  <c r="CR131" i="33"/>
  <c r="FX135" i="33" s="1"/>
  <c r="GG157" i="33"/>
  <c r="T131" i="33"/>
  <c r="CZ135" i="33" s="1"/>
  <c r="AN131" i="33"/>
  <c r="DT135" i="33" s="1"/>
  <c r="BD131" i="33"/>
  <c r="EJ135" i="33" s="1"/>
  <c r="BT131" i="33"/>
  <c r="EZ135" i="33" s="1"/>
  <c r="CJ131" i="33"/>
  <c r="FP135" i="33" s="1"/>
  <c r="AJ131" i="33"/>
  <c r="DP135" i="33" s="1"/>
  <c r="AZ131" i="33"/>
  <c r="EF135" i="33" s="1"/>
  <c r="BP131" i="33"/>
  <c r="EV135" i="33" s="1"/>
  <c r="CF131" i="33"/>
  <c r="FL135" i="33" s="1"/>
  <c r="AF131" i="33"/>
  <c r="DL135" i="33" s="1"/>
  <c r="AV131" i="33"/>
  <c r="EB135" i="33" s="1"/>
  <c r="BL131" i="33"/>
  <c r="ER135" i="33" s="1"/>
  <c r="CB131" i="33"/>
  <c r="FH135" i="33" s="1"/>
  <c r="X131" i="33"/>
  <c r="DD135" i="33" s="1"/>
  <c r="AB131" i="33"/>
  <c r="DH135" i="33" s="1"/>
  <c r="AR131" i="33"/>
  <c r="DX135" i="33" s="1"/>
  <c r="BH131" i="33"/>
  <c r="EN135" i="33" s="1"/>
  <c r="BX131" i="33"/>
  <c r="FD135" i="33" s="1"/>
  <c r="CN131" i="33"/>
  <c r="FT135" i="33" s="1"/>
  <c r="GW141" i="33"/>
  <c r="HD141" i="33" s="1"/>
  <c r="K141" i="33" s="1"/>
  <c r="GW139" i="33"/>
  <c r="HD139" i="33" s="1"/>
  <c r="K139" i="33" s="1"/>
  <c r="GU153" i="33"/>
  <c r="GU151" i="33"/>
  <c r="GU146" i="33"/>
  <c r="GU144" i="33"/>
  <c r="GY156" i="33"/>
  <c r="GY149" i="33"/>
  <c r="GY147" i="33"/>
  <c r="GY142" i="33"/>
  <c r="GY140" i="33"/>
  <c r="GU138" i="33"/>
  <c r="E138" i="33" s="1"/>
  <c r="GU156" i="33"/>
  <c r="GU149" i="33"/>
  <c r="GU147" i="33"/>
  <c r="GU142" i="33"/>
  <c r="E142" i="33" s="1"/>
  <c r="GU140" i="33"/>
  <c r="GU157" i="33"/>
  <c r="GY154" i="33"/>
  <c r="G154" i="33" s="1"/>
  <c r="GY152" i="33"/>
  <c r="GY145" i="33"/>
  <c r="GY143" i="33"/>
  <c r="HA141" i="33"/>
  <c r="HE141" i="33" s="1"/>
  <c r="L141" i="33" s="1"/>
  <c r="GW155" i="33"/>
  <c r="HD155" i="33" s="1"/>
  <c r="K155" i="33" s="1"/>
  <c r="GU154" i="33"/>
  <c r="GU152" i="33"/>
  <c r="E152" i="33" s="1"/>
  <c r="GW150" i="33"/>
  <c r="HD150" i="33" s="1"/>
  <c r="K150" i="33" s="1"/>
  <c r="GW148" i="33"/>
  <c r="HD148" i="33" s="1"/>
  <c r="K148" i="33" s="1"/>
  <c r="GU145" i="33"/>
  <c r="E145" i="33" s="1"/>
  <c r="GU143" i="33"/>
  <c r="E143" i="33" s="1"/>
  <c r="GY138" i="33"/>
  <c r="GY157" i="33"/>
  <c r="GY155" i="33"/>
  <c r="GY150" i="33"/>
  <c r="G150" i="33" s="1"/>
  <c r="GY148" i="33"/>
  <c r="HA146" i="33"/>
  <c r="HE146" i="33" s="1"/>
  <c r="L146" i="33" s="1"/>
  <c r="HA144" i="33"/>
  <c r="HE144" i="33" s="1"/>
  <c r="L144" i="33" s="1"/>
  <c r="GQ138" i="33"/>
  <c r="C138" i="33" s="1"/>
  <c r="GQ154" i="33"/>
  <c r="C154" i="33" s="1"/>
  <c r="GQ150" i="33"/>
  <c r="C150" i="33" s="1"/>
  <c r="GQ146" i="33"/>
  <c r="C146" i="33" s="1"/>
  <c r="GQ142" i="33"/>
  <c r="C142" i="33" s="1"/>
  <c r="GQ157" i="33"/>
  <c r="C157" i="33" s="1"/>
  <c r="GQ153" i="33"/>
  <c r="C153" i="33" s="1"/>
  <c r="GQ149" i="33"/>
  <c r="C149" i="33" s="1"/>
  <c r="GQ145" i="33"/>
  <c r="C145" i="33" s="1"/>
  <c r="GQ141" i="33"/>
  <c r="C141" i="33" s="1"/>
  <c r="GQ156" i="33"/>
  <c r="C156" i="33" s="1"/>
  <c r="B183" i="33" s="1"/>
  <c r="GQ152" i="33"/>
  <c r="C152" i="33" s="1"/>
  <c r="GQ148" i="33"/>
  <c r="C148" i="33" s="1"/>
  <c r="GQ144" i="33"/>
  <c r="C144" i="33" s="1"/>
  <c r="GQ140" i="33"/>
  <c r="C140" i="33" s="1"/>
  <c r="GQ155" i="33"/>
  <c r="C155" i="33" s="1"/>
  <c r="GQ151" i="33"/>
  <c r="C151" i="33" s="1"/>
  <c r="GQ147" i="33"/>
  <c r="C147" i="33" s="1"/>
  <c r="GQ143" i="33"/>
  <c r="C143" i="33" s="1"/>
  <c r="GQ139" i="33"/>
  <c r="C139" i="33" s="1"/>
  <c r="CZ90" i="31"/>
  <c r="DE90" i="31" s="1"/>
  <c r="DF87" i="31"/>
  <c r="DG87" i="31" s="1"/>
  <c r="DH87" i="31" s="1"/>
  <c r="DI87" i="31" s="1"/>
  <c r="DJ87" i="31" s="1"/>
  <c r="DK87" i="31" s="1"/>
  <c r="DL87" i="31" s="1"/>
  <c r="DM87" i="31" s="1"/>
  <c r="DN87" i="31" s="1"/>
  <c r="DO87" i="31" s="1"/>
  <c r="DP87" i="31" s="1"/>
  <c r="DQ87" i="31" s="1"/>
  <c r="DR87" i="31" s="1"/>
  <c r="DS87" i="31" s="1"/>
  <c r="DT87" i="31" s="1"/>
  <c r="DU87" i="31" s="1"/>
  <c r="DV87" i="31" s="1"/>
  <c r="DW87" i="31" s="1"/>
  <c r="DX87" i="31" s="1"/>
  <c r="DY87" i="31" s="1"/>
  <c r="DZ87" i="31" s="1"/>
  <c r="EA87" i="31" s="1"/>
  <c r="EB87" i="31" s="1"/>
  <c r="EC87" i="31" s="1"/>
  <c r="ED87" i="31" s="1"/>
  <c r="EE87" i="31" s="1"/>
  <c r="EF87" i="31" s="1"/>
  <c r="EG87" i="31" s="1"/>
  <c r="EH87" i="31" s="1"/>
  <c r="EI87" i="31" s="1"/>
  <c r="EJ87" i="31" s="1"/>
  <c r="EK87" i="31" s="1"/>
  <c r="EL87" i="31" s="1"/>
  <c r="EM87" i="31" s="1"/>
  <c r="EN87" i="31" s="1"/>
  <c r="EO87" i="31" s="1"/>
  <c r="EP87" i="31" s="1"/>
  <c r="EQ87" i="31" s="1"/>
  <c r="ER87" i="31" s="1"/>
  <c r="ES87" i="31" s="1"/>
  <c r="ET87" i="31" s="1"/>
  <c r="EU87" i="31" s="1"/>
  <c r="EV87" i="31" s="1"/>
  <c r="EW87" i="31" s="1"/>
  <c r="EX87" i="31" s="1"/>
  <c r="EY87" i="31" s="1"/>
  <c r="EZ87" i="31" s="1"/>
  <c r="FA87" i="31" s="1"/>
  <c r="FB87" i="31" s="1"/>
  <c r="FC87" i="31" s="1"/>
  <c r="FD87" i="31" s="1"/>
  <c r="FE87" i="31" s="1"/>
  <c r="FF87" i="31" s="1"/>
  <c r="FG87" i="31" s="1"/>
  <c r="FH87" i="31" s="1"/>
  <c r="FI87" i="31" s="1"/>
  <c r="FJ87" i="31" s="1"/>
  <c r="FK87" i="31" s="1"/>
  <c r="FL87" i="31" s="1"/>
  <c r="FM87" i="31" s="1"/>
  <c r="FN87" i="31" s="1"/>
  <c r="FO87" i="31" s="1"/>
  <c r="FP87" i="31" s="1"/>
  <c r="FQ87" i="31" s="1"/>
  <c r="FR87" i="31" s="1"/>
  <c r="FS87" i="31" s="1"/>
  <c r="FT87" i="31" s="1"/>
  <c r="FU87" i="31" s="1"/>
  <c r="FV87" i="31" s="1"/>
  <c r="FW87" i="31" s="1"/>
  <c r="FX87" i="31" s="1"/>
  <c r="FY87" i="31" s="1"/>
  <c r="FZ87" i="31" s="1"/>
  <c r="GA87" i="31" s="1"/>
  <c r="GB87" i="31" s="1"/>
  <c r="GC87" i="31" s="1"/>
  <c r="GD87" i="31" s="1"/>
  <c r="GE87" i="31" s="1"/>
  <c r="GF87" i="31" s="1"/>
  <c r="GG87" i="31" s="1"/>
  <c r="GH87" i="31" s="1"/>
  <c r="GI87" i="31" s="1"/>
  <c r="GJ87" i="31" s="1"/>
  <c r="GK87" i="31" s="1"/>
  <c r="GL87" i="31" s="1"/>
  <c r="GM87" i="31" s="1"/>
  <c r="GN87" i="31" s="1"/>
  <c r="GO87" i="31" s="1"/>
  <c r="GP87" i="31" s="1"/>
  <c r="GQ87" i="31" s="1"/>
  <c r="GR87" i="31" s="1"/>
  <c r="GS87" i="31" s="1"/>
  <c r="GT87" i="31" s="1"/>
  <c r="GU87" i="31" s="1"/>
  <c r="GV87" i="31" s="1"/>
  <c r="GW87" i="31" s="1"/>
  <c r="GX87" i="31" s="1"/>
  <c r="GY87" i="31" s="1"/>
  <c r="GZ87" i="31" s="1"/>
  <c r="HA87" i="31" s="1"/>
  <c r="DD72" i="31"/>
  <c r="DF85" i="31"/>
  <c r="HA139" i="33" l="1"/>
  <c r="HE139" i="33" s="1"/>
  <c r="L139" i="33" s="1"/>
  <c r="HA151" i="33"/>
  <c r="HE151" i="33" s="1"/>
  <c r="L151" i="33" s="1"/>
  <c r="DF90" i="31"/>
  <c r="DF89" i="31"/>
  <c r="HA140" i="33"/>
  <c r="HE140" i="33" s="1"/>
  <c r="L140" i="33" s="1"/>
  <c r="G140" i="33"/>
  <c r="HA156" i="33"/>
  <c r="HE156" i="33" s="1"/>
  <c r="L156" i="33" s="1"/>
  <c r="G156" i="33"/>
  <c r="HA155" i="33"/>
  <c r="HE155" i="33" s="1"/>
  <c r="L155" i="33" s="1"/>
  <c r="G155" i="33"/>
  <c r="HA143" i="33"/>
  <c r="HE143" i="33" s="1"/>
  <c r="L143" i="33" s="1"/>
  <c r="G143" i="33"/>
  <c r="HA142" i="33"/>
  <c r="HE142" i="33" s="1"/>
  <c r="L142" i="33" s="1"/>
  <c r="G142" i="33"/>
  <c r="HA153" i="33"/>
  <c r="HE153" i="33" s="1"/>
  <c r="L153" i="33" s="1"/>
  <c r="G153" i="33"/>
  <c r="HA148" i="33"/>
  <c r="HE148" i="33" s="1"/>
  <c r="L148" i="33" s="1"/>
  <c r="G148" i="33"/>
  <c r="HA157" i="33"/>
  <c r="HE157" i="33" s="1"/>
  <c r="L157" i="33" s="1"/>
  <c r="G157" i="33"/>
  <c r="HA145" i="33"/>
  <c r="HE145" i="33" s="1"/>
  <c r="L145" i="33" s="1"/>
  <c r="G145" i="33"/>
  <c r="HA147" i="33"/>
  <c r="HE147" i="33" s="1"/>
  <c r="L147" i="33" s="1"/>
  <c r="G147" i="33"/>
  <c r="HA138" i="33"/>
  <c r="HE138" i="33" s="1"/>
  <c r="L138" i="33" s="1"/>
  <c r="G138" i="33"/>
  <c r="HA152" i="33"/>
  <c r="HE152" i="33" s="1"/>
  <c r="L152" i="33" s="1"/>
  <c r="G152" i="33"/>
  <c r="HA149" i="33"/>
  <c r="HE149" i="33" s="1"/>
  <c r="L149" i="33" s="1"/>
  <c r="G149" i="33"/>
  <c r="GW154" i="33"/>
  <c r="HD154" i="33" s="1"/>
  <c r="K154" i="33" s="1"/>
  <c r="E154" i="33"/>
  <c r="GW149" i="33"/>
  <c r="HD149" i="33" s="1"/>
  <c r="K149" i="33" s="1"/>
  <c r="E149" i="33"/>
  <c r="GW140" i="33"/>
  <c r="HD140" i="33" s="1"/>
  <c r="K140" i="33" s="1"/>
  <c r="E140" i="33"/>
  <c r="GW156" i="33"/>
  <c r="HD156" i="33" s="1"/>
  <c r="K156" i="33" s="1"/>
  <c r="E156" i="33"/>
  <c r="GW146" i="33"/>
  <c r="HD146" i="33" s="1"/>
  <c r="K146" i="33" s="1"/>
  <c r="E146" i="33"/>
  <c r="GW147" i="33"/>
  <c r="HD147" i="33" s="1"/>
  <c r="K147" i="33" s="1"/>
  <c r="E147" i="33"/>
  <c r="GW153" i="33"/>
  <c r="HD153" i="33" s="1"/>
  <c r="K153" i="33" s="1"/>
  <c r="E153" i="33"/>
  <c r="GW157" i="33"/>
  <c r="HD157" i="33" s="1"/>
  <c r="K157" i="33" s="1"/>
  <c r="E157" i="33"/>
  <c r="GW144" i="33"/>
  <c r="HD144" i="33" s="1"/>
  <c r="K144" i="33" s="1"/>
  <c r="E144" i="33"/>
  <c r="GW151" i="33"/>
  <c r="HD151" i="33" s="1"/>
  <c r="K151" i="33" s="1"/>
  <c r="E151" i="33"/>
  <c r="GW143" i="33"/>
  <c r="HD143" i="33" s="1"/>
  <c r="K143" i="33" s="1"/>
  <c r="GW152" i="33"/>
  <c r="HD152" i="33" s="1"/>
  <c r="K152" i="33" s="1"/>
  <c r="GW145" i="33"/>
  <c r="HD145" i="33" s="1"/>
  <c r="K145" i="33" s="1"/>
  <c r="HA154" i="33"/>
  <c r="HE154" i="33" s="1"/>
  <c r="L154" i="33" s="1"/>
  <c r="HA150" i="33"/>
  <c r="HE150" i="33" s="1"/>
  <c r="L150" i="33" s="1"/>
  <c r="GW142" i="33"/>
  <c r="HD142" i="33" s="1"/>
  <c r="K142" i="33" s="1"/>
  <c r="GW138" i="33"/>
  <c r="HD138" i="33" s="1"/>
  <c r="K138" i="33" s="1"/>
  <c r="GS139" i="33"/>
  <c r="HC139" i="33" s="1"/>
  <c r="J139" i="33" s="1"/>
  <c r="GS147" i="33"/>
  <c r="HC147" i="33" s="1"/>
  <c r="J147" i="33" s="1"/>
  <c r="GS156" i="33"/>
  <c r="HC156" i="33" s="1"/>
  <c r="J156" i="33" s="1"/>
  <c r="GS157" i="33"/>
  <c r="HC157" i="33" s="1"/>
  <c r="J157" i="33" s="1"/>
  <c r="GS149" i="33"/>
  <c r="HC149" i="33" s="1"/>
  <c r="J149" i="33" s="1"/>
  <c r="GS141" i="33"/>
  <c r="HC141" i="33" s="1"/>
  <c r="J141" i="33" s="1"/>
  <c r="GS153" i="33"/>
  <c r="HC153" i="33" s="1"/>
  <c r="J153" i="33" s="1"/>
  <c r="GS145" i="33"/>
  <c r="HC145" i="33" s="1"/>
  <c r="J145" i="33" s="1"/>
  <c r="GS148" i="33"/>
  <c r="HC148" i="33" s="1"/>
  <c r="J148" i="33" s="1"/>
  <c r="GS154" i="33"/>
  <c r="HC154" i="33" s="1"/>
  <c r="J154" i="33" s="1"/>
  <c r="GS144" i="33"/>
  <c r="HC144" i="33" s="1"/>
  <c r="J144" i="33" s="1"/>
  <c r="GS155" i="33"/>
  <c r="HC155" i="33" s="1"/>
  <c r="J155" i="33" s="1"/>
  <c r="GS146" i="33"/>
  <c r="HC146" i="33" s="1"/>
  <c r="J146" i="33" s="1"/>
  <c r="GS142" i="33"/>
  <c r="HC142" i="33" s="1"/>
  <c r="J142" i="33" s="1"/>
  <c r="GS152" i="33"/>
  <c r="HC152" i="33" s="1"/>
  <c r="J152" i="33" s="1"/>
  <c r="GS140" i="33"/>
  <c r="HC140" i="33" s="1"/>
  <c r="J140" i="33" s="1"/>
  <c r="CZ91" i="31"/>
  <c r="DE91" i="31" s="1"/>
  <c r="DG85" i="31"/>
  <c r="DF91" i="31" l="1"/>
  <c r="DG90" i="31"/>
  <c r="DG91" i="31"/>
  <c r="DG89" i="31"/>
  <c r="CZ92" i="31"/>
  <c r="DG92" i="31" s="1"/>
  <c r="GS150" i="33"/>
  <c r="HC150" i="33" s="1"/>
  <c r="J150" i="33" s="1"/>
  <c r="GS143" i="33"/>
  <c r="HC143" i="33" s="1"/>
  <c r="J143" i="33" s="1"/>
  <c r="GS138" i="33"/>
  <c r="GS151" i="33"/>
  <c r="HC151" i="33" s="1"/>
  <c r="J151" i="33" s="1"/>
  <c r="DH85" i="31"/>
  <c r="DE92" i="31" l="1"/>
  <c r="DF92" i="31"/>
  <c r="DH91" i="31"/>
  <c r="DH92" i="31"/>
  <c r="DH90" i="31"/>
  <c r="DH89" i="31"/>
  <c r="CZ93" i="31"/>
  <c r="HC138" i="33"/>
  <c r="J138" i="33" s="1"/>
  <c r="DI85" i="31"/>
  <c r="DI90" i="31" l="1"/>
  <c r="DI91" i="31"/>
  <c r="DI92" i="31"/>
  <c r="DI93" i="31"/>
  <c r="DI89" i="31"/>
  <c r="DE93" i="31"/>
  <c r="DF93" i="31"/>
  <c r="DG93" i="31"/>
  <c r="DH93" i="31"/>
  <c r="CZ94" i="31"/>
  <c r="DJ85" i="31"/>
  <c r="B108" i="31"/>
  <c r="B107" i="31"/>
  <c r="B106" i="31"/>
  <c r="B105" i="31"/>
  <c r="B104" i="31"/>
  <c r="B103" i="31"/>
  <c r="B102" i="31"/>
  <c r="B101" i="31"/>
  <c r="B100" i="31"/>
  <c r="B99" i="31"/>
  <c r="B98" i="31"/>
  <c r="B97" i="31"/>
  <c r="B96" i="31"/>
  <c r="B95" i="31"/>
  <c r="B94" i="31"/>
  <c r="B93" i="31"/>
  <c r="B92" i="31"/>
  <c r="B91" i="31"/>
  <c r="B90" i="31"/>
  <c r="B89" i="31"/>
  <c r="DJ93" i="31" l="1"/>
  <c r="DJ90" i="31"/>
  <c r="DJ91" i="31"/>
  <c r="DJ94" i="31"/>
  <c r="DJ92" i="31"/>
  <c r="DJ89" i="31"/>
  <c r="DE94" i="31"/>
  <c r="DF94" i="31"/>
  <c r="DG94" i="31"/>
  <c r="DH94" i="31"/>
  <c r="DI94" i="31"/>
  <c r="DK85" i="31"/>
  <c r="CZ95" i="31"/>
  <c r="DJ95" i="31" s="1"/>
  <c r="DD94" i="31"/>
  <c r="AB87" i="31"/>
  <c r="BS91" i="31" s="1"/>
  <c r="DD98" i="31"/>
  <c r="AJ87" i="31"/>
  <c r="CA91" i="31" s="1"/>
  <c r="DD106" i="31"/>
  <c r="AZ87" i="31"/>
  <c r="CQ91" i="31" s="1"/>
  <c r="DD95" i="31"/>
  <c r="AD87" i="31"/>
  <c r="BU91" i="31" s="1"/>
  <c r="DD99" i="31"/>
  <c r="AL87" i="31"/>
  <c r="CC91" i="31" s="1"/>
  <c r="DD103" i="31"/>
  <c r="AT87" i="31"/>
  <c r="CK91" i="31" s="1"/>
  <c r="DD107" i="31"/>
  <c r="BB87" i="31"/>
  <c r="CS91" i="31" s="1"/>
  <c r="DD92" i="31"/>
  <c r="X87" i="31"/>
  <c r="BO91" i="31" s="1"/>
  <c r="DD96" i="31"/>
  <c r="AF87" i="31"/>
  <c r="BW91" i="31" s="1"/>
  <c r="DD100" i="31"/>
  <c r="AN87" i="31"/>
  <c r="CE91" i="31" s="1"/>
  <c r="DD104" i="31"/>
  <c r="AV87" i="31"/>
  <c r="CM91" i="31" s="1"/>
  <c r="DD108" i="31"/>
  <c r="BD87" i="31"/>
  <c r="CU91" i="31" s="1"/>
  <c r="DD102" i="31"/>
  <c r="AR87" i="31"/>
  <c r="CI91" i="31" s="1"/>
  <c r="DD91" i="31"/>
  <c r="V87" i="31"/>
  <c r="BM91" i="31" s="1"/>
  <c r="DD93" i="31"/>
  <c r="Z87" i="31"/>
  <c r="BQ91" i="31" s="1"/>
  <c r="DD97" i="31"/>
  <c r="AH87" i="31"/>
  <c r="BY91" i="31" s="1"/>
  <c r="DD101" i="31"/>
  <c r="AP87" i="31"/>
  <c r="CG91" i="31" s="1"/>
  <c r="DD105" i="31"/>
  <c r="AX87" i="31"/>
  <c r="CO91" i="31" s="1"/>
  <c r="DD89" i="31"/>
  <c r="R87" i="31"/>
  <c r="BI91" i="31" s="1"/>
  <c r="DD90" i="31"/>
  <c r="T87" i="31"/>
  <c r="BK91" i="31" s="1"/>
  <c r="DE95" i="31" l="1"/>
  <c r="DF95" i="31"/>
  <c r="DG95" i="31"/>
  <c r="DH95" i="31"/>
  <c r="DI95" i="31"/>
  <c r="DK92" i="31"/>
  <c r="DK93" i="31"/>
  <c r="DK90" i="31"/>
  <c r="DK95" i="31"/>
  <c r="DK91" i="31"/>
  <c r="DK94" i="31"/>
  <c r="DK89" i="31"/>
  <c r="CZ96" i="31"/>
  <c r="DL85" i="31"/>
  <c r="DE96" i="31" l="1"/>
  <c r="DF96" i="31"/>
  <c r="DG96" i="31"/>
  <c r="DH96" i="31"/>
  <c r="DI96" i="31"/>
  <c r="DJ96" i="31"/>
  <c r="DK96" i="31"/>
  <c r="DL91" i="31"/>
  <c r="DL92" i="31"/>
  <c r="DL93" i="31"/>
  <c r="DL94" i="31"/>
  <c r="DL90" i="31"/>
  <c r="DL95" i="31"/>
  <c r="DL96" i="31"/>
  <c r="DL89" i="31"/>
  <c r="DM85" i="31"/>
  <c r="CZ97" i="31"/>
  <c r="DE97" i="31" l="1"/>
  <c r="DF97" i="31"/>
  <c r="DG97" i="31"/>
  <c r="DH97" i="31"/>
  <c r="DI97" i="31"/>
  <c r="DJ97" i="31"/>
  <c r="DK97" i="31"/>
  <c r="DM90" i="31"/>
  <c r="DM91" i="31"/>
  <c r="DM92" i="31"/>
  <c r="DM93" i="31"/>
  <c r="DM94" i="31"/>
  <c r="DM97" i="31"/>
  <c r="DM95" i="31"/>
  <c r="DM96" i="31"/>
  <c r="DM89" i="31"/>
  <c r="DL97" i="31"/>
  <c r="DN85" i="31"/>
  <c r="CZ98" i="31"/>
  <c r="DM98" i="31" s="1"/>
  <c r="DN93" i="31" l="1"/>
  <c r="DN90" i="31"/>
  <c r="DN91" i="31"/>
  <c r="DN92" i="31"/>
  <c r="DN94" i="31"/>
  <c r="DN95" i="31"/>
  <c r="DN96" i="31"/>
  <c r="DN97" i="31"/>
  <c r="DN98" i="31"/>
  <c r="DN89" i="31"/>
  <c r="DE98" i="31"/>
  <c r="DF98" i="31"/>
  <c r="DG98" i="31"/>
  <c r="DH98" i="31"/>
  <c r="DI98" i="31"/>
  <c r="DJ98" i="31"/>
  <c r="DK98" i="31"/>
  <c r="DL98" i="31"/>
  <c r="DO85" i="31"/>
  <c r="CZ99" i="31"/>
  <c r="DE99" i="31" l="1"/>
  <c r="DF99" i="31"/>
  <c r="DG99" i="31"/>
  <c r="DH99" i="31"/>
  <c r="DI99" i="31"/>
  <c r="DJ99" i="31"/>
  <c r="DK99" i="31"/>
  <c r="DL99" i="31"/>
  <c r="DM99" i="31"/>
  <c r="DO92" i="31"/>
  <c r="DO93" i="31"/>
  <c r="DO90" i="31"/>
  <c r="DO95" i="31"/>
  <c r="DO91" i="31"/>
  <c r="DO96" i="31"/>
  <c r="DO94" i="31"/>
  <c r="DO97" i="31"/>
  <c r="DO98" i="31"/>
  <c r="DO99" i="31"/>
  <c r="DO89" i="31"/>
  <c r="DN99" i="31"/>
  <c r="CZ100" i="31"/>
  <c r="DP85" i="31"/>
  <c r="V28" i="22"/>
  <c r="V29" i="22" s="1"/>
  <c r="V30" i="22" s="1"/>
  <c r="V31" i="22" s="1"/>
  <c r="V32" i="22"/>
  <c r="V33" i="22" s="1"/>
  <c r="V34" i="22" s="1"/>
  <c r="V35" i="22"/>
  <c r="V36" i="22" s="1"/>
  <c r="V37" i="22"/>
  <c r="V38" i="22" s="1"/>
  <c r="V39" i="22"/>
  <c r="V40" i="22" s="1"/>
  <c r="V41" i="22"/>
  <c r="V42" i="22" s="1"/>
  <c r="V43" i="22"/>
  <c r="V44" i="22" s="1"/>
  <c r="V45" i="22"/>
  <c r="V46" i="22" s="1"/>
  <c r="V47" i="22"/>
  <c r="V48" i="22" s="1"/>
  <c r="V49" i="22"/>
  <c r="V50" i="22" s="1"/>
  <c r="DP91" i="31" l="1"/>
  <c r="DP92" i="31"/>
  <c r="DP93" i="31"/>
  <c r="DP94" i="31"/>
  <c r="DP95" i="31"/>
  <c r="DP90" i="31"/>
  <c r="DP97" i="31"/>
  <c r="DP98" i="31"/>
  <c r="DP96" i="31"/>
  <c r="DP100" i="31"/>
  <c r="DP99" i="31"/>
  <c r="DP89" i="31"/>
  <c r="DE100" i="31"/>
  <c r="DF100" i="31"/>
  <c r="DG100" i="31"/>
  <c r="DH100" i="31"/>
  <c r="DI100" i="31"/>
  <c r="DJ100" i="31"/>
  <c r="DK100" i="31"/>
  <c r="DL100" i="31"/>
  <c r="DM100" i="31"/>
  <c r="DN100" i="31"/>
  <c r="DO100" i="31"/>
  <c r="DQ85" i="31"/>
  <c r="CZ101" i="31"/>
  <c r="V26" i="18"/>
  <c r="V27" i="18" s="1"/>
  <c r="V28" i="18" s="1"/>
  <c r="V29" i="18" s="1"/>
  <c r="V30" i="18"/>
  <c r="V31" i="18" s="1"/>
  <c r="V32" i="18" s="1"/>
  <c r="V33" i="18" s="1"/>
  <c r="V34" i="18" s="1"/>
  <c r="V35" i="18"/>
  <c r="V36" i="18" s="1"/>
  <c r="V37" i="18"/>
  <c r="V38" i="18" s="1"/>
  <c r="V39" i="18"/>
  <c r="V40" i="18" s="1"/>
  <c r="DE101" i="31" l="1"/>
  <c r="DF101" i="31"/>
  <c r="DG101" i="31"/>
  <c r="DH101" i="31"/>
  <c r="DI101" i="31"/>
  <c r="DJ101" i="31"/>
  <c r="DK101" i="31"/>
  <c r="DL101" i="31"/>
  <c r="DM101" i="31"/>
  <c r="DN101" i="31"/>
  <c r="DO101" i="31"/>
  <c r="DQ90" i="31"/>
  <c r="DQ91" i="31"/>
  <c r="DQ92" i="31"/>
  <c r="DQ94" i="31"/>
  <c r="DQ93" i="31"/>
  <c r="DQ97" i="31"/>
  <c r="DQ95" i="31"/>
  <c r="DQ96" i="31"/>
  <c r="DQ100" i="31"/>
  <c r="DQ101" i="31"/>
  <c r="DQ89" i="31"/>
  <c r="DQ98" i="31"/>
  <c r="DQ99" i="31"/>
  <c r="DP101" i="31"/>
  <c r="CZ102" i="31"/>
  <c r="DQ102" i="31" s="1"/>
  <c r="DR85" i="31"/>
  <c r="H109" i="9"/>
  <c r="I109" i="9" s="1"/>
  <c r="H136" i="9"/>
  <c r="I136" i="9" s="1"/>
  <c r="DR93" i="31" l="1"/>
  <c r="DR90" i="31"/>
  <c r="DR91" i="31"/>
  <c r="DR92" i="31"/>
  <c r="DR94" i="31"/>
  <c r="DR96" i="31"/>
  <c r="DR97" i="31"/>
  <c r="DR98" i="31"/>
  <c r="DR99" i="31"/>
  <c r="DR100" i="31"/>
  <c r="DR101" i="31"/>
  <c r="DR95" i="31"/>
  <c r="DR89" i="31"/>
  <c r="DR102" i="31"/>
  <c r="DE102" i="31"/>
  <c r="DF102" i="31"/>
  <c r="DG102" i="31"/>
  <c r="DH102" i="31"/>
  <c r="DI102" i="31"/>
  <c r="DJ102" i="31"/>
  <c r="DK102" i="31"/>
  <c r="DL102" i="31"/>
  <c r="DM102" i="31"/>
  <c r="DN102" i="31"/>
  <c r="DO102" i="31"/>
  <c r="DP102" i="31"/>
  <c r="DS85" i="31"/>
  <c r="CZ103" i="31"/>
  <c r="B157" i="9"/>
  <c r="B156" i="9"/>
  <c r="B155" i="9"/>
  <c r="B154" i="9"/>
  <c r="B153" i="9"/>
  <c r="B152" i="9"/>
  <c r="B151" i="9"/>
  <c r="B150" i="9"/>
  <c r="B149" i="9"/>
  <c r="B148" i="9"/>
  <c r="B147" i="9"/>
  <c r="B146" i="9"/>
  <c r="B145" i="9"/>
  <c r="B144" i="9"/>
  <c r="B143" i="9"/>
  <c r="B142" i="9"/>
  <c r="B141" i="9"/>
  <c r="B140" i="9"/>
  <c r="B139" i="9"/>
  <c r="B138" i="9"/>
  <c r="DE103" i="31" l="1"/>
  <c r="DF103" i="31"/>
  <c r="DG103" i="31"/>
  <c r="DH103" i="31"/>
  <c r="DI103" i="31"/>
  <c r="DJ103" i="31"/>
  <c r="DK103" i="31"/>
  <c r="DL103" i="31"/>
  <c r="DM103" i="31"/>
  <c r="DN103" i="31"/>
  <c r="DO103" i="31"/>
  <c r="DP103" i="31"/>
  <c r="DQ103" i="31"/>
  <c r="DS92" i="31"/>
  <c r="DS93" i="31"/>
  <c r="DS90" i="31"/>
  <c r="DS91" i="31"/>
  <c r="DS95" i="31"/>
  <c r="DS94" i="31"/>
  <c r="DS96" i="31"/>
  <c r="DS98" i="31"/>
  <c r="DS102" i="31"/>
  <c r="DS99" i="31"/>
  <c r="DS101" i="31"/>
  <c r="DS100" i="31"/>
  <c r="DS103" i="31"/>
  <c r="DS97" i="31"/>
  <c r="DS89" i="31"/>
  <c r="DR103" i="31"/>
  <c r="DT85" i="31"/>
  <c r="CZ104" i="31"/>
  <c r="Q12" i="12"/>
  <c r="Q7" i="12"/>
  <c r="Q8" i="12"/>
  <c r="Q9" i="12"/>
  <c r="Q10" i="12"/>
  <c r="Q11" i="12"/>
  <c r="Q6" i="12"/>
  <c r="A1" i="12"/>
  <c r="S13" i="12" s="1"/>
  <c r="S5" i="12" l="1"/>
  <c r="DE104" i="31"/>
  <c r="DF104" i="31"/>
  <c r="DG104" i="31"/>
  <c r="DH104" i="31"/>
  <c r="DI104" i="31"/>
  <c r="DJ104" i="31"/>
  <c r="DK104" i="31"/>
  <c r="DL104" i="31"/>
  <c r="DM104" i="31"/>
  <c r="DN104" i="31"/>
  <c r="DO104" i="31"/>
  <c r="DP104" i="31"/>
  <c r="DQ104" i="31"/>
  <c r="DR104" i="31"/>
  <c r="DS104" i="31"/>
  <c r="DT91" i="31"/>
  <c r="DT92" i="31"/>
  <c r="DT93" i="31"/>
  <c r="DT94" i="31"/>
  <c r="DT95" i="31"/>
  <c r="DT90" i="31"/>
  <c r="DT97" i="31"/>
  <c r="DT96" i="31"/>
  <c r="DT101" i="31"/>
  <c r="DT98" i="31"/>
  <c r="DT102" i="31"/>
  <c r="DT99" i="31"/>
  <c r="DT103" i="31"/>
  <c r="DT104" i="31"/>
  <c r="DT100" i="31"/>
  <c r="DT89" i="31"/>
  <c r="CZ105" i="31"/>
  <c r="DU85" i="31"/>
  <c r="S12" i="12"/>
  <c r="S8" i="12"/>
  <c r="S11" i="12"/>
  <c r="S7" i="12"/>
  <c r="S9" i="12"/>
  <c r="S10" i="12"/>
  <c r="S6" i="12"/>
  <c r="AH33" i="11" l="1"/>
  <c r="AH67" i="11"/>
  <c r="DE105" i="31"/>
  <c r="DF105" i="31"/>
  <c r="DG105" i="31"/>
  <c r="DH105" i="31"/>
  <c r="DI105" i="31"/>
  <c r="DJ105" i="31"/>
  <c r="DK105" i="31"/>
  <c r="DL105" i="31"/>
  <c r="DM105" i="31"/>
  <c r="DN105" i="31"/>
  <c r="DO105" i="31"/>
  <c r="DP105" i="31"/>
  <c r="DQ105" i="31"/>
  <c r="DR105" i="31"/>
  <c r="DS105" i="31"/>
  <c r="DT105" i="31"/>
  <c r="DU90" i="31"/>
  <c r="DU91" i="31"/>
  <c r="DU92" i="31"/>
  <c r="DU94" i="31"/>
  <c r="DU97" i="31"/>
  <c r="DU95" i="31"/>
  <c r="DU93" i="31"/>
  <c r="DU100" i="31"/>
  <c r="DU96" i="31"/>
  <c r="DU101" i="31"/>
  <c r="DU98" i="31"/>
  <c r="DU102" i="31"/>
  <c r="DU99" i="31"/>
  <c r="DU103" i="31"/>
  <c r="DU104" i="31"/>
  <c r="DU89" i="31"/>
  <c r="DU105" i="31"/>
  <c r="DV85" i="31"/>
  <c r="CZ106" i="31"/>
  <c r="DU106" i="31" s="1"/>
  <c r="V5" i="12"/>
  <c r="N12" i="12"/>
  <c r="N11" i="12"/>
  <c r="N10" i="12"/>
  <c r="N9" i="12"/>
  <c r="N8" i="12"/>
  <c r="N7" i="12"/>
  <c r="N6" i="12"/>
  <c r="N5" i="12"/>
  <c r="M12" i="12"/>
  <c r="O12" i="12" s="1"/>
  <c r="M11" i="12"/>
  <c r="O11" i="12" s="1"/>
  <c r="M10" i="12"/>
  <c r="M9" i="12"/>
  <c r="M8" i="12"/>
  <c r="O8" i="12" s="1"/>
  <c r="M7" i="12"/>
  <c r="O7" i="12" s="1"/>
  <c r="M6" i="12"/>
  <c r="M5" i="12"/>
  <c r="O5" i="12" s="1"/>
  <c r="O9" i="12" l="1"/>
  <c r="O6" i="12"/>
  <c r="DE106" i="31"/>
  <c r="DF106" i="31"/>
  <c r="DG106" i="31"/>
  <c r="DH106" i="31"/>
  <c r="DI106" i="31"/>
  <c r="DJ106" i="31"/>
  <c r="DK106" i="31"/>
  <c r="DL106" i="31"/>
  <c r="DM106" i="31"/>
  <c r="DN106" i="31"/>
  <c r="DO106" i="31"/>
  <c r="DP106" i="31"/>
  <c r="DQ106" i="31"/>
  <c r="DR106" i="31"/>
  <c r="DS106" i="31"/>
  <c r="DT106" i="31"/>
  <c r="DV93" i="31"/>
  <c r="DV90" i="31"/>
  <c r="DV91" i="31"/>
  <c r="DV92" i="31"/>
  <c r="DV94" i="31"/>
  <c r="DV95" i="31"/>
  <c r="DV96" i="31"/>
  <c r="DV97" i="31"/>
  <c r="DV98" i="31"/>
  <c r="DV99" i="31"/>
  <c r="DV100" i="31"/>
  <c r="DV105" i="31"/>
  <c r="DV102" i="31"/>
  <c r="DV106" i="31"/>
  <c r="DV104" i="31"/>
  <c r="DV89" i="31"/>
  <c r="DV101" i="31"/>
  <c r="DV103" i="31"/>
  <c r="CZ107" i="31"/>
  <c r="DW85" i="31"/>
  <c r="O10" i="12"/>
  <c r="J116" i="26"/>
  <c r="K115" i="26"/>
  <c r="J115" i="26"/>
  <c r="K114" i="26"/>
  <c r="J114" i="26"/>
  <c r="K113" i="26"/>
  <c r="J113" i="26"/>
  <c r="I113" i="26"/>
  <c r="H113" i="26"/>
  <c r="G113" i="26"/>
  <c r="F113" i="26"/>
  <c r="E113" i="26"/>
  <c r="I115" i="26"/>
  <c r="H116" i="26"/>
  <c r="G115" i="26"/>
  <c r="F115" i="26"/>
  <c r="E114" i="26"/>
  <c r="DW92" i="31" l="1"/>
  <c r="DW93" i="31"/>
  <c r="DW90" i="31"/>
  <c r="DW95" i="31"/>
  <c r="DW91" i="31"/>
  <c r="DW94" i="31"/>
  <c r="DW96" i="31"/>
  <c r="DW97" i="31"/>
  <c r="DW98" i="31"/>
  <c r="DW102" i="31"/>
  <c r="DW99" i="31"/>
  <c r="DW100" i="31"/>
  <c r="DW104" i="31"/>
  <c r="DW105" i="31"/>
  <c r="DW107" i="31"/>
  <c r="DW106" i="31"/>
  <c r="DW101" i="31"/>
  <c r="DW103" i="31"/>
  <c r="DW89" i="31"/>
  <c r="DE107" i="31"/>
  <c r="DF107" i="31"/>
  <c r="DG107" i="31"/>
  <c r="DH107" i="31"/>
  <c r="DI107" i="31"/>
  <c r="DJ107" i="31"/>
  <c r="DK107" i="31"/>
  <c r="DL107" i="31"/>
  <c r="DM107" i="31"/>
  <c r="DN107" i="31"/>
  <c r="DO107" i="31"/>
  <c r="DP107" i="31"/>
  <c r="DQ107" i="31"/>
  <c r="DR107" i="31"/>
  <c r="DS107" i="31"/>
  <c r="DT107" i="31"/>
  <c r="DU107" i="31"/>
  <c r="DV107" i="31"/>
  <c r="DX85" i="31"/>
  <c r="CZ108" i="31"/>
  <c r="I116" i="26"/>
  <c r="I114" i="26"/>
  <c r="H114" i="26"/>
  <c r="E115" i="26"/>
  <c r="E116" i="26"/>
  <c r="H115" i="26"/>
  <c r="G116" i="26"/>
  <c r="G114" i="26"/>
  <c r="F116" i="26"/>
  <c r="F114" i="26"/>
  <c r="V6" i="12"/>
  <c r="V7" i="12"/>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DE108" i="31" l="1"/>
  <c r="DF108" i="31"/>
  <c r="DG108" i="31"/>
  <c r="DH108" i="31"/>
  <c r="DI108" i="31"/>
  <c r="DJ108" i="31"/>
  <c r="DK108" i="31"/>
  <c r="DL108" i="31"/>
  <c r="DM108" i="31"/>
  <c r="DN108" i="31"/>
  <c r="DO108" i="31"/>
  <c r="DP108" i="31"/>
  <c r="DQ108" i="31"/>
  <c r="DR108" i="31"/>
  <c r="DS108" i="31"/>
  <c r="DT108" i="31"/>
  <c r="DU108" i="31"/>
  <c r="DV108" i="31"/>
  <c r="DX91" i="31"/>
  <c r="DX92" i="31"/>
  <c r="DX93" i="31"/>
  <c r="DX90" i="31"/>
  <c r="DX94" i="31"/>
  <c r="DX95" i="31"/>
  <c r="DX101" i="31"/>
  <c r="DX97" i="31"/>
  <c r="DX98" i="31"/>
  <c r="DX102" i="31"/>
  <c r="DX103" i="31"/>
  <c r="DX100" i="31"/>
  <c r="DX104" i="31"/>
  <c r="DX96" i="31"/>
  <c r="DX99" i="31"/>
  <c r="DX105" i="31"/>
  <c r="DX107" i="31"/>
  <c r="DX89" i="31"/>
  <c r="DX106" i="31"/>
  <c r="DX108" i="31"/>
  <c r="DW108" i="31"/>
  <c r="DY85" i="31"/>
  <c r="I25" i="2"/>
  <c r="I24" i="2"/>
  <c r="A173" i="2"/>
  <c r="A188" i="2" s="1"/>
  <c r="A199" i="2" s="1"/>
  <c r="A211" i="2" s="1"/>
  <c r="A236" i="2" s="1"/>
  <c r="DY90" i="31" l="1"/>
  <c r="DY91" i="31"/>
  <c r="DY92" i="31"/>
  <c r="DY93" i="31"/>
  <c r="DY94" i="31"/>
  <c r="DY97" i="31"/>
  <c r="DY95" i="31"/>
  <c r="DY96" i="31"/>
  <c r="DY100" i="31"/>
  <c r="DY101" i="31"/>
  <c r="DY106" i="31"/>
  <c r="DY98" i="31"/>
  <c r="DY103" i="31"/>
  <c r="DY102" i="31"/>
  <c r="DY89" i="31"/>
  <c r="DY99" i="31"/>
  <c r="DY105" i="31"/>
  <c r="DY107" i="31"/>
  <c r="DY108" i="31"/>
  <c r="DY104" i="31"/>
  <c r="DZ85" i="31"/>
  <c r="A262" i="2"/>
  <c r="A282" i="2" s="1"/>
  <c r="A304" i="2" s="1"/>
  <c r="A329" i="2" s="1"/>
  <c r="A352" i="2" s="1"/>
  <c r="A379" i="2" s="1"/>
  <c r="A391" i="2" s="1"/>
  <c r="A406" i="2" s="1"/>
  <c r="A420" i="2" s="1"/>
  <c r="I26" i="2"/>
  <c r="F115" i="27"/>
  <c r="G115" i="27"/>
  <c r="H115" i="27"/>
  <c r="F116" i="27"/>
  <c r="G116" i="27"/>
  <c r="H116" i="27"/>
  <c r="F117" i="27"/>
  <c r="G117" i="27"/>
  <c r="H117" i="27"/>
  <c r="F118" i="27"/>
  <c r="G118" i="27"/>
  <c r="H118" i="27"/>
  <c r="F119" i="27"/>
  <c r="G119" i="27"/>
  <c r="H119" i="27"/>
  <c r="F120" i="27"/>
  <c r="G120" i="27"/>
  <c r="H120" i="27"/>
  <c r="F121" i="27"/>
  <c r="G121" i="27"/>
  <c r="H121" i="27"/>
  <c r="F122" i="27"/>
  <c r="G122" i="27"/>
  <c r="H122" i="27"/>
  <c r="F123" i="27"/>
  <c r="G123" i="27"/>
  <c r="H123" i="27"/>
  <c r="F124" i="27"/>
  <c r="G124" i="27"/>
  <c r="H124" i="27"/>
  <c r="F125" i="27"/>
  <c r="G125" i="27"/>
  <c r="H125" i="27"/>
  <c r="F126" i="27"/>
  <c r="G126" i="27"/>
  <c r="H126" i="27"/>
  <c r="F127" i="27"/>
  <c r="G127" i="27"/>
  <c r="H127" i="27"/>
  <c r="F128" i="27"/>
  <c r="G128" i="27"/>
  <c r="H128" i="27"/>
  <c r="F129" i="27"/>
  <c r="G129" i="27"/>
  <c r="H129" i="27"/>
  <c r="F130" i="27"/>
  <c r="G130" i="27"/>
  <c r="H130" i="27"/>
  <c r="DZ93" i="31" l="1"/>
  <c r="DZ90" i="31"/>
  <c r="DZ91" i="31"/>
  <c r="DZ94" i="31"/>
  <c r="DZ92" i="31"/>
  <c r="DZ96" i="31"/>
  <c r="DZ97" i="31"/>
  <c r="DZ98" i="31"/>
  <c r="DZ95" i="31"/>
  <c r="DZ99" i="31"/>
  <c r="DZ100" i="31"/>
  <c r="DZ101" i="31"/>
  <c r="DZ105" i="31"/>
  <c r="DZ106" i="31"/>
  <c r="DZ103" i="31"/>
  <c r="DZ108" i="31"/>
  <c r="DZ102" i="31"/>
  <c r="DZ89" i="31"/>
  <c r="DZ107" i="31"/>
  <c r="DZ104" i="31"/>
  <c r="EA85" i="31"/>
  <c r="I27" i="2"/>
  <c r="EA92" i="31" l="1"/>
  <c r="EA93" i="31"/>
  <c r="EA90" i="31"/>
  <c r="EA95" i="31"/>
  <c r="EA91" i="31"/>
  <c r="EA96" i="31"/>
  <c r="EA94" i="31"/>
  <c r="EA98" i="31"/>
  <c r="EA102" i="31"/>
  <c r="EA99" i="31"/>
  <c r="EA104" i="31"/>
  <c r="EA101" i="31"/>
  <c r="EA105" i="31"/>
  <c r="EA106" i="31"/>
  <c r="EA107" i="31"/>
  <c r="EA103" i="31"/>
  <c r="EA108" i="31"/>
  <c r="EA100" i="31"/>
  <c r="EA89" i="31"/>
  <c r="EA97" i="31"/>
  <c r="EB85" i="31"/>
  <c r="I28" i="2"/>
  <c r="EB91" i="31" l="1"/>
  <c r="EB92" i="31"/>
  <c r="EB93" i="31"/>
  <c r="EB94" i="31"/>
  <c r="EB90" i="31"/>
  <c r="EB95" i="31"/>
  <c r="EB97" i="31"/>
  <c r="EB96" i="31"/>
  <c r="EB101" i="31"/>
  <c r="EB98" i="31"/>
  <c r="EB102" i="31"/>
  <c r="EB99" i="31"/>
  <c r="EB103" i="31"/>
  <c r="EB104" i="31"/>
  <c r="EB106" i="31"/>
  <c r="EB107" i="31"/>
  <c r="EB105" i="31"/>
  <c r="EB108" i="31"/>
  <c r="EB89" i="31"/>
  <c r="EB100" i="31"/>
  <c r="EC85" i="31"/>
  <c r="I29" i="2"/>
  <c r="EC90" i="31" l="1"/>
  <c r="EC91" i="31"/>
  <c r="EC92" i="31"/>
  <c r="EC93" i="31"/>
  <c r="EC94" i="31"/>
  <c r="EC97" i="31"/>
  <c r="EC100" i="31"/>
  <c r="EC95" i="31"/>
  <c r="EC96" i="31"/>
  <c r="EC101" i="31"/>
  <c r="EC102" i="31"/>
  <c r="EC106" i="31"/>
  <c r="EC99" i="31"/>
  <c r="EC103" i="31"/>
  <c r="EC104" i="31"/>
  <c r="EC89" i="31"/>
  <c r="EC98" i="31"/>
  <c r="EC105" i="31"/>
  <c r="EC108" i="31"/>
  <c r="EC107" i="31"/>
  <c r="ED85" i="31"/>
  <c r="I30" i="2"/>
  <c r="ED90" i="31" l="1"/>
  <c r="ED91" i="31"/>
  <c r="ED92" i="31"/>
  <c r="ED93" i="31"/>
  <c r="ED94" i="31"/>
  <c r="ED95" i="31"/>
  <c r="ED96" i="31"/>
  <c r="ED97" i="31"/>
  <c r="ED98" i="31"/>
  <c r="ED99" i="31"/>
  <c r="ED100" i="31"/>
  <c r="ED105" i="31"/>
  <c r="ED102" i="31"/>
  <c r="ED106" i="31"/>
  <c r="ED101" i="31"/>
  <c r="ED108" i="31"/>
  <c r="ED104" i="31"/>
  <c r="ED89" i="31"/>
  <c r="ED103" i="31"/>
  <c r="ED107" i="31"/>
  <c r="EE85" i="31"/>
  <c r="I31" i="2"/>
  <c r="H96" i="24"/>
  <c r="I96" i="24"/>
  <c r="J96" i="24"/>
  <c r="H78" i="24"/>
  <c r="I78" i="24"/>
  <c r="J78" i="24"/>
  <c r="H79" i="24"/>
  <c r="I79" i="24"/>
  <c r="J79" i="24"/>
  <c r="H80" i="24"/>
  <c r="I80" i="24"/>
  <c r="J80" i="24"/>
  <c r="H81" i="24"/>
  <c r="I81" i="24"/>
  <c r="J81" i="24"/>
  <c r="I82" i="24"/>
  <c r="J82" i="24"/>
  <c r="I83" i="24"/>
  <c r="J83" i="24"/>
  <c r="I84" i="24"/>
  <c r="J84" i="24"/>
  <c r="I85" i="24"/>
  <c r="J85" i="24"/>
  <c r="H86" i="24"/>
  <c r="I86" i="24"/>
  <c r="J86" i="24"/>
  <c r="H87" i="24"/>
  <c r="I87" i="24"/>
  <c r="J87" i="24"/>
  <c r="H88" i="24"/>
  <c r="I88" i="24"/>
  <c r="J88" i="24"/>
  <c r="H89" i="24"/>
  <c r="I89" i="24"/>
  <c r="J89" i="24"/>
  <c r="H90" i="24"/>
  <c r="I90" i="24"/>
  <c r="J90" i="24"/>
  <c r="H91" i="24"/>
  <c r="I91" i="24"/>
  <c r="J91" i="24"/>
  <c r="H92" i="24"/>
  <c r="I92" i="24"/>
  <c r="J92" i="24"/>
  <c r="H93" i="24"/>
  <c r="I93" i="24"/>
  <c r="J93" i="24"/>
  <c r="H94" i="24"/>
  <c r="I94" i="24"/>
  <c r="J94" i="24"/>
  <c r="H95" i="24"/>
  <c r="I95" i="24"/>
  <c r="J95" i="24"/>
  <c r="I77" i="24"/>
  <c r="J77" i="24"/>
  <c r="H77" i="24"/>
  <c r="D156" i="29"/>
  <c r="E156" i="29"/>
  <c r="F156" i="29"/>
  <c r="G156" i="29"/>
  <c r="H156" i="29"/>
  <c r="I156" i="29"/>
  <c r="J156" i="29"/>
  <c r="K156" i="29"/>
  <c r="L156" i="29"/>
  <c r="C156" i="29"/>
  <c r="D139" i="24"/>
  <c r="I139" i="24" s="1"/>
  <c r="E139" i="24"/>
  <c r="J139" i="24" s="1"/>
  <c r="F139" i="24"/>
  <c r="K139" i="24" s="1"/>
  <c r="G139" i="24"/>
  <c r="L139" i="24" s="1"/>
  <c r="C139" i="24"/>
  <c r="H139" i="24" s="1"/>
  <c r="D144" i="23"/>
  <c r="I144" i="23" s="1"/>
  <c r="E144" i="23"/>
  <c r="J144" i="23" s="1"/>
  <c r="F144" i="23"/>
  <c r="K144" i="23" s="1"/>
  <c r="G144" i="23"/>
  <c r="L144" i="23" s="1"/>
  <c r="C144" i="23"/>
  <c r="H144" i="23" s="1"/>
  <c r="D193" i="22"/>
  <c r="E193" i="22"/>
  <c r="F193" i="22"/>
  <c r="G193" i="22"/>
  <c r="H193" i="22"/>
  <c r="I193" i="22"/>
  <c r="J193" i="22"/>
  <c r="K193" i="22"/>
  <c r="L193" i="22"/>
  <c r="C193" i="22"/>
  <c r="EE92" i="31" l="1"/>
  <c r="EE93" i="31"/>
  <c r="EE90" i="31"/>
  <c r="EE95" i="31"/>
  <c r="EE96" i="31"/>
  <c r="EE97" i="31"/>
  <c r="EE98" i="31"/>
  <c r="EE102" i="31"/>
  <c r="EE94" i="31"/>
  <c r="EE99" i="31"/>
  <c r="EE91" i="31"/>
  <c r="EE100" i="31"/>
  <c r="EE104" i="31"/>
  <c r="EE105" i="31"/>
  <c r="EE107" i="31"/>
  <c r="EE101" i="31"/>
  <c r="EE108" i="31"/>
  <c r="EE106" i="31"/>
  <c r="EE103" i="31"/>
  <c r="EE89" i="31"/>
  <c r="EF85" i="31"/>
  <c r="I32" i="2"/>
  <c r="AD33" i="29"/>
  <c r="AD34" i="29" s="1"/>
  <c r="AD35" i="29"/>
  <c r="AD36" i="29" s="1"/>
  <c r="AD37" i="29"/>
  <c r="AD38" i="29" s="1"/>
  <c r="AD39" i="29"/>
  <c r="AD40" i="29" s="1"/>
  <c r="AD41" i="29"/>
  <c r="AD42" i="29" s="1"/>
  <c r="AD43" i="29"/>
  <c r="AD44" i="29" s="1"/>
  <c r="AD45" i="29"/>
  <c r="AD46" i="29" s="1"/>
  <c r="AD47" i="29"/>
  <c r="AD48" i="29" s="1"/>
  <c r="AD31" i="29"/>
  <c r="D149" i="29" s="1"/>
  <c r="AD29" i="29"/>
  <c r="AD30" i="29" s="1"/>
  <c r="V30" i="24"/>
  <c r="V31" i="24" s="1"/>
  <c r="V32" i="24"/>
  <c r="V33" i="24" s="1"/>
  <c r="V34" i="24"/>
  <c r="G132" i="24" s="1"/>
  <c r="V28" i="24"/>
  <c r="V29" i="24" s="1"/>
  <c r="V26" i="24"/>
  <c r="C132" i="24" s="1"/>
  <c r="V30" i="23"/>
  <c r="V31" i="23" s="1"/>
  <c r="V32" i="23"/>
  <c r="V33" i="23" s="1"/>
  <c r="V34" i="23"/>
  <c r="V35" i="23" s="1"/>
  <c r="V28" i="23"/>
  <c r="V29" i="23" s="1"/>
  <c r="V26" i="23"/>
  <c r="V27" i="23" s="1"/>
  <c r="F186" i="22"/>
  <c r="EF91" i="31" l="1"/>
  <c r="EF92" i="31"/>
  <c r="EF93" i="31"/>
  <c r="EF94" i="31"/>
  <c r="EF95" i="31"/>
  <c r="EF90" i="31"/>
  <c r="EF101" i="31"/>
  <c r="EF97" i="31"/>
  <c r="EF98" i="31"/>
  <c r="EF102" i="31"/>
  <c r="EF103" i="31"/>
  <c r="EF100" i="31"/>
  <c r="EF104" i="31"/>
  <c r="EF105" i="31"/>
  <c r="EF96" i="31"/>
  <c r="EF107" i="31"/>
  <c r="EF99" i="31"/>
  <c r="EF89" i="31"/>
  <c r="EF108" i="31"/>
  <c r="EF106" i="31"/>
  <c r="EG85" i="31"/>
  <c r="C149" i="29"/>
  <c r="C150" i="29" s="1"/>
  <c r="D150" i="29" s="1"/>
  <c r="I33" i="2"/>
  <c r="I149" i="29"/>
  <c r="G149" i="29"/>
  <c r="AD32" i="29"/>
  <c r="J149" i="29"/>
  <c r="F149" i="29"/>
  <c r="K149" i="29"/>
  <c r="E149" i="29"/>
  <c r="L149" i="29"/>
  <c r="H149" i="29"/>
  <c r="D132" i="24"/>
  <c r="L186" i="22"/>
  <c r="H186" i="22"/>
  <c r="D186" i="22"/>
  <c r="K186" i="22"/>
  <c r="G186" i="22"/>
  <c r="C186" i="22"/>
  <c r="J186" i="22"/>
  <c r="I186" i="22"/>
  <c r="E186" i="22"/>
  <c r="V27" i="24"/>
  <c r="V35" i="24"/>
  <c r="C133" i="24"/>
  <c r="F132" i="24"/>
  <c r="E132" i="24"/>
  <c r="F137" i="23"/>
  <c r="E137" i="23"/>
  <c r="D137" i="23"/>
  <c r="C137" i="23"/>
  <c r="G137" i="23"/>
  <c r="B142" i="29"/>
  <c r="B141" i="29"/>
  <c r="B140" i="29"/>
  <c r="B139" i="29"/>
  <c r="B138" i="29"/>
  <c r="B137" i="29"/>
  <c r="B136" i="29"/>
  <c r="B135" i="29"/>
  <c r="B134" i="29"/>
  <c r="B133" i="29"/>
  <c r="B132" i="29"/>
  <c r="B131" i="29"/>
  <c r="B130" i="29"/>
  <c r="B129" i="29"/>
  <c r="B128" i="29"/>
  <c r="B127" i="29"/>
  <c r="B126" i="29"/>
  <c r="B125" i="29"/>
  <c r="B124" i="29"/>
  <c r="B123" i="29"/>
  <c r="B113" i="29"/>
  <c r="B112" i="29"/>
  <c r="B111" i="29"/>
  <c r="B110" i="29"/>
  <c r="B109" i="29"/>
  <c r="B108" i="29"/>
  <c r="B107" i="29"/>
  <c r="B106" i="29"/>
  <c r="B105" i="29"/>
  <c r="B104" i="29"/>
  <c r="B103" i="29"/>
  <c r="B102" i="29"/>
  <c r="B101" i="29"/>
  <c r="B100" i="29"/>
  <c r="B99" i="29"/>
  <c r="B98" i="29"/>
  <c r="B97" i="29"/>
  <c r="B96" i="29"/>
  <c r="B95" i="29"/>
  <c r="B94" i="29"/>
  <c r="EG90" i="31" l="1"/>
  <c r="EG91" i="31"/>
  <c r="EG92" i="31"/>
  <c r="EG94" i="31"/>
  <c r="EG97" i="31"/>
  <c r="EG95" i="31"/>
  <c r="EG96" i="31"/>
  <c r="EG100" i="31"/>
  <c r="EG93" i="31"/>
  <c r="EG101" i="31"/>
  <c r="EG106" i="31"/>
  <c r="EG103" i="31"/>
  <c r="EG89" i="31"/>
  <c r="EG105" i="31"/>
  <c r="EG102" i="31"/>
  <c r="EG104" i="31"/>
  <c r="EG107" i="31"/>
  <c r="EG98" i="31"/>
  <c r="EG99" i="31"/>
  <c r="EG108" i="31"/>
  <c r="EH85" i="31"/>
  <c r="D151" i="29"/>
  <c r="D152" i="29" s="1"/>
  <c r="D133" i="24"/>
  <c r="E133" i="24" s="1"/>
  <c r="I34" i="2"/>
  <c r="H151" i="29"/>
  <c r="H152" i="29" s="1"/>
  <c r="F151" i="29"/>
  <c r="F152" i="29" s="1"/>
  <c r="G151" i="29"/>
  <c r="G152" i="29" s="1"/>
  <c r="L151" i="29"/>
  <c r="L152" i="29" s="1"/>
  <c r="J151" i="29"/>
  <c r="J152" i="29" s="1"/>
  <c r="E150" i="29"/>
  <c r="F150" i="29" s="1"/>
  <c r="E151" i="29"/>
  <c r="E152" i="29" s="1"/>
  <c r="C151" i="29"/>
  <c r="C152" i="29" s="1"/>
  <c r="K151" i="29"/>
  <c r="K152" i="29" s="1"/>
  <c r="I151" i="29"/>
  <c r="I152" i="29" s="1"/>
  <c r="J188" i="22"/>
  <c r="J189" i="22" s="1"/>
  <c r="D188" i="22"/>
  <c r="D189" i="22" s="1"/>
  <c r="C188" i="22"/>
  <c r="C189" i="22" s="1"/>
  <c r="C187" i="22"/>
  <c r="L188" i="22"/>
  <c r="L189" i="22" s="1"/>
  <c r="E188" i="22"/>
  <c r="E189" i="22" s="1"/>
  <c r="G188" i="22"/>
  <c r="G189" i="22" s="1"/>
  <c r="F188" i="22"/>
  <c r="F189" i="22" s="1"/>
  <c r="I188" i="22"/>
  <c r="I189" i="22" s="1"/>
  <c r="K188" i="22"/>
  <c r="K189" i="22" s="1"/>
  <c r="H188" i="22"/>
  <c r="H189" i="22" s="1"/>
  <c r="G134" i="24"/>
  <c r="G135" i="24" s="1"/>
  <c r="F134" i="24"/>
  <c r="F135" i="24" s="1"/>
  <c r="C134" i="24"/>
  <c r="C135" i="24" s="1"/>
  <c r="E134" i="24"/>
  <c r="E135" i="24" s="1"/>
  <c r="D134" i="24"/>
  <c r="D135" i="24" s="1"/>
  <c r="D139" i="23"/>
  <c r="D140" i="23" s="1"/>
  <c r="C139" i="23"/>
  <c r="C140" i="23" s="1"/>
  <c r="C138" i="23"/>
  <c r="E139" i="23"/>
  <c r="E140" i="23" s="1"/>
  <c r="G139" i="23"/>
  <c r="G140" i="23" s="1"/>
  <c r="F139" i="23"/>
  <c r="F140" i="23" s="1"/>
  <c r="B125" i="24"/>
  <c r="B124" i="24"/>
  <c r="B123" i="24"/>
  <c r="B122" i="24"/>
  <c r="B121" i="24"/>
  <c r="B120" i="24"/>
  <c r="B119" i="24"/>
  <c r="B118" i="24"/>
  <c r="B117" i="24"/>
  <c r="B116" i="24"/>
  <c r="B115" i="24"/>
  <c r="B114" i="24"/>
  <c r="B113" i="24"/>
  <c r="B112" i="24"/>
  <c r="B111" i="24"/>
  <c r="B110" i="24"/>
  <c r="B109" i="24"/>
  <c r="B108" i="24"/>
  <c r="B107" i="24"/>
  <c r="B106" i="24"/>
  <c r="B96" i="24"/>
  <c r="B95" i="24"/>
  <c r="B94" i="24"/>
  <c r="B93" i="24"/>
  <c r="B92" i="24"/>
  <c r="B91" i="24"/>
  <c r="B90" i="24"/>
  <c r="B89" i="24"/>
  <c r="B88" i="24"/>
  <c r="B87" i="24"/>
  <c r="B86" i="24"/>
  <c r="B85" i="24"/>
  <c r="B84" i="24"/>
  <c r="B83" i="24"/>
  <c r="B82" i="24"/>
  <c r="B81" i="24"/>
  <c r="B80" i="24"/>
  <c r="B79" i="24"/>
  <c r="B78" i="24"/>
  <c r="B77" i="24"/>
  <c r="B125" i="23"/>
  <c r="B124" i="23"/>
  <c r="B123" i="23"/>
  <c r="B122" i="23"/>
  <c r="B121" i="23"/>
  <c r="B120" i="23"/>
  <c r="B119" i="23"/>
  <c r="B118" i="23"/>
  <c r="B117" i="23"/>
  <c r="B116" i="23"/>
  <c r="B115" i="23"/>
  <c r="B114" i="23"/>
  <c r="B113" i="23"/>
  <c r="B112" i="23"/>
  <c r="B111" i="23"/>
  <c r="B110" i="23"/>
  <c r="B109" i="23"/>
  <c r="B108" i="23"/>
  <c r="B107" i="23"/>
  <c r="B106" i="23"/>
  <c r="B96" i="23"/>
  <c r="B95" i="23"/>
  <c r="B94" i="23"/>
  <c r="B93" i="23"/>
  <c r="B92" i="23"/>
  <c r="B91" i="23"/>
  <c r="B90" i="23"/>
  <c r="B89" i="23"/>
  <c r="B88" i="23"/>
  <c r="B87" i="23"/>
  <c r="B86" i="23"/>
  <c r="B85" i="23"/>
  <c r="B84" i="23"/>
  <c r="B83" i="23"/>
  <c r="B82" i="23"/>
  <c r="B81" i="23"/>
  <c r="B80" i="23"/>
  <c r="B79" i="23"/>
  <c r="B78" i="23"/>
  <c r="B77" i="23"/>
  <c r="B179" i="22"/>
  <c r="B178" i="22"/>
  <c r="B177" i="22"/>
  <c r="B176" i="22"/>
  <c r="B175" i="22"/>
  <c r="B174" i="22"/>
  <c r="B173" i="22"/>
  <c r="B172" i="22"/>
  <c r="B171" i="22"/>
  <c r="B170" i="22"/>
  <c r="B169" i="22"/>
  <c r="B168" i="22"/>
  <c r="B167" i="22"/>
  <c r="B166" i="22"/>
  <c r="B165" i="22"/>
  <c r="B164" i="22"/>
  <c r="B163" i="22"/>
  <c r="B162" i="22"/>
  <c r="B161" i="22"/>
  <c r="B160" i="22"/>
  <c r="B150" i="22"/>
  <c r="B149" i="22"/>
  <c r="B148" i="22"/>
  <c r="B147" i="22"/>
  <c r="B146" i="22"/>
  <c r="B145" i="22"/>
  <c r="B144" i="22"/>
  <c r="B143" i="22"/>
  <c r="B142" i="22"/>
  <c r="B141" i="22"/>
  <c r="B140" i="22"/>
  <c r="B139" i="22"/>
  <c r="B138" i="22"/>
  <c r="B137" i="22"/>
  <c r="B136" i="22"/>
  <c r="B135" i="22"/>
  <c r="B134" i="22"/>
  <c r="B133" i="22"/>
  <c r="B132" i="22"/>
  <c r="B131" i="22"/>
  <c r="B125" i="22"/>
  <c r="B124" i="22"/>
  <c r="B123" i="22"/>
  <c r="B122" i="22"/>
  <c r="B121" i="22"/>
  <c r="B120" i="22"/>
  <c r="B119" i="22"/>
  <c r="B118" i="22"/>
  <c r="B117" i="22"/>
  <c r="B116" i="22"/>
  <c r="B115" i="22"/>
  <c r="B114" i="22"/>
  <c r="B113" i="22"/>
  <c r="B112" i="22"/>
  <c r="B111" i="22"/>
  <c r="B110" i="22"/>
  <c r="B109" i="22"/>
  <c r="B108" i="22"/>
  <c r="B107" i="22"/>
  <c r="B106" i="22"/>
  <c r="EH90" i="31" l="1"/>
  <c r="EH91" i="31"/>
  <c r="EH93" i="31"/>
  <c r="EH92" i="31"/>
  <c r="EH94" i="31"/>
  <c r="EH96" i="31"/>
  <c r="EH97" i="31"/>
  <c r="EH98" i="31"/>
  <c r="EH99" i="31"/>
  <c r="EH100" i="31"/>
  <c r="EH101" i="31"/>
  <c r="EH105" i="31"/>
  <c r="EH106" i="31"/>
  <c r="EH95" i="31"/>
  <c r="EH103" i="31"/>
  <c r="EH108" i="31"/>
  <c r="EH89" i="31"/>
  <c r="EH102" i="31"/>
  <c r="EH104" i="31"/>
  <c r="EH107" i="31"/>
  <c r="EI85" i="31"/>
  <c r="I35" i="2"/>
  <c r="G150" i="29"/>
  <c r="D187" i="22"/>
  <c r="F133" i="24"/>
  <c r="D138" i="23"/>
  <c r="F135" i="18"/>
  <c r="F137" i="18"/>
  <c r="F139" i="18"/>
  <c r="F140" i="18"/>
  <c r="F141" i="18"/>
  <c r="F142" i="18"/>
  <c r="F143" i="18"/>
  <c r="F144" i="18"/>
  <c r="F145" i="18"/>
  <c r="F146" i="18"/>
  <c r="F147" i="18"/>
  <c r="F148" i="18"/>
  <c r="F149" i="18"/>
  <c r="F150" i="18"/>
  <c r="F151" i="18"/>
  <c r="F152" i="18"/>
  <c r="F153" i="18"/>
  <c r="J105" i="21"/>
  <c r="D105" i="21" s="1"/>
  <c r="I105" i="21"/>
  <c r="C105" i="21" s="1"/>
  <c r="J130" i="20"/>
  <c r="F130" i="20" s="1"/>
  <c r="I130" i="20"/>
  <c r="C130" i="20" s="1"/>
  <c r="D199" i="19"/>
  <c r="E199" i="19"/>
  <c r="F199" i="19"/>
  <c r="G199" i="19"/>
  <c r="H199" i="19"/>
  <c r="I199" i="19"/>
  <c r="C199" i="19"/>
  <c r="D167" i="18"/>
  <c r="I167" i="18" s="1"/>
  <c r="E167" i="18"/>
  <c r="J167" i="18" s="1"/>
  <c r="F167" i="18"/>
  <c r="K167" i="18" s="1"/>
  <c r="G167" i="18"/>
  <c r="L167" i="18" s="1"/>
  <c r="C167" i="18"/>
  <c r="H167" i="18" s="1"/>
  <c r="V29" i="21"/>
  <c r="V30" i="21" s="1"/>
  <c r="V31" i="21" s="1"/>
  <c r="V26" i="21"/>
  <c r="V27" i="21" s="1"/>
  <c r="V28" i="21" s="1"/>
  <c r="V28" i="20"/>
  <c r="V29" i="20" s="1"/>
  <c r="V25" i="20"/>
  <c r="V26" i="20" s="1"/>
  <c r="V27" i="20" s="1"/>
  <c r="V32" i="19"/>
  <c r="V33" i="19" s="1"/>
  <c r="V34" i="19" s="1"/>
  <c r="V35" i="19"/>
  <c r="V36" i="19" s="1"/>
  <c r="V37" i="19"/>
  <c r="V38" i="19" s="1"/>
  <c r="V39" i="19"/>
  <c r="V40" i="19" s="1"/>
  <c r="V41" i="19"/>
  <c r="V42" i="19" s="1"/>
  <c r="V43" i="19"/>
  <c r="V44" i="19" s="1"/>
  <c r="V28" i="19"/>
  <c r="C192" i="19" s="1"/>
  <c r="C193" i="19" s="1"/>
  <c r="EI92" i="31" l="1"/>
  <c r="EI93" i="31"/>
  <c r="EI90" i="31"/>
  <c r="EI91" i="31"/>
  <c r="EI95" i="31"/>
  <c r="EI94" i="31"/>
  <c r="EI96" i="31"/>
  <c r="EI98" i="31"/>
  <c r="EI102" i="31"/>
  <c r="EI99" i="31"/>
  <c r="EI97" i="31"/>
  <c r="EI104" i="31"/>
  <c r="EI101" i="31"/>
  <c r="EI105" i="31"/>
  <c r="EI100" i="31"/>
  <c r="EI106" i="31"/>
  <c r="EI107" i="31"/>
  <c r="EI103" i="31"/>
  <c r="EI108" i="31"/>
  <c r="EI89" i="31"/>
  <c r="EJ85" i="31"/>
  <c r="I36" i="2"/>
  <c r="H150" i="29"/>
  <c r="E187" i="22"/>
  <c r="F187" i="22" s="1"/>
  <c r="G133" i="24"/>
  <c r="G136" i="24" s="1"/>
  <c r="E138" i="23"/>
  <c r="V29" i="19"/>
  <c r="V30" i="19" s="1"/>
  <c r="V31" i="19" s="1"/>
  <c r="D192" i="19"/>
  <c r="D193" i="19" s="1"/>
  <c r="E192" i="19"/>
  <c r="I192" i="19"/>
  <c r="H192" i="19"/>
  <c r="G192" i="19"/>
  <c r="F192" i="19"/>
  <c r="J98" i="21"/>
  <c r="I123" i="20"/>
  <c r="E130" i="20"/>
  <c r="D130" i="20"/>
  <c r="J123" i="20"/>
  <c r="G160" i="18"/>
  <c r="F160" i="18"/>
  <c r="E160" i="18"/>
  <c r="D160" i="18"/>
  <c r="C160" i="18"/>
  <c r="I98" i="21"/>
  <c r="B91" i="21"/>
  <c r="B90" i="21"/>
  <c r="B89" i="21"/>
  <c r="B88" i="21"/>
  <c r="B87" i="21"/>
  <c r="B86" i="21"/>
  <c r="B85" i="21"/>
  <c r="B84" i="21"/>
  <c r="B83" i="21"/>
  <c r="B82" i="21"/>
  <c r="B81" i="21"/>
  <c r="B80" i="21"/>
  <c r="B79" i="21"/>
  <c r="B78" i="21"/>
  <c r="B77" i="21"/>
  <c r="B76" i="21"/>
  <c r="B75" i="21"/>
  <c r="B74" i="21"/>
  <c r="B73" i="21"/>
  <c r="B72" i="21"/>
  <c r="B116" i="20"/>
  <c r="B115" i="20"/>
  <c r="B114" i="20"/>
  <c r="B113" i="20"/>
  <c r="B112" i="20"/>
  <c r="B111" i="20"/>
  <c r="B110" i="20"/>
  <c r="B109" i="20"/>
  <c r="B108" i="20"/>
  <c r="B107" i="20"/>
  <c r="B106" i="20"/>
  <c r="B105" i="20"/>
  <c r="B104" i="20"/>
  <c r="B103" i="20"/>
  <c r="B102" i="20"/>
  <c r="B101" i="20"/>
  <c r="B100" i="20"/>
  <c r="B99" i="20"/>
  <c r="B98" i="20"/>
  <c r="B97" i="20"/>
  <c r="B185" i="19"/>
  <c r="B184" i="19"/>
  <c r="B183" i="19"/>
  <c r="B182" i="19"/>
  <c r="B181" i="19"/>
  <c r="B180" i="19"/>
  <c r="B179" i="19"/>
  <c r="B178" i="19"/>
  <c r="B177" i="19"/>
  <c r="B176" i="19"/>
  <c r="B175" i="19"/>
  <c r="B174" i="19"/>
  <c r="B173" i="19"/>
  <c r="B172" i="19"/>
  <c r="B171" i="19"/>
  <c r="B170" i="19"/>
  <c r="B169" i="19"/>
  <c r="B168" i="19"/>
  <c r="B167" i="19"/>
  <c r="B166" i="19"/>
  <c r="B155" i="19"/>
  <c r="B154" i="19"/>
  <c r="B153" i="19"/>
  <c r="B152" i="19"/>
  <c r="B151" i="19"/>
  <c r="B150" i="19"/>
  <c r="B149" i="19"/>
  <c r="B148" i="19"/>
  <c r="B147" i="19"/>
  <c r="B146" i="19"/>
  <c r="B145" i="19"/>
  <c r="B144" i="19"/>
  <c r="B143" i="19"/>
  <c r="B142" i="19"/>
  <c r="B141" i="19"/>
  <c r="B140" i="19"/>
  <c r="B139" i="19"/>
  <c r="B138" i="19"/>
  <c r="B137" i="19"/>
  <c r="B136" i="19"/>
  <c r="B130" i="19"/>
  <c r="B129" i="19"/>
  <c r="B128" i="19"/>
  <c r="B127" i="19"/>
  <c r="B126" i="19"/>
  <c r="B125" i="19"/>
  <c r="B124" i="19"/>
  <c r="B123" i="19"/>
  <c r="B122" i="19"/>
  <c r="B121" i="19"/>
  <c r="B120" i="19"/>
  <c r="B119" i="19"/>
  <c r="B118" i="19"/>
  <c r="B117" i="19"/>
  <c r="B116" i="19"/>
  <c r="B115" i="19"/>
  <c r="B114" i="19"/>
  <c r="B113" i="19"/>
  <c r="B112" i="19"/>
  <c r="B111" i="19"/>
  <c r="B153" i="18"/>
  <c r="B152" i="18"/>
  <c r="B151" i="18"/>
  <c r="B150" i="18"/>
  <c r="B149" i="18"/>
  <c r="B148" i="18"/>
  <c r="B147" i="18"/>
  <c r="B146" i="18"/>
  <c r="B145" i="18"/>
  <c r="B144" i="18"/>
  <c r="B143" i="18"/>
  <c r="B142" i="18"/>
  <c r="B141" i="18"/>
  <c r="B140" i="18"/>
  <c r="B139" i="18"/>
  <c r="B138" i="18"/>
  <c r="B137" i="18"/>
  <c r="B136" i="18"/>
  <c r="B135" i="18"/>
  <c r="B134" i="18"/>
  <c r="B124" i="18"/>
  <c r="B123" i="18"/>
  <c r="B122" i="18"/>
  <c r="B121" i="18"/>
  <c r="B120" i="18"/>
  <c r="B119" i="18"/>
  <c r="B118" i="18"/>
  <c r="B117" i="18"/>
  <c r="B116" i="18"/>
  <c r="B115" i="18"/>
  <c r="B114" i="18"/>
  <c r="B113" i="18"/>
  <c r="B112" i="18"/>
  <c r="B111" i="18"/>
  <c r="B110" i="18"/>
  <c r="B109" i="18"/>
  <c r="B108" i="18"/>
  <c r="B107" i="18"/>
  <c r="B106" i="18"/>
  <c r="B105" i="18"/>
  <c r="EJ91" i="31" l="1"/>
  <c r="EJ92" i="31"/>
  <c r="EJ93" i="31"/>
  <c r="EJ94" i="31"/>
  <c r="EJ95" i="31"/>
  <c r="EJ90" i="31"/>
  <c r="EJ97" i="31"/>
  <c r="EJ96" i="31"/>
  <c r="EJ101" i="31"/>
  <c r="EJ98" i="31"/>
  <c r="EJ102" i="31"/>
  <c r="EJ99" i="31"/>
  <c r="EJ103" i="31"/>
  <c r="EJ104" i="31"/>
  <c r="EJ100" i="31"/>
  <c r="EJ106" i="31"/>
  <c r="EJ107" i="31"/>
  <c r="EJ108" i="31"/>
  <c r="EJ105" i="31"/>
  <c r="EJ89" i="31"/>
  <c r="EK85" i="31"/>
  <c r="E193" i="19"/>
  <c r="E136" i="24"/>
  <c r="I37" i="2"/>
  <c r="I150" i="29"/>
  <c r="G187" i="22"/>
  <c r="C136" i="24"/>
  <c r="F136" i="24"/>
  <c r="D136" i="24"/>
  <c r="F138" i="23"/>
  <c r="F194" i="19"/>
  <c r="F195" i="19" s="1"/>
  <c r="D194" i="19"/>
  <c r="D195" i="19" s="1"/>
  <c r="C194" i="19"/>
  <c r="C195" i="19" s="1"/>
  <c r="E194" i="19"/>
  <c r="E195" i="19" s="1"/>
  <c r="H194" i="19"/>
  <c r="H195" i="19" s="1"/>
  <c r="F193" i="19"/>
  <c r="G193" i="19" s="1"/>
  <c r="G194" i="19"/>
  <c r="G195" i="19" s="1"/>
  <c r="I194" i="19"/>
  <c r="I195" i="19" s="1"/>
  <c r="I99" i="21"/>
  <c r="I100" i="21"/>
  <c r="I101" i="21" s="1"/>
  <c r="J100" i="21"/>
  <c r="J101" i="21" s="1"/>
  <c r="J125" i="20"/>
  <c r="J126" i="20" s="1"/>
  <c r="I125" i="20"/>
  <c r="I126" i="20" s="1"/>
  <c r="I124" i="20"/>
  <c r="D162" i="18"/>
  <c r="D163" i="18" s="1"/>
  <c r="E162" i="18"/>
  <c r="E163" i="18" s="1"/>
  <c r="C162" i="18"/>
  <c r="C163" i="18" s="1"/>
  <c r="C161" i="18"/>
  <c r="F162" i="18"/>
  <c r="F163" i="18" s="1"/>
  <c r="G162" i="18"/>
  <c r="G163" i="18" s="1"/>
  <c r="D137" i="24" l="1"/>
  <c r="D99" i="24" s="1"/>
  <c r="F137" i="24"/>
  <c r="F99" i="24" s="1"/>
  <c r="F115" i="24" s="1"/>
  <c r="C137" i="24"/>
  <c r="C99" i="24" s="1"/>
  <c r="H22" i="24" s="1"/>
  <c r="E137" i="24"/>
  <c r="E99" i="24" s="1"/>
  <c r="E109" i="24" s="1"/>
  <c r="F123" i="24"/>
  <c r="F124" i="24"/>
  <c r="F110" i="24"/>
  <c r="EK90" i="31"/>
  <c r="EK91" i="31"/>
  <c r="EK92" i="31"/>
  <c r="EK93" i="31"/>
  <c r="EK94" i="31"/>
  <c r="EK97" i="31"/>
  <c r="EK95" i="31"/>
  <c r="EK100" i="31"/>
  <c r="EK96" i="31"/>
  <c r="EK101" i="31"/>
  <c r="EK98" i="31"/>
  <c r="EK102" i="31"/>
  <c r="EK106" i="31"/>
  <c r="EK99" i="31"/>
  <c r="EK103" i="31"/>
  <c r="EK104" i="31"/>
  <c r="EK89" i="31"/>
  <c r="EK107" i="31"/>
  <c r="EK108" i="31"/>
  <c r="EK105" i="31"/>
  <c r="EL85" i="31"/>
  <c r="I38" i="2"/>
  <c r="J150" i="29"/>
  <c r="K150" i="29" s="1"/>
  <c r="C109" i="24"/>
  <c r="C125" i="24"/>
  <c r="C116" i="24"/>
  <c r="C123" i="24"/>
  <c r="C106" i="24"/>
  <c r="C113" i="24"/>
  <c r="C120" i="24"/>
  <c r="C111" i="24"/>
  <c r="C110" i="24"/>
  <c r="C122" i="24"/>
  <c r="C117" i="24"/>
  <c r="C108" i="24"/>
  <c r="C115" i="24"/>
  <c r="C114" i="24"/>
  <c r="C121" i="24"/>
  <c r="G137" i="24"/>
  <c r="K22" i="24"/>
  <c r="I22" i="24"/>
  <c r="D108" i="24"/>
  <c r="D116" i="24"/>
  <c r="D109" i="24"/>
  <c r="D125" i="24"/>
  <c r="D115" i="24"/>
  <c r="D111" i="24"/>
  <c r="D110" i="24"/>
  <c r="D118" i="24"/>
  <c r="D113" i="24"/>
  <c r="D106" i="24"/>
  <c r="D119" i="24"/>
  <c r="D122" i="24"/>
  <c r="D124" i="24"/>
  <c r="D112" i="24"/>
  <c r="D120" i="24"/>
  <c r="D117" i="24"/>
  <c r="D107" i="24"/>
  <c r="D123" i="24"/>
  <c r="D114" i="24"/>
  <c r="D121" i="24"/>
  <c r="H187" i="22"/>
  <c r="I187" i="22" s="1"/>
  <c r="G138" i="23"/>
  <c r="D141" i="23" s="1"/>
  <c r="H193" i="19"/>
  <c r="I193" i="19" s="1"/>
  <c r="I196" i="19" s="1"/>
  <c r="J99" i="21"/>
  <c r="J102" i="21" s="1"/>
  <c r="J124" i="20"/>
  <c r="J127" i="20" s="1"/>
  <c r="D161" i="18"/>
  <c r="V28" i="27"/>
  <c r="V26" i="27"/>
  <c r="V24" i="27"/>
  <c r="F118" i="24" l="1"/>
  <c r="F116" i="24"/>
  <c r="E118" i="24"/>
  <c r="F117" i="24"/>
  <c r="F111" i="24"/>
  <c r="E106" i="24"/>
  <c r="C119" i="24"/>
  <c r="C124" i="24"/>
  <c r="C112" i="24"/>
  <c r="C118" i="24"/>
  <c r="C107" i="24"/>
  <c r="E107" i="24"/>
  <c r="E120" i="24"/>
  <c r="E108" i="24"/>
  <c r="E114" i="24"/>
  <c r="F106" i="24"/>
  <c r="F121" i="24"/>
  <c r="F120" i="24"/>
  <c r="F119" i="24"/>
  <c r="E122" i="24"/>
  <c r="E125" i="24"/>
  <c r="E123" i="24"/>
  <c r="I137" i="24"/>
  <c r="E112" i="24"/>
  <c r="E113" i="24"/>
  <c r="E121" i="24"/>
  <c r="E111" i="24"/>
  <c r="F114" i="24"/>
  <c r="F113" i="24"/>
  <c r="F108" i="24"/>
  <c r="F107" i="24"/>
  <c r="E117" i="24"/>
  <c r="E116" i="24"/>
  <c r="E119" i="24"/>
  <c r="J22" i="24"/>
  <c r="E115" i="24"/>
  <c r="F122" i="24"/>
  <c r="F125" i="24"/>
  <c r="F109" i="24"/>
  <c r="F112" i="24"/>
  <c r="E110" i="24"/>
  <c r="E124" i="24"/>
  <c r="EL90" i="31"/>
  <c r="EL91" i="31"/>
  <c r="EL92" i="31"/>
  <c r="EL93" i="31"/>
  <c r="EL94" i="31"/>
  <c r="EL95" i="31"/>
  <c r="EL96" i="31"/>
  <c r="EL97" i="31"/>
  <c r="EL98" i="31"/>
  <c r="EL99" i="31"/>
  <c r="EL100" i="31"/>
  <c r="EL105" i="31"/>
  <c r="EL102" i="31"/>
  <c r="EL106" i="31"/>
  <c r="EL108" i="31"/>
  <c r="EL104" i="31"/>
  <c r="EL89" i="31"/>
  <c r="EL101" i="31"/>
  <c r="EL103" i="31"/>
  <c r="EL107" i="31"/>
  <c r="EM85" i="31"/>
  <c r="G99" i="24"/>
  <c r="V29" i="27"/>
  <c r="E144" i="27"/>
  <c r="V25" i="27"/>
  <c r="C144" i="27"/>
  <c r="V27" i="27"/>
  <c r="D144" i="27"/>
  <c r="L150" i="29"/>
  <c r="D153" i="29" s="1"/>
  <c r="L22" i="24"/>
  <c r="F141" i="23"/>
  <c r="J187" i="22"/>
  <c r="K187" i="22" s="1"/>
  <c r="E141" i="23"/>
  <c r="G141" i="23"/>
  <c r="C141" i="23"/>
  <c r="D196" i="19"/>
  <c r="C196" i="19"/>
  <c r="F196" i="19"/>
  <c r="G196" i="19"/>
  <c r="H196" i="19"/>
  <c r="E196" i="19"/>
  <c r="I102" i="21"/>
  <c r="I103" i="21" s="1"/>
  <c r="I65" i="21" s="1"/>
  <c r="I127" i="20"/>
  <c r="I128" i="20" s="1"/>
  <c r="E161" i="18"/>
  <c r="J137" i="27"/>
  <c r="J138" i="27" s="1"/>
  <c r="K137" i="27"/>
  <c r="L137" i="27"/>
  <c r="C142" i="23" l="1"/>
  <c r="C99" i="23" s="1"/>
  <c r="F142" i="23"/>
  <c r="F99" i="23" s="1"/>
  <c r="D142" i="23"/>
  <c r="D99" i="23" s="1"/>
  <c r="E142" i="23"/>
  <c r="E99" i="23" s="1"/>
  <c r="J22" i="23" s="1"/>
  <c r="E197" i="19"/>
  <c r="E158" i="19" s="1"/>
  <c r="E168" i="19" s="1"/>
  <c r="G197" i="19"/>
  <c r="G158" i="19" s="1"/>
  <c r="G168" i="19" s="1"/>
  <c r="C197" i="19"/>
  <c r="C158" i="19" s="1"/>
  <c r="E25" i="19" s="1"/>
  <c r="D197" i="19"/>
  <c r="D158" i="19" s="1"/>
  <c r="F25" i="19" s="1"/>
  <c r="F197" i="19"/>
  <c r="F158" i="19" s="1"/>
  <c r="H197" i="19"/>
  <c r="H158" i="19" s="1"/>
  <c r="J25" i="19" s="1"/>
  <c r="C169" i="19"/>
  <c r="C168" i="19"/>
  <c r="E108" i="23"/>
  <c r="E109" i="23"/>
  <c r="E110" i="23"/>
  <c r="E106" i="23"/>
  <c r="G125" i="24"/>
  <c r="G121" i="24"/>
  <c r="G117" i="24"/>
  <c r="G113" i="24"/>
  <c r="G109" i="24"/>
  <c r="G124" i="24"/>
  <c r="G120" i="24"/>
  <c r="G116" i="24"/>
  <c r="G112" i="24"/>
  <c r="G108" i="24"/>
  <c r="G123" i="24"/>
  <c r="G119" i="24"/>
  <c r="G115" i="24"/>
  <c r="G111" i="24"/>
  <c r="G107" i="24"/>
  <c r="G122" i="24"/>
  <c r="G118" i="24"/>
  <c r="G114" i="24"/>
  <c r="G110" i="24"/>
  <c r="G106" i="24"/>
  <c r="H25" i="19"/>
  <c r="F167" i="19"/>
  <c r="F166" i="19"/>
  <c r="F168" i="19"/>
  <c r="H166" i="19"/>
  <c r="H168" i="19"/>
  <c r="D167" i="19"/>
  <c r="D168" i="19"/>
  <c r="EM92" i="31"/>
  <c r="EM90" i="31"/>
  <c r="EM95" i="31"/>
  <c r="EM91" i="31"/>
  <c r="EM93" i="31"/>
  <c r="EM94" i="31"/>
  <c r="EM96" i="31"/>
  <c r="EM97" i="31"/>
  <c r="EM98" i="31"/>
  <c r="EM102" i="31"/>
  <c r="EM99" i="31"/>
  <c r="EM100" i="31"/>
  <c r="EM104" i="31"/>
  <c r="EM105" i="31"/>
  <c r="EM107" i="31"/>
  <c r="EM108" i="31"/>
  <c r="EM106" i="31"/>
  <c r="EM101" i="31"/>
  <c r="EM89" i="31"/>
  <c r="EM103" i="31"/>
  <c r="C106" i="23"/>
  <c r="C108" i="23"/>
  <c r="C110" i="23"/>
  <c r="F108" i="23"/>
  <c r="F110" i="23"/>
  <c r="EN85" i="31"/>
  <c r="I153" i="29"/>
  <c r="G142" i="23"/>
  <c r="F144" i="27"/>
  <c r="J144" i="27"/>
  <c r="G144" i="27"/>
  <c r="K144" i="27"/>
  <c r="L144" i="27"/>
  <c r="H144" i="27"/>
  <c r="K153" i="29"/>
  <c r="L153" i="29"/>
  <c r="F153" i="29"/>
  <c r="C153" i="29"/>
  <c r="E153" i="29"/>
  <c r="G153" i="29"/>
  <c r="G154" i="29" s="1"/>
  <c r="G116" i="29" s="1"/>
  <c r="H153" i="29"/>
  <c r="J153" i="29"/>
  <c r="H22" i="23"/>
  <c r="K22" i="23"/>
  <c r="L187" i="22"/>
  <c r="H190" i="22" s="1"/>
  <c r="G25" i="19"/>
  <c r="I197" i="19"/>
  <c r="J103" i="21"/>
  <c r="J65" i="21" s="1"/>
  <c r="I91" i="21"/>
  <c r="I89" i="21"/>
  <c r="I87" i="21"/>
  <c r="I85" i="21"/>
  <c r="I83" i="21"/>
  <c r="I81" i="21"/>
  <c r="I79" i="21"/>
  <c r="I77" i="21"/>
  <c r="I75" i="21"/>
  <c r="I73" i="21"/>
  <c r="I90" i="21"/>
  <c r="I88" i="21"/>
  <c r="I86" i="21"/>
  <c r="I82" i="21"/>
  <c r="I80" i="21"/>
  <c r="I76" i="21"/>
  <c r="I74" i="21"/>
  <c r="I84" i="21"/>
  <c r="I78" i="21"/>
  <c r="I72" i="21"/>
  <c r="H22" i="21"/>
  <c r="I90" i="20"/>
  <c r="J128" i="20"/>
  <c r="J90" i="20" s="1"/>
  <c r="F161" i="18"/>
  <c r="J139" i="27"/>
  <c r="J140" i="27" s="1"/>
  <c r="L139" i="27"/>
  <c r="L140" i="27" s="1"/>
  <c r="K138" i="27"/>
  <c r="L138" i="27" s="1"/>
  <c r="J141" i="27" s="1"/>
  <c r="K139" i="27"/>
  <c r="K140" i="27" s="1"/>
  <c r="B94" i="28"/>
  <c r="B93" i="28"/>
  <c r="B92" i="28"/>
  <c r="B91" i="28"/>
  <c r="B90" i="28"/>
  <c r="B89" i="28"/>
  <c r="B88" i="28"/>
  <c r="B87" i="28"/>
  <c r="B86" i="28"/>
  <c r="B85" i="28"/>
  <c r="B84" i="28"/>
  <c r="B83" i="28"/>
  <c r="B82" i="28"/>
  <c r="B81" i="28"/>
  <c r="B80" i="28"/>
  <c r="B79" i="28"/>
  <c r="B78" i="28"/>
  <c r="B77" i="28"/>
  <c r="B76" i="28"/>
  <c r="B75" i="28"/>
  <c r="B130" i="27"/>
  <c r="B129" i="27"/>
  <c r="B128" i="27"/>
  <c r="B127" i="27"/>
  <c r="B126" i="27"/>
  <c r="B125" i="27"/>
  <c r="B124" i="27"/>
  <c r="B123" i="27"/>
  <c r="B122" i="27"/>
  <c r="B121" i="27"/>
  <c r="B120" i="27"/>
  <c r="B119" i="27"/>
  <c r="B118" i="27"/>
  <c r="B117" i="27"/>
  <c r="B116" i="27"/>
  <c r="B115" i="27"/>
  <c r="B114" i="27"/>
  <c r="B113" i="27"/>
  <c r="B112" i="27"/>
  <c r="B111" i="27"/>
  <c r="B170" i="26"/>
  <c r="B169" i="26"/>
  <c r="B168" i="26"/>
  <c r="B167" i="26"/>
  <c r="B166" i="26"/>
  <c r="B165" i="26"/>
  <c r="B164" i="26"/>
  <c r="B163" i="26"/>
  <c r="B162" i="26"/>
  <c r="B161" i="26"/>
  <c r="B160" i="26"/>
  <c r="B159" i="26"/>
  <c r="B158" i="26"/>
  <c r="B157" i="26"/>
  <c r="B156" i="26"/>
  <c r="B155" i="26"/>
  <c r="B154" i="26"/>
  <c r="B153" i="26"/>
  <c r="B152" i="26"/>
  <c r="B151" i="26"/>
  <c r="B141" i="26"/>
  <c r="B140" i="26"/>
  <c r="B139" i="26"/>
  <c r="B138" i="26"/>
  <c r="B137" i="26"/>
  <c r="B136" i="26"/>
  <c r="B135" i="26"/>
  <c r="B134" i="26"/>
  <c r="B133" i="26"/>
  <c r="B132" i="26"/>
  <c r="B131" i="26"/>
  <c r="B130" i="26"/>
  <c r="B129" i="26"/>
  <c r="B128" i="26"/>
  <c r="B127" i="26"/>
  <c r="B126" i="26"/>
  <c r="B125" i="26"/>
  <c r="B124" i="26"/>
  <c r="B123" i="26"/>
  <c r="B122" i="26"/>
  <c r="B186" i="25"/>
  <c r="B185" i="25"/>
  <c r="B184" i="25"/>
  <c r="B183" i="25"/>
  <c r="B182" i="25"/>
  <c r="B181" i="25"/>
  <c r="B180" i="25"/>
  <c r="B179" i="25"/>
  <c r="B178" i="25"/>
  <c r="B177" i="25"/>
  <c r="B176" i="25"/>
  <c r="B175" i="25"/>
  <c r="B174" i="25"/>
  <c r="B173" i="25"/>
  <c r="B172" i="25"/>
  <c r="B171" i="25"/>
  <c r="B170" i="25"/>
  <c r="B169" i="25"/>
  <c r="B168" i="25"/>
  <c r="B167" i="25"/>
  <c r="B158" i="25"/>
  <c r="B157" i="25"/>
  <c r="B156" i="25"/>
  <c r="B155" i="25"/>
  <c r="B154" i="25"/>
  <c r="B153" i="25"/>
  <c r="B152" i="25"/>
  <c r="B151" i="25"/>
  <c r="B150" i="25"/>
  <c r="B149" i="25"/>
  <c r="B148" i="25"/>
  <c r="B147" i="25"/>
  <c r="B146" i="25"/>
  <c r="B145" i="25"/>
  <c r="B144" i="25"/>
  <c r="B143" i="25"/>
  <c r="B142" i="25"/>
  <c r="B141" i="25"/>
  <c r="B140" i="25"/>
  <c r="B139" i="25"/>
  <c r="B132" i="25"/>
  <c r="B131" i="25"/>
  <c r="B130" i="25"/>
  <c r="B129" i="25"/>
  <c r="B128" i="25"/>
  <c r="B127" i="25"/>
  <c r="B126" i="25"/>
  <c r="B125" i="25"/>
  <c r="B124" i="25"/>
  <c r="B123" i="25"/>
  <c r="B122" i="25"/>
  <c r="B121" i="25"/>
  <c r="B120" i="25"/>
  <c r="B119" i="25"/>
  <c r="B118" i="25"/>
  <c r="B117" i="25"/>
  <c r="B116" i="25"/>
  <c r="B115" i="25"/>
  <c r="B114" i="25"/>
  <c r="B113" i="25"/>
  <c r="J154" i="29" l="1"/>
  <c r="J116" i="29" s="1"/>
  <c r="C154" i="29"/>
  <c r="D154" i="29"/>
  <c r="D116" i="29" s="1"/>
  <c r="E154" i="29"/>
  <c r="E116" i="29" s="1"/>
  <c r="E129" i="29" s="1"/>
  <c r="F154" i="29"/>
  <c r="F116" i="29" s="1"/>
  <c r="F125" i="29" s="1"/>
  <c r="H154" i="29"/>
  <c r="H116" i="29" s="1"/>
  <c r="H135" i="29" s="1"/>
  <c r="I154" i="29"/>
  <c r="I116" i="29" s="1"/>
  <c r="I139" i="29" s="1"/>
  <c r="K154" i="29"/>
  <c r="K116" i="29" s="1"/>
  <c r="K124" i="29" s="1"/>
  <c r="I142" i="23"/>
  <c r="D108" i="23"/>
  <c r="I22" i="23"/>
  <c r="I25" i="19"/>
  <c r="EN91" i="31"/>
  <c r="EN92" i="31"/>
  <c r="EN93" i="31"/>
  <c r="EN90" i="31"/>
  <c r="EN94" i="31"/>
  <c r="EN95" i="31"/>
  <c r="EN101" i="31"/>
  <c r="EN97" i="31"/>
  <c r="EN98" i="31"/>
  <c r="EN102" i="31"/>
  <c r="EN96" i="31"/>
  <c r="EN103" i="31"/>
  <c r="EN100" i="31"/>
  <c r="EN104" i="31"/>
  <c r="EN99" i="31"/>
  <c r="EN105" i="31"/>
  <c r="EN107" i="31"/>
  <c r="EN89" i="31"/>
  <c r="EN106" i="31"/>
  <c r="EN108" i="31"/>
  <c r="I100" i="20"/>
  <c r="I101" i="20"/>
  <c r="I98" i="20"/>
  <c r="I99" i="20"/>
  <c r="J101" i="20"/>
  <c r="J98" i="20"/>
  <c r="J100" i="20"/>
  <c r="EO85" i="31"/>
  <c r="G99" i="23"/>
  <c r="I39" i="2"/>
  <c r="C116" i="29"/>
  <c r="F123" i="29"/>
  <c r="F131" i="29"/>
  <c r="F137" i="29"/>
  <c r="F142" i="29"/>
  <c r="F132" i="29"/>
  <c r="J123" i="29"/>
  <c r="J124" i="29"/>
  <c r="J130" i="29"/>
  <c r="J134" i="29"/>
  <c r="J140" i="29"/>
  <c r="J142" i="29"/>
  <c r="J125" i="29"/>
  <c r="J127" i="29"/>
  <c r="J129" i="29"/>
  <c r="J131" i="29"/>
  <c r="J133" i="29"/>
  <c r="J135" i="29"/>
  <c r="J137" i="29"/>
  <c r="J139" i="29"/>
  <c r="J141" i="29"/>
  <c r="J132" i="29"/>
  <c r="J138" i="29"/>
  <c r="J126" i="29"/>
  <c r="J128" i="29"/>
  <c r="J136" i="29"/>
  <c r="J26" i="29"/>
  <c r="G124" i="29"/>
  <c r="G126" i="29"/>
  <c r="G128" i="29"/>
  <c r="G130" i="29"/>
  <c r="G132" i="29"/>
  <c r="G134" i="29"/>
  <c r="G136" i="29"/>
  <c r="G138" i="29"/>
  <c r="G140" i="29"/>
  <c r="G142" i="29"/>
  <c r="G123" i="29"/>
  <c r="G125" i="29"/>
  <c r="G127" i="29"/>
  <c r="G129" i="29"/>
  <c r="G131" i="29"/>
  <c r="G133" i="29"/>
  <c r="G135" i="29"/>
  <c r="G137" i="29"/>
  <c r="G139" i="29"/>
  <c r="G141" i="29"/>
  <c r="G26" i="29"/>
  <c r="L154" i="29"/>
  <c r="L116" i="29" s="1"/>
  <c r="E133" i="29"/>
  <c r="J190" i="22"/>
  <c r="E190" i="22"/>
  <c r="K190" i="22"/>
  <c r="I190" i="22"/>
  <c r="L190" i="22"/>
  <c r="F190" i="22"/>
  <c r="C190" i="22"/>
  <c r="D190" i="22"/>
  <c r="G190" i="22"/>
  <c r="L103" i="21"/>
  <c r="I158" i="19"/>
  <c r="K197" i="19"/>
  <c r="L22" i="20"/>
  <c r="K22" i="20"/>
  <c r="J89" i="21"/>
  <c r="J85" i="21"/>
  <c r="J81" i="21"/>
  <c r="J77" i="21"/>
  <c r="J73" i="21"/>
  <c r="J90" i="21"/>
  <c r="J88" i="21"/>
  <c r="J86" i="21"/>
  <c r="J84" i="21"/>
  <c r="J82" i="21"/>
  <c r="J80" i="21"/>
  <c r="J78" i="21"/>
  <c r="J76" i="21"/>
  <c r="J74" i="21"/>
  <c r="J72" i="21"/>
  <c r="I22" i="21"/>
  <c r="J91" i="21"/>
  <c r="J87" i="21"/>
  <c r="J83" i="21"/>
  <c r="J79" i="21"/>
  <c r="J75" i="21"/>
  <c r="L128" i="20"/>
  <c r="G161" i="18"/>
  <c r="G164" i="18" s="1"/>
  <c r="L141" i="27"/>
  <c r="K141" i="27"/>
  <c r="V32" i="26"/>
  <c r="V33" i="26" s="1"/>
  <c r="V30" i="26"/>
  <c r="V31" i="26" s="1"/>
  <c r="V28" i="26"/>
  <c r="V29" i="26" s="1"/>
  <c r="V26" i="26"/>
  <c r="V27" i="26" s="1"/>
  <c r="V24" i="26"/>
  <c r="V25" i="26" s="1"/>
  <c r="D197" i="25"/>
  <c r="D198" i="25" s="1"/>
  <c r="E197" i="25"/>
  <c r="E198" i="25" s="1"/>
  <c r="F197" i="25"/>
  <c r="F198" i="25" s="1"/>
  <c r="G197" i="25"/>
  <c r="G198" i="25" s="1"/>
  <c r="H197" i="25"/>
  <c r="H198" i="25" s="1"/>
  <c r="I197" i="25"/>
  <c r="I198" i="25" s="1"/>
  <c r="C197" i="25"/>
  <c r="C198" i="25" s="1"/>
  <c r="C199" i="25" s="1"/>
  <c r="Y37" i="2"/>
  <c r="Y38" i="2"/>
  <c r="E136" i="29" l="1"/>
  <c r="E26" i="29"/>
  <c r="E124" i="29"/>
  <c r="E123" i="29"/>
  <c r="E132" i="29"/>
  <c r="E141" i="29"/>
  <c r="E131" i="29"/>
  <c r="K127" i="29"/>
  <c r="E139" i="29"/>
  <c r="E140" i="29"/>
  <c r="E130" i="29"/>
  <c r="E127" i="29"/>
  <c r="E138" i="29"/>
  <c r="E128" i="29"/>
  <c r="E135" i="29"/>
  <c r="E125" i="29"/>
  <c r="F26" i="29"/>
  <c r="F136" i="29"/>
  <c r="F129" i="29"/>
  <c r="H136" i="29"/>
  <c r="F134" i="29"/>
  <c r="F139" i="29"/>
  <c r="F126" i="29"/>
  <c r="H125" i="29"/>
  <c r="H131" i="29"/>
  <c r="D137" i="29"/>
  <c r="D128" i="29"/>
  <c r="D136" i="29"/>
  <c r="D125" i="29"/>
  <c r="D141" i="29"/>
  <c r="D126" i="29"/>
  <c r="D135" i="29"/>
  <c r="D139" i="29"/>
  <c r="D130" i="29"/>
  <c r="D138" i="29"/>
  <c r="D127" i="29"/>
  <c r="D123" i="29"/>
  <c r="D133" i="29"/>
  <c r="D142" i="29"/>
  <c r="D129" i="29"/>
  <c r="D124" i="29"/>
  <c r="D132" i="29"/>
  <c r="D140" i="29"/>
  <c r="D131" i="29"/>
  <c r="D26" i="29"/>
  <c r="D134" i="29"/>
  <c r="H127" i="29"/>
  <c r="H134" i="29"/>
  <c r="F140" i="29"/>
  <c r="F130" i="29"/>
  <c r="F128" i="29"/>
  <c r="F135" i="29"/>
  <c r="F127" i="29"/>
  <c r="H26" i="29"/>
  <c r="H129" i="29"/>
  <c r="H128" i="29"/>
  <c r="E142" i="29"/>
  <c r="E134" i="29"/>
  <c r="E126" i="29"/>
  <c r="E137" i="29"/>
  <c r="F138" i="29"/>
  <c r="F124" i="29"/>
  <c r="F141" i="29"/>
  <c r="F133" i="29"/>
  <c r="H141" i="29"/>
  <c r="H142" i="29"/>
  <c r="H126" i="29"/>
  <c r="K137" i="29"/>
  <c r="I140" i="29"/>
  <c r="I133" i="29"/>
  <c r="H139" i="29"/>
  <c r="H123" i="29"/>
  <c r="H140" i="29"/>
  <c r="H132" i="29"/>
  <c r="H124" i="29"/>
  <c r="I135" i="29"/>
  <c r="I141" i="29"/>
  <c r="H133" i="29"/>
  <c r="H137" i="29"/>
  <c r="H138" i="29"/>
  <c r="H130" i="29"/>
  <c r="I129" i="29"/>
  <c r="I123" i="29"/>
  <c r="I137" i="29"/>
  <c r="I131" i="29"/>
  <c r="I128" i="29"/>
  <c r="I125" i="29"/>
  <c r="I130" i="29"/>
  <c r="I124" i="29"/>
  <c r="I126" i="29"/>
  <c r="I26" i="29"/>
  <c r="I136" i="29"/>
  <c r="I138" i="29"/>
  <c r="I132" i="29"/>
  <c r="I142" i="29"/>
  <c r="K126" i="29"/>
  <c r="K125" i="29"/>
  <c r="K134" i="29"/>
  <c r="K138" i="29"/>
  <c r="K135" i="29"/>
  <c r="K140" i="29"/>
  <c r="K129" i="29"/>
  <c r="K26" i="29"/>
  <c r="K128" i="29"/>
  <c r="K132" i="29"/>
  <c r="K142" i="29"/>
  <c r="K131" i="29"/>
  <c r="K139" i="29"/>
  <c r="K130" i="29"/>
  <c r="K136" i="29"/>
  <c r="K123" i="29"/>
  <c r="K133" i="29"/>
  <c r="K141" i="29"/>
  <c r="I127" i="29"/>
  <c r="I134" i="29"/>
  <c r="J142" i="27"/>
  <c r="J104" i="27" s="1"/>
  <c r="J21" i="27" s="1"/>
  <c r="G191" i="22"/>
  <c r="G153" i="22" s="1"/>
  <c r="C191" i="22"/>
  <c r="F191" i="22"/>
  <c r="F153" i="22" s="1"/>
  <c r="F25" i="22" s="1"/>
  <c r="K191" i="22"/>
  <c r="K153" i="22" s="1"/>
  <c r="K163" i="22" s="1"/>
  <c r="E191" i="22"/>
  <c r="E153" i="22" s="1"/>
  <c r="D191" i="22"/>
  <c r="D153" i="22" s="1"/>
  <c r="D25" i="22" s="1"/>
  <c r="I191" i="22"/>
  <c r="I153" i="22" s="1"/>
  <c r="I164" i="22" s="1"/>
  <c r="J191" i="22"/>
  <c r="J153" i="22" s="1"/>
  <c r="J162" i="22" s="1"/>
  <c r="H191" i="22"/>
  <c r="H153" i="22" s="1"/>
  <c r="D162" i="22"/>
  <c r="D163" i="22"/>
  <c r="D160" i="22"/>
  <c r="G162" i="22"/>
  <c r="G160" i="22"/>
  <c r="I167" i="19"/>
  <c r="I166" i="19"/>
  <c r="I168" i="19"/>
  <c r="L22" i="23"/>
  <c r="G108" i="23"/>
  <c r="G106" i="23"/>
  <c r="G109" i="23"/>
  <c r="EO90" i="31"/>
  <c r="EO91" i="31"/>
  <c r="EO92" i="31"/>
  <c r="EO93" i="31"/>
  <c r="EO94" i="31"/>
  <c r="EO97" i="31"/>
  <c r="EO95" i="31"/>
  <c r="EO96" i="31"/>
  <c r="EO100" i="31"/>
  <c r="EO101" i="31"/>
  <c r="EO106" i="31"/>
  <c r="EO98" i="31"/>
  <c r="EO103" i="31"/>
  <c r="EO102" i="31"/>
  <c r="EO89" i="31"/>
  <c r="EO99" i="31"/>
  <c r="EO105" i="31"/>
  <c r="EO107" i="31"/>
  <c r="EO104" i="31"/>
  <c r="EO108" i="31"/>
  <c r="E161" i="22"/>
  <c r="E162" i="22"/>
  <c r="E163" i="22"/>
  <c r="E160" i="22"/>
  <c r="EP85" i="31"/>
  <c r="Y39" i="2"/>
  <c r="E25" i="22"/>
  <c r="L127" i="29"/>
  <c r="L129" i="29"/>
  <c r="L131" i="29"/>
  <c r="L137" i="29"/>
  <c r="L141" i="29"/>
  <c r="L124" i="29"/>
  <c r="L126" i="29"/>
  <c r="L128" i="29"/>
  <c r="L130" i="29"/>
  <c r="L132" i="29"/>
  <c r="L134" i="29"/>
  <c r="L136" i="29"/>
  <c r="L138" i="29"/>
  <c r="L140" i="29"/>
  <c r="L142" i="29"/>
  <c r="L133" i="29"/>
  <c r="L139" i="29"/>
  <c r="L123" i="29"/>
  <c r="L125" i="29"/>
  <c r="L135" i="29"/>
  <c r="L26" i="29"/>
  <c r="N154" i="29"/>
  <c r="C124" i="29"/>
  <c r="C126" i="29"/>
  <c r="C128" i="29"/>
  <c r="C130" i="29"/>
  <c r="C132" i="29"/>
  <c r="C134" i="29"/>
  <c r="C136" i="29"/>
  <c r="C138" i="29"/>
  <c r="C140" i="29"/>
  <c r="C142" i="29"/>
  <c r="C125" i="29"/>
  <c r="C127" i="29"/>
  <c r="C129" i="29"/>
  <c r="C131" i="29"/>
  <c r="C133" i="29"/>
  <c r="C135" i="29"/>
  <c r="C137" i="29"/>
  <c r="C139" i="29"/>
  <c r="C141" i="29"/>
  <c r="C123" i="29"/>
  <c r="C26" i="29"/>
  <c r="C153" i="22"/>
  <c r="L191" i="22"/>
  <c r="L153" i="22" s="1"/>
  <c r="G25" i="22"/>
  <c r="K25" i="19"/>
  <c r="E164" i="18"/>
  <c r="C164" i="18"/>
  <c r="D164" i="18"/>
  <c r="F164" i="18"/>
  <c r="K142" i="27"/>
  <c r="K104" i="27" s="1"/>
  <c r="K21" i="27" s="1"/>
  <c r="L142" i="27"/>
  <c r="D186" i="26"/>
  <c r="E186" i="26"/>
  <c r="F186" i="26"/>
  <c r="C186" i="26"/>
  <c r="G186" i="26"/>
  <c r="D178" i="26"/>
  <c r="E178" i="26"/>
  <c r="F178" i="26"/>
  <c r="C178" i="26"/>
  <c r="G178" i="26"/>
  <c r="F200" i="25"/>
  <c r="F201" i="25" s="1"/>
  <c r="C200" i="25"/>
  <c r="C201" i="25" s="1"/>
  <c r="I200" i="25"/>
  <c r="I201" i="25" s="1"/>
  <c r="E200" i="25"/>
  <c r="E201" i="25" s="1"/>
  <c r="H200" i="25"/>
  <c r="H201" i="25" s="1"/>
  <c r="D200" i="25"/>
  <c r="D201" i="25" s="1"/>
  <c r="D199" i="25"/>
  <c r="G200" i="25"/>
  <c r="G201" i="25" s="1"/>
  <c r="V27" i="28"/>
  <c r="V24" i="28"/>
  <c r="L141" i="26"/>
  <c r="K141" i="26"/>
  <c r="J141" i="26"/>
  <c r="I141" i="26"/>
  <c r="H141" i="26"/>
  <c r="L140" i="26"/>
  <c r="K140" i="26"/>
  <c r="J140" i="26"/>
  <c r="I140" i="26"/>
  <c r="H140" i="26"/>
  <c r="L139" i="26"/>
  <c r="K139" i="26"/>
  <c r="J139" i="26"/>
  <c r="I139" i="26"/>
  <c r="H139" i="26"/>
  <c r="L138" i="26"/>
  <c r="K138" i="26"/>
  <c r="J138" i="26"/>
  <c r="I138" i="26"/>
  <c r="H138" i="26"/>
  <c r="L137" i="26"/>
  <c r="K137" i="26"/>
  <c r="J137" i="26"/>
  <c r="I137" i="26"/>
  <c r="H137" i="26"/>
  <c r="L136" i="26"/>
  <c r="K136" i="26"/>
  <c r="J136" i="26"/>
  <c r="I136" i="26"/>
  <c r="H136" i="26"/>
  <c r="L135" i="26"/>
  <c r="K135" i="26"/>
  <c r="J135" i="26"/>
  <c r="I135" i="26"/>
  <c r="H135" i="26"/>
  <c r="L134" i="26"/>
  <c r="K134" i="26"/>
  <c r="J134" i="26"/>
  <c r="I134" i="26"/>
  <c r="H134" i="26"/>
  <c r="L133" i="26"/>
  <c r="K133" i="26"/>
  <c r="J133" i="26"/>
  <c r="I133" i="26"/>
  <c r="H133" i="26"/>
  <c r="L132" i="26"/>
  <c r="K132" i="26"/>
  <c r="J132" i="26"/>
  <c r="I132" i="26"/>
  <c r="H132" i="26"/>
  <c r="L131" i="26"/>
  <c r="K131" i="26"/>
  <c r="J131" i="26"/>
  <c r="I131" i="26"/>
  <c r="H131" i="26"/>
  <c r="L130" i="26"/>
  <c r="K130" i="26"/>
  <c r="J130" i="26"/>
  <c r="I130" i="26"/>
  <c r="H130" i="26"/>
  <c r="L129" i="26"/>
  <c r="K129" i="26"/>
  <c r="J129" i="26"/>
  <c r="I129" i="26"/>
  <c r="H129" i="26"/>
  <c r="L128" i="26"/>
  <c r="K128" i="26"/>
  <c r="J128" i="26"/>
  <c r="I128" i="26"/>
  <c r="H128" i="26"/>
  <c r="L127" i="26"/>
  <c r="K127" i="26"/>
  <c r="J127" i="26"/>
  <c r="I127" i="26"/>
  <c r="H127" i="26"/>
  <c r="L126" i="26"/>
  <c r="K126" i="26"/>
  <c r="J126" i="26"/>
  <c r="I126" i="26"/>
  <c r="H126" i="26"/>
  <c r="I158" i="25"/>
  <c r="H158" i="25"/>
  <c r="G158" i="25"/>
  <c r="F158" i="25"/>
  <c r="E158" i="25"/>
  <c r="D158" i="25"/>
  <c r="C158" i="25"/>
  <c r="I157" i="25"/>
  <c r="H157" i="25"/>
  <c r="G157" i="25"/>
  <c r="F157" i="25"/>
  <c r="E157" i="25"/>
  <c r="D157" i="25"/>
  <c r="C157" i="25"/>
  <c r="I156" i="25"/>
  <c r="H156" i="25"/>
  <c r="G156" i="25"/>
  <c r="F156" i="25"/>
  <c r="E156" i="25"/>
  <c r="D156" i="25"/>
  <c r="C156" i="25"/>
  <c r="I155" i="25"/>
  <c r="H155" i="25"/>
  <c r="G155" i="25"/>
  <c r="F155" i="25"/>
  <c r="E155" i="25"/>
  <c r="D155" i="25"/>
  <c r="C155" i="25"/>
  <c r="I154" i="25"/>
  <c r="H154" i="25"/>
  <c r="G154" i="25"/>
  <c r="F154" i="25"/>
  <c r="E154" i="25"/>
  <c r="D154" i="25"/>
  <c r="C154" i="25"/>
  <c r="I153" i="25"/>
  <c r="H153" i="25"/>
  <c r="G153" i="25"/>
  <c r="F153" i="25"/>
  <c r="E153" i="25"/>
  <c r="D153" i="25"/>
  <c r="C153" i="25"/>
  <c r="I152" i="25"/>
  <c r="H152" i="25"/>
  <c r="G152" i="25"/>
  <c r="F152" i="25"/>
  <c r="E152" i="25"/>
  <c r="D152" i="25"/>
  <c r="C152" i="25"/>
  <c r="I151" i="25"/>
  <c r="H151" i="25"/>
  <c r="G151" i="25"/>
  <c r="F151" i="25"/>
  <c r="E151" i="25"/>
  <c r="D151" i="25"/>
  <c r="C151" i="25"/>
  <c r="I150" i="25"/>
  <c r="H150" i="25"/>
  <c r="G150" i="25"/>
  <c r="F150" i="25"/>
  <c r="E150" i="25"/>
  <c r="D150" i="25"/>
  <c r="C150" i="25"/>
  <c r="I149" i="25"/>
  <c r="H149" i="25"/>
  <c r="G149" i="25"/>
  <c r="F149" i="25"/>
  <c r="E149" i="25"/>
  <c r="D149" i="25"/>
  <c r="C149" i="25"/>
  <c r="I148" i="25"/>
  <c r="H148" i="25"/>
  <c r="G148" i="25"/>
  <c r="F148" i="25"/>
  <c r="E148" i="25"/>
  <c r="D148" i="25"/>
  <c r="C148" i="25"/>
  <c r="I147" i="25"/>
  <c r="H147" i="25"/>
  <c r="G147" i="25"/>
  <c r="F147" i="25"/>
  <c r="E147" i="25"/>
  <c r="D147" i="25"/>
  <c r="C147" i="25"/>
  <c r="I146" i="25"/>
  <c r="H146" i="25"/>
  <c r="G146" i="25"/>
  <c r="F146" i="25"/>
  <c r="E146" i="25"/>
  <c r="D146" i="25"/>
  <c r="C146" i="25"/>
  <c r="I145" i="25"/>
  <c r="H145" i="25"/>
  <c r="G145" i="25"/>
  <c r="F145" i="25"/>
  <c r="E145" i="25"/>
  <c r="D145" i="25"/>
  <c r="C145" i="25"/>
  <c r="I144" i="25"/>
  <c r="H144" i="25"/>
  <c r="G144" i="25"/>
  <c r="F144" i="25"/>
  <c r="E144" i="25"/>
  <c r="D144" i="25"/>
  <c r="C144" i="25"/>
  <c r="I143" i="25"/>
  <c r="H143" i="25"/>
  <c r="G143" i="25"/>
  <c r="F143" i="25"/>
  <c r="E143" i="25"/>
  <c r="D143" i="25"/>
  <c r="C143" i="25"/>
  <c r="D42" i="25"/>
  <c r="E42" i="25" s="1"/>
  <c r="F42" i="25" s="1"/>
  <c r="G42" i="25" s="1"/>
  <c r="H42" i="25" s="1"/>
  <c r="I42" i="25" s="1"/>
  <c r="G29" i="25"/>
  <c r="H29" i="25" s="1"/>
  <c r="I29" i="25" s="1"/>
  <c r="AD20" i="25"/>
  <c r="AD19" i="25"/>
  <c r="F162" i="22" l="1"/>
  <c r="F163" i="22"/>
  <c r="J160" i="22"/>
  <c r="I162" i="22"/>
  <c r="J25" i="22"/>
  <c r="K160" i="22"/>
  <c r="I25" i="22"/>
  <c r="K25" i="22"/>
  <c r="K162" i="22"/>
  <c r="I163" i="22"/>
  <c r="H162" i="22"/>
  <c r="H160" i="22"/>
  <c r="H25" i="22"/>
  <c r="C162" i="22"/>
  <c r="C163" i="22"/>
  <c r="C160" i="22"/>
  <c r="EP90" i="31"/>
  <c r="EP91" i="31"/>
  <c r="EP93" i="31"/>
  <c r="EP94" i="31"/>
  <c r="EP96" i="31"/>
  <c r="EP92" i="31"/>
  <c r="EP97" i="31"/>
  <c r="EP98" i="31"/>
  <c r="EP95" i="31"/>
  <c r="EP99" i="31"/>
  <c r="EP100" i="31"/>
  <c r="EP101" i="31"/>
  <c r="EP105" i="31"/>
  <c r="EP106" i="31"/>
  <c r="EP103" i="31"/>
  <c r="EP108" i="31"/>
  <c r="EP102" i="31"/>
  <c r="EP89" i="31"/>
  <c r="EP104" i="31"/>
  <c r="EP107" i="31"/>
  <c r="L160" i="22"/>
  <c r="L161" i="22"/>
  <c r="L162" i="22"/>
  <c r="L163" i="22"/>
  <c r="EQ85" i="31"/>
  <c r="AC30" i="25"/>
  <c r="AL41" i="25" s="1"/>
  <c r="N142" i="27"/>
  <c r="F112" i="27"/>
  <c r="F114" i="27"/>
  <c r="F111" i="27"/>
  <c r="F113" i="27"/>
  <c r="G112" i="27"/>
  <c r="G111" i="27"/>
  <c r="G114" i="27"/>
  <c r="G113" i="27"/>
  <c r="H113" i="27"/>
  <c r="H111" i="27"/>
  <c r="H112" i="27"/>
  <c r="H114" i="27"/>
  <c r="N191" i="22"/>
  <c r="L25" i="22"/>
  <c r="C25" i="22"/>
  <c r="F165" i="18"/>
  <c r="F128" i="18" s="1"/>
  <c r="D165" i="18"/>
  <c r="D128" i="18" s="1"/>
  <c r="C165" i="18"/>
  <c r="C128" i="18" s="1"/>
  <c r="E165" i="18"/>
  <c r="E128" i="18" s="1"/>
  <c r="G165" i="18"/>
  <c r="G128" i="18" s="1"/>
  <c r="L104" i="27"/>
  <c r="L21" i="27" s="1"/>
  <c r="L105" i="28"/>
  <c r="D112" i="28"/>
  <c r="K105" i="28"/>
  <c r="K106" i="28" s="1"/>
  <c r="C112" i="28"/>
  <c r="G180" i="26"/>
  <c r="G181" i="26" s="1"/>
  <c r="C180" i="26"/>
  <c r="C181" i="26" s="1"/>
  <c r="C179" i="26"/>
  <c r="F180" i="26"/>
  <c r="F181" i="26" s="1"/>
  <c r="E180" i="26"/>
  <c r="E181" i="26" s="1"/>
  <c r="D180" i="26"/>
  <c r="D181" i="26" s="1"/>
  <c r="K123" i="26"/>
  <c r="K124" i="26"/>
  <c r="E199" i="25"/>
  <c r="H123" i="26"/>
  <c r="H124" i="26"/>
  <c r="H122" i="26"/>
  <c r="L124" i="26"/>
  <c r="K125" i="26"/>
  <c r="K122" i="26"/>
  <c r="C134" i="18" l="1"/>
  <c r="C135" i="18"/>
  <c r="D134" i="18"/>
  <c r="D135" i="18"/>
  <c r="G136" i="18"/>
  <c r="G135" i="18"/>
  <c r="G134" i="18"/>
  <c r="G137" i="18"/>
  <c r="F136" i="18"/>
  <c r="F134" i="18"/>
  <c r="EQ92" i="31"/>
  <c r="EQ90" i="31"/>
  <c r="EQ95" i="31"/>
  <c r="EQ91" i="31"/>
  <c r="EQ93" i="31"/>
  <c r="EQ96" i="31"/>
  <c r="EQ98" i="31"/>
  <c r="EQ102" i="31"/>
  <c r="EQ99" i="31"/>
  <c r="EQ104" i="31"/>
  <c r="EQ94" i="31"/>
  <c r="EQ97" i="31"/>
  <c r="EQ101" i="31"/>
  <c r="EQ105" i="31"/>
  <c r="EQ106" i="31"/>
  <c r="EQ107" i="31"/>
  <c r="EQ103" i="31"/>
  <c r="EQ108" i="31"/>
  <c r="EQ100" i="31"/>
  <c r="EQ89" i="31"/>
  <c r="E134" i="18"/>
  <c r="E137" i="18"/>
  <c r="E136" i="18"/>
  <c r="AH42" i="25"/>
  <c r="AG44" i="25"/>
  <c r="AK43" i="25"/>
  <c r="AL43" i="25"/>
  <c r="AH44" i="25"/>
  <c r="AG43" i="25"/>
  <c r="AJ42" i="25"/>
  <c r="AI44" i="25"/>
  <c r="AK42" i="25"/>
  <c r="AI42" i="25"/>
  <c r="AJ44" i="25"/>
  <c r="AL44" i="25"/>
  <c r="AM43" i="25"/>
  <c r="AG42" i="25"/>
  <c r="AM42" i="25"/>
  <c r="AM44" i="25"/>
  <c r="AH43" i="25"/>
  <c r="AL42" i="25"/>
  <c r="ER85" i="31"/>
  <c r="AK41" i="25"/>
  <c r="AH41" i="25"/>
  <c r="AI43" i="25"/>
  <c r="AJ41" i="25"/>
  <c r="AJ43" i="25"/>
  <c r="AK44" i="25"/>
  <c r="AM41" i="25"/>
  <c r="AI41" i="25"/>
  <c r="AG41" i="25"/>
  <c r="L107" i="28"/>
  <c r="L108" i="28" s="1"/>
  <c r="K113" i="27"/>
  <c r="J113" i="27"/>
  <c r="L114" i="27"/>
  <c r="K114" i="27"/>
  <c r="J111" i="27"/>
  <c r="J118" i="27"/>
  <c r="J119" i="27"/>
  <c r="J129" i="27"/>
  <c r="J127" i="27"/>
  <c r="J125" i="27"/>
  <c r="J115" i="27"/>
  <c r="J128" i="27"/>
  <c r="J116" i="27"/>
  <c r="J122" i="27"/>
  <c r="J121" i="27"/>
  <c r="J123" i="27"/>
  <c r="J124" i="27"/>
  <c r="J117" i="27"/>
  <c r="J126" i="27"/>
  <c r="J130" i="27"/>
  <c r="J120" i="27"/>
  <c r="L112" i="27"/>
  <c r="L111" i="27"/>
  <c r="L130" i="27"/>
  <c r="L118" i="27"/>
  <c r="L128" i="27"/>
  <c r="L126" i="27"/>
  <c r="L123" i="27"/>
  <c r="L129" i="27"/>
  <c r="L127" i="27"/>
  <c r="L121" i="27"/>
  <c r="L125" i="27"/>
  <c r="L119" i="27"/>
  <c r="L116" i="27"/>
  <c r="L117" i="27"/>
  <c r="L120" i="27"/>
  <c r="L122" i="27"/>
  <c r="L124" i="27"/>
  <c r="L115" i="27"/>
  <c r="K111" i="27"/>
  <c r="K122" i="27"/>
  <c r="K123" i="27"/>
  <c r="K117" i="27"/>
  <c r="K124" i="27"/>
  <c r="K115" i="27"/>
  <c r="K129" i="27"/>
  <c r="K126" i="27"/>
  <c r="K127" i="27"/>
  <c r="K125" i="27"/>
  <c r="K130" i="27"/>
  <c r="K128" i="27"/>
  <c r="K118" i="27"/>
  <c r="K116" i="27"/>
  <c r="K121" i="27"/>
  <c r="K119" i="27"/>
  <c r="K120" i="27"/>
  <c r="J114" i="27"/>
  <c r="L113" i="27"/>
  <c r="K112" i="27"/>
  <c r="J112" i="27"/>
  <c r="K22" i="18"/>
  <c r="F138" i="18"/>
  <c r="H22" i="18"/>
  <c r="I22" i="18"/>
  <c r="L22" i="18"/>
  <c r="J22" i="18"/>
  <c r="I165" i="18"/>
  <c r="K107" i="28"/>
  <c r="K108" i="28" s="1"/>
  <c r="G112" i="28"/>
  <c r="J112" i="28"/>
  <c r="I112" i="28"/>
  <c r="F112" i="28"/>
  <c r="L106" i="28"/>
  <c r="L109" i="28" s="1"/>
  <c r="D179" i="26"/>
  <c r="H139" i="25"/>
  <c r="F199" i="25"/>
  <c r="L122" i="26"/>
  <c r="L123" i="26"/>
  <c r="D139" i="25"/>
  <c r="I125" i="26"/>
  <c r="I123" i="26"/>
  <c r="I124" i="26"/>
  <c r="I122" i="26"/>
  <c r="L125" i="26"/>
  <c r="J124" i="26"/>
  <c r="J122" i="26"/>
  <c r="J125" i="26"/>
  <c r="J123" i="26"/>
  <c r="H125" i="26"/>
  <c r="G139" i="25" l="1"/>
  <c r="ER91" i="31"/>
  <c r="ER92" i="31"/>
  <c r="ER94" i="31"/>
  <c r="ER90" i="31"/>
  <c r="ER95" i="31"/>
  <c r="ER93" i="31"/>
  <c r="ER97" i="31"/>
  <c r="ER96" i="31"/>
  <c r="ER101" i="31"/>
  <c r="ER98" i="31"/>
  <c r="ER102" i="31"/>
  <c r="ER99" i="31"/>
  <c r="ER103" i="31"/>
  <c r="ER104" i="31"/>
  <c r="ER106" i="31"/>
  <c r="ER107" i="31"/>
  <c r="ER100" i="31"/>
  <c r="ER105" i="31"/>
  <c r="ER108" i="31"/>
  <c r="ER89" i="31"/>
  <c r="F141" i="25"/>
  <c r="ES85" i="31"/>
  <c r="D141" i="25"/>
  <c r="F142" i="25"/>
  <c r="C142" i="25"/>
  <c r="G141" i="25"/>
  <c r="G142" i="25"/>
  <c r="G140" i="25"/>
  <c r="E142" i="25"/>
  <c r="E140" i="25"/>
  <c r="C140" i="25"/>
  <c r="C139" i="25"/>
  <c r="E141" i="25"/>
  <c r="K109" i="28"/>
  <c r="K110" i="28" s="1"/>
  <c r="I69" i="28" s="1"/>
  <c r="E179" i="26"/>
  <c r="H141" i="25"/>
  <c r="H140" i="25"/>
  <c r="D142" i="25"/>
  <c r="G199" i="25"/>
  <c r="H199" i="25" s="1"/>
  <c r="I141" i="25"/>
  <c r="I139" i="25"/>
  <c r="D140" i="25"/>
  <c r="I140" i="25"/>
  <c r="F140" i="25" l="1"/>
  <c r="ES90" i="31"/>
  <c r="ES91" i="31"/>
  <c r="ES92" i="31"/>
  <c r="ES93" i="31"/>
  <c r="ES94" i="31"/>
  <c r="ES97" i="31"/>
  <c r="ES100" i="31"/>
  <c r="ES95" i="31"/>
  <c r="ES96" i="31"/>
  <c r="ES101" i="31"/>
  <c r="ES102" i="31"/>
  <c r="ES106" i="31"/>
  <c r="ES99" i="31"/>
  <c r="ES103" i="31"/>
  <c r="ES98" i="31"/>
  <c r="ES104" i="31"/>
  <c r="ES89" i="31"/>
  <c r="ES105" i="31"/>
  <c r="ES108" i="31"/>
  <c r="ES107" i="31"/>
  <c r="I75" i="28"/>
  <c r="I77" i="28"/>
  <c r="I78" i="28"/>
  <c r="F139" i="25"/>
  <c r="ET85" i="31"/>
  <c r="L110" i="28"/>
  <c r="J69" i="28" s="1"/>
  <c r="H142" i="25"/>
  <c r="C141" i="25"/>
  <c r="E139" i="25"/>
  <c r="K21" i="28"/>
  <c r="F179" i="26"/>
  <c r="I142" i="25"/>
  <c r="I199" i="25"/>
  <c r="H202" i="25" s="1"/>
  <c r="L21" i="28" l="1"/>
  <c r="J76" i="28"/>
  <c r="J77" i="28"/>
  <c r="J75" i="28"/>
  <c r="ET90" i="31"/>
  <c r="ET91" i="31"/>
  <c r="ET92" i="31"/>
  <c r="ET93" i="31"/>
  <c r="ET94" i="31"/>
  <c r="ET95" i="31"/>
  <c r="ET96" i="31"/>
  <c r="ET97" i="31"/>
  <c r="ET98" i="31"/>
  <c r="ET99" i="31"/>
  <c r="ET100" i="31"/>
  <c r="ET105" i="31"/>
  <c r="ET102" i="31"/>
  <c r="ET106" i="31"/>
  <c r="ET101" i="31"/>
  <c r="ET108" i="31"/>
  <c r="ET104" i="31"/>
  <c r="ET89" i="31"/>
  <c r="ET103" i="31"/>
  <c r="ET107" i="31"/>
  <c r="EU85" i="31"/>
  <c r="N110" i="28"/>
  <c r="G179" i="26"/>
  <c r="G182" i="26" s="1"/>
  <c r="D202" i="25"/>
  <c r="F202" i="25"/>
  <c r="G202" i="25"/>
  <c r="E202" i="25"/>
  <c r="I202" i="25"/>
  <c r="C202" i="25"/>
  <c r="B77" i="14"/>
  <c r="B76" i="14"/>
  <c r="B75" i="14"/>
  <c r="B74" i="14"/>
  <c r="B73" i="14"/>
  <c r="B72" i="14"/>
  <c r="B71" i="14"/>
  <c r="B70" i="14"/>
  <c r="B69" i="14"/>
  <c r="B68" i="14"/>
  <c r="B67" i="14"/>
  <c r="B66" i="14"/>
  <c r="B65" i="14"/>
  <c r="B64" i="14"/>
  <c r="B63" i="14"/>
  <c r="B62" i="14"/>
  <c r="B61" i="14"/>
  <c r="B60" i="14"/>
  <c r="B59" i="14"/>
  <c r="B58" i="14"/>
  <c r="D203" i="25" l="1"/>
  <c r="D161" i="25" s="1"/>
  <c r="E203" i="25"/>
  <c r="E161" i="25" s="1"/>
  <c r="E183" i="25" s="1"/>
  <c r="C203" i="25"/>
  <c r="F203" i="25"/>
  <c r="F161" i="25" s="1"/>
  <c r="F183" i="25" s="1"/>
  <c r="EU92" i="31"/>
  <c r="EU90" i="31"/>
  <c r="EU95" i="31"/>
  <c r="EU93" i="31"/>
  <c r="EU96" i="31"/>
  <c r="EU91" i="31"/>
  <c r="EU94" i="31"/>
  <c r="EU97" i="31"/>
  <c r="EU98" i="31"/>
  <c r="EU102" i="31"/>
  <c r="EU99" i="31"/>
  <c r="EU100" i="31"/>
  <c r="EU104" i="31"/>
  <c r="EU105" i="31"/>
  <c r="EU107" i="31"/>
  <c r="EU101" i="31"/>
  <c r="EU108" i="31"/>
  <c r="EU103" i="31"/>
  <c r="EU106" i="31"/>
  <c r="EU89" i="31"/>
  <c r="EV85" i="31"/>
  <c r="G203" i="25"/>
  <c r="G161" i="25" s="1"/>
  <c r="G173" i="25" s="1"/>
  <c r="D182" i="26"/>
  <c r="E182" i="26"/>
  <c r="C182" i="26"/>
  <c r="F182" i="26"/>
  <c r="D37" i="25"/>
  <c r="D183" i="25"/>
  <c r="D168" i="25"/>
  <c r="D171" i="25"/>
  <c r="D185" i="25"/>
  <c r="D170" i="25"/>
  <c r="D175" i="25"/>
  <c r="D178" i="25"/>
  <c r="D180" i="25"/>
  <c r="D186" i="25"/>
  <c r="D172" i="25"/>
  <c r="D174" i="25"/>
  <c r="D182" i="25"/>
  <c r="D176" i="25"/>
  <c r="D179" i="25"/>
  <c r="D167" i="25"/>
  <c r="D177" i="25"/>
  <c r="D184" i="25"/>
  <c r="D181" i="25"/>
  <c r="D173" i="25"/>
  <c r="D169" i="25"/>
  <c r="F175" i="25"/>
  <c r="H203" i="25"/>
  <c r="H161" i="25" s="1"/>
  <c r="E171" i="25"/>
  <c r="E179" i="25"/>
  <c r="E186" i="25"/>
  <c r="E182" i="25"/>
  <c r="E184" i="25"/>
  <c r="E169" i="25"/>
  <c r="E180" i="25"/>
  <c r="E185" i="25"/>
  <c r="C161" i="25"/>
  <c r="I203" i="25"/>
  <c r="I161" i="25" s="1"/>
  <c r="E172" i="25" l="1"/>
  <c r="E168" i="25"/>
  <c r="F184" i="25"/>
  <c r="F186" i="25"/>
  <c r="F179" i="25"/>
  <c r="F167" i="25"/>
  <c r="F180" i="25"/>
  <c r="F37" i="25"/>
  <c r="F170" i="25"/>
  <c r="F174" i="25"/>
  <c r="F173" i="25"/>
  <c r="F169" i="25"/>
  <c r="F177" i="25"/>
  <c r="F181" i="25"/>
  <c r="F172" i="25"/>
  <c r="F185" i="25"/>
  <c r="F168" i="25"/>
  <c r="F171" i="25"/>
  <c r="F178" i="25"/>
  <c r="F182" i="25"/>
  <c r="F176" i="25"/>
  <c r="F183" i="26"/>
  <c r="F144" i="26" s="1"/>
  <c r="K21" i="26" s="1"/>
  <c r="E178" i="25"/>
  <c r="E177" i="25"/>
  <c r="E176" i="25"/>
  <c r="E167" i="25"/>
  <c r="E37" i="25"/>
  <c r="E170" i="25"/>
  <c r="E175" i="25"/>
  <c r="E173" i="25"/>
  <c r="E174" i="25"/>
  <c r="E181" i="25"/>
  <c r="EV91" i="31"/>
  <c r="EV92" i="31"/>
  <c r="EV94" i="31"/>
  <c r="EV95" i="31"/>
  <c r="EV90" i="31"/>
  <c r="EV101" i="31"/>
  <c r="EV97" i="31"/>
  <c r="EV98" i="31"/>
  <c r="EV102" i="31"/>
  <c r="EV103" i="31"/>
  <c r="EV96" i="31"/>
  <c r="EV100" i="31"/>
  <c r="EV104" i="31"/>
  <c r="EV93" i="31"/>
  <c r="EV105" i="31"/>
  <c r="EV107" i="31"/>
  <c r="EV99" i="31"/>
  <c r="EV89" i="31"/>
  <c r="EV108" i="31"/>
  <c r="EV106" i="31"/>
  <c r="EW85" i="31"/>
  <c r="G37" i="25"/>
  <c r="G185" i="25"/>
  <c r="G180" i="25"/>
  <c r="G167" i="25"/>
  <c r="G171" i="25"/>
  <c r="G176" i="25"/>
  <c r="G178" i="25"/>
  <c r="G175" i="25"/>
  <c r="G183" i="25"/>
  <c r="G169" i="25"/>
  <c r="G177" i="25"/>
  <c r="G170" i="25"/>
  <c r="G179" i="25"/>
  <c r="G184" i="25"/>
  <c r="G182" i="25"/>
  <c r="G168" i="25"/>
  <c r="G172" i="25"/>
  <c r="G186" i="25"/>
  <c r="G174" i="25"/>
  <c r="G181" i="25"/>
  <c r="C183" i="26"/>
  <c r="C144" i="26" s="1"/>
  <c r="H21" i="26" s="1"/>
  <c r="E183" i="26"/>
  <c r="E144" i="26" s="1"/>
  <c r="D183" i="26"/>
  <c r="D144" i="26" s="1"/>
  <c r="D168" i="26" s="1"/>
  <c r="G183" i="26"/>
  <c r="G144" i="26" s="1"/>
  <c r="L21" i="26" s="1"/>
  <c r="F154" i="26"/>
  <c r="F158" i="26"/>
  <c r="F162" i="26"/>
  <c r="F170" i="26"/>
  <c r="F151" i="26"/>
  <c r="F153" i="26"/>
  <c r="F169" i="26"/>
  <c r="F155" i="26"/>
  <c r="F159" i="26"/>
  <c r="F167" i="26"/>
  <c r="F157" i="26"/>
  <c r="F165" i="26"/>
  <c r="F156" i="26"/>
  <c r="F160" i="26"/>
  <c r="F164" i="26"/>
  <c r="C153" i="26"/>
  <c r="H172" i="25"/>
  <c r="H170" i="25"/>
  <c r="H183" i="25"/>
  <c r="H173" i="25"/>
  <c r="H168" i="25"/>
  <c r="H182" i="25"/>
  <c r="H178" i="25"/>
  <c r="H37" i="25"/>
  <c r="H181" i="25"/>
  <c r="H169" i="25"/>
  <c r="H185" i="25"/>
  <c r="H171" i="25"/>
  <c r="H184" i="25"/>
  <c r="H177" i="25"/>
  <c r="H175" i="25"/>
  <c r="H186" i="25"/>
  <c r="H179" i="25"/>
  <c r="H174" i="25"/>
  <c r="H176" i="25"/>
  <c r="H180" i="25"/>
  <c r="H167" i="25"/>
  <c r="C171" i="25"/>
  <c r="C172" i="25"/>
  <c r="C180" i="25"/>
  <c r="C176" i="25"/>
  <c r="C184" i="25"/>
  <c r="C168" i="25"/>
  <c r="C177" i="25"/>
  <c r="C186" i="25"/>
  <c r="C170" i="25"/>
  <c r="C37" i="25"/>
  <c r="C167" i="25"/>
  <c r="C173" i="25"/>
  <c r="C182" i="25"/>
  <c r="C183" i="25"/>
  <c r="C174" i="25"/>
  <c r="C185" i="25"/>
  <c r="C169" i="25"/>
  <c r="C178" i="25"/>
  <c r="C179" i="25"/>
  <c r="C181" i="25"/>
  <c r="C175" i="25"/>
  <c r="K203" i="25"/>
  <c r="I168" i="25"/>
  <c r="I174" i="25"/>
  <c r="I176" i="25"/>
  <c r="I184" i="25"/>
  <c r="I173" i="25"/>
  <c r="I179" i="25"/>
  <c r="I181" i="25"/>
  <c r="I167" i="25"/>
  <c r="I169" i="25"/>
  <c r="I172" i="25"/>
  <c r="I177" i="25"/>
  <c r="I182" i="25"/>
  <c r="I185" i="25"/>
  <c r="I170" i="25"/>
  <c r="I175" i="25"/>
  <c r="I178" i="25"/>
  <c r="I180" i="25"/>
  <c r="I183" i="25"/>
  <c r="I186" i="25"/>
  <c r="I37" i="25"/>
  <c r="I171" i="25"/>
  <c r="F168" i="26" l="1"/>
  <c r="F152" i="26"/>
  <c r="F163" i="26"/>
  <c r="F161" i="26"/>
  <c r="F166" i="26"/>
  <c r="C151" i="26"/>
  <c r="C155" i="26"/>
  <c r="C162" i="26"/>
  <c r="C169" i="26"/>
  <c r="EW90" i="31"/>
  <c r="EW91" i="31"/>
  <c r="EW92" i="31"/>
  <c r="EW93" i="31"/>
  <c r="EW94" i="31"/>
  <c r="EW97" i="31"/>
  <c r="EW95" i="31"/>
  <c r="EW96" i="31"/>
  <c r="EW100" i="31"/>
  <c r="EW101" i="31"/>
  <c r="EW106" i="31"/>
  <c r="EW103" i="31"/>
  <c r="EW89" i="31"/>
  <c r="EW98" i="31"/>
  <c r="EW105" i="31"/>
  <c r="EW104" i="31"/>
  <c r="EW107" i="31"/>
  <c r="EW102" i="31"/>
  <c r="EW99" i="31"/>
  <c r="EW108" i="31"/>
  <c r="EX85" i="31"/>
  <c r="C167" i="26"/>
  <c r="C165" i="26"/>
  <c r="C168" i="26"/>
  <c r="C156" i="26"/>
  <c r="C158" i="26"/>
  <c r="C163" i="26"/>
  <c r="C170" i="26"/>
  <c r="C161" i="26"/>
  <c r="C160" i="26"/>
  <c r="C154" i="26"/>
  <c r="C152" i="26"/>
  <c r="C159" i="26"/>
  <c r="C166" i="26"/>
  <c r="C164" i="26"/>
  <c r="C157" i="26"/>
  <c r="D154" i="26"/>
  <c r="D160" i="26"/>
  <c r="D164" i="26"/>
  <c r="I183" i="26"/>
  <c r="I21" i="26"/>
  <c r="D156" i="26"/>
  <c r="D159" i="26"/>
  <c r="D162" i="26"/>
  <c r="D155" i="26"/>
  <c r="D158" i="26"/>
  <c r="D157" i="26"/>
  <c r="D163" i="26"/>
  <c r="D166" i="26"/>
  <c r="D165" i="26"/>
  <c r="D161" i="26"/>
  <c r="D167" i="26"/>
  <c r="D170" i="26"/>
  <c r="D152" i="26"/>
  <c r="D151" i="26"/>
  <c r="D153" i="26"/>
  <c r="J21" i="26"/>
  <c r="E163" i="26"/>
  <c r="E152" i="26"/>
  <c r="E168" i="26"/>
  <c r="E157" i="26"/>
  <c r="E162" i="26"/>
  <c r="E166" i="26"/>
  <c r="E169" i="26"/>
  <c r="E167" i="26"/>
  <c r="E156" i="26"/>
  <c r="E154" i="26"/>
  <c r="E161" i="26"/>
  <c r="E170" i="26"/>
  <c r="E159" i="26"/>
  <c r="E153" i="26"/>
  <c r="E155" i="26"/>
  <c r="E158" i="26"/>
  <c r="E160" i="26"/>
  <c r="E151" i="26"/>
  <c r="E165" i="26"/>
  <c r="E164" i="26"/>
  <c r="D169" i="26"/>
  <c r="G155" i="26"/>
  <c r="G168" i="26"/>
  <c r="G164" i="26"/>
  <c r="G162" i="26"/>
  <c r="G156" i="26"/>
  <c r="G158" i="26"/>
  <c r="G167" i="26"/>
  <c r="G152" i="26"/>
  <c r="G165" i="26"/>
  <c r="G159" i="26"/>
  <c r="G151" i="26"/>
  <c r="G161" i="26"/>
  <c r="G170" i="26"/>
  <c r="G154" i="26"/>
  <c r="G157" i="26"/>
  <c r="G163" i="26"/>
  <c r="G160" i="26"/>
  <c r="G166" i="26"/>
  <c r="G169" i="26"/>
  <c r="G153" i="26"/>
  <c r="V30" i="16"/>
  <c r="D141" i="16" s="1"/>
  <c r="I137" i="16" s="1"/>
  <c r="V31" i="16"/>
  <c r="E141" i="16" s="1"/>
  <c r="J137" i="16" s="1"/>
  <c r="V32" i="16"/>
  <c r="F141" i="16" s="1"/>
  <c r="K137" i="16" s="1"/>
  <c r="V33" i="16"/>
  <c r="V29" i="16"/>
  <c r="C141" i="16" s="1"/>
  <c r="H137" i="16" s="1"/>
  <c r="V30" i="15"/>
  <c r="D143" i="15" s="1"/>
  <c r="I143" i="15" s="1"/>
  <c r="V31" i="15"/>
  <c r="E143" i="15" s="1"/>
  <c r="J143" i="15" s="1"/>
  <c r="V32" i="15"/>
  <c r="F143" i="15" s="1"/>
  <c r="K143" i="15" s="1"/>
  <c r="V33" i="15"/>
  <c r="G143" i="15" s="1"/>
  <c r="L143" i="15" s="1"/>
  <c r="V29" i="15"/>
  <c r="C143" i="15" s="1"/>
  <c r="H143" i="15" s="1"/>
  <c r="G137" i="16" l="1"/>
  <c r="L137" i="16" s="1"/>
  <c r="G141" i="16"/>
  <c r="EX90" i="31"/>
  <c r="EX91" i="31"/>
  <c r="EX92" i="31"/>
  <c r="EX93" i="31"/>
  <c r="EX94" i="31"/>
  <c r="EX96" i="31"/>
  <c r="EX97" i="31"/>
  <c r="EX98" i="31"/>
  <c r="EX99" i="31"/>
  <c r="EX100" i="31"/>
  <c r="EX101" i="31"/>
  <c r="EX105" i="31"/>
  <c r="EX106" i="31"/>
  <c r="EX103" i="31"/>
  <c r="EX108" i="31"/>
  <c r="EX95" i="31"/>
  <c r="EX89" i="31"/>
  <c r="EX102" i="31"/>
  <c r="EX104" i="31"/>
  <c r="EX107" i="31"/>
  <c r="EY85" i="31"/>
  <c r="AC29" i="17"/>
  <c r="AC31" i="17"/>
  <c r="AC33" i="17"/>
  <c r="AC35" i="17"/>
  <c r="AC37" i="17"/>
  <c r="H155" i="17" s="1"/>
  <c r="N155" i="17" s="1"/>
  <c r="AC27" i="17"/>
  <c r="C155" i="17" s="1"/>
  <c r="I155" i="17" s="1"/>
  <c r="O155" i="17" s="1"/>
  <c r="EY92" i="31" l="1"/>
  <c r="EY90" i="31"/>
  <c r="EY91" i="31"/>
  <c r="EY95" i="31"/>
  <c r="EY93" i="31"/>
  <c r="EY94" i="31"/>
  <c r="EY96" i="31"/>
  <c r="EY98" i="31"/>
  <c r="EY102" i="31"/>
  <c r="EY99" i="31"/>
  <c r="EY104" i="31"/>
  <c r="EY101" i="31"/>
  <c r="EY105" i="31"/>
  <c r="EY97" i="31"/>
  <c r="EY100" i="31"/>
  <c r="EY106" i="31"/>
  <c r="EY107" i="31"/>
  <c r="EY103" i="31"/>
  <c r="EY108" i="31"/>
  <c r="EY89" i="31"/>
  <c r="EZ85" i="31"/>
  <c r="AC28" i="17"/>
  <c r="AC34" i="17"/>
  <c r="F155" i="17"/>
  <c r="L155" i="17" s="1"/>
  <c r="AC32" i="17"/>
  <c r="E155" i="17"/>
  <c r="K155" i="17" s="1"/>
  <c r="AC30" i="17"/>
  <c r="D155" i="17"/>
  <c r="J155" i="17" s="1"/>
  <c r="AC36" i="17"/>
  <c r="G155" i="17"/>
  <c r="M155" i="17" s="1"/>
  <c r="AC38" i="17"/>
  <c r="EZ91" i="31" l="1"/>
  <c r="EZ92" i="31"/>
  <c r="EZ94" i="31"/>
  <c r="EZ95" i="31"/>
  <c r="EZ90" i="31"/>
  <c r="EZ93" i="31"/>
  <c r="EZ97" i="31"/>
  <c r="EZ96" i="31"/>
  <c r="EZ101" i="31"/>
  <c r="EZ98" i="31"/>
  <c r="EZ102" i="31"/>
  <c r="EZ99" i="31"/>
  <c r="EZ103" i="31"/>
  <c r="EZ104" i="31"/>
  <c r="EZ100" i="31"/>
  <c r="EZ106" i="31"/>
  <c r="EZ107" i="31"/>
  <c r="EZ108" i="31"/>
  <c r="EZ105" i="31"/>
  <c r="EZ89" i="31"/>
  <c r="FA85" i="31"/>
  <c r="B134" i="17"/>
  <c r="B133" i="17"/>
  <c r="B132" i="17"/>
  <c r="B131" i="17"/>
  <c r="B130" i="17"/>
  <c r="B129" i="17"/>
  <c r="B128" i="17"/>
  <c r="B127" i="17"/>
  <c r="B126" i="17"/>
  <c r="B125" i="17"/>
  <c r="B124" i="17"/>
  <c r="B123" i="17"/>
  <c r="B122" i="17"/>
  <c r="B121" i="17"/>
  <c r="B120" i="17"/>
  <c r="B119" i="17"/>
  <c r="B118" i="17"/>
  <c r="B117" i="17"/>
  <c r="B116" i="17"/>
  <c r="B115" i="17"/>
  <c r="B105" i="17"/>
  <c r="B104" i="17"/>
  <c r="B103" i="17"/>
  <c r="B102" i="17"/>
  <c r="B101" i="17"/>
  <c r="B100" i="17"/>
  <c r="B99" i="17"/>
  <c r="B98" i="17"/>
  <c r="B97" i="17"/>
  <c r="B96" i="17"/>
  <c r="B95" i="17"/>
  <c r="B94" i="17"/>
  <c r="B93" i="17"/>
  <c r="B92" i="17"/>
  <c r="B91" i="17"/>
  <c r="B90" i="17"/>
  <c r="B89" i="17"/>
  <c r="B88" i="17"/>
  <c r="B87" i="17"/>
  <c r="B86" i="17"/>
  <c r="FA90" i="31" l="1"/>
  <c r="FA91" i="31"/>
  <c r="FA92" i="31"/>
  <c r="FA93" i="31"/>
  <c r="FA94" i="31"/>
  <c r="FA97" i="31"/>
  <c r="FA95" i="31"/>
  <c r="FA100" i="31"/>
  <c r="FA96" i="31"/>
  <c r="FA101" i="31"/>
  <c r="FA98" i="31"/>
  <c r="FA102" i="31"/>
  <c r="FA106" i="31"/>
  <c r="FA99" i="31"/>
  <c r="FA103" i="31"/>
  <c r="FA104" i="31"/>
  <c r="FA89" i="31"/>
  <c r="FA107" i="31"/>
  <c r="FA105" i="31"/>
  <c r="FA108" i="31"/>
  <c r="FB85" i="31"/>
  <c r="H148" i="17"/>
  <c r="G148" i="17"/>
  <c r="F148" i="17"/>
  <c r="E148" i="17"/>
  <c r="D148" i="17"/>
  <c r="C148" i="17"/>
  <c r="FB90" i="31" l="1"/>
  <c r="FB91" i="31"/>
  <c r="FB93" i="31"/>
  <c r="FB92" i="31"/>
  <c r="FB94" i="31"/>
  <c r="FB95" i="31"/>
  <c r="FB96" i="31"/>
  <c r="FB97" i="31"/>
  <c r="FB98" i="31"/>
  <c r="FB99" i="31"/>
  <c r="FB100" i="31"/>
  <c r="FB105" i="31"/>
  <c r="FB102" i="31"/>
  <c r="FB106" i="31"/>
  <c r="FB108" i="31"/>
  <c r="FB104" i="31"/>
  <c r="FB89" i="31"/>
  <c r="FB101" i="31"/>
  <c r="FB103" i="31"/>
  <c r="FB107" i="31"/>
  <c r="FC85" i="31"/>
  <c r="H150" i="17"/>
  <c r="H151" i="17" s="1"/>
  <c r="G150" i="17"/>
  <c r="G151" i="17" s="1"/>
  <c r="E150" i="17"/>
  <c r="E151" i="17" s="1"/>
  <c r="F150" i="17"/>
  <c r="F151" i="17" s="1"/>
  <c r="C149" i="17"/>
  <c r="C150" i="17"/>
  <c r="C151" i="17" s="1"/>
  <c r="D150" i="17"/>
  <c r="D151" i="17" s="1"/>
  <c r="I78" i="16"/>
  <c r="J78" i="16"/>
  <c r="K78" i="16"/>
  <c r="L78" i="16"/>
  <c r="I79" i="16"/>
  <c r="J79" i="16"/>
  <c r="K79" i="16"/>
  <c r="L79" i="16"/>
  <c r="G104" i="16" s="1"/>
  <c r="I80" i="16"/>
  <c r="D105" i="16" s="1"/>
  <c r="J80" i="16"/>
  <c r="K80" i="16"/>
  <c r="L80" i="16"/>
  <c r="H81" i="16"/>
  <c r="C106" i="16" s="1"/>
  <c r="I81" i="16"/>
  <c r="D106" i="16" s="1"/>
  <c r="J81" i="16"/>
  <c r="E106" i="16" s="1"/>
  <c r="K81" i="16"/>
  <c r="F106" i="16" s="1"/>
  <c r="L81" i="16"/>
  <c r="G106" i="16" s="1"/>
  <c r="H82" i="16"/>
  <c r="C107" i="16" s="1"/>
  <c r="I82" i="16"/>
  <c r="D107" i="16" s="1"/>
  <c r="J82" i="16"/>
  <c r="E107" i="16" s="1"/>
  <c r="K82" i="16"/>
  <c r="F107" i="16" s="1"/>
  <c r="L82" i="16"/>
  <c r="G107" i="16" s="1"/>
  <c r="H83" i="16"/>
  <c r="C108" i="16" s="1"/>
  <c r="I83" i="16"/>
  <c r="D108" i="16" s="1"/>
  <c r="J83" i="16"/>
  <c r="E108" i="16" s="1"/>
  <c r="K83" i="16"/>
  <c r="F108" i="16" s="1"/>
  <c r="L83" i="16"/>
  <c r="G108" i="16" s="1"/>
  <c r="H84" i="16"/>
  <c r="C109" i="16" s="1"/>
  <c r="I84" i="16"/>
  <c r="D109" i="16" s="1"/>
  <c r="J84" i="16"/>
  <c r="E109" i="16" s="1"/>
  <c r="K84" i="16"/>
  <c r="F109" i="16" s="1"/>
  <c r="L84" i="16"/>
  <c r="G109" i="16" s="1"/>
  <c r="H85" i="16"/>
  <c r="C110" i="16" s="1"/>
  <c r="I85" i="16"/>
  <c r="D110" i="16" s="1"/>
  <c r="J85" i="16"/>
  <c r="E110" i="16" s="1"/>
  <c r="K85" i="16"/>
  <c r="F110" i="16" s="1"/>
  <c r="L85" i="16"/>
  <c r="G110" i="16" s="1"/>
  <c r="H86" i="16"/>
  <c r="C111" i="16" s="1"/>
  <c r="I86" i="16"/>
  <c r="D111" i="16" s="1"/>
  <c r="J86" i="16"/>
  <c r="E111" i="16" s="1"/>
  <c r="K86" i="16"/>
  <c r="F111" i="16" s="1"/>
  <c r="L86" i="16"/>
  <c r="G111" i="16" s="1"/>
  <c r="H87" i="16"/>
  <c r="C112" i="16" s="1"/>
  <c r="I87" i="16"/>
  <c r="D112" i="16" s="1"/>
  <c r="J87" i="16"/>
  <c r="E112" i="16" s="1"/>
  <c r="K87" i="16"/>
  <c r="F112" i="16" s="1"/>
  <c r="L87" i="16"/>
  <c r="G112" i="16" s="1"/>
  <c r="H88" i="16"/>
  <c r="C113" i="16" s="1"/>
  <c r="I88" i="16"/>
  <c r="D113" i="16" s="1"/>
  <c r="J88" i="16"/>
  <c r="E113" i="16" s="1"/>
  <c r="K88" i="16"/>
  <c r="F113" i="16" s="1"/>
  <c r="L88" i="16"/>
  <c r="G113" i="16" s="1"/>
  <c r="H89" i="16"/>
  <c r="C114" i="16" s="1"/>
  <c r="I89" i="16"/>
  <c r="D114" i="16" s="1"/>
  <c r="J89" i="16"/>
  <c r="E114" i="16" s="1"/>
  <c r="K89" i="16"/>
  <c r="F114" i="16" s="1"/>
  <c r="L89" i="16"/>
  <c r="G114" i="16" s="1"/>
  <c r="H90" i="16"/>
  <c r="C115" i="16" s="1"/>
  <c r="I90" i="16"/>
  <c r="D115" i="16" s="1"/>
  <c r="J90" i="16"/>
  <c r="E115" i="16" s="1"/>
  <c r="K90" i="16"/>
  <c r="F115" i="16" s="1"/>
  <c r="L90" i="16"/>
  <c r="G115" i="16" s="1"/>
  <c r="H91" i="16"/>
  <c r="C116" i="16" s="1"/>
  <c r="I91" i="16"/>
  <c r="D116" i="16" s="1"/>
  <c r="J91" i="16"/>
  <c r="E116" i="16" s="1"/>
  <c r="K91" i="16"/>
  <c r="F116" i="16" s="1"/>
  <c r="L91" i="16"/>
  <c r="G116" i="16" s="1"/>
  <c r="H92" i="16"/>
  <c r="C117" i="16" s="1"/>
  <c r="I92" i="16"/>
  <c r="D117" i="16" s="1"/>
  <c r="J92" i="16"/>
  <c r="E117" i="16" s="1"/>
  <c r="K92" i="16"/>
  <c r="F117" i="16" s="1"/>
  <c r="L92" i="16"/>
  <c r="G117" i="16" s="1"/>
  <c r="H93" i="16"/>
  <c r="C118" i="16" s="1"/>
  <c r="I93" i="16"/>
  <c r="D118" i="16" s="1"/>
  <c r="J93" i="16"/>
  <c r="E118" i="16" s="1"/>
  <c r="K93" i="16"/>
  <c r="F118" i="16" s="1"/>
  <c r="L93" i="16"/>
  <c r="G118" i="16" s="1"/>
  <c r="H94" i="16"/>
  <c r="C119" i="16" s="1"/>
  <c r="I94" i="16"/>
  <c r="D119" i="16" s="1"/>
  <c r="J94" i="16"/>
  <c r="E119" i="16" s="1"/>
  <c r="K94" i="16"/>
  <c r="F119" i="16" s="1"/>
  <c r="L94" i="16"/>
  <c r="G119" i="16" s="1"/>
  <c r="H95" i="16"/>
  <c r="C120" i="16" s="1"/>
  <c r="I95" i="16"/>
  <c r="D120" i="16" s="1"/>
  <c r="J95" i="16"/>
  <c r="E120" i="16" s="1"/>
  <c r="K95" i="16"/>
  <c r="F120" i="16" s="1"/>
  <c r="L95" i="16"/>
  <c r="G120" i="16" s="1"/>
  <c r="H96" i="16"/>
  <c r="C121" i="16" s="1"/>
  <c r="I96" i="16"/>
  <c r="D121" i="16" s="1"/>
  <c r="J96" i="16"/>
  <c r="E121" i="16" s="1"/>
  <c r="K96" i="16"/>
  <c r="F121" i="16" s="1"/>
  <c r="L96" i="16"/>
  <c r="G121" i="16" s="1"/>
  <c r="I77" i="16"/>
  <c r="J77" i="16"/>
  <c r="K77" i="16"/>
  <c r="L77" i="16"/>
  <c r="H77" i="16"/>
  <c r="C102" i="16" s="1"/>
  <c r="B121" i="16"/>
  <c r="B120" i="16"/>
  <c r="B119" i="16"/>
  <c r="B118" i="16"/>
  <c r="B117" i="16"/>
  <c r="B116" i="16"/>
  <c r="B115" i="16"/>
  <c r="B114" i="16"/>
  <c r="B113" i="16"/>
  <c r="B112" i="16"/>
  <c r="B111" i="16"/>
  <c r="B110" i="16"/>
  <c r="B109" i="16"/>
  <c r="B108" i="16"/>
  <c r="B107" i="16"/>
  <c r="B106" i="16"/>
  <c r="B105" i="16"/>
  <c r="B104" i="16"/>
  <c r="B103" i="16"/>
  <c r="B102" i="16"/>
  <c r="B96" i="16"/>
  <c r="B95" i="16"/>
  <c r="B94" i="16"/>
  <c r="B93" i="16"/>
  <c r="B92" i="16"/>
  <c r="B91" i="16"/>
  <c r="B90" i="16"/>
  <c r="B89" i="16"/>
  <c r="B88" i="16"/>
  <c r="B87" i="16"/>
  <c r="B86" i="16"/>
  <c r="B85" i="16"/>
  <c r="B84" i="16"/>
  <c r="B83" i="16"/>
  <c r="B82" i="16"/>
  <c r="B81" i="16"/>
  <c r="B80" i="16"/>
  <c r="B79" i="16"/>
  <c r="B78" i="16"/>
  <c r="B77" i="16"/>
  <c r="B126" i="15"/>
  <c r="B125" i="15"/>
  <c r="B124" i="15"/>
  <c r="B123" i="15"/>
  <c r="B122" i="15"/>
  <c r="B121" i="15"/>
  <c r="B120" i="15"/>
  <c r="B119" i="15"/>
  <c r="B118" i="15"/>
  <c r="B117" i="15"/>
  <c r="B116" i="15"/>
  <c r="B115" i="15"/>
  <c r="B114" i="15"/>
  <c r="B113" i="15"/>
  <c r="B112" i="15"/>
  <c r="B111" i="15"/>
  <c r="B110" i="15"/>
  <c r="B109" i="15"/>
  <c r="B108" i="15"/>
  <c r="B107" i="15"/>
  <c r="B101" i="15"/>
  <c r="B100" i="15"/>
  <c r="B99" i="15"/>
  <c r="B98" i="15"/>
  <c r="B97" i="15"/>
  <c r="B96" i="15"/>
  <c r="B95" i="15"/>
  <c r="B94" i="15"/>
  <c r="B93" i="15"/>
  <c r="B92" i="15"/>
  <c r="B91" i="15"/>
  <c r="B90" i="15"/>
  <c r="B89" i="15"/>
  <c r="B88" i="15"/>
  <c r="B87" i="15"/>
  <c r="B86" i="15"/>
  <c r="B85" i="15"/>
  <c r="B84" i="15"/>
  <c r="B83" i="15"/>
  <c r="B82" i="15"/>
  <c r="B77" i="13"/>
  <c r="B76" i="13"/>
  <c r="B75" i="13"/>
  <c r="B74" i="13"/>
  <c r="B73" i="13"/>
  <c r="B72" i="13"/>
  <c r="B71" i="13"/>
  <c r="B70" i="13"/>
  <c r="B69" i="13"/>
  <c r="B68" i="13"/>
  <c r="B67" i="13"/>
  <c r="B66" i="13"/>
  <c r="B65" i="13"/>
  <c r="B64" i="13"/>
  <c r="B63" i="13"/>
  <c r="B62" i="13"/>
  <c r="B61" i="13"/>
  <c r="B60" i="13"/>
  <c r="B59" i="13"/>
  <c r="B58" i="13"/>
  <c r="B146" i="11"/>
  <c r="B145" i="11"/>
  <c r="B144" i="11"/>
  <c r="B143" i="11"/>
  <c r="B142" i="11"/>
  <c r="B141" i="11"/>
  <c r="B140" i="11"/>
  <c r="B139" i="11"/>
  <c r="B138" i="11"/>
  <c r="B137" i="11"/>
  <c r="B136" i="11"/>
  <c r="B135" i="11"/>
  <c r="B134" i="11"/>
  <c r="B133" i="11"/>
  <c r="B132" i="11"/>
  <c r="B131" i="11"/>
  <c r="B130" i="11"/>
  <c r="B129" i="11"/>
  <c r="B128" i="11"/>
  <c r="B127" i="11"/>
  <c r="B117" i="11"/>
  <c r="B116" i="11"/>
  <c r="B115" i="11"/>
  <c r="B114" i="11"/>
  <c r="B113" i="11"/>
  <c r="B112" i="11"/>
  <c r="B111" i="11"/>
  <c r="B110" i="11"/>
  <c r="B109" i="11"/>
  <c r="B108" i="11"/>
  <c r="B107" i="11"/>
  <c r="B106" i="11"/>
  <c r="B105" i="11"/>
  <c r="B104" i="11"/>
  <c r="B103" i="11"/>
  <c r="B102" i="11"/>
  <c r="B101" i="11"/>
  <c r="B100" i="11"/>
  <c r="B99" i="11"/>
  <c r="B98" i="11"/>
  <c r="L130" i="16"/>
  <c r="K130" i="16"/>
  <c r="J130" i="16"/>
  <c r="I130" i="16"/>
  <c r="H130" i="16"/>
  <c r="H131" i="16" s="1"/>
  <c r="FC92" i="31" l="1"/>
  <c r="FC90" i="31"/>
  <c r="FC95" i="31"/>
  <c r="FC91" i="31"/>
  <c r="FC93" i="31"/>
  <c r="FC94" i="31"/>
  <c r="FC96" i="31"/>
  <c r="FC97" i="31"/>
  <c r="FC98" i="31"/>
  <c r="FC102" i="31"/>
  <c r="FC99" i="31"/>
  <c r="FC100" i="31"/>
  <c r="FC104" i="31"/>
  <c r="FC105" i="31"/>
  <c r="FC107" i="31"/>
  <c r="FC108" i="31"/>
  <c r="FC106" i="31"/>
  <c r="FC101" i="31"/>
  <c r="FC89" i="31"/>
  <c r="FC103" i="31"/>
  <c r="FD85" i="31"/>
  <c r="D149" i="17"/>
  <c r="E149" i="17" s="1"/>
  <c r="L132" i="16"/>
  <c r="L133" i="16" s="1"/>
  <c r="K132" i="16"/>
  <c r="K133" i="16" s="1"/>
  <c r="J132" i="16"/>
  <c r="J133" i="16" s="1"/>
  <c r="I132" i="16"/>
  <c r="I133" i="16" s="1"/>
  <c r="H132" i="16"/>
  <c r="H133" i="16" s="1"/>
  <c r="I131" i="16"/>
  <c r="J131" i="16" s="1"/>
  <c r="I20" i="2"/>
  <c r="L136" i="15"/>
  <c r="K136" i="15"/>
  <c r="J136" i="15"/>
  <c r="I136" i="15"/>
  <c r="H136" i="15"/>
  <c r="H137" i="15" s="1"/>
  <c r="H78" i="16"/>
  <c r="FD91" i="31" l="1"/>
  <c r="FD92" i="31"/>
  <c r="FD90" i="31"/>
  <c r="FD94" i="31"/>
  <c r="FD95" i="31"/>
  <c r="FD93" i="31"/>
  <c r="FD101" i="31"/>
  <c r="FD97" i="31"/>
  <c r="FD98" i="31"/>
  <c r="FD102" i="31"/>
  <c r="FD103" i="31"/>
  <c r="FD100" i="31"/>
  <c r="FD104" i="31"/>
  <c r="FD99" i="31"/>
  <c r="FD105" i="31"/>
  <c r="FD107" i="31"/>
  <c r="FD96" i="31"/>
  <c r="FD89" i="31"/>
  <c r="FD106" i="31"/>
  <c r="FD108" i="31"/>
  <c r="FE85" i="31"/>
  <c r="F149" i="17"/>
  <c r="K131" i="16"/>
  <c r="L131" i="16" s="1"/>
  <c r="L138" i="15"/>
  <c r="L139" i="15" s="1"/>
  <c r="K138" i="15"/>
  <c r="K139" i="15" s="1"/>
  <c r="J138" i="15"/>
  <c r="J139" i="15" s="1"/>
  <c r="I138" i="15"/>
  <c r="I139" i="15" s="1"/>
  <c r="H138" i="15"/>
  <c r="H139" i="15" s="1"/>
  <c r="I137" i="15"/>
  <c r="I23" i="2"/>
  <c r="Y23" i="2" s="1"/>
  <c r="Y20" i="2"/>
  <c r="Y24" i="2"/>
  <c r="Y25" i="2"/>
  <c r="Y26" i="2"/>
  <c r="Y27" i="2"/>
  <c r="Y28" i="2"/>
  <c r="Y29" i="2"/>
  <c r="Y30" i="2"/>
  <c r="Y31" i="2"/>
  <c r="Y32" i="2"/>
  <c r="Y33" i="2"/>
  <c r="Y34" i="2"/>
  <c r="Y35" i="2"/>
  <c r="Y36" i="2"/>
  <c r="X15" i="2"/>
  <c r="I22" i="2"/>
  <c r="Y22" i="2" s="1"/>
  <c r="FE90" i="31" l="1"/>
  <c r="FE91" i="31"/>
  <c r="FE92" i="31"/>
  <c r="FE93" i="31"/>
  <c r="FE94" i="31"/>
  <c r="FE97" i="31"/>
  <c r="FE95" i="31"/>
  <c r="FE96" i="31"/>
  <c r="FE100" i="31"/>
  <c r="FE101" i="31"/>
  <c r="FE106" i="31"/>
  <c r="FE98" i="31"/>
  <c r="FE103" i="31"/>
  <c r="FE102" i="31"/>
  <c r="FE89" i="31"/>
  <c r="FE99" i="31"/>
  <c r="FE105" i="31"/>
  <c r="FE107" i="31"/>
  <c r="FE108" i="31"/>
  <c r="FE104" i="31"/>
  <c r="FF85" i="31"/>
  <c r="J137" i="15"/>
  <c r="K137" i="15" s="1"/>
  <c r="G149" i="17"/>
  <c r="I134" i="16"/>
  <c r="H134" i="16"/>
  <c r="L134" i="16"/>
  <c r="J134" i="16"/>
  <c r="K134" i="16"/>
  <c r="H80" i="16"/>
  <c r="H79" i="16"/>
  <c r="AF56" i="11"/>
  <c r="AF57" i="11" s="1"/>
  <c r="AF54" i="11"/>
  <c r="AF55" i="11" s="1"/>
  <c r="AF35" i="11"/>
  <c r="D161" i="11" s="1"/>
  <c r="I161" i="11" s="1"/>
  <c r="AF37" i="11"/>
  <c r="AF38" i="11" s="1"/>
  <c r="AF33" i="11"/>
  <c r="C161" i="11" s="1"/>
  <c r="H161" i="11" s="1"/>
  <c r="K135" i="16" l="1"/>
  <c r="K69" i="16" s="1"/>
  <c r="F103" i="16"/>
  <c r="F105" i="16"/>
  <c r="F104" i="16"/>
  <c r="FF90" i="31"/>
  <c r="FF91" i="31"/>
  <c r="FF93" i="31"/>
  <c r="FF94" i="31"/>
  <c r="FF96" i="31"/>
  <c r="FF97" i="31"/>
  <c r="FF98" i="31"/>
  <c r="FF95" i="31"/>
  <c r="FF99" i="31"/>
  <c r="FF100" i="31"/>
  <c r="FF101" i="31"/>
  <c r="FF105" i="31"/>
  <c r="FF92" i="31"/>
  <c r="FF106" i="31"/>
  <c r="FF103" i="31"/>
  <c r="FF108" i="31"/>
  <c r="FF102" i="31"/>
  <c r="FF89" i="31"/>
  <c r="FF107" i="31"/>
  <c r="FF104" i="31"/>
  <c r="FG85" i="31"/>
  <c r="L137" i="15"/>
  <c r="L140" i="15" s="1"/>
  <c r="H149" i="17"/>
  <c r="G152" i="17" s="1"/>
  <c r="J135" i="16"/>
  <c r="J69" i="16" s="1"/>
  <c r="H135" i="16"/>
  <c r="H69" i="16" s="1"/>
  <c r="I135" i="16"/>
  <c r="I69" i="16" s="1"/>
  <c r="J25" i="16" s="1"/>
  <c r="L135" i="16"/>
  <c r="L69" i="16" s="1"/>
  <c r="F102" i="16"/>
  <c r="L25" i="16"/>
  <c r="AF34" i="11"/>
  <c r="AF36" i="11"/>
  <c r="C174" i="11"/>
  <c r="H174" i="11" s="1"/>
  <c r="D174" i="11"/>
  <c r="I174" i="11" s="1"/>
  <c r="J174" i="11"/>
  <c r="E161" i="11"/>
  <c r="J161" i="11" s="1"/>
  <c r="J167" i="11"/>
  <c r="J168" i="11" s="1"/>
  <c r="D104" i="16" l="1"/>
  <c r="FG92" i="31"/>
  <c r="FG90" i="31"/>
  <c r="FG95" i="31"/>
  <c r="FG91" i="31"/>
  <c r="FG93" i="31"/>
  <c r="FG96" i="31"/>
  <c r="FG94" i="31"/>
  <c r="FG98" i="31"/>
  <c r="FG102" i="31"/>
  <c r="FG99" i="31"/>
  <c r="FG104" i="31"/>
  <c r="FG101" i="31"/>
  <c r="FG105" i="31"/>
  <c r="FG106" i="31"/>
  <c r="FG107" i="31"/>
  <c r="FG97" i="31"/>
  <c r="FG103" i="31"/>
  <c r="FG108" i="31"/>
  <c r="FG100" i="31"/>
  <c r="FG89" i="31"/>
  <c r="K25" i="16"/>
  <c r="E104" i="16"/>
  <c r="E105" i="16"/>
  <c r="M25" i="16"/>
  <c r="G105" i="16"/>
  <c r="I25" i="16"/>
  <c r="C103" i="16"/>
  <c r="FH85" i="31"/>
  <c r="C104" i="16"/>
  <c r="I140" i="15"/>
  <c r="E102" i="16"/>
  <c r="K140" i="15"/>
  <c r="H140" i="15"/>
  <c r="J140" i="15"/>
  <c r="J141" i="15" s="1"/>
  <c r="J72" i="15" s="1"/>
  <c r="C152" i="17"/>
  <c r="C153" i="17" s="1"/>
  <c r="C108" i="17" s="1"/>
  <c r="H152" i="17"/>
  <c r="F152" i="17"/>
  <c r="D152" i="17"/>
  <c r="E152" i="17"/>
  <c r="E153" i="17" s="1"/>
  <c r="E108" i="17" s="1"/>
  <c r="E103" i="16"/>
  <c r="D103" i="16"/>
  <c r="D102" i="16"/>
  <c r="C105" i="16"/>
  <c r="N135" i="16"/>
  <c r="G103" i="16"/>
  <c r="G102" i="16"/>
  <c r="L169" i="11"/>
  <c r="L170" i="11" s="1"/>
  <c r="K168" i="11"/>
  <c r="L168" i="11" s="1"/>
  <c r="K169" i="11"/>
  <c r="K170" i="11" s="1"/>
  <c r="J169" i="11"/>
  <c r="J170" i="11" s="1"/>
  <c r="L154" i="11"/>
  <c r="K154" i="11"/>
  <c r="J154" i="11"/>
  <c r="J155" i="11" s="1"/>
  <c r="F153" i="17" l="1"/>
  <c r="F108" i="17" s="1"/>
  <c r="D153" i="17"/>
  <c r="D108" i="17" s="1"/>
  <c r="E130" i="17"/>
  <c r="E128" i="17"/>
  <c r="E127" i="17"/>
  <c r="E119" i="17"/>
  <c r="E134" i="17"/>
  <c r="E133" i="17"/>
  <c r="E126" i="17"/>
  <c r="E124" i="17"/>
  <c r="E125" i="17"/>
  <c r="E132" i="17"/>
  <c r="E129" i="17"/>
  <c r="E131" i="17"/>
  <c r="E120" i="17"/>
  <c r="E122" i="17"/>
  <c r="E123" i="17"/>
  <c r="E121" i="17"/>
  <c r="F134" i="17"/>
  <c r="F130" i="17"/>
  <c r="F122" i="17"/>
  <c r="F131" i="17"/>
  <c r="F123" i="17"/>
  <c r="F124" i="17"/>
  <c r="F125" i="17"/>
  <c r="F128" i="17"/>
  <c r="F120" i="17"/>
  <c r="F129" i="17"/>
  <c r="F121" i="17"/>
  <c r="F132" i="17"/>
  <c r="F133" i="17"/>
  <c r="F126" i="17"/>
  <c r="F118" i="17"/>
  <c r="F127" i="17"/>
  <c r="F119" i="17"/>
  <c r="C131" i="17"/>
  <c r="C123" i="17"/>
  <c r="C132" i="17"/>
  <c r="C124" i="17"/>
  <c r="C133" i="17"/>
  <c r="C126" i="17"/>
  <c r="C115" i="17"/>
  <c r="C129" i="17"/>
  <c r="C121" i="17"/>
  <c r="C130" i="17"/>
  <c r="C122" i="17"/>
  <c r="C125" i="17"/>
  <c r="C127" i="17"/>
  <c r="C119" i="17"/>
  <c r="C128" i="17"/>
  <c r="C120" i="17"/>
  <c r="C134" i="17"/>
  <c r="D129" i="17"/>
  <c r="D121" i="17"/>
  <c r="D130" i="17"/>
  <c r="D132" i="17"/>
  <c r="D123" i="17"/>
  <c r="D127" i="17"/>
  <c r="D119" i="17"/>
  <c r="D126" i="17"/>
  <c r="D128" i="17"/>
  <c r="D131" i="17"/>
  <c r="D134" i="17"/>
  <c r="D133" i="17"/>
  <c r="D125" i="17"/>
  <c r="D117" i="17"/>
  <c r="D124" i="17"/>
  <c r="D122" i="17"/>
  <c r="D120" i="17"/>
  <c r="I141" i="15"/>
  <c r="I72" i="15" s="1"/>
  <c r="K141" i="15"/>
  <c r="K72" i="15" s="1"/>
  <c r="G153" i="17"/>
  <c r="G108" i="17" s="1"/>
  <c r="F109" i="15"/>
  <c r="F113" i="15"/>
  <c r="F117" i="15"/>
  <c r="F121" i="15"/>
  <c r="F125" i="15"/>
  <c r="F108" i="15"/>
  <c r="F112" i="15"/>
  <c r="F124" i="15"/>
  <c r="F110" i="15"/>
  <c r="F114" i="15"/>
  <c r="F118" i="15"/>
  <c r="F122" i="15"/>
  <c r="F126" i="15"/>
  <c r="F107" i="15"/>
  <c r="F120" i="15"/>
  <c r="F111" i="15"/>
  <c r="F115" i="15"/>
  <c r="F119" i="15"/>
  <c r="F123" i="15"/>
  <c r="F116" i="15"/>
  <c r="D115" i="17"/>
  <c r="D116" i="17"/>
  <c r="D118" i="17"/>
  <c r="C116" i="17"/>
  <c r="C118" i="17"/>
  <c r="C117" i="17"/>
  <c r="FH91" i="31"/>
  <c r="FH92" i="31"/>
  <c r="FH94" i="31"/>
  <c r="FH90" i="31"/>
  <c r="FH95" i="31"/>
  <c r="FH93" i="31"/>
  <c r="FH97" i="31"/>
  <c r="FH96" i="31"/>
  <c r="FH101" i="31"/>
  <c r="FH98" i="31"/>
  <c r="FH102" i="31"/>
  <c r="FH99" i="31"/>
  <c r="FH103" i="31"/>
  <c r="FH104" i="31"/>
  <c r="FH106" i="31"/>
  <c r="FH107" i="31"/>
  <c r="FH105" i="31"/>
  <c r="FH108" i="31"/>
  <c r="FH89" i="31"/>
  <c r="FH100" i="31"/>
  <c r="E110" i="15"/>
  <c r="E114" i="15"/>
  <c r="E118" i="15"/>
  <c r="E122" i="15"/>
  <c r="E126" i="15"/>
  <c r="E107" i="15"/>
  <c r="E117" i="15"/>
  <c r="E111" i="15"/>
  <c r="E115" i="15"/>
  <c r="E119" i="15"/>
  <c r="E123" i="15"/>
  <c r="E109" i="15"/>
  <c r="E125" i="15"/>
  <c r="E108" i="15"/>
  <c r="E112" i="15"/>
  <c r="E116" i="15"/>
  <c r="E120" i="15"/>
  <c r="E124" i="15"/>
  <c r="E113" i="15"/>
  <c r="E121" i="15"/>
  <c r="E118" i="17"/>
  <c r="E116" i="17"/>
  <c r="E117" i="17"/>
  <c r="E115" i="17"/>
  <c r="F116" i="17"/>
  <c r="F117" i="17"/>
  <c r="F115" i="17"/>
  <c r="D111" i="15"/>
  <c r="D115" i="15"/>
  <c r="D119" i="15"/>
  <c r="D123" i="15"/>
  <c r="D122" i="15"/>
  <c r="D126" i="15"/>
  <c r="D108" i="15"/>
  <c r="D112" i="15"/>
  <c r="D116" i="15"/>
  <c r="D120" i="15"/>
  <c r="D124" i="15"/>
  <c r="D118" i="15"/>
  <c r="D107" i="15"/>
  <c r="D109" i="15"/>
  <c r="D113" i="15"/>
  <c r="D117" i="15"/>
  <c r="D121" i="15"/>
  <c r="D125" i="15"/>
  <c r="D110" i="15"/>
  <c r="D114" i="15"/>
  <c r="FI85" i="31"/>
  <c r="K25" i="15"/>
  <c r="J25" i="15"/>
  <c r="H141" i="15"/>
  <c r="L141" i="15"/>
  <c r="L72" i="15" s="1"/>
  <c r="L25" i="15"/>
  <c r="H23" i="17"/>
  <c r="H153" i="17"/>
  <c r="H108" i="17" s="1"/>
  <c r="K23" i="17"/>
  <c r="J23" i="17"/>
  <c r="I23" i="17"/>
  <c r="L156" i="11"/>
  <c r="L157" i="11" s="1"/>
  <c r="K171" i="11"/>
  <c r="L171" i="11"/>
  <c r="J171" i="11"/>
  <c r="K156" i="11"/>
  <c r="K157" i="11" s="1"/>
  <c r="J156" i="11"/>
  <c r="J157" i="11" s="1"/>
  <c r="K155" i="11"/>
  <c r="L155" i="11" s="1"/>
  <c r="I21" i="2"/>
  <c r="Y21" i="2" s="1"/>
  <c r="H132" i="17" l="1"/>
  <c r="H124" i="17"/>
  <c r="H131" i="17"/>
  <c r="H123" i="17"/>
  <c r="H134" i="17"/>
  <c r="H133" i="17"/>
  <c r="H130" i="17"/>
  <c r="H122" i="17"/>
  <c r="H129" i="17"/>
  <c r="H121" i="17"/>
  <c r="H126" i="17"/>
  <c r="H125" i="17"/>
  <c r="H128" i="17"/>
  <c r="H120" i="17"/>
  <c r="H127" i="17"/>
  <c r="H119" i="17"/>
  <c r="G131" i="17"/>
  <c r="G123" i="17"/>
  <c r="G132" i="17"/>
  <c r="G124" i="17"/>
  <c r="G133" i="17"/>
  <c r="G126" i="17"/>
  <c r="G129" i="17"/>
  <c r="G121" i="17"/>
  <c r="G130" i="17"/>
  <c r="G122" i="17"/>
  <c r="G134" i="17"/>
  <c r="G127" i="17"/>
  <c r="G119" i="17"/>
  <c r="G128" i="17"/>
  <c r="G120" i="17"/>
  <c r="G125" i="17"/>
  <c r="J172" i="11"/>
  <c r="J122" i="11" s="1"/>
  <c r="G116" i="17"/>
  <c r="G118" i="17"/>
  <c r="G117" i="17"/>
  <c r="G115" i="17"/>
  <c r="L23" i="17"/>
  <c r="G108" i="15"/>
  <c r="G112" i="15"/>
  <c r="G116" i="15"/>
  <c r="G120" i="15"/>
  <c r="G124" i="15"/>
  <c r="G119" i="15"/>
  <c r="G109" i="15"/>
  <c r="G113" i="15"/>
  <c r="G117" i="15"/>
  <c r="G121" i="15"/>
  <c r="G125" i="15"/>
  <c r="G111" i="15"/>
  <c r="G115" i="15"/>
  <c r="G110" i="15"/>
  <c r="G114" i="15"/>
  <c r="G118" i="15"/>
  <c r="G122" i="15"/>
  <c r="G126" i="15"/>
  <c r="G107" i="15"/>
  <c r="G123" i="15"/>
  <c r="FI90" i="31"/>
  <c r="FI91" i="31"/>
  <c r="FI92" i="31"/>
  <c r="FI93" i="31"/>
  <c r="FI94" i="31"/>
  <c r="FI97" i="31"/>
  <c r="FI100" i="31"/>
  <c r="FI95" i="31"/>
  <c r="FI96" i="31"/>
  <c r="FI101" i="31"/>
  <c r="FI102" i="31"/>
  <c r="FI106" i="31"/>
  <c r="FI99" i="31"/>
  <c r="FI103" i="31"/>
  <c r="FI104" i="31"/>
  <c r="FI89" i="31"/>
  <c r="FI98" i="31"/>
  <c r="FI105" i="31"/>
  <c r="FI108" i="31"/>
  <c r="FI107" i="31"/>
  <c r="H117" i="17"/>
  <c r="H118" i="17"/>
  <c r="H115" i="17"/>
  <c r="H116" i="17"/>
  <c r="FJ85" i="31"/>
  <c r="M25" i="15"/>
  <c r="H72" i="15"/>
  <c r="N141" i="15"/>
  <c r="M23" i="17"/>
  <c r="J153" i="17"/>
  <c r="K172" i="11"/>
  <c r="K122" i="11" s="1"/>
  <c r="L172" i="11"/>
  <c r="L122" i="11" s="1"/>
  <c r="J158" i="11"/>
  <c r="K158" i="11"/>
  <c r="L158" i="11"/>
  <c r="M51" i="11" l="1"/>
  <c r="J130" i="11"/>
  <c r="J134" i="11"/>
  <c r="J138" i="11"/>
  <c r="J142" i="11"/>
  <c r="J146" i="11"/>
  <c r="J129" i="11"/>
  <c r="J133" i="11"/>
  <c r="J137" i="11"/>
  <c r="J141" i="11"/>
  <c r="J145" i="11"/>
  <c r="J128" i="11"/>
  <c r="J132" i="11"/>
  <c r="J136" i="11"/>
  <c r="J140" i="11"/>
  <c r="J144" i="11"/>
  <c r="J127" i="11"/>
  <c r="J131" i="11"/>
  <c r="J135" i="11"/>
  <c r="J139" i="11"/>
  <c r="J143" i="11"/>
  <c r="L51" i="11"/>
  <c r="I129" i="11"/>
  <c r="I133" i="11"/>
  <c r="I137" i="11"/>
  <c r="I141" i="11"/>
  <c r="I145" i="11"/>
  <c r="I128" i="11"/>
  <c r="I132" i="11"/>
  <c r="I136" i="11"/>
  <c r="I140" i="11"/>
  <c r="I144" i="11"/>
  <c r="I127" i="11"/>
  <c r="I131" i="11"/>
  <c r="I135" i="11"/>
  <c r="I139" i="11"/>
  <c r="I143" i="11"/>
  <c r="I130" i="11"/>
  <c r="I134" i="11"/>
  <c r="I138" i="11"/>
  <c r="I142" i="11"/>
  <c r="I146" i="11"/>
  <c r="K51" i="11"/>
  <c r="H128" i="11"/>
  <c r="H132" i="11"/>
  <c r="H136" i="11"/>
  <c r="H140" i="11"/>
  <c r="H144" i="11"/>
  <c r="H131" i="11"/>
  <c r="H135" i="11"/>
  <c r="H139" i="11"/>
  <c r="H143" i="11"/>
  <c r="H130" i="11"/>
  <c r="H134" i="11"/>
  <c r="H138" i="11"/>
  <c r="H142" i="11"/>
  <c r="H146" i="11"/>
  <c r="H129" i="11"/>
  <c r="H133" i="11"/>
  <c r="H137" i="11"/>
  <c r="H141" i="11"/>
  <c r="H145" i="11"/>
  <c r="H127" i="11"/>
  <c r="C108" i="15"/>
  <c r="C112" i="15"/>
  <c r="C116" i="15"/>
  <c r="C120" i="15"/>
  <c r="C124" i="15"/>
  <c r="C115" i="15"/>
  <c r="C107" i="15"/>
  <c r="C109" i="15"/>
  <c r="C113" i="15"/>
  <c r="C117" i="15"/>
  <c r="C121" i="15"/>
  <c r="C125" i="15"/>
  <c r="C123" i="15"/>
  <c r="C110" i="15"/>
  <c r="C114" i="15"/>
  <c r="C118" i="15"/>
  <c r="C122" i="15"/>
  <c r="C126" i="15"/>
  <c r="C111" i="15"/>
  <c r="C119" i="15"/>
  <c r="FJ90" i="31"/>
  <c r="FJ91" i="31"/>
  <c r="FJ92" i="31"/>
  <c r="FJ93" i="31"/>
  <c r="FJ94" i="31"/>
  <c r="FJ95" i="31"/>
  <c r="FJ96" i="31"/>
  <c r="FJ97" i="31"/>
  <c r="FJ98" i="31"/>
  <c r="FJ99" i="31"/>
  <c r="FJ100" i="31"/>
  <c r="FJ105" i="31"/>
  <c r="FJ102" i="31"/>
  <c r="FJ106" i="31"/>
  <c r="FJ101" i="31"/>
  <c r="FJ108" i="31"/>
  <c r="FJ104" i="31"/>
  <c r="FJ89" i="31"/>
  <c r="FJ107" i="31"/>
  <c r="FJ103" i="31"/>
  <c r="FK85" i="31"/>
  <c r="L159" i="11"/>
  <c r="L93" i="11" s="1"/>
  <c r="I25" i="15"/>
  <c r="J159" i="11"/>
  <c r="J93" i="11" s="1"/>
  <c r="N172" i="11"/>
  <c r="K159" i="11"/>
  <c r="K93" i="11" s="1"/>
  <c r="M30" i="11" l="1"/>
  <c r="J101" i="11"/>
  <c r="J105" i="11"/>
  <c r="J109" i="11"/>
  <c r="J113" i="11"/>
  <c r="J117" i="11"/>
  <c r="J103" i="11"/>
  <c r="J111" i="11"/>
  <c r="J102" i="11"/>
  <c r="J110" i="11"/>
  <c r="J100" i="11"/>
  <c r="J104" i="11"/>
  <c r="J108" i="11"/>
  <c r="J112" i="11"/>
  <c r="J116" i="11"/>
  <c r="J99" i="11"/>
  <c r="J107" i="11"/>
  <c r="J115" i="11"/>
  <c r="J98" i="11"/>
  <c r="J106" i="11"/>
  <c r="J114" i="11"/>
  <c r="K30" i="11"/>
  <c r="H99" i="11"/>
  <c r="H103" i="11"/>
  <c r="H107" i="11"/>
  <c r="H111" i="11"/>
  <c r="H115" i="11"/>
  <c r="H101" i="11"/>
  <c r="H109" i="11"/>
  <c r="H117" i="11"/>
  <c r="H100" i="11"/>
  <c r="H108" i="11"/>
  <c r="H116" i="11"/>
  <c r="H98" i="11"/>
  <c r="H102" i="11"/>
  <c r="H106" i="11"/>
  <c r="H110" i="11"/>
  <c r="H114" i="11"/>
  <c r="H105" i="11"/>
  <c r="H113" i="11"/>
  <c r="H104" i="11"/>
  <c r="H112" i="11"/>
  <c r="L30" i="11"/>
  <c r="I100" i="11"/>
  <c r="I104" i="11"/>
  <c r="I108" i="11"/>
  <c r="I112" i="11"/>
  <c r="I116" i="11"/>
  <c r="I106" i="11"/>
  <c r="I114" i="11"/>
  <c r="I105" i="11"/>
  <c r="I113" i="11"/>
  <c r="I99" i="11"/>
  <c r="I103" i="11"/>
  <c r="I107" i="11"/>
  <c r="I111" i="11"/>
  <c r="I115" i="11"/>
  <c r="I98" i="11"/>
  <c r="I102" i="11"/>
  <c r="I110" i="11"/>
  <c r="I101" i="11"/>
  <c r="I109" i="11"/>
  <c r="I117" i="11"/>
  <c r="FK92" i="31"/>
  <c r="FK90" i="31"/>
  <c r="FK95" i="31"/>
  <c r="FK93" i="31"/>
  <c r="FK91" i="31"/>
  <c r="FK96" i="31"/>
  <c r="FK97" i="31"/>
  <c r="FK98" i="31"/>
  <c r="FK102" i="31"/>
  <c r="FK94" i="31"/>
  <c r="FK99" i="31"/>
  <c r="FK100" i="31"/>
  <c r="FK104" i="31"/>
  <c r="FK105" i="31"/>
  <c r="FK107" i="31"/>
  <c r="FK101" i="31"/>
  <c r="FK108" i="31"/>
  <c r="FK106" i="31"/>
  <c r="FK103" i="31"/>
  <c r="FK89" i="31"/>
  <c r="FL85" i="31"/>
  <c r="N159" i="11"/>
  <c r="FL91" i="31" l="1"/>
  <c r="FL92" i="31"/>
  <c r="FL94" i="31"/>
  <c r="FL95" i="31"/>
  <c r="FL90" i="31"/>
  <c r="FL93" i="31"/>
  <c r="FL101" i="31"/>
  <c r="FL97" i="31"/>
  <c r="FL98" i="31"/>
  <c r="FL102" i="31"/>
  <c r="FL103" i="31"/>
  <c r="FL100" i="31"/>
  <c r="FL104" i="31"/>
  <c r="FL105" i="31"/>
  <c r="FL107" i="31"/>
  <c r="FL99" i="31"/>
  <c r="FL89" i="31"/>
  <c r="FL108" i="31"/>
  <c r="FL96" i="31"/>
  <c r="FL106" i="31"/>
  <c r="FM85" i="31"/>
  <c r="FM90" i="31" l="1"/>
  <c r="FM91" i="31"/>
  <c r="FM92" i="31"/>
  <c r="FM93" i="31"/>
  <c r="FM94" i="31"/>
  <c r="FM97" i="31"/>
  <c r="FM95" i="31"/>
  <c r="FM96" i="31"/>
  <c r="FM100" i="31"/>
  <c r="FM101" i="31"/>
  <c r="FM106" i="31"/>
  <c r="FM103" i="31"/>
  <c r="FM89" i="31"/>
  <c r="FM105" i="31"/>
  <c r="FM102" i="31"/>
  <c r="FM104" i="31"/>
  <c r="FM107" i="31"/>
  <c r="FM98" i="31"/>
  <c r="FM99" i="31"/>
  <c r="FM108" i="31"/>
  <c r="FN85" i="31"/>
  <c r="T12" i="2"/>
  <c r="V12" i="2"/>
  <c r="U12" i="2"/>
  <c r="AQ7" i="2"/>
  <c r="FN90" i="31" l="1"/>
  <c r="FN91" i="31"/>
  <c r="FN92" i="31"/>
  <c r="FN93" i="31"/>
  <c r="FN94" i="31"/>
  <c r="FN96" i="31"/>
  <c r="FN97" i="31"/>
  <c r="FN98" i="31"/>
  <c r="FN99" i="31"/>
  <c r="FN100" i="31"/>
  <c r="FN95" i="31"/>
  <c r="FN101" i="31"/>
  <c r="FN105" i="31"/>
  <c r="FN106" i="31"/>
  <c r="FN103" i="31"/>
  <c r="FN108" i="31"/>
  <c r="FN89" i="31"/>
  <c r="FN102" i="31"/>
  <c r="FN104" i="31"/>
  <c r="FN107" i="31"/>
  <c r="FO85" i="31"/>
  <c r="AM20" i="2"/>
  <c r="AM24" i="2"/>
  <c r="AM44" i="2"/>
  <c r="AM72" i="2"/>
  <c r="AM96" i="2"/>
  <c r="AM120" i="2"/>
  <c r="AM168" i="2"/>
  <c r="AM192" i="2"/>
  <c r="AM196" i="2"/>
  <c r="AM204" i="2"/>
  <c r="AM212" i="2"/>
  <c r="AM232" i="2"/>
  <c r="AM300" i="2"/>
  <c r="AM33" i="2"/>
  <c r="AM61" i="2"/>
  <c r="AM149" i="2"/>
  <c r="AM181" i="2"/>
  <c r="AM225" i="2"/>
  <c r="AM229" i="2"/>
  <c r="AM237" i="2"/>
  <c r="AM293" i="2"/>
  <c r="AM297" i="2"/>
  <c r="AM305" i="2"/>
  <c r="AM325" i="2"/>
  <c r="AM341" i="2"/>
  <c r="AM345" i="2"/>
  <c r="AM38" i="2"/>
  <c r="AM50" i="2"/>
  <c r="AM58" i="2"/>
  <c r="AM154" i="2"/>
  <c r="AM178" i="2"/>
  <c r="AM258" i="2"/>
  <c r="AM278" i="2"/>
  <c r="AM15" i="2"/>
  <c r="AM111" i="2"/>
  <c r="AM155" i="2"/>
  <c r="AM171" i="2"/>
  <c r="AM251" i="2"/>
  <c r="AM283" i="2"/>
  <c r="AM315" i="2"/>
  <c r="AM336" i="2"/>
  <c r="AM368" i="2"/>
  <c r="AM372" i="2"/>
  <c r="AM396" i="2"/>
  <c r="AM416" i="2"/>
  <c r="AM99" i="2"/>
  <c r="AM207" i="2"/>
  <c r="AM255" i="2"/>
  <c r="AM271" i="2"/>
  <c r="AM322" i="2"/>
  <c r="AM348" i="2"/>
  <c r="AM353" i="2"/>
  <c r="AM421" i="2"/>
  <c r="AM429" i="2"/>
  <c r="AM438" i="2"/>
  <c r="AM451" i="2"/>
  <c r="AM87" i="2"/>
  <c r="AM135" i="2"/>
  <c r="AM163" i="2"/>
  <c r="AM275" i="2"/>
  <c r="AM318" i="2"/>
  <c r="AM402" i="2"/>
  <c r="AM426" i="2"/>
  <c r="AM107" i="2"/>
  <c r="AM123" i="2"/>
  <c r="AM139" i="2"/>
  <c r="AM263" i="2"/>
  <c r="AM330" i="2"/>
  <c r="AM375" i="2"/>
  <c r="AM383" i="2"/>
  <c r="AM387" i="2"/>
  <c r="AM411" i="2"/>
  <c r="AR7" i="2"/>
  <c r="B150" i="10"/>
  <c r="B149" i="10"/>
  <c r="B148" i="10"/>
  <c r="B147" i="10"/>
  <c r="B146" i="10"/>
  <c r="B145" i="10"/>
  <c r="B144" i="10"/>
  <c r="B143" i="10"/>
  <c r="B142" i="10"/>
  <c r="B141" i="10"/>
  <c r="B140" i="10"/>
  <c r="B139" i="10"/>
  <c r="B138" i="10"/>
  <c r="B137" i="10"/>
  <c r="B136" i="10"/>
  <c r="B135" i="10"/>
  <c r="B134" i="10"/>
  <c r="B133" i="10"/>
  <c r="B132" i="10"/>
  <c r="B131" i="10"/>
  <c r="B130" i="9"/>
  <c r="B129" i="9"/>
  <c r="B128" i="9"/>
  <c r="B127" i="9"/>
  <c r="B126" i="9"/>
  <c r="B125" i="9"/>
  <c r="B124" i="9"/>
  <c r="B123" i="9"/>
  <c r="B122" i="9"/>
  <c r="B121" i="9"/>
  <c r="B120" i="9"/>
  <c r="B119" i="9"/>
  <c r="B118" i="9"/>
  <c r="B117" i="9"/>
  <c r="B116" i="9"/>
  <c r="B115" i="9"/>
  <c r="B114" i="9"/>
  <c r="B113" i="9"/>
  <c r="B112" i="9"/>
  <c r="B111" i="9"/>
  <c r="V19" i="10"/>
  <c r="V18" i="10"/>
  <c r="V30" i="10" s="1"/>
  <c r="D163" i="10" s="1"/>
  <c r="I163" i="10" s="1"/>
  <c r="C156" i="10"/>
  <c r="D156" i="10"/>
  <c r="L105" i="10"/>
  <c r="L117" i="10"/>
  <c r="L121" i="10"/>
  <c r="L106" i="10"/>
  <c r="L107" i="10"/>
  <c r="L108" i="10"/>
  <c r="L109" i="10"/>
  <c r="L110" i="10"/>
  <c r="L111" i="10"/>
  <c r="L112" i="10"/>
  <c r="L113" i="10"/>
  <c r="L114" i="10"/>
  <c r="L115" i="10"/>
  <c r="L116" i="10"/>
  <c r="L118" i="10"/>
  <c r="L119" i="10"/>
  <c r="L120" i="10"/>
  <c r="L102" i="10"/>
  <c r="FO92" i="31" l="1"/>
  <c r="FO90" i="31"/>
  <c r="FO91" i="31"/>
  <c r="FO95" i="31"/>
  <c r="FO93" i="31"/>
  <c r="FO94" i="31"/>
  <c r="FO96" i="31"/>
  <c r="FO98" i="31"/>
  <c r="FO102" i="31"/>
  <c r="FO99" i="31"/>
  <c r="FO97" i="31"/>
  <c r="FO104" i="31"/>
  <c r="FO101" i="31"/>
  <c r="FO105" i="31"/>
  <c r="FO100" i="31"/>
  <c r="FO106" i="31"/>
  <c r="FO107" i="31"/>
  <c r="FO103" i="31"/>
  <c r="FO108" i="31"/>
  <c r="FO89" i="31"/>
  <c r="V36" i="10"/>
  <c r="V37" i="10"/>
  <c r="F163" i="10" s="1"/>
  <c r="K163" i="10" s="1"/>
  <c r="E163" i="10"/>
  <c r="J163" i="10" s="1"/>
  <c r="FP85" i="31"/>
  <c r="D158" i="10"/>
  <c r="D159" i="10" s="1"/>
  <c r="C157" i="10"/>
  <c r="D157" i="10" s="1"/>
  <c r="D160" i="10" s="1"/>
  <c r="C158" i="10"/>
  <c r="C159" i="10" s="1"/>
  <c r="M121" i="10"/>
  <c r="M119" i="10"/>
  <c r="M117" i="10"/>
  <c r="M115" i="10"/>
  <c r="M113" i="10"/>
  <c r="M111" i="10"/>
  <c r="M109" i="10"/>
  <c r="M107" i="10"/>
  <c r="M105" i="10"/>
  <c r="M103" i="10"/>
  <c r="M102" i="10"/>
  <c r="M120" i="10"/>
  <c r="M118" i="10"/>
  <c r="M116" i="10"/>
  <c r="M114" i="10"/>
  <c r="M112" i="10"/>
  <c r="M110" i="10"/>
  <c r="M108" i="10"/>
  <c r="M106" i="10"/>
  <c r="M104" i="10"/>
  <c r="L104" i="10"/>
  <c r="L103" i="10"/>
  <c r="V29" i="10"/>
  <c r="C163" i="10" s="1"/>
  <c r="H163" i="10" s="1"/>
  <c r="B121" i="10"/>
  <c r="B120" i="10"/>
  <c r="B119" i="10"/>
  <c r="B118" i="10"/>
  <c r="B117" i="10"/>
  <c r="B116" i="10"/>
  <c r="B115" i="10"/>
  <c r="B114" i="10"/>
  <c r="B113" i="10"/>
  <c r="B112" i="10"/>
  <c r="B111" i="10"/>
  <c r="B110" i="10"/>
  <c r="B109" i="10"/>
  <c r="B108" i="10"/>
  <c r="B107" i="10"/>
  <c r="B106" i="10"/>
  <c r="B105" i="10"/>
  <c r="B104" i="10"/>
  <c r="B103" i="10"/>
  <c r="B102" i="10"/>
  <c r="B185" i="9"/>
  <c r="B184" i="9"/>
  <c r="B183" i="9"/>
  <c r="B182" i="9"/>
  <c r="B181" i="9"/>
  <c r="B180" i="9"/>
  <c r="B179" i="9"/>
  <c r="B178" i="9"/>
  <c r="B177" i="9"/>
  <c r="B176" i="9"/>
  <c r="B175" i="9"/>
  <c r="B174" i="9"/>
  <c r="B173" i="9"/>
  <c r="B172" i="9"/>
  <c r="B171" i="9"/>
  <c r="B170" i="9"/>
  <c r="B169" i="9"/>
  <c r="B168" i="9"/>
  <c r="B167" i="9"/>
  <c r="B166" i="9"/>
  <c r="B151" i="8"/>
  <c r="B150" i="8"/>
  <c r="B149" i="8"/>
  <c r="B148" i="8"/>
  <c r="B147" i="8"/>
  <c r="B146" i="8"/>
  <c r="B145" i="8"/>
  <c r="B144" i="8"/>
  <c r="B143" i="8"/>
  <c r="B142" i="8"/>
  <c r="B141" i="8"/>
  <c r="B140" i="8"/>
  <c r="B139" i="8"/>
  <c r="B138" i="8"/>
  <c r="B137" i="8"/>
  <c r="B136" i="8"/>
  <c r="B135" i="8"/>
  <c r="B134" i="8"/>
  <c r="B133" i="8"/>
  <c r="B132" i="8"/>
  <c r="K141" i="9"/>
  <c r="L141" i="9"/>
  <c r="K145" i="9"/>
  <c r="L145" i="9"/>
  <c r="K149" i="9"/>
  <c r="L149" i="9"/>
  <c r="K153" i="9"/>
  <c r="L153" i="9"/>
  <c r="K157" i="9"/>
  <c r="L157" i="9"/>
  <c r="D191" i="9"/>
  <c r="C191" i="9"/>
  <c r="V24" i="9"/>
  <c r="V43" i="9" s="1"/>
  <c r="G198" i="9" s="1"/>
  <c r="V23" i="9"/>
  <c r="C159" i="8"/>
  <c r="D159" i="8"/>
  <c r="FP91" i="31" l="1"/>
  <c r="FP92" i="31"/>
  <c r="FP94" i="31"/>
  <c r="FP95" i="31"/>
  <c r="FP97" i="31"/>
  <c r="FP90" i="31"/>
  <c r="FP96" i="31"/>
  <c r="FP101" i="31"/>
  <c r="FP93" i="31"/>
  <c r="FP98" i="31"/>
  <c r="FP102" i="31"/>
  <c r="FP99" i="31"/>
  <c r="FP103" i="31"/>
  <c r="FP104" i="31"/>
  <c r="FP100" i="31"/>
  <c r="FP106" i="31"/>
  <c r="FP107" i="31"/>
  <c r="FP108" i="31"/>
  <c r="FP105" i="31"/>
  <c r="FP89" i="31"/>
  <c r="FQ85" i="31"/>
  <c r="C160" i="10"/>
  <c r="C161" i="10" s="1"/>
  <c r="D193" i="9"/>
  <c r="D194" i="9" s="1"/>
  <c r="C192" i="9"/>
  <c r="C193" i="9"/>
  <c r="C194" i="9" s="1"/>
  <c r="D161" i="8"/>
  <c r="D162" i="8" s="1"/>
  <c r="C160" i="8"/>
  <c r="D160" i="8" s="1"/>
  <c r="C161" i="8"/>
  <c r="C162" i="8" s="1"/>
  <c r="L156" i="9"/>
  <c r="K156" i="9"/>
  <c r="L155" i="9"/>
  <c r="K155" i="9"/>
  <c r="L154" i="9"/>
  <c r="K154" i="9"/>
  <c r="L152" i="9"/>
  <c r="K152" i="9"/>
  <c r="L151" i="9"/>
  <c r="K151" i="9"/>
  <c r="L150" i="9"/>
  <c r="K150" i="9"/>
  <c r="L148" i="9"/>
  <c r="K148" i="9"/>
  <c r="L147" i="9"/>
  <c r="K147" i="9"/>
  <c r="L146" i="9"/>
  <c r="K146" i="9"/>
  <c r="L144" i="9"/>
  <c r="K144" i="9"/>
  <c r="L143" i="9"/>
  <c r="K143" i="9"/>
  <c r="L142" i="9"/>
  <c r="K142" i="9"/>
  <c r="L140" i="9"/>
  <c r="K140" i="9"/>
  <c r="L139" i="9"/>
  <c r="K139" i="9"/>
  <c r="K138" i="9"/>
  <c r="L138" i="9"/>
  <c r="V45" i="9"/>
  <c r="I198" i="9" s="1"/>
  <c r="V44" i="9"/>
  <c r="H198" i="9" s="1"/>
  <c r="C160" i="9"/>
  <c r="J30" i="9" s="1"/>
  <c r="D160" i="9"/>
  <c r="K30" i="9" s="1"/>
  <c r="V36" i="9"/>
  <c r="C198" i="9" s="1"/>
  <c r="V37" i="9"/>
  <c r="D198" i="9" s="1"/>
  <c r="V38" i="9"/>
  <c r="E198" i="9" s="1"/>
  <c r="V24" i="8"/>
  <c r="V23" i="8"/>
  <c r="B122" i="8"/>
  <c r="B121" i="8"/>
  <c r="B120" i="8"/>
  <c r="B119" i="8"/>
  <c r="B118" i="8"/>
  <c r="B117" i="8"/>
  <c r="B116" i="8"/>
  <c r="B115" i="8"/>
  <c r="B114" i="8"/>
  <c r="B113" i="8"/>
  <c r="B112" i="8"/>
  <c r="B111" i="8"/>
  <c r="B110" i="8"/>
  <c r="B109" i="8"/>
  <c r="B108" i="8"/>
  <c r="B107" i="8"/>
  <c r="B106" i="8"/>
  <c r="B105" i="8"/>
  <c r="B104" i="8"/>
  <c r="B103" i="8"/>
  <c r="I100" i="10"/>
  <c r="D100" i="10"/>
  <c r="D136" i="9"/>
  <c r="E136" i="9" s="1"/>
  <c r="D109" i="9"/>
  <c r="E109" i="9" s="1"/>
  <c r="D101" i="8"/>
  <c r="FQ90" i="31" l="1"/>
  <c r="FQ91" i="31"/>
  <c r="FQ92" i="31"/>
  <c r="FQ93" i="31"/>
  <c r="FQ94" i="31"/>
  <c r="FQ97" i="31"/>
  <c r="FQ95" i="31"/>
  <c r="FQ100" i="31"/>
  <c r="FQ96" i="31"/>
  <c r="FQ101" i="31"/>
  <c r="FQ98" i="31"/>
  <c r="FQ102" i="31"/>
  <c r="FQ106" i="31"/>
  <c r="FQ99" i="31"/>
  <c r="FQ103" i="31"/>
  <c r="FQ104" i="31"/>
  <c r="FQ89" i="31"/>
  <c r="FQ107" i="31"/>
  <c r="FQ108" i="31"/>
  <c r="FQ105" i="31"/>
  <c r="FR85" i="31"/>
  <c r="C125" i="10"/>
  <c r="C131" i="10" s="1"/>
  <c r="D161" i="10"/>
  <c r="D125" i="10" s="1"/>
  <c r="D192" i="9"/>
  <c r="D195" i="9" s="1"/>
  <c r="C163" i="8"/>
  <c r="D163" i="8"/>
  <c r="C170" i="9"/>
  <c r="C174" i="9"/>
  <c r="C178" i="9"/>
  <c r="C182" i="9"/>
  <c r="C166" i="9"/>
  <c r="C169" i="9"/>
  <c r="C177" i="9"/>
  <c r="C185" i="9"/>
  <c r="C167" i="9"/>
  <c r="C171" i="9"/>
  <c r="C175" i="9"/>
  <c r="C179" i="9"/>
  <c r="C183" i="9"/>
  <c r="C168" i="9"/>
  <c r="C172" i="9"/>
  <c r="C176" i="9"/>
  <c r="C180" i="9"/>
  <c r="C184" i="9"/>
  <c r="C173" i="9"/>
  <c r="C181" i="9"/>
  <c r="D173" i="9"/>
  <c r="D177" i="9"/>
  <c r="D181" i="9"/>
  <c r="D185" i="9"/>
  <c r="D166" i="9"/>
  <c r="D180" i="9"/>
  <c r="D170" i="9"/>
  <c r="D174" i="9"/>
  <c r="D178" i="9"/>
  <c r="D182" i="9"/>
  <c r="D167" i="9"/>
  <c r="D171" i="9"/>
  <c r="D175" i="9"/>
  <c r="D179" i="9"/>
  <c r="D183" i="9"/>
  <c r="D168" i="9"/>
  <c r="D172" i="9"/>
  <c r="D176" i="9"/>
  <c r="D184" i="9"/>
  <c r="D169" i="9"/>
  <c r="V41" i="8"/>
  <c r="F166" i="8" s="1"/>
  <c r="K166" i="8" s="1"/>
  <c r="V40" i="8"/>
  <c r="E166" i="8" s="1"/>
  <c r="J166" i="8" s="1"/>
  <c r="V33" i="8"/>
  <c r="C166" i="8" s="1"/>
  <c r="H166" i="8" s="1"/>
  <c r="V34" i="8"/>
  <c r="D166" i="8" s="1"/>
  <c r="I166" i="8" s="1"/>
  <c r="U38" i="7"/>
  <c r="U64" i="7"/>
  <c r="U25" i="7"/>
  <c r="U24" i="7"/>
  <c r="U23" i="7"/>
  <c r="FR90" i="31" l="1"/>
  <c r="FR91" i="31"/>
  <c r="FR93" i="31"/>
  <c r="FR92" i="31"/>
  <c r="FR95" i="31"/>
  <c r="FR96" i="31"/>
  <c r="FR94" i="31"/>
  <c r="FR97" i="31"/>
  <c r="FR98" i="31"/>
  <c r="FR99" i="31"/>
  <c r="FR100" i="31"/>
  <c r="FR105" i="31"/>
  <c r="FR102" i="31"/>
  <c r="FR106" i="31"/>
  <c r="FR108" i="31"/>
  <c r="FR104" i="31"/>
  <c r="FR89" i="31"/>
  <c r="FR101" i="31"/>
  <c r="FR103" i="31"/>
  <c r="FR107" i="31"/>
  <c r="FS85" i="31"/>
  <c r="D164" i="8"/>
  <c r="D126" i="8" s="1"/>
  <c r="M29" i="8" s="1"/>
  <c r="D133" i="10"/>
  <c r="D150" i="10"/>
  <c r="D135" i="10"/>
  <c r="D140" i="10"/>
  <c r="D141" i="10"/>
  <c r="D145" i="10"/>
  <c r="D147" i="10"/>
  <c r="M25" i="10"/>
  <c r="D143" i="10"/>
  <c r="D137" i="10"/>
  <c r="D146" i="10"/>
  <c r="D139" i="10"/>
  <c r="D142" i="10"/>
  <c r="D144" i="10"/>
  <c r="D138" i="10"/>
  <c r="D148" i="10"/>
  <c r="D136" i="10"/>
  <c r="D132" i="10"/>
  <c r="D134" i="10"/>
  <c r="D149" i="10"/>
  <c r="D131" i="10"/>
  <c r="F161" i="10"/>
  <c r="L25" i="10"/>
  <c r="C138" i="10"/>
  <c r="C134" i="10"/>
  <c r="C143" i="10"/>
  <c r="C147" i="10"/>
  <c r="C144" i="10"/>
  <c r="C133" i="10"/>
  <c r="C140" i="10"/>
  <c r="C150" i="10"/>
  <c r="C137" i="10"/>
  <c r="C142" i="10"/>
  <c r="C145" i="10"/>
  <c r="C141" i="10"/>
  <c r="C149" i="10"/>
  <c r="C146" i="10"/>
  <c r="C139" i="10"/>
  <c r="C148" i="10"/>
  <c r="C135" i="10"/>
  <c r="C136" i="10"/>
  <c r="C132" i="10"/>
  <c r="C195" i="9"/>
  <c r="C196" i="9" s="1"/>
  <c r="C164" i="8"/>
  <c r="C126" i="8" s="1"/>
  <c r="U66" i="7"/>
  <c r="U67" i="7"/>
  <c r="U68" i="7"/>
  <c r="U69" i="7"/>
  <c r="U70" i="7"/>
  <c r="U65" i="7"/>
  <c r="U53" i="7"/>
  <c r="U54" i="7"/>
  <c r="U55" i="7"/>
  <c r="U56" i="7"/>
  <c r="U57" i="7"/>
  <c r="U58" i="7"/>
  <c r="U59" i="7"/>
  <c r="U52" i="7"/>
  <c r="U40" i="7"/>
  <c r="U41" i="7"/>
  <c r="U42" i="7"/>
  <c r="U43" i="7"/>
  <c r="U44" i="7"/>
  <c r="U45" i="7"/>
  <c r="U46" i="7"/>
  <c r="U39" i="7"/>
  <c r="FS92" i="31" l="1"/>
  <c r="FS90" i="31"/>
  <c r="FS95" i="31"/>
  <c r="FS91" i="31"/>
  <c r="FS93" i="31"/>
  <c r="FS96" i="31"/>
  <c r="FS97" i="31"/>
  <c r="FS98" i="31"/>
  <c r="FS102" i="31"/>
  <c r="FS99" i="31"/>
  <c r="FS100" i="31"/>
  <c r="FS104" i="31"/>
  <c r="FS105" i="31"/>
  <c r="FS107" i="31"/>
  <c r="FS108" i="31"/>
  <c r="FS94" i="31"/>
  <c r="FS101" i="31"/>
  <c r="FS106" i="31"/>
  <c r="FS89" i="31"/>
  <c r="FS103" i="31"/>
  <c r="FT85" i="31"/>
  <c r="D132" i="8"/>
  <c r="D144" i="8"/>
  <c r="D147" i="8"/>
  <c r="D138" i="8"/>
  <c r="D135" i="8"/>
  <c r="D137" i="8"/>
  <c r="D143" i="8"/>
  <c r="D148" i="8"/>
  <c r="D141" i="8"/>
  <c r="D134" i="8"/>
  <c r="D145" i="8"/>
  <c r="D133" i="8"/>
  <c r="D140" i="8"/>
  <c r="D139" i="8"/>
  <c r="D136" i="8"/>
  <c r="D150" i="8"/>
  <c r="D142" i="8"/>
  <c r="D149" i="8"/>
  <c r="D146" i="8"/>
  <c r="D151" i="8"/>
  <c r="D196" i="9"/>
  <c r="F196" i="9" s="1"/>
  <c r="F164" i="8"/>
  <c r="L29" i="8"/>
  <c r="C136" i="8"/>
  <c r="C132" i="8"/>
  <c r="C151" i="8"/>
  <c r="C145" i="8"/>
  <c r="C146" i="8"/>
  <c r="C144" i="8"/>
  <c r="C135" i="8"/>
  <c r="C137" i="8"/>
  <c r="C139" i="8"/>
  <c r="C148" i="8"/>
  <c r="C143" i="8"/>
  <c r="C141" i="8"/>
  <c r="C138" i="8"/>
  <c r="C147" i="8"/>
  <c r="C140" i="8"/>
  <c r="C142" i="8"/>
  <c r="C133" i="8"/>
  <c r="C149" i="8"/>
  <c r="C150" i="8"/>
  <c r="C134" i="8"/>
  <c r="G110" i="7"/>
  <c r="I110" i="7"/>
  <c r="G112" i="7"/>
  <c r="H112" i="7"/>
  <c r="I112" i="7"/>
  <c r="G113" i="7"/>
  <c r="H113" i="7"/>
  <c r="I113" i="7"/>
  <c r="G114" i="7"/>
  <c r="H114" i="7"/>
  <c r="I114" i="7"/>
  <c r="G115" i="7"/>
  <c r="H115" i="7"/>
  <c r="I115" i="7"/>
  <c r="G116" i="7"/>
  <c r="H116" i="7"/>
  <c r="I116" i="7"/>
  <c r="G117" i="7"/>
  <c r="H117" i="7"/>
  <c r="I117" i="7"/>
  <c r="G118" i="7"/>
  <c r="H118" i="7"/>
  <c r="I118" i="7"/>
  <c r="G119" i="7"/>
  <c r="H119" i="7"/>
  <c r="I119" i="7"/>
  <c r="G120" i="7"/>
  <c r="H120" i="7"/>
  <c r="I120" i="7"/>
  <c r="G121" i="7"/>
  <c r="H121" i="7"/>
  <c r="I121" i="7"/>
  <c r="G122" i="7"/>
  <c r="H122" i="7"/>
  <c r="I122" i="7"/>
  <c r="G123" i="7"/>
  <c r="H123" i="7"/>
  <c r="I123" i="7"/>
  <c r="G124" i="7"/>
  <c r="H124" i="7"/>
  <c r="I124" i="7"/>
  <c r="G125" i="7"/>
  <c r="H125" i="7"/>
  <c r="I125" i="7"/>
  <c r="G126" i="7"/>
  <c r="H126" i="7"/>
  <c r="I126" i="7"/>
  <c r="G127" i="7"/>
  <c r="H127" i="7"/>
  <c r="I127" i="7"/>
  <c r="H143" i="7"/>
  <c r="I143" i="7"/>
  <c r="G143" i="7"/>
  <c r="FT91" i="31" l="1"/>
  <c r="FT92" i="31"/>
  <c r="FT90" i="31"/>
  <c r="FT94" i="31"/>
  <c r="FT95" i="31"/>
  <c r="FT93" i="31"/>
  <c r="FT101" i="31"/>
  <c r="FT97" i="31"/>
  <c r="FT98" i="31"/>
  <c r="FT102" i="31"/>
  <c r="FT96" i="31"/>
  <c r="FT103" i="31"/>
  <c r="FT100" i="31"/>
  <c r="FT104" i="31"/>
  <c r="FT99" i="31"/>
  <c r="FT105" i="31"/>
  <c r="FT107" i="31"/>
  <c r="FT89" i="31"/>
  <c r="FT106" i="31"/>
  <c r="FT108" i="31"/>
  <c r="FU85" i="31"/>
  <c r="K136" i="7"/>
  <c r="L136" i="7"/>
  <c r="J136" i="7"/>
  <c r="E143" i="7"/>
  <c r="D143" i="7"/>
  <c r="C143" i="7"/>
  <c r="FU90" i="31" l="1"/>
  <c r="FU91" i="31"/>
  <c r="FU92" i="31"/>
  <c r="FU93" i="31"/>
  <c r="FU94" i="31"/>
  <c r="FU97" i="31"/>
  <c r="FU95" i="31"/>
  <c r="FU96" i="31"/>
  <c r="FU100" i="31"/>
  <c r="FU101" i="31"/>
  <c r="FU106" i="31"/>
  <c r="FU98" i="31"/>
  <c r="FU103" i="31"/>
  <c r="FU102" i="31"/>
  <c r="FU89" i="31"/>
  <c r="FU99" i="31"/>
  <c r="FU105" i="31"/>
  <c r="FU107" i="31"/>
  <c r="FU104" i="31"/>
  <c r="FU108" i="31"/>
  <c r="FV85" i="31"/>
  <c r="J138" i="7"/>
  <c r="J139" i="7" s="1"/>
  <c r="L138" i="7"/>
  <c r="L139" i="7" s="1"/>
  <c r="K138" i="7"/>
  <c r="K139" i="7" s="1"/>
  <c r="J137" i="7"/>
  <c r="K137" i="7" s="1"/>
  <c r="B127" i="7"/>
  <c r="B126" i="7"/>
  <c r="B125" i="7"/>
  <c r="B124" i="7"/>
  <c r="B123" i="7"/>
  <c r="B122" i="7"/>
  <c r="B121" i="7"/>
  <c r="B120" i="7"/>
  <c r="B119" i="7"/>
  <c r="B118" i="7"/>
  <c r="B117" i="7"/>
  <c r="B116" i="7"/>
  <c r="B115" i="7"/>
  <c r="B114" i="7"/>
  <c r="B113" i="7"/>
  <c r="B112" i="7"/>
  <c r="B111" i="7"/>
  <c r="B110" i="7"/>
  <c r="B109" i="7"/>
  <c r="B108" i="7"/>
  <c r="I19" i="2"/>
  <c r="I18" i="2"/>
  <c r="I17" i="2"/>
  <c r="AQ14" i="2"/>
  <c r="AB16" i="2" s="1"/>
  <c r="I15" i="2"/>
  <c r="FV90" i="31" l="1"/>
  <c r="FV91" i="31"/>
  <c r="FV93" i="31"/>
  <c r="FV96" i="31"/>
  <c r="FV97" i="31"/>
  <c r="FV92" i="31"/>
  <c r="FV94" i="31"/>
  <c r="FV98" i="31"/>
  <c r="FV95" i="31"/>
  <c r="FV99" i="31"/>
  <c r="FV100" i="31"/>
  <c r="FV101" i="31"/>
  <c r="FV105" i="31"/>
  <c r="FV106" i="31"/>
  <c r="FV103" i="31"/>
  <c r="FV108" i="31"/>
  <c r="FV102" i="31"/>
  <c r="FV89" i="31"/>
  <c r="FV104" i="31"/>
  <c r="FV107" i="31"/>
  <c r="FW85" i="31"/>
  <c r="AI75" i="2"/>
  <c r="AJ75" i="2" s="1"/>
  <c r="AI80" i="2"/>
  <c r="AJ80" i="2" s="1"/>
  <c r="AI83" i="2"/>
  <c r="AJ83" i="2" s="1"/>
  <c r="AI95" i="2"/>
  <c r="AJ95" i="2" s="1"/>
  <c r="AI128" i="2"/>
  <c r="AJ128" i="2" s="1"/>
  <c r="AK128" i="2" s="1"/>
  <c r="AI133" i="2"/>
  <c r="AJ133" i="2" s="1"/>
  <c r="AI136" i="2"/>
  <c r="AJ136" i="2" s="1"/>
  <c r="AI141" i="2"/>
  <c r="AJ141" i="2" s="1"/>
  <c r="AI144" i="2"/>
  <c r="AJ144" i="2" s="1"/>
  <c r="AI157" i="2"/>
  <c r="AJ157" i="2" s="1"/>
  <c r="AI174" i="2"/>
  <c r="AJ174" i="2" s="1"/>
  <c r="AI177" i="2"/>
  <c r="AJ177" i="2" s="1"/>
  <c r="AI189" i="2"/>
  <c r="AJ189" i="2" s="1"/>
  <c r="AI200" i="2"/>
  <c r="AJ200" i="2" s="1"/>
  <c r="AI246" i="2"/>
  <c r="AJ246" i="2" s="1"/>
  <c r="AI249" i="2"/>
  <c r="AJ249" i="2" s="1"/>
  <c r="AI261" i="2"/>
  <c r="AJ261" i="2" s="1"/>
  <c r="AI74" i="2"/>
  <c r="AJ74" i="2" s="1"/>
  <c r="AI79" i="2"/>
  <c r="AJ79" i="2" s="1"/>
  <c r="AI129" i="2"/>
  <c r="AJ129" i="2" s="1"/>
  <c r="AI132" i="2"/>
  <c r="AJ132" i="2" s="1"/>
  <c r="AI137" i="2"/>
  <c r="AJ137" i="2" s="1"/>
  <c r="AI140" i="2"/>
  <c r="AJ140" i="2" s="1"/>
  <c r="AI145" i="2"/>
  <c r="AJ145" i="2" s="1"/>
  <c r="AK145" i="2" s="1"/>
  <c r="AI148" i="2"/>
  <c r="AJ148" i="2" s="1"/>
  <c r="AI158" i="2"/>
  <c r="AJ158" i="2" s="1"/>
  <c r="AK158" i="2" s="1"/>
  <c r="AI161" i="2"/>
  <c r="AJ161" i="2" s="1"/>
  <c r="AI173" i="2"/>
  <c r="AJ173" i="2" s="1"/>
  <c r="AK173" i="2" s="1"/>
  <c r="AI190" i="2"/>
  <c r="AJ190" i="2" s="1"/>
  <c r="AI193" i="2"/>
  <c r="AJ193" i="2" s="1"/>
  <c r="AI201" i="2"/>
  <c r="AJ201" i="2" s="1"/>
  <c r="AI221" i="2"/>
  <c r="AJ221" i="2" s="1"/>
  <c r="AI230" i="2"/>
  <c r="AJ230" i="2" s="1"/>
  <c r="AI233" i="2"/>
  <c r="AJ233" i="2" s="1"/>
  <c r="AI245" i="2"/>
  <c r="AJ245" i="2" s="1"/>
  <c r="AI262" i="2"/>
  <c r="AJ262" i="2" s="1"/>
  <c r="AK262" i="2" s="1"/>
  <c r="AK263" i="2" s="1"/>
  <c r="AI265" i="2"/>
  <c r="AJ265" i="2" s="1"/>
  <c r="AI420" i="2"/>
  <c r="AJ420" i="2" s="1"/>
  <c r="AK420" i="2" s="1"/>
  <c r="AK421" i="2" s="1"/>
  <c r="AI439" i="2"/>
  <c r="AJ439" i="2" s="1"/>
  <c r="AI408" i="2"/>
  <c r="AJ408" i="2" s="1"/>
  <c r="AI388" i="2"/>
  <c r="AJ388" i="2" s="1"/>
  <c r="AI419" i="2"/>
  <c r="AJ419" i="2" s="1"/>
  <c r="AI384" i="2"/>
  <c r="AJ384" i="2" s="1"/>
  <c r="AI436" i="2"/>
  <c r="AJ436" i="2" s="1"/>
  <c r="AI404" i="2"/>
  <c r="AJ404" i="2" s="1"/>
  <c r="AI407" i="2"/>
  <c r="AJ407" i="2" s="1"/>
  <c r="AI435" i="2"/>
  <c r="AJ435" i="2" s="1"/>
  <c r="AI444" i="2"/>
  <c r="AJ444" i="2" s="1"/>
  <c r="AI392" i="2"/>
  <c r="AJ392" i="2" s="1"/>
  <c r="AI363" i="2"/>
  <c r="AJ363" i="2" s="1"/>
  <c r="AI347" i="2"/>
  <c r="AJ347" i="2" s="1"/>
  <c r="AI331" i="2"/>
  <c r="AJ331" i="2" s="1"/>
  <c r="AI311" i="2"/>
  <c r="AJ311" i="2" s="1"/>
  <c r="AI295" i="2"/>
  <c r="AJ295" i="2" s="1"/>
  <c r="AI267" i="2"/>
  <c r="AJ267" i="2" s="1"/>
  <c r="AI453" i="2"/>
  <c r="AJ453" i="2" s="1"/>
  <c r="AI414" i="2"/>
  <c r="AJ414" i="2" s="1"/>
  <c r="AI352" i="2"/>
  <c r="AJ352" i="2" s="1"/>
  <c r="AK352" i="2" s="1"/>
  <c r="AK353" i="2" s="1"/>
  <c r="AI437" i="2"/>
  <c r="AJ437" i="2" s="1"/>
  <c r="AK437" i="2" s="1"/>
  <c r="AK438" i="2" s="1"/>
  <c r="AK439" i="2" s="1"/>
  <c r="AI366" i="2"/>
  <c r="AJ366" i="2" s="1"/>
  <c r="AI290" i="2"/>
  <c r="AJ290" i="2" s="1"/>
  <c r="AI254" i="2"/>
  <c r="AJ254" i="2" s="1"/>
  <c r="AI112" i="2"/>
  <c r="AJ112" i="2" s="1"/>
  <c r="AI66" i="2"/>
  <c r="AJ66" i="2" s="1"/>
  <c r="AI42" i="2"/>
  <c r="AJ42" i="2" s="1"/>
  <c r="AI22" i="2"/>
  <c r="AJ22" i="2" s="1"/>
  <c r="AI374" i="2"/>
  <c r="AJ374" i="2" s="1"/>
  <c r="AI310" i="2"/>
  <c r="AJ310" i="2" s="1"/>
  <c r="AI434" i="2"/>
  <c r="AJ434" i="2" s="1"/>
  <c r="AI257" i="2"/>
  <c r="AJ257" i="2" s="1"/>
  <c r="AI182" i="2"/>
  <c r="AJ182" i="2" s="1"/>
  <c r="AI115" i="2"/>
  <c r="AJ115" i="2" s="1"/>
  <c r="AI57" i="2"/>
  <c r="AJ57" i="2" s="1"/>
  <c r="AK57" i="2" s="1"/>
  <c r="AK58" i="2" s="1"/>
  <c r="AI41" i="2"/>
  <c r="AJ41" i="2" s="1"/>
  <c r="AI21" i="2"/>
  <c r="AJ21" i="2" s="1"/>
  <c r="AI380" i="2"/>
  <c r="AJ380" i="2" s="1"/>
  <c r="AI332" i="2"/>
  <c r="AJ332" i="2" s="1"/>
  <c r="AI316" i="2"/>
  <c r="AJ316" i="2" s="1"/>
  <c r="AI296" i="2"/>
  <c r="AJ296" i="2" s="1"/>
  <c r="AI280" i="2"/>
  <c r="AJ280" i="2" s="1"/>
  <c r="AI217" i="2"/>
  <c r="AJ217" i="2" s="1"/>
  <c r="AI197" i="2"/>
  <c r="AJ197" i="2" s="1"/>
  <c r="AI153" i="2"/>
  <c r="AJ153" i="2" s="1"/>
  <c r="AI406" i="2"/>
  <c r="AJ406" i="2" s="1"/>
  <c r="AK406" i="2" s="1"/>
  <c r="AI239" i="2"/>
  <c r="AJ239" i="2" s="1"/>
  <c r="AI167" i="2"/>
  <c r="AJ167" i="2" s="1"/>
  <c r="AI247" i="2"/>
  <c r="AJ247" i="2" s="1"/>
  <c r="AI164" i="2"/>
  <c r="AJ164" i="2" s="1"/>
  <c r="AI93" i="2"/>
  <c r="AJ93" i="2" s="1"/>
  <c r="AI36" i="2"/>
  <c r="AJ36" i="2" s="1"/>
  <c r="AI390" i="2"/>
  <c r="AJ390" i="2" s="1"/>
  <c r="AI172" i="2"/>
  <c r="AJ172" i="2" s="1"/>
  <c r="AI101" i="2"/>
  <c r="AJ101" i="2" s="1"/>
  <c r="AI252" i="2"/>
  <c r="AJ252" i="2" s="1"/>
  <c r="AI159" i="2"/>
  <c r="AJ159" i="2" s="1"/>
  <c r="AI130" i="2"/>
  <c r="AJ130" i="2" s="1"/>
  <c r="AI56" i="2"/>
  <c r="AJ56" i="2" s="1"/>
  <c r="AI362" i="2"/>
  <c r="AJ362" i="2" s="1"/>
  <c r="AI381" i="2"/>
  <c r="AJ381" i="2" s="1"/>
  <c r="AI454" i="2"/>
  <c r="AJ454" i="2" s="1"/>
  <c r="AI440" i="2"/>
  <c r="AJ440" i="2" s="1"/>
  <c r="AI397" i="2"/>
  <c r="AJ397" i="2" s="1"/>
  <c r="AI349" i="2"/>
  <c r="AJ349" i="2" s="1"/>
  <c r="AI224" i="2"/>
  <c r="AJ224" i="2" s="1"/>
  <c r="AI314" i="2"/>
  <c r="AJ314" i="2" s="1"/>
  <c r="AI365" i="2"/>
  <c r="AJ365" i="2" s="1"/>
  <c r="AI250" i="2"/>
  <c r="AJ250" i="2" s="1"/>
  <c r="AI369" i="2"/>
  <c r="AJ369" i="2" s="1"/>
  <c r="AI211" i="2"/>
  <c r="AJ211" i="2" s="1"/>
  <c r="AK211" i="2" s="1"/>
  <c r="AK212" i="2" s="1"/>
  <c r="AI285" i="2"/>
  <c r="AJ285" i="2" s="1"/>
  <c r="AI377" i="2"/>
  <c r="AJ377" i="2" s="1"/>
  <c r="AI313" i="2"/>
  <c r="AJ313" i="2" s="1"/>
  <c r="AI210" i="2"/>
  <c r="AJ210" i="2" s="1"/>
  <c r="AI195" i="2"/>
  <c r="AJ195" i="2" s="1"/>
  <c r="AI76" i="2"/>
  <c r="AJ76" i="2" s="1"/>
  <c r="AI176" i="2"/>
  <c r="AJ176" i="2" s="1"/>
  <c r="AI160" i="2"/>
  <c r="AJ160" i="2" s="1"/>
  <c r="AI150" i="2"/>
  <c r="AJ150" i="2" s="1"/>
  <c r="AI98" i="2"/>
  <c r="AJ98" i="2" s="1"/>
  <c r="AI52" i="2"/>
  <c r="AJ52" i="2" s="1"/>
  <c r="AI452" i="2"/>
  <c r="AJ452" i="2" s="1"/>
  <c r="AI428" i="2"/>
  <c r="AJ428" i="2" s="1"/>
  <c r="AI379" i="2"/>
  <c r="AJ379" i="2" s="1"/>
  <c r="AK379" i="2" s="1"/>
  <c r="AI359" i="2"/>
  <c r="AJ359" i="2" s="1"/>
  <c r="AI343" i="2"/>
  <c r="AJ343" i="2" s="1"/>
  <c r="AI327" i="2"/>
  <c r="AJ327" i="2" s="1"/>
  <c r="AI307" i="2"/>
  <c r="AJ307" i="2" s="1"/>
  <c r="AI291" i="2"/>
  <c r="AJ291" i="2" s="1"/>
  <c r="AI216" i="2"/>
  <c r="AJ216" i="2" s="1"/>
  <c r="AI442" i="2"/>
  <c r="AJ442" i="2" s="1"/>
  <c r="AI364" i="2"/>
  <c r="AJ364" i="2" s="1"/>
  <c r="AI450" i="2"/>
  <c r="AJ450" i="2" s="1"/>
  <c r="AI399" i="2"/>
  <c r="AJ399" i="2" s="1"/>
  <c r="AI350" i="2"/>
  <c r="AJ350" i="2" s="1"/>
  <c r="AI286" i="2"/>
  <c r="AJ286" i="2" s="1"/>
  <c r="AI238" i="2"/>
  <c r="AJ238" i="2" s="1"/>
  <c r="AI108" i="2"/>
  <c r="AJ108" i="2" s="1"/>
  <c r="AI62" i="2"/>
  <c r="AJ62" i="2" s="1"/>
  <c r="AI34" i="2"/>
  <c r="AJ34" i="2" s="1"/>
  <c r="AI18" i="2"/>
  <c r="AJ18" i="2" s="1"/>
  <c r="AI358" i="2"/>
  <c r="AJ358" i="2" s="1"/>
  <c r="AI302" i="2"/>
  <c r="AJ302" i="2" s="1"/>
  <c r="AI424" i="2"/>
  <c r="AJ424" i="2" s="1"/>
  <c r="AI253" i="2"/>
  <c r="AJ253" i="2" s="1"/>
  <c r="AI166" i="2"/>
  <c r="AJ166" i="2" s="1"/>
  <c r="AI103" i="2"/>
  <c r="AJ103" i="2" s="1"/>
  <c r="AK103" i="2" s="1"/>
  <c r="AI53" i="2"/>
  <c r="AJ53" i="2" s="1"/>
  <c r="AI37" i="2"/>
  <c r="AJ37" i="2" s="1"/>
  <c r="AI17" i="2"/>
  <c r="AJ17" i="2" s="1"/>
  <c r="AI376" i="2"/>
  <c r="AJ376" i="2" s="1"/>
  <c r="AI328" i="2"/>
  <c r="AJ328" i="2" s="1"/>
  <c r="AI312" i="2"/>
  <c r="AJ312" i="2" s="1"/>
  <c r="AI292" i="2"/>
  <c r="AJ292" i="2" s="1"/>
  <c r="AI276" i="2"/>
  <c r="AJ276" i="2" s="1"/>
  <c r="AI213" i="2"/>
  <c r="AJ213" i="2" s="1"/>
  <c r="AI185" i="2"/>
  <c r="AJ185" i="2" s="1"/>
  <c r="AI88" i="2"/>
  <c r="AJ88" i="2" s="1"/>
  <c r="AI403" i="2"/>
  <c r="AJ403" i="2" s="1"/>
  <c r="AI228" i="2"/>
  <c r="AJ228" i="2" s="1"/>
  <c r="AI156" i="2"/>
  <c r="AJ156" i="2" s="1"/>
  <c r="AI236" i="2"/>
  <c r="AJ236" i="2" s="1"/>
  <c r="AK236" i="2" s="1"/>
  <c r="AK237" i="2" s="1"/>
  <c r="AI142" i="2"/>
  <c r="AJ142" i="2" s="1"/>
  <c r="AI81" i="2"/>
  <c r="AJ81" i="2" s="1"/>
  <c r="AI28" i="2"/>
  <c r="AJ28" i="2" s="1"/>
  <c r="AI244" i="2"/>
  <c r="AJ244" i="2" s="1"/>
  <c r="AI89" i="2"/>
  <c r="AJ89" i="2" s="1"/>
  <c r="AI231" i="2"/>
  <c r="AJ231" i="2" s="1"/>
  <c r="AI152" i="2"/>
  <c r="AJ152" i="2" s="1"/>
  <c r="AI97" i="2"/>
  <c r="AJ97" i="2" s="1"/>
  <c r="AI40" i="2"/>
  <c r="AJ40" i="2" s="1"/>
  <c r="AI370" i="2"/>
  <c r="AJ370" i="2" s="1"/>
  <c r="AI242" i="2"/>
  <c r="AJ242" i="2" s="1"/>
  <c r="AI425" i="2"/>
  <c r="AJ425" i="2" s="1"/>
  <c r="AI264" i="2"/>
  <c r="AJ264" i="2" s="1"/>
  <c r="AI385" i="2"/>
  <c r="AJ385" i="2" s="1"/>
  <c r="AI432" i="2"/>
  <c r="AJ432" i="2" s="1"/>
  <c r="AI309" i="2"/>
  <c r="AJ309" i="2" s="1"/>
  <c r="AI446" i="2"/>
  <c r="AJ446" i="2" s="1"/>
  <c r="AI401" i="2"/>
  <c r="AJ401" i="2" s="1"/>
  <c r="AI234" i="2"/>
  <c r="AJ234" i="2" s="1"/>
  <c r="AI289" i="2"/>
  <c r="AJ289" i="2" s="1"/>
  <c r="AI243" i="2"/>
  <c r="AJ243" i="2" s="1"/>
  <c r="AI184" i="2"/>
  <c r="AJ184" i="2" s="1"/>
  <c r="AI269" i="2"/>
  <c r="AJ269" i="2" s="1"/>
  <c r="AI361" i="2"/>
  <c r="AJ361" i="2" s="1"/>
  <c r="AI194" i="2"/>
  <c r="AJ194" i="2" s="1"/>
  <c r="AI170" i="2"/>
  <c r="AJ170" i="2" s="1"/>
  <c r="AI187" i="2"/>
  <c r="AJ187" i="2" s="1"/>
  <c r="AI222" i="2"/>
  <c r="AJ222" i="2" s="1"/>
  <c r="AI117" i="2"/>
  <c r="AJ117" i="2" s="1"/>
  <c r="AI84" i="2"/>
  <c r="AJ84" i="2" s="1"/>
  <c r="AI447" i="2"/>
  <c r="AJ447" i="2" s="1"/>
  <c r="AI431" i="2"/>
  <c r="AJ431" i="2" s="1"/>
  <c r="AI371" i="2"/>
  <c r="AJ371" i="2" s="1"/>
  <c r="AI355" i="2"/>
  <c r="AJ355" i="2" s="1"/>
  <c r="AI339" i="2"/>
  <c r="AJ339" i="2" s="1"/>
  <c r="AI323" i="2"/>
  <c r="AJ323" i="2" s="1"/>
  <c r="AI303" i="2"/>
  <c r="AJ303" i="2" s="1"/>
  <c r="AI287" i="2"/>
  <c r="AJ287" i="2" s="1"/>
  <c r="AI208" i="2"/>
  <c r="AJ208" i="2" s="1"/>
  <c r="AI430" i="2"/>
  <c r="AJ430" i="2" s="1"/>
  <c r="AI360" i="2"/>
  <c r="AJ360" i="2" s="1"/>
  <c r="AI441" i="2"/>
  <c r="AJ441" i="2" s="1"/>
  <c r="AI395" i="2"/>
  <c r="AJ395" i="2" s="1"/>
  <c r="AI334" i="2"/>
  <c r="AJ334" i="2" s="1"/>
  <c r="AI274" i="2"/>
  <c r="AJ274" i="2" s="1"/>
  <c r="AI124" i="2"/>
  <c r="AJ124" i="2" s="1"/>
  <c r="AI104" i="2"/>
  <c r="AJ104" i="2" s="1"/>
  <c r="AI54" i="2"/>
  <c r="AJ54" i="2" s="1"/>
  <c r="AI30" i="2"/>
  <c r="AJ30" i="2" s="1"/>
  <c r="AI412" i="2"/>
  <c r="AJ412" i="2" s="1"/>
  <c r="AI342" i="2"/>
  <c r="AJ342" i="2" s="1"/>
  <c r="AI294" i="2"/>
  <c r="AJ294" i="2" s="1"/>
  <c r="AI398" i="2"/>
  <c r="AJ398" i="2" s="1"/>
  <c r="AI241" i="2"/>
  <c r="AJ241" i="2" s="1"/>
  <c r="AI69" i="2"/>
  <c r="AJ69" i="2" s="1"/>
  <c r="AI49" i="2"/>
  <c r="AJ49" i="2" s="1"/>
  <c r="AI29" i="2"/>
  <c r="AJ29" i="2" s="1"/>
  <c r="AI433" i="2"/>
  <c r="AJ433" i="2" s="1"/>
  <c r="AI344" i="2"/>
  <c r="AJ344" i="2" s="1"/>
  <c r="AI324" i="2"/>
  <c r="AJ324" i="2" s="1"/>
  <c r="AI308" i="2"/>
  <c r="AJ308" i="2" s="1"/>
  <c r="AI288" i="2"/>
  <c r="AJ288" i="2" s="1"/>
  <c r="AI272" i="2"/>
  <c r="AJ272" i="2" s="1"/>
  <c r="AI209" i="2"/>
  <c r="AJ209" i="2" s="1"/>
  <c r="AI169" i="2"/>
  <c r="AJ169" i="2" s="1"/>
  <c r="AI418" i="2"/>
  <c r="AJ418" i="2" s="1"/>
  <c r="AI386" i="2"/>
  <c r="AJ386" i="2" s="1"/>
  <c r="AI199" i="2"/>
  <c r="AJ199" i="2" s="1"/>
  <c r="AK199" i="2" s="1"/>
  <c r="AI94" i="2"/>
  <c r="AJ94" i="2" s="1"/>
  <c r="AI215" i="2"/>
  <c r="AJ215" i="2" s="1"/>
  <c r="AI126" i="2"/>
  <c r="AJ126" i="2" s="1"/>
  <c r="AI68" i="2"/>
  <c r="AJ68" i="2" s="1"/>
  <c r="AI422" i="2"/>
  <c r="AJ422" i="2" s="1"/>
  <c r="AI223" i="2"/>
  <c r="AJ223" i="2" s="1"/>
  <c r="AI147" i="2"/>
  <c r="AJ147" i="2" s="1"/>
  <c r="AI78" i="2"/>
  <c r="AJ78" i="2" s="1"/>
  <c r="AI191" i="2"/>
  <c r="AJ191" i="2" s="1"/>
  <c r="AI146" i="2"/>
  <c r="AJ146" i="2" s="1"/>
  <c r="AK146" i="2" s="1"/>
  <c r="AI86" i="2"/>
  <c r="AJ86" i="2" s="1"/>
  <c r="AI357" i="2"/>
  <c r="AJ357" i="2" s="1"/>
  <c r="AI298" i="2"/>
  <c r="AJ298" i="2" s="1"/>
  <c r="AI226" i="2"/>
  <c r="AJ226" i="2" s="1"/>
  <c r="AI413" i="2"/>
  <c r="AJ413" i="2" s="1"/>
  <c r="AI248" i="2"/>
  <c r="AJ248" i="2" s="1"/>
  <c r="AI338" i="2"/>
  <c r="AJ338" i="2" s="1"/>
  <c r="AI373" i="2"/>
  <c r="AJ373" i="2" s="1"/>
  <c r="AI256" i="2"/>
  <c r="AJ256" i="2" s="1"/>
  <c r="AI346" i="2"/>
  <c r="AJ346" i="2" s="1"/>
  <c r="AI282" i="2"/>
  <c r="AJ282" i="2" s="1"/>
  <c r="AK282" i="2" s="1"/>
  <c r="AK283" i="2" s="1"/>
  <c r="AI389" i="2"/>
  <c r="AJ389" i="2" s="1"/>
  <c r="AI202" i="2"/>
  <c r="AJ202" i="2" s="1"/>
  <c r="AI337" i="2"/>
  <c r="AJ337" i="2" s="1"/>
  <c r="AI273" i="2"/>
  <c r="AJ273" i="2" s="1"/>
  <c r="AI235" i="2"/>
  <c r="AJ235" i="2" s="1"/>
  <c r="AI317" i="2"/>
  <c r="AJ317" i="2" s="1"/>
  <c r="AI218" i="2"/>
  <c r="AJ218" i="2" s="1"/>
  <c r="AI281" i="2"/>
  <c r="AJ281" i="2" s="1"/>
  <c r="AI114" i="2"/>
  <c r="AJ114" i="2" s="1"/>
  <c r="AI179" i="2"/>
  <c r="AJ179" i="2" s="1"/>
  <c r="AI92" i="2"/>
  <c r="AJ92" i="2" s="1"/>
  <c r="AK92" i="2" s="1"/>
  <c r="AI214" i="2"/>
  <c r="AJ214" i="2" s="1"/>
  <c r="AI151" i="2"/>
  <c r="AJ151" i="2" s="1"/>
  <c r="AI162" i="2"/>
  <c r="AJ162" i="2" s="1"/>
  <c r="AI106" i="2"/>
  <c r="AJ106" i="2" s="1"/>
  <c r="AI82" i="2"/>
  <c r="AJ82" i="2" s="1"/>
  <c r="AI143" i="2"/>
  <c r="AJ143" i="2" s="1"/>
  <c r="AK143" i="2" s="1"/>
  <c r="AI125" i="2"/>
  <c r="AJ125" i="2" s="1"/>
  <c r="AI67" i="2"/>
  <c r="AJ67" i="2" s="1"/>
  <c r="AI64" i="2"/>
  <c r="AJ64" i="2" s="1"/>
  <c r="AI55" i="2"/>
  <c r="AJ55" i="2" s="1"/>
  <c r="AI443" i="2"/>
  <c r="AJ443" i="2" s="1"/>
  <c r="AI400" i="2"/>
  <c r="AJ400" i="2" s="1"/>
  <c r="AI367" i="2"/>
  <c r="AJ367" i="2" s="1"/>
  <c r="AI351" i="2"/>
  <c r="AJ351" i="2" s="1"/>
  <c r="AI335" i="2"/>
  <c r="AJ335" i="2" s="1"/>
  <c r="AI319" i="2"/>
  <c r="AJ319" i="2" s="1"/>
  <c r="AI299" i="2"/>
  <c r="AJ299" i="2" s="1"/>
  <c r="AI279" i="2"/>
  <c r="AJ279" i="2" s="1"/>
  <c r="AI91" i="2"/>
  <c r="AJ91" i="2" s="1"/>
  <c r="AI423" i="2"/>
  <c r="AJ423" i="2" s="1"/>
  <c r="AI356" i="2"/>
  <c r="AJ356" i="2" s="1"/>
  <c r="AI449" i="2"/>
  <c r="AJ449" i="2" s="1"/>
  <c r="AI382" i="2"/>
  <c r="AJ382" i="2" s="1"/>
  <c r="AI306" i="2"/>
  <c r="AJ306" i="2" s="1"/>
  <c r="AI270" i="2"/>
  <c r="AJ270" i="2" s="1"/>
  <c r="AI116" i="2"/>
  <c r="AJ116" i="2" s="1"/>
  <c r="AK116" i="2" s="1"/>
  <c r="AI70" i="2"/>
  <c r="AJ70" i="2" s="1"/>
  <c r="AI46" i="2"/>
  <c r="AJ46" i="2" s="1"/>
  <c r="AI26" i="2"/>
  <c r="AJ26" i="2" s="1"/>
  <c r="AI391" i="2"/>
  <c r="AJ391" i="2" s="1"/>
  <c r="AK391" i="2" s="1"/>
  <c r="AI326" i="2"/>
  <c r="AJ326" i="2" s="1"/>
  <c r="AI445" i="2"/>
  <c r="AJ445" i="2" s="1"/>
  <c r="AI394" i="2"/>
  <c r="AJ394" i="2" s="1"/>
  <c r="AI198" i="2"/>
  <c r="AJ198" i="2" s="1"/>
  <c r="AI119" i="2"/>
  <c r="AJ119" i="2" s="1"/>
  <c r="AI65" i="2"/>
  <c r="AJ65" i="2" s="1"/>
  <c r="AI45" i="2"/>
  <c r="AJ45" i="2" s="1"/>
  <c r="AI25" i="2"/>
  <c r="AJ25" i="2" s="1"/>
  <c r="AI427" i="2"/>
  <c r="AJ427" i="2" s="1"/>
  <c r="AI340" i="2"/>
  <c r="AJ340" i="2" s="1"/>
  <c r="AI320" i="2"/>
  <c r="AJ320" i="2" s="1"/>
  <c r="AI304" i="2"/>
  <c r="AJ304" i="2" s="1"/>
  <c r="AK304" i="2" s="1"/>
  <c r="AK305" i="2" s="1"/>
  <c r="AI284" i="2"/>
  <c r="AJ284" i="2" s="1"/>
  <c r="AI268" i="2"/>
  <c r="AJ268" i="2" s="1"/>
  <c r="AI205" i="2"/>
  <c r="AJ205" i="2" s="1"/>
  <c r="AI165" i="2"/>
  <c r="AJ165" i="2" s="1"/>
  <c r="AI415" i="2"/>
  <c r="AJ415" i="2" s="1"/>
  <c r="AI260" i="2"/>
  <c r="AJ260" i="2" s="1"/>
  <c r="AI188" i="2"/>
  <c r="AJ188" i="2" s="1"/>
  <c r="AK188" i="2" s="1"/>
  <c r="AI85" i="2"/>
  <c r="AJ85" i="2" s="1"/>
  <c r="AI175" i="2"/>
  <c r="AJ175" i="2" s="1"/>
  <c r="AI118" i="2"/>
  <c r="AJ118" i="2" s="1"/>
  <c r="AI60" i="2"/>
  <c r="AJ60" i="2" s="1"/>
  <c r="AI410" i="2"/>
  <c r="AJ410" i="2" s="1"/>
  <c r="AI183" i="2"/>
  <c r="AJ183" i="2" s="1"/>
  <c r="AI131" i="2"/>
  <c r="AJ131" i="2" s="1"/>
  <c r="AI73" i="2"/>
  <c r="AJ73" i="2" s="1"/>
  <c r="AI180" i="2"/>
  <c r="AJ180" i="2" s="1"/>
  <c r="AI138" i="2"/>
  <c r="AJ138" i="2" s="1"/>
  <c r="AI77" i="2"/>
  <c r="AJ77" i="2" s="1"/>
  <c r="AI417" i="2"/>
  <c r="AJ417" i="2" s="1"/>
  <c r="AI393" i="2"/>
  <c r="AJ393" i="2" s="1"/>
  <c r="AI219" i="2"/>
  <c r="AJ219" i="2" s="1"/>
  <c r="AI448" i="2"/>
  <c r="AJ448" i="2" s="1"/>
  <c r="AI409" i="2"/>
  <c r="AJ409" i="2" s="1"/>
  <c r="AI354" i="2"/>
  <c r="AJ354" i="2" s="1"/>
  <c r="AI240" i="2"/>
  <c r="AJ240" i="2" s="1"/>
  <c r="AI333" i="2"/>
  <c r="AJ333" i="2" s="1"/>
  <c r="AI277" i="2"/>
  <c r="AJ277" i="2" s="1"/>
  <c r="AI405" i="2"/>
  <c r="AJ405" i="2" s="1"/>
  <c r="AI378" i="2"/>
  <c r="AJ378" i="2" s="1"/>
  <c r="AI266" i="2"/>
  <c r="AJ266" i="2" s="1"/>
  <c r="AI186" i="2"/>
  <c r="AJ186" i="2" s="1"/>
  <c r="AI321" i="2"/>
  <c r="AJ321" i="2" s="1"/>
  <c r="AI259" i="2"/>
  <c r="AJ259" i="2" s="1"/>
  <c r="AI227" i="2"/>
  <c r="AJ227" i="2" s="1"/>
  <c r="AI301" i="2"/>
  <c r="AJ301" i="2" s="1"/>
  <c r="AI203" i="2"/>
  <c r="AJ203" i="2" s="1"/>
  <c r="AI329" i="2"/>
  <c r="AJ329" i="2" s="1"/>
  <c r="AK329" i="2" s="1"/>
  <c r="AK330" i="2" s="1"/>
  <c r="AK331" i="2" s="1"/>
  <c r="AI220" i="2"/>
  <c r="AJ220" i="2" s="1"/>
  <c r="AI102" i="2"/>
  <c r="AJ102" i="2" s="1"/>
  <c r="AI110" i="2"/>
  <c r="AJ110" i="2" s="1"/>
  <c r="AI90" i="2"/>
  <c r="AJ90" i="2" s="1"/>
  <c r="AI206" i="2"/>
  <c r="AJ206" i="2" s="1"/>
  <c r="AI134" i="2"/>
  <c r="AJ134" i="2" s="1"/>
  <c r="AI100" i="2"/>
  <c r="AJ100" i="2" s="1"/>
  <c r="AI122" i="2"/>
  <c r="AJ122" i="2" s="1"/>
  <c r="AI113" i="2"/>
  <c r="AJ113" i="2" s="1"/>
  <c r="AI59" i="2"/>
  <c r="AJ59" i="2" s="1"/>
  <c r="AI47" i="2"/>
  <c r="AJ47" i="2" s="1"/>
  <c r="AI63" i="2"/>
  <c r="AJ63" i="2" s="1"/>
  <c r="AI39" i="2"/>
  <c r="AJ39" i="2" s="1"/>
  <c r="AI19" i="2"/>
  <c r="AJ19" i="2" s="1"/>
  <c r="AI127" i="2"/>
  <c r="AJ127" i="2" s="1"/>
  <c r="AI48" i="2"/>
  <c r="AJ48" i="2" s="1"/>
  <c r="AI71" i="2"/>
  <c r="AJ71" i="2" s="1"/>
  <c r="AI51" i="2"/>
  <c r="AJ51" i="2" s="1"/>
  <c r="AI109" i="2"/>
  <c r="AJ109" i="2" s="1"/>
  <c r="AI16" i="2"/>
  <c r="AJ16" i="2" s="1"/>
  <c r="AI27" i="2"/>
  <c r="AJ27" i="2" s="1"/>
  <c r="AI121" i="2"/>
  <c r="AJ121" i="2" s="1"/>
  <c r="AI31" i="2"/>
  <c r="AJ31" i="2" s="1"/>
  <c r="AI43" i="2"/>
  <c r="AJ43" i="2" s="1"/>
  <c r="AI35" i="2"/>
  <c r="AJ35" i="2" s="1"/>
  <c r="AI32" i="2"/>
  <c r="AJ32" i="2" s="1"/>
  <c r="AK32" i="2" s="1"/>
  <c r="AK33" i="2" s="1"/>
  <c r="AI105" i="2"/>
  <c r="AJ105" i="2" s="1"/>
  <c r="AI23" i="2"/>
  <c r="AJ23" i="2" s="1"/>
  <c r="AM16" i="2"/>
  <c r="AM32" i="2"/>
  <c r="AM48" i="2"/>
  <c r="AM64" i="2"/>
  <c r="AM80" i="2"/>
  <c r="AM112" i="2"/>
  <c r="AM128" i="2"/>
  <c r="AN128" i="2" s="1"/>
  <c r="AO128" i="2" s="1"/>
  <c r="AM144" i="2"/>
  <c r="AM156" i="2"/>
  <c r="AM172" i="2"/>
  <c r="AM188" i="2"/>
  <c r="AN188" i="2" s="1"/>
  <c r="AO188" i="2" s="1"/>
  <c r="AM220" i="2"/>
  <c r="AM236" i="2"/>
  <c r="AN236" i="2" s="1"/>
  <c r="AM252" i="2"/>
  <c r="AM268" i="2"/>
  <c r="AM284" i="2"/>
  <c r="AM25" i="2"/>
  <c r="AM41" i="2"/>
  <c r="AM57" i="2"/>
  <c r="AN57" i="2" s="1"/>
  <c r="AM73" i="2"/>
  <c r="AM89" i="2"/>
  <c r="AM105" i="2"/>
  <c r="AM121" i="2"/>
  <c r="AM137" i="2"/>
  <c r="AM165" i="2"/>
  <c r="AM197" i="2"/>
  <c r="AM213" i="2"/>
  <c r="AM245" i="2"/>
  <c r="AM261" i="2"/>
  <c r="AM277" i="2"/>
  <c r="AM309" i="2"/>
  <c r="AM22" i="2"/>
  <c r="AM54" i="2"/>
  <c r="AM70" i="2"/>
  <c r="AM86" i="2"/>
  <c r="AM102" i="2"/>
  <c r="AM118" i="2"/>
  <c r="AM134" i="2"/>
  <c r="AM150" i="2"/>
  <c r="AM162" i="2"/>
  <c r="AM194" i="2"/>
  <c r="AM210" i="2"/>
  <c r="AM226" i="2"/>
  <c r="AM242" i="2"/>
  <c r="AM274" i="2"/>
  <c r="AM290" i="2"/>
  <c r="AM306" i="2"/>
  <c r="AM63" i="2"/>
  <c r="AM127" i="2"/>
  <c r="AM187" i="2"/>
  <c r="AM310" i="2"/>
  <c r="AM331" i="2"/>
  <c r="AM352" i="2"/>
  <c r="AN352" i="2" s="1"/>
  <c r="AM384" i="2"/>
  <c r="AM400" i="2"/>
  <c r="AM432" i="2"/>
  <c r="AM448" i="2"/>
  <c r="AM51" i="2"/>
  <c r="AM115" i="2"/>
  <c r="AM175" i="2"/>
  <c r="AM239" i="2"/>
  <c r="AM303" i="2"/>
  <c r="AM327" i="2"/>
  <c r="AM365" i="2"/>
  <c r="AM381" i="2"/>
  <c r="AM397" i="2"/>
  <c r="AM413" i="2"/>
  <c r="AM445" i="2"/>
  <c r="AM435" i="2"/>
  <c r="AM55" i="2"/>
  <c r="AM119" i="2"/>
  <c r="AM179" i="2"/>
  <c r="AM243" i="2"/>
  <c r="AM307" i="2"/>
  <c r="AM328" i="2"/>
  <c r="AM350" i="2"/>
  <c r="AM366" i="2"/>
  <c r="AM382" i="2"/>
  <c r="AM398" i="2"/>
  <c r="AM414" i="2"/>
  <c r="AM434" i="2"/>
  <c r="AM431" i="2"/>
  <c r="AM59" i="2"/>
  <c r="AM36" i="2"/>
  <c r="AM52" i="2"/>
  <c r="AM68" i="2"/>
  <c r="AM84" i="2"/>
  <c r="AM100" i="2"/>
  <c r="AM116" i="2"/>
  <c r="AN116" i="2" s="1"/>
  <c r="AO116" i="2" s="1"/>
  <c r="F117" i="2" s="1"/>
  <c r="AM132" i="2"/>
  <c r="AM148" i="2"/>
  <c r="AM160" i="2"/>
  <c r="AM176" i="2"/>
  <c r="AM208" i="2"/>
  <c r="AM224" i="2"/>
  <c r="AM240" i="2"/>
  <c r="AM256" i="2"/>
  <c r="AM272" i="2"/>
  <c r="AM288" i="2"/>
  <c r="AM304" i="2"/>
  <c r="AN304" i="2" s="1"/>
  <c r="AM29" i="2"/>
  <c r="AM45" i="2"/>
  <c r="AM77" i="2"/>
  <c r="AM93" i="2"/>
  <c r="AM109" i="2"/>
  <c r="AM125" i="2"/>
  <c r="AM141" i="2"/>
  <c r="AM153" i="2"/>
  <c r="AM169" i="2"/>
  <c r="AM185" i="2"/>
  <c r="AM201" i="2"/>
  <c r="AM217" i="2"/>
  <c r="AM233" i="2"/>
  <c r="AM249" i="2"/>
  <c r="AM265" i="2"/>
  <c r="AM281" i="2"/>
  <c r="AM313" i="2"/>
  <c r="AM329" i="2"/>
  <c r="AN329" i="2" s="1"/>
  <c r="AM26" i="2"/>
  <c r="AM42" i="2"/>
  <c r="AM74" i="2"/>
  <c r="AM90" i="2"/>
  <c r="AM106" i="2"/>
  <c r="AM122" i="2"/>
  <c r="AM138" i="2"/>
  <c r="AM166" i="2"/>
  <c r="AM182" i="2"/>
  <c r="AM198" i="2"/>
  <c r="AM214" i="2"/>
  <c r="AM230" i="2"/>
  <c r="AM246" i="2"/>
  <c r="AM262" i="2"/>
  <c r="AN262" i="2" s="1"/>
  <c r="AM294" i="2"/>
  <c r="AM79" i="2"/>
  <c r="AM143" i="2"/>
  <c r="AN143" i="2" s="1"/>
  <c r="AO143" i="2" s="1"/>
  <c r="F144" i="2" s="1"/>
  <c r="AM203" i="2"/>
  <c r="AM267" i="2"/>
  <c r="AM356" i="2"/>
  <c r="AM388" i="2"/>
  <c r="AM404" i="2"/>
  <c r="AM420" i="2"/>
  <c r="AN420" i="2" s="1"/>
  <c r="AM436" i="2"/>
  <c r="AM452" i="2"/>
  <c r="AM67" i="2"/>
  <c r="AM131" i="2"/>
  <c r="AM191" i="2"/>
  <c r="AM311" i="2"/>
  <c r="AM332" i="2"/>
  <c r="AM369" i="2"/>
  <c r="AM385" i="2"/>
  <c r="AM401" i="2"/>
  <c r="AM417" i="2"/>
  <c r="AM433" i="2"/>
  <c r="AM449" i="2"/>
  <c r="AM446" i="2"/>
  <c r="AM71" i="2"/>
  <c r="AM195" i="2"/>
  <c r="AM259" i="2"/>
  <c r="AM312" i="2"/>
  <c r="AM334" i="2"/>
  <c r="AM354" i="2"/>
  <c r="AM370" i="2"/>
  <c r="AM386" i="2"/>
  <c r="AM418" i="2"/>
  <c r="AM442" i="2"/>
  <c r="AM443" i="2"/>
  <c r="AM75" i="2"/>
  <c r="AM40" i="2"/>
  <c r="AM56" i="2"/>
  <c r="AM88" i="2"/>
  <c r="AM104" i="2"/>
  <c r="AM136" i="2"/>
  <c r="AM152" i="2"/>
  <c r="AM164" i="2"/>
  <c r="AM180" i="2"/>
  <c r="AM228" i="2"/>
  <c r="AM244" i="2"/>
  <c r="AM260" i="2"/>
  <c r="AM276" i="2"/>
  <c r="AM292" i="2"/>
  <c r="AM17" i="2"/>
  <c r="AM49" i="2"/>
  <c r="AM65" i="2"/>
  <c r="AM81" i="2"/>
  <c r="AM97" i="2"/>
  <c r="AM113" i="2"/>
  <c r="AM129" i="2"/>
  <c r="AM145" i="2"/>
  <c r="AN145" i="2" s="1"/>
  <c r="AO145" i="2" s="1"/>
  <c r="AM157" i="2"/>
  <c r="AM173" i="2"/>
  <c r="AN173" i="2" s="1"/>
  <c r="AO173" i="2" s="1"/>
  <c r="AM189" i="2"/>
  <c r="AN189" i="2" s="1"/>
  <c r="AO189" i="2" s="1"/>
  <c r="AM205" i="2"/>
  <c r="AM221" i="2"/>
  <c r="AM253" i="2"/>
  <c r="AM269" i="2"/>
  <c r="AM285" i="2"/>
  <c r="AM301" i="2"/>
  <c r="AM317" i="2"/>
  <c r="AM333" i="2"/>
  <c r="AM349" i="2"/>
  <c r="AM30" i="2"/>
  <c r="AM46" i="2"/>
  <c r="AM62" i="2"/>
  <c r="AM78" i="2"/>
  <c r="AM94" i="2"/>
  <c r="AM110" i="2"/>
  <c r="AM126" i="2"/>
  <c r="AM142" i="2"/>
  <c r="AM170" i="2"/>
  <c r="AM186" i="2"/>
  <c r="AM202" i="2"/>
  <c r="AM218" i="2"/>
  <c r="AM234" i="2"/>
  <c r="AM250" i="2"/>
  <c r="AM266" i="2"/>
  <c r="AM282" i="2"/>
  <c r="AN282" i="2" s="1"/>
  <c r="AM298" i="2"/>
  <c r="AM31" i="2"/>
  <c r="AM95" i="2"/>
  <c r="AM219" i="2"/>
  <c r="AM320" i="2"/>
  <c r="AM342" i="2"/>
  <c r="AM360" i="2"/>
  <c r="AM376" i="2"/>
  <c r="AM392" i="2"/>
  <c r="AM408" i="2"/>
  <c r="AM424" i="2"/>
  <c r="AM440" i="2"/>
  <c r="AM19" i="2"/>
  <c r="AM83" i="2"/>
  <c r="AM147" i="2"/>
  <c r="AM316" i="2"/>
  <c r="AM338" i="2"/>
  <c r="AM357" i="2"/>
  <c r="AM373" i="2"/>
  <c r="AM389" i="2"/>
  <c r="AM405" i="2"/>
  <c r="AM437" i="2"/>
  <c r="AN437" i="2" s="1"/>
  <c r="AM453" i="2"/>
  <c r="AM454" i="2"/>
  <c r="AM23" i="2"/>
  <c r="AM151" i="2"/>
  <c r="AM211" i="2"/>
  <c r="AN211" i="2" s="1"/>
  <c r="AM339" i="2"/>
  <c r="AM358" i="2"/>
  <c r="AM374" i="2"/>
  <c r="AM390" i="2"/>
  <c r="AM406" i="2"/>
  <c r="AN406" i="2" s="1"/>
  <c r="AO406" i="2" s="1"/>
  <c r="AM422" i="2"/>
  <c r="AM450" i="2"/>
  <c r="AM27" i="2"/>
  <c r="AM91" i="2"/>
  <c r="AM28" i="2"/>
  <c r="AM60" i="2"/>
  <c r="AM76" i="2"/>
  <c r="AM92" i="2"/>
  <c r="AN92" i="2" s="1"/>
  <c r="AO92" i="2" s="1"/>
  <c r="AM108" i="2"/>
  <c r="AM124" i="2"/>
  <c r="AM140" i="2"/>
  <c r="AM184" i="2"/>
  <c r="AM200" i="2"/>
  <c r="AM216" i="2"/>
  <c r="AM248" i="2"/>
  <c r="AM264" i="2"/>
  <c r="AM280" i="2"/>
  <c r="AM296" i="2"/>
  <c r="AM21" i="2"/>
  <c r="AM37" i="2"/>
  <c r="AM53" i="2"/>
  <c r="AM69" i="2"/>
  <c r="AM85" i="2"/>
  <c r="AM101" i="2"/>
  <c r="AM117" i="2"/>
  <c r="AN117" i="2" s="1"/>
  <c r="AO117" i="2" s="1"/>
  <c r="AM133" i="2"/>
  <c r="AM161" i="2"/>
  <c r="AM177" i="2"/>
  <c r="AM193" i="2"/>
  <c r="AM209" i="2"/>
  <c r="AM241" i="2"/>
  <c r="AM257" i="2"/>
  <c r="AM273" i="2"/>
  <c r="AM289" i="2"/>
  <c r="AM321" i="2"/>
  <c r="AM337" i="2"/>
  <c r="AM18" i="2"/>
  <c r="AM34" i="2"/>
  <c r="AM66" i="2"/>
  <c r="AM82" i="2"/>
  <c r="AM98" i="2"/>
  <c r="AM114" i="2"/>
  <c r="AM130" i="2"/>
  <c r="AM146" i="2"/>
  <c r="AM158" i="2"/>
  <c r="AN158" i="2" s="1"/>
  <c r="AO158" i="2" s="1"/>
  <c r="AM174" i="2"/>
  <c r="AN174" i="2" s="1"/>
  <c r="AO174" i="2" s="1"/>
  <c r="AM190" i="2"/>
  <c r="AM206" i="2"/>
  <c r="AM222" i="2"/>
  <c r="AM238" i="2"/>
  <c r="AM254" i="2"/>
  <c r="AM270" i="2"/>
  <c r="AM286" i="2"/>
  <c r="AM302" i="2"/>
  <c r="AM47" i="2"/>
  <c r="AM235" i="2"/>
  <c r="AM299" i="2"/>
  <c r="AM326" i="2"/>
  <c r="AM347" i="2"/>
  <c r="AM364" i="2"/>
  <c r="AM380" i="2"/>
  <c r="AM412" i="2"/>
  <c r="AM428" i="2"/>
  <c r="AM444" i="2"/>
  <c r="AM35" i="2"/>
  <c r="AM159" i="2"/>
  <c r="AM223" i="2"/>
  <c r="AM287" i="2"/>
  <c r="AM343" i="2"/>
  <c r="AM361" i="2"/>
  <c r="AM377" i="2"/>
  <c r="AM393" i="2"/>
  <c r="AM409" i="2"/>
  <c r="AM425" i="2"/>
  <c r="AM441" i="2"/>
  <c r="AM430" i="2"/>
  <c r="AM427" i="2"/>
  <c r="AM39" i="2"/>
  <c r="AM103" i="2"/>
  <c r="AN103" i="2" s="1"/>
  <c r="AO103" i="2" s="1"/>
  <c r="AM227" i="2"/>
  <c r="AM291" i="2"/>
  <c r="AM323" i="2"/>
  <c r="AM344" i="2"/>
  <c r="AM362" i="2"/>
  <c r="AM378" i="2"/>
  <c r="AM394" i="2"/>
  <c r="AM410" i="2"/>
  <c r="AM419" i="2"/>
  <c r="AM43" i="2"/>
  <c r="AM167" i="2"/>
  <c r="AM379" i="2"/>
  <c r="AN379" i="2" s="1"/>
  <c r="AO379" i="2" s="1"/>
  <c r="AM447" i="2"/>
  <c r="AM183" i="2"/>
  <c r="AM247" i="2"/>
  <c r="AM308" i="2"/>
  <c r="AM351" i="2"/>
  <c r="AM367" i="2"/>
  <c r="AM399" i="2"/>
  <c r="AM415" i="2"/>
  <c r="AM199" i="2"/>
  <c r="AN199" i="2" s="1"/>
  <c r="AO199" i="2" s="1"/>
  <c r="AM314" i="2"/>
  <c r="AM335" i="2"/>
  <c r="AM355" i="2"/>
  <c r="AM403" i="2"/>
  <c r="AM371" i="2"/>
  <c r="AM423" i="2"/>
  <c r="AM215" i="2"/>
  <c r="AM279" i="2"/>
  <c r="AM319" i="2"/>
  <c r="AM340" i="2"/>
  <c r="AM359" i="2"/>
  <c r="AM391" i="2"/>
  <c r="AN391" i="2" s="1"/>
  <c r="AO391" i="2" s="1"/>
  <c r="AM407" i="2"/>
  <c r="AM439" i="2"/>
  <c r="AM231" i="2"/>
  <c r="AM295" i="2"/>
  <c r="AM324" i="2"/>
  <c r="AM346" i="2"/>
  <c r="AM363" i="2"/>
  <c r="AM395" i="2"/>
  <c r="AB39" i="2"/>
  <c r="AM14" i="2"/>
  <c r="AN14" i="2" s="1"/>
  <c r="AI14" i="2"/>
  <c r="AJ14" i="2" s="1"/>
  <c r="AB37" i="2"/>
  <c r="AB38" i="2"/>
  <c r="L137" i="7"/>
  <c r="L140" i="7" s="1"/>
  <c r="AB24" i="2"/>
  <c r="AB28" i="2"/>
  <c r="AB32" i="2"/>
  <c r="AB36" i="2"/>
  <c r="AB26" i="2"/>
  <c r="AB34" i="2"/>
  <c r="AB35" i="2"/>
  <c r="AB25" i="2"/>
  <c r="AB29" i="2"/>
  <c r="AB33" i="2"/>
  <c r="AB30" i="2"/>
  <c r="AB27" i="2"/>
  <c r="AB31" i="2"/>
  <c r="Y19" i="2"/>
  <c r="Y17" i="2"/>
  <c r="Y15" i="2"/>
  <c r="Y18" i="2"/>
  <c r="O16" i="4"/>
  <c r="AB18" i="2"/>
  <c r="AB22" i="2"/>
  <c r="AB19" i="2"/>
  <c r="AB23" i="2"/>
  <c r="AB20" i="2"/>
  <c r="AB17" i="2"/>
  <c r="AB21" i="2"/>
  <c r="AB15" i="2"/>
  <c r="AK238" i="2" l="1"/>
  <c r="AK239" i="2" s="1"/>
  <c r="AK332" i="2"/>
  <c r="AK34" i="2"/>
  <c r="AK35" i="2" s="1"/>
  <c r="AK36" i="2" s="1"/>
  <c r="AK37" i="2" s="1"/>
  <c r="AK38" i="2" s="1"/>
  <c r="AK39" i="2" s="1"/>
  <c r="AK40" i="2" s="1"/>
  <c r="AK41" i="2" s="1"/>
  <c r="AK42" i="2" s="1"/>
  <c r="AK43" i="2" s="1"/>
  <c r="AK44" i="2" s="1"/>
  <c r="AK45" i="2" s="1"/>
  <c r="AK46" i="2" s="1"/>
  <c r="AK47" i="2" s="1"/>
  <c r="AK48" i="2" s="1"/>
  <c r="AK49" i="2" s="1"/>
  <c r="AK50" i="2" s="1"/>
  <c r="AK51" i="2" s="1"/>
  <c r="AK52" i="2" s="1"/>
  <c r="AK53" i="2" s="1"/>
  <c r="AK54" i="2" s="1"/>
  <c r="AK55" i="2" s="1"/>
  <c r="AK56" i="2" s="1"/>
  <c r="AK129" i="2"/>
  <c r="AK130" i="2" s="1"/>
  <c r="AK131" i="2" s="1"/>
  <c r="AK132" i="2" s="1"/>
  <c r="AK133" i="2" s="1"/>
  <c r="AK134" i="2" s="1"/>
  <c r="AK135" i="2" s="1"/>
  <c r="AK136" i="2" s="1"/>
  <c r="AK137" i="2" s="1"/>
  <c r="AK138" i="2" s="1"/>
  <c r="AK139" i="2" s="1"/>
  <c r="AK140" i="2" s="1"/>
  <c r="AK141" i="2" s="1"/>
  <c r="AK142" i="2" s="1"/>
  <c r="AN129" i="2"/>
  <c r="AO129" i="2" s="1"/>
  <c r="AK333" i="2"/>
  <c r="AK334" i="2" s="1"/>
  <c r="AK335" i="2" s="1"/>
  <c r="AK336" i="2" s="1"/>
  <c r="AK337" i="2" s="1"/>
  <c r="AK338" i="2" s="1"/>
  <c r="AK339" i="2" s="1"/>
  <c r="AK340" i="2" s="1"/>
  <c r="AK341" i="2" s="1"/>
  <c r="AK342" i="2" s="1"/>
  <c r="AK343" i="2" s="1"/>
  <c r="AK344" i="2" s="1"/>
  <c r="AK345" i="2" s="1"/>
  <c r="AK346" i="2" s="1"/>
  <c r="AK347" i="2" s="1"/>
  <c r="AK348" i="2" s="1"/>
  <c r="AK349" i="2" s="1"/>
  <c r="AK350" i="2" s="1"/>
  <c r="AK351" i="2" s="1"/>
  <c r="AK104" i="2"/>
  <c r="AK105" i="2" s="1"/>
  <c r="AK106" i="2" s="1"/>
  <c r="AK107" i="2" s="1"/>
  <c r="AK108" i="2" s="1"/>
  <c r="AK109" i="2" s="1"/>
  <c r="AK110" i="2" s="1"/>
  <c r="AK111" i="2" s="1"/>
  <c r="AK112" i="2" s="1"/>
  <c r="AK113" i="2" s="1"/>
  <c r="AK114" i="2" s="1"/>
  <c r="AK115" i="2" s="1"/>
  <c r="FW92" i="31"/>
  <c r="FW90" i="31"/>
  <c r="FW95" i="31"/>
  <c r="FW91" i="31"/>
  <c r="FW93" i="31"/>
  <c r="FW94" i="31"/>
  <c r="FW96" i="31"/>
  <c r="FW98" i="31"/>
  <c r="FW102" i="31"/>
  <c r="FW99" i="31"/>
  <c r="FW104" i="31"/>
  <c r="FW97" i="31"/>
  <c r="FW101" i="31"/>
  <c r="FW105" i="31"/>
  <c r="FW106" i="31"/>
  <c r="FW107" i="31"/>
  <c r="FW103" i="31"/>
  <c r="FW108" i="31"/>
  <c r="FW100" i="31"/>
  <c r="FW89" i="31"/>
  <c r="AK159" i="2"/>
  <c r="AK160" i="2" s="1"/>
  <c r="AK161" i="2" s="1"/>
  <c r="AK162" i="2" s="1"/>
  <c r="AK163" i="2" s="1"/>
  <c r="AK164" i="2" s="1"/>
  <c r="AK165" i="2" s="1"/>
  <c r="AK166" i="2" s="1"/>
  <c r="AK167" i="2" s="1"/>
  <c r="AK168" i="2" s="1"/>
  <c r="AK169" i="2" s="1"/>
  <c r="AK170" i="2" s="1"/>
  <c r="AK171" i="2" s="1"/>
  <c r="AK172" i="2" s="1"/>
  <c r="AK306" i="2"/>
  <c r="AK307" i="2" s="1"/>
  <c r="AK308" i="2" s="1"/>
  <c r="AK309" i="2" s="1"/>
  <c r="AK310" i="2" s="1"/>
  <c r="AK311" i="2" s="1"/>
  <c r="AK312" i="2" s="1"/>
  <c r="AK313" i="2" s="1"/>
  <c r="AK314" i="2" s="1"/>
  <c r="AK315" i="2" s="1"/>
  <c r="AK316" i="2" s="1"/>
  <c r="AK317" i="2" s="1"/>
  <c r="AK318" i="2" s="1"/>
  <c r="AK319" i="2" s="1"/>
  <c r="AK320" i="2" s="1"/>
  <c r="AK321" i="2" s="1"/>
  <c r="AK322" i="2" s="1"/>
  <c r="AK323" i="2" s="1"/>
  <c r="AK324" i="2" s="1"/>
  <c r="AK325" i="2" s="1"/>
  <c r="AK326" i="2" s="1"/>
  <c r="AK327" i="2" s="1"/>
  <c r="AK328" i="2" s="1"/>
  <c r="AK147" i="2"/>
  <c r="AK148" i="2" s="1"/>
  <c r="AK149" i="2" s="1"/>
  <c r="AK150" i="2" s="1"/>
  <c r="AK151" i="2" s="1"/>
  <c r="AK152" i="2" s="1"/>
  <c r="AK153" i="2" s="1"/>
  <c r="AK154" i="2" s="1"/>
  <c r="AK155" i="2" s="1"/>
  <c r="AK156" i="2" s="1"/>
  <c r="AK157" i="2" s="1"/>
  <c r="AK440" i="2"/>
  <c r="AK441" i="2" s="1"/>
  <c r="AK442" i="2" s="1"/>
  <c r="AK443" i="2" s="1"/>
  <c r="AK444" i="2" s="1"/>
  <c r="AK445" i="2" s="1"/>
  <c r="AK446" i="2" s="1"/>
  <c r="AK447" i="2" s="1"/>
  <c r="AK448" i="2" s="1"/>
  <c r="AK449" i="2" s="1"/>
  <c r="AK450" i="2" s="1"/>
  <c r="AK451" i="2" s="1"/>
  <c r="AK452" i="2" s="1"/>
  <c r="AK453" i="2" s="1"/>
  <c r="AK454" i="2" s="1"/>
  <c r="AK174" i="2"/>
  <c r="AK175" i="2" s="1"/>
  <c r="AK176" i="2" s="1"/>
  <c r="AK177" i="2" s="1"/>
  <c r="AK178" i="2" s="1"/>
  <c r="AK179" i="2" s="1"/>
  <c r="AK180" i="2" s="1"/>
  <c r="AK181" i="2" s="1"/>
  <c r="AK182" i="2" s="1"/>
  <c r="AK183" i="2" s="1"/>
  <c r="AK184" i="2" s="1"/>
  <c r="AK185" i="2" s="1"/>
  <c r="AK186" i="2" s="1"/>
  <c r="AK187" i="2" s="1"/>
  <c r="AK284" i="2"/>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117" i="2"/>
  <c r="AK118" i="2" s="1"/>
  <c r="AK119" i="2" s="1"/>
  <c r="AK120" i="2" s="1"/>
  <c r="AK121" i="2" s="1"/>
  <c r="AK122" i="2" s="1"/>
  <c r="AK123" i="2" s="1"/>
  <c r="AK124" i="2" s="1"/>
  <c r="AK125" i="2" s="1"/>
  <c r="AK126" i="2" s="1"/>
  <c r="AK127" i="2" s="1"/>
  <c r="AK354" i="2"/>
  <c r="AK355" i="2" s="1"/>
  <c r="AK356" i="2" s="1"/>
  <c r="AK357" i="2" s="1"/>
  <c r="AK358" i="2" s="1"/>
  <c r="AK359" i="2" s="1"/>
  <c r="AK360" i="2" s="1"/>
  <c r="AK361" i="2" s="1"/>
  <c r="AK362" i="2" s="1"/>
  <c r="AK363" i="2" s="1"/>
  <c r="AK364" i="2" s="1"/>
  <c r="AK365" i="2" s="1"/>
  <c r="AK366" i="2" s="1"/>
  <c r="AK367" i="2" s="1"/>
  <c r="AK368" i="2" s="1"/>
  <c r="AK369" i="2" s="1"/>
  <c r="AK370" i="2" s="1"/>
  <c r="AK371" i="2" s="1"/>
  <c r="AK372" i="2" s="1"/>
  <c r="AK373" i="2" s="1"/>
  <c r="AK374" i="2" s="1"/>
  <c r="AK375" i="2" s="1"/>
  <c r="AK376" i="2" s="1"/>
  <c r="AK377" i="2" s="1"/>
  <c r="AK378" i="2" s="1"/>
  <c r="AK407" i="2"/>
  <c r="AK408" i="2" s="1"/>
  <c r="AK409" i="2" s="1"/>
  <c r="AK410" i="2" s="1"/>
  <c r="AK411" i="2" s="1"/>
  <c r="AK412" i="2" s="1"/>
  <c r="AK413" i="2" s="1"/>
  <c r="AK414" i="2" s="1"/>
  <c r="AK415" i="2" s="1"/>
  <c r="AK416" i="2" s="1"/>
  <c r="AK417" i="2" s="1"/>
  <c r="AK418" i="2" s="1"/>
  <c r="AK419" i="2" s="1"/>
  <c r="AK422" i="2"/>
  <c r="AK423" i="2" s="1"/>
  <c r="AK424" i="2" s="1"/>
  <c r="AK425" i="2" s="1"/>
  <c r="AK426" i="2" s="1"/>
  <c r="AK427" i="2" s="1"/>
  <c r="AK428" i="2" s="1"/>
  <c r="AK429" i="2" s="1"/>
  <c r="AK430" i="2" s="1"/>
  <c r="AK431" i="2" s="1"/>
  <c r="AK432" i="2" s="1"/>
  <c r="AK433" i="2" s="1"/>
  <c r="AK434" i="2" s="1"/>
  <c r="AK435" i="2" s="1"/>
  <c r="AK436" i="2" s="1"/>
  <c r="AK200" i="2"/>
  <c r="AK201" i="2" s="1"/>
  <c r="AK202" i="2" s="1"/>
  <c r="AK203" i="2" s="1"/>
  <c r="AK204" i="2" s="1"/>
  <c r="AK205" i="2" s="1"/>
  <c r="AK206" i="2" s="1"/>
  <c r="AK207" i="2" s="1"/>
  <c r="AK208" i="2" s="1"/>
  <c r="AK209" i="2" s="1"/>
  <c r="AK210" i="2" s="1"/>
  <c r="AK240" i="2"/>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13" i="2"/>
  <c r="AK214" i="2" s="1"/>
  <c r="AK215" i="2" s="1"/>
  <c r="AK216" i="2" s="1"/>
  <c r="AK217" i="2" s="1"/>
  <c r="AK218" i="2" s="1"/>
  <c r="AK219" i="2" s="1"/>
  <c r="AK220" i="2" s="1"/>
  <c r="AK221" i="2" s="1"/>
  <c r="AK222" i="2" s="1"/>
  <c r="AK223" i="2" s="1"/>
  <c r="AK224" i="2" s="1"/>
  <c r="AK225" i="2" s="1"/>
  <c r="AK226" i="2" s="1"/>
  <c r="AK227" i="2" s="1"/>
  <c r="AK228" i="2" s="1"/>
  <c r="AK229" i="2" s="1"/>
  <c r="AK230" i="2" s="1"/>
  <c r="AK231" i="2" s="1"/>
  <c r="AK232" i="2" s="1"/>
  <c r="AK233" i="2" s="1"/>
  <c r="AK234" i="2" s="1"/>
  <c r="AK235" i="2" s="1"/>
  <c r="AK93" i="2"/>
  <c r="AK94" i="2" s="1"/>
  <c r="AK95" i="2" s="1"/>
  <c r="AK96" i="2" s="1"/>
  <c r="AK97" i="2" s="1"/>
  <c r="AK98" i="2" s="1"/>
  <c r="AK99" i="2" s="1"/>
  <c r="AK100" i="2" s="1"/>
  <c r="AK101" i="2" s="1"/>
  <c r="AK102" i="2" s="1"/>
  <c r="AK59" i="2"/>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K90" i="2" s="1"/>
  <c r="AK91" i="2" s="1"/>
  <c r="AK392" i="2"/>
  <c r="AK393" i="2" s="1"/>
  <c r="AK394" i="2" s="1"/>
  <c r="AK395" i="2" s="1"/>
  <c r="AK396" i="2" s="1"/>
  <c r="AK397" i="2" s="1"/>
  <c r="AK398" i="2" s="1"/>
  <c r="AK399" i="2" s="1"/>
  <c r="AK400" i="2" s="1"/>
  <c r="AK401" i="2" s="1"/>
  <c r="AK402" i="2" s="1"/>
  <c r="AK403" i="2" s="1"/>
  <c r="AK404" i="2" s="1"/>
  <c r="AK405" i="2" s="1"/>
  <c r="AK189" i="2"/>
  <c r="AK190" i="2" s="1"/>
  <c r="AK191" i="2" s="1"/>
  <c r="AK192" i="2" s="1"/>
  <c r="AK193" i="2" s="1"/>
  <c r="AK194" i="2" s="1"/>
  <c r="AK195" i="2" s="1"/>
  <c r="AK196" i="2" s="1"/>
  <c r="AK197" i="2" s="1"/>
  <c r="AK198" i="2" s="1"/>
  <c r="AK144" i="2"/>
  <c r="AK380" i="2"/>
  <c r="AK381" i="2" s="1"/>
  <c r="AK382" i="2" s="1"/>
  <c r="AK383" i="2" s="1"/>
  <c r="AK384" i="2" s="1"/>
  <c r="AK385" i="2" s="1"/>
  <c r="AK386" i="2" s="1"/>
  <c r="AK387" i="2" s="1"/>
  <c r="AK388" i="2" s="1"/>
  <c r="AK389" i="2" s="1"/>
  <c r="AK390" i="2" s="1"/>
  <c r="AK264" i="2"/>
  <c r="AK265" i="2" s="1"/>
  <c r="AK266" i="2" s="1"/>
  <c r="AK267" i="2" s="1"/>
  <c r="AK268" i="2" s="1"/>
  <c r="AK269" i="2" s="1"/>
  <c r="AK270" i="2" s="1"/>
  <c r="AK271" i="2" s="1"/>
  <c r="AK272" i="2" s="1"/>
  <c r="AK273" i="2" s="1"/>
  <c r="AK274" i="2" s="1"/>
  <c r="AK275" i="2" s="1"/>
  <c r="AK276" i="2" s="1"/>
  <c r="AK277" i="2" s="1"/>
  <c r="AK278" i="2" s="1"/>
  <c r="AK279" i="2" s="1"/>
  <c r="AK280" i="2" s="1"/>
  <c r="AK281" i="2" s="1"/>
  <c r="AN190" i="2"/>
  <c r="AO190" i="2" s="1"/>
  <c r="FX85" i="31"/>
  <c r="AN159" i="2"/>
  <c r="AO159" i="2" s="1"/>
  <c r="AO282" i="2"/>
  <c r="AN283" i="2"/>
  <c r="AO283" i="2" s="1"/>
  <c r="AO262" i="2"/>
  <c r="AN263" i="2"/>
  <c r="AO263" i="2" s="1"/>
  <c r="AO352" i="2"/>
  <c r="AN353" i="2"/>
  <c r="AO353" i="2" s="1"/>
  <c r="AN118" i="2"/>
  <c r="AO118" i="2" s="1"/>
  <c r="AO236" i="2"/>
  <c r="AN237" i="2"/>
  <c r="AO237" i="2" s="1"/>
  <c r="AN407" i="2"/>
  <c r="AO407" i="2" s="1"/>
  <c r="AO211" i="2"/>
  <c r="AN212" i="2"/>
  <c r="AO212" i="2" s="1"/>
  <c r="AN104" i="2"/>
  <c r="AO104" i="2" s="1"/>
  <c r="AN93" i="2"/>
  <c r="AO93" i="2" s="1"/>
  <c r="AO304" i="2"/>
  <c r="AN305" i="2"/>
  <c r="AO305" i="2" s="1"/>
  <c r="AN175" i="2"/>
  <c r="AO175" i="2" s="1"/>
  <c r="AN144" i="2"/>
  <c r="AO144" i="2" s="1"/>
  <c r="AN380" i="2"/>
  <c r="AO380" i="2" s="1"/>
  <c r="AN200" i="2"/>
  <c r="AO200" i="2" s="1"/>
  <c r="AO437" i="2"/>
  <c r="AC39" i="2" s="1"/>
  <c r="AN438" i="2"/>
  <c r="AO438" i="2" s="1"/>
  <c r="AN119" i="2"/>
  <c r="AO57" i="2"/>
  <c r="AC17" i="2" s="1"/>
  <c r="AN58" i="2"/>
  <c r="AO58" i="2" s="1"/>
  <c r="AN146" i="2"/>
  <c r="AO146" i="2" s="1"/>
  <c r="AN392" i="2"/>
  <c r="AO392" i="2" s="1"/>
  <c r="AO420" i="2"/>
  <c r="AN421" i="2"/>
  <c r="AO421" i="2" s="1"/>
  <c r="AO329" i="2"/>
  <c r="AN330" i="2"/>
  <c r="AO330" i="2" s="1"/>
  <c r="AK14" i="2"/>
  <c r="AK15" i="2" s="1"/>
  <c r="AK16" i="2" s="1"/>
  <c r="AK17" i="2" s="1"/>
  <c r="AK18" i="2" s="1"/>
  <c r="AK19" i="2" s="1"/>
  <c r="AK20" i="2" s="1"/>
  <c r="AK21" i="2" s="1"/>
  <c r="AK22" i="2" s="1"/>
  <c r="AK23" i="2" s="1"/>
  <c r="AK24" i="2" s="1"/>
  <c r="AK25" i="2" s="1"/>
  <c r="AK26" i="2" s="1"/>
  <c r="AK27" i="2" s="1"/>
  <c r="AK28" i="2" s="1"/>
  <c r="AK29" i="2" s="1"/>
  <c r="AK30" i="2" s="1"/>
  <c r="AK31" i="2" s="1"/>
  <c r="AO14" i="2"/>
  <c r="F15" i="2" s="1"/>
  <c r="AN15" i="2"/>
  <c r="AD39" i="2"/>
  <c r="F129" i="2"/>
  <c r="F159" i="2"/>
  <c r="K140" i="7"/>
  <c r="J140" i="7"/>
  <c r="AD19" i="2"/>
  <c r="AC20" i="2"/>
  <c r="AD18" i="2"/>
  <c r="AD17" i="2"/>
  <c r="AC21" i="2"/>
  <c r="AD24" i="2"/>
  <c r="AC22" i="2"/>
  <c r="F93" i="2"/>
  <c r="AC18" i="2"/>
  <c r="AC19" i="2"/>
  <c r="AN130" i="2" l="1"/>
  <c r="FX91" i="31"/>
  <c r="FX92" i="31"/>
  <c r="FX94" i="31"/>
  <c r="FX90" i="31"/>
  <c r="FX95" i="31"/>
  <c r="FX93" i="31"/>
  <c r="FX97" i="31"/>
  <c r="FX96" i="31"/>
  <c r="FX101" i="31"/>
  <c r="FX98" i="31"/>
  <c r="FX102" i="31"/>
  <c r="FX99" i="31"/>
  <c r="FX103" i="31"/>
  <c r="FX104" i="31"/>
  <c r="FX106" i="31"/>
  <c r="FX107" i="31"/>
  <c r="FX105" i="31"/>
  <c r="FX108" i="31"/>
  <c r="FX100" i="31"/>
  <c r="FX89" i="31"/>
  <c r="AN94" i="2"/>
  <c r="AO94" i="2" s="1"/>
  <c r="AN264" i="2"/>
  <c r="AO264" i="2" s="1"/>
  <c r="AN105" i="2"/>
  <c r="AO105" i="2" s="1"/>
  <c r="F58" i="2"/>
  <c r="AN201" i="2"/>
  <c r="AO201" i="2" s="1"/>
  <c r="AC15" i="2"/>
  <c r="AN191" i="2"/>
  <c r="AO191" i="2" s="1"/>
  <c r="AN160" i="2"/>
  <c r="AO160" i="2" s="1"/>
  <c r="AN213" i="2"/>
  <c r="AO213" i="2" s="1"/>
  <c r="AN284" i="2"/>
  <c r="AO284" i="2" s="1"/>
  <c r="AN354" i="2"/>
  <c r="AO354" i="2" s="1"/>
  <c r="AN306" i="2"/>
  <c r="AN408" i="2"/>
  <c r="AO408" i="2" s="1"/>
  <c r="AN238" i="2"/>
  <c r="AO238" i="2" s="1"/>
  <c r="FY85" i="31"/>
  <c r="AN393" i="2"/>
  <c r="AO393" i="2" s="1"/>
  <c r="AD15" i="2"/>
  <c r="AN422" i="2"/>
  <c r="AO119" i="2"/>
  <c r="AN120" i="2"/>
  <c r="AN202" i="2"/>
  <c r="AN147" i="2"/>
  <c r="AN176" i="2"/>
  <c r="AN394" i="2"/>
  <c r="AN59" i="2"/>
  <c r="AN381" i="2"/>
  <c r="AN439" i="2"/>
  <c r="AN331" i="2"/>
  <c r="AO15" i="2"/>
  <c r="AN16" i="2"/>
  <c r="K141" i="7"/>
  <c r="K103" i="7" s="1"/>
  <c r="J141" i="7"/>
  <c r="J103" i="7" s="1"/>
  <c r="AE39" i="2"/>
  <c r="AD21" i="2"/>
  <c r="AE21" i="2" s="1"/>
  <c r="AD27" i="2"/>
  <c r="AD25" i="2"/>
  <c r="AD26" i="2"/>
  <c r="AD28" i="2"/>
  <c r="AD29" i="2"/>
  <c r="H110" i="7"/>
  <c r="L141" i="7"/>
  <c r="AE17" i="2"/>
  <c r="AD23" i="2"/>
  <c r="AD22" i="2"/>
  <c r="AE22" i="2" s="1"/>
  <c r="AD20" i="2"/>
  <c r="AE20" i="2" s="1"/>
  <c r="X17" i="2"/>
  <c r="K17" i="2"/>
  <c r="K18" i="2"/>
  <c r="AE18" i="2"/>
  <c r="K19" i="2"/>
  <c r="AE19" i="2"/>
  <c r="H111" i="7" l="1"/>
  <c r="H109" i="7"/>
  <c r="H108" i="7"/>
  <c r="AO130" i="2"/>
  <c r="AN131" i="2"/>
  <c r="AN95" i="2"/>
  <c r="AN96" i="2" s="1"/>
  <c r="FY90" i="31"/>
  <c r="FY91" i="31"/>
  <c r="FY92" i="31"/>
  <c r="FY93" i="31"/>
  <c r="FY94" i="31"/>
  <c r="FY97" i="31"/>
  <c r="FY100" i="31"/>
  <c r="FY95" i="31"/>
  <c r="FY96" i="31"/>
  <c r="FY101" i="31"/>
  <c r="FY102" i="31"/>
  <c r="FY106" i="31"/>
  <c r="FY99" i="31"/>
  <c r="FY103" i="31"/>
  <c r="FY98" i="31"/>
  <c r="FY104" i="31"/>
  <c r="FY89" i="31"/>
  <c r="FY105" i="31"/>
  <c r="FY108" i="31"/>
  <c r="FY107" i="31"/>
  <c r="AN106" i="2"/>
  <c r="AN107" i="2" s="1"/>
  <c r="AN192" i="2"/>
  <c r="AN193" i="2" s="1"/>
  <c r="AN265" i="2"/>
  <c r="AO265" i="2" s="1"/>
  <c r="K15" i="2"/>
  <c r="AF15" i="2" s="1"/>
  <c r="AN285" i="2"/>
  <c r="AN286" i="2" s="1"/>
  <c r="AN239" i="2"/>
  <c r="AO239" i="2" s="1"/>
  <c r="AN355" i="2"/>
  <c r="AO355" i="2" s="1"/>
  <c r="AN409" i="2"/>
  <c r="AO409" i="2" s="1"/>
  <c r="AN214" i="2"/>
  <c r="AN215" i="2" s="1"/>
  <c r="AN161" i="2"/>
  <c r="AO161" i="2" s="1"/>
  <c r="AO306" i="2"/>
  <c r="AN307" i="2"/>
  <c r="FZ85" i="31"/>
  <c r="AE15" i="2"/>
  <c r="O48" i="4" s="1"/>
  <c r="AG39" i="2"/>
  <c r="AO439" i="2"/>
  <c r="AN440" i="2"/>
  <c r="AO202" i="2"/>
  <c r="AN203" i="2"/>
  <c r="AO176" i="2"/>
  <c r="AN177" i="2"/>
  <c r="AO120" i="2"/>
  <c r="AN121" i="2"/>
  <c r="AO331" i="2"/>
  <c r="AN332" i="2"/>
  <c r="AO381" i="2"/>
  <c r="AN382" i="2"/>
  <c r="AO59" i="2"/>
  <c r="AN60" i="2"/>
  <c r="AO95" i="2"/>
  <c r="AO394" i="2"/>
  <c r="AN395" i="2"/>
  <c r="AO147" i="2"/>
  <c r="AN148" i="2"/>
  <c r="AO422" i="2"/>
  <c r="AN423" i="2"/>
  <c r="AD16" i="2"/>
  <c r="AO16" i="2"/>
  <c r="AN17" i="2"/>
  <c r="L17" i="2"/>
  <c r="L19" i="2"/>
  <c r="L18" i="2"/>
  <c r="K31" i="7"/>
  <c r="G109" i="7"/>
  <c r="G111" i="7"/>
  <c r="K21" i="2"/>
  <c r="J31" i="7"/>
  <c r="G108" i="7"/>
  <c r="K20" i="2"/>
  <c r="L20" i="2" s="1"/>
  <c r="AG20" i="2"/>
  <c r="E125" i="10" s="1"/>
  <c r="AD30" i="2"/>
  <c r="L103" i="7"/>
  <c r="I111" i="7" s="1"/>
  <c r="N141" i="7"/>
  <c r="AG22" i="2"/>
  <c r="AG17" i="2"/>
  <c r="AG19" i="2"/>
  <c r="E160" i="9" s="1"/>
  <c r="AG18" i="2"/>
  <c r="E126" i="8" s="1"/>
  <c r="AG21" i="2"/>
  <c r="K22" i="2"/>
  <c r="L22" i="2" s="1"/>
  <c r="F146" i="2"/>
  <c r="X18" i="2"/>
  <c r="AF17" i="2"/>
  <c r="AF18" i="2"/>
  <c r="AF19" i="2"/>
  <c r="AO192" i="2" l="1"/>
  <c r="AO131" i="2"/>
  <c r="AN132" i="2"/>
  <c r="E167" i="9"/>
  <c r="E169" i="9"/>
  <c r="E177" i="9"/>
  <c r="E185" i="9"/>
  <c r="E173" i="9"/>
  <c r="E170" i="9"/>
  <c r="E178" i="9"/>
  <c r="E166" i="9"/>
  <c r="E181" i="9"/>
  <c r="E174" i="9"/>
  <c r="E182" i="9"/>
  <c r="E172" i="9"/>
  <c r="E175" i="9"/>
  <c r="E180" i="9"/>
  <c r="E179" i="9"/>
  <c r="E184" i="9"/>
  <c r="E168" i="9"/>
  <c r="E171" i="9"/>
  <c r="E183" i="9"/>
  <c r="E176" i="9"/>
  <c r="E133" i="10"/>
  <c r="E137" i="10"/>
  <c r="E141" i="10"/>
  <c r="E145" i="10"/>
  <c r="E149" i="10"/>
  <c r="E135" i="10"/>
  <c r="E139" i="10"/>
  <c r="E143" i="10"/>
  <c r="E147" i="10"/>
  <c r="E131" i="10"/>
  <c r="E134" i="10"/>
  <c r="E138" i="10"/>
  <c r="E142" i="10"/>
  <c r="E146" i="10"/>
  <c r="E150" i="10"/>
  <c r="E140" i="10"/>
  <c r="E144" i="10"/>
  <c r="E132" i="10"/>
  <c r="E148" i="10"/>
  <c r="E136" i="10"/>
  <c r="E133" i="8"/>
  <c r="E136" i="8"/>
  <c r="E143" i="8"/>
  <c r="E148" i="8"/>
  <c r="E132" i="8"/>
  <c r="E150" i="8"/>
  <c r="E139" i="8"/>
  <c r="E144" i="8"/>
  <c r="E149" i="8"/>
  <c r="E140" i="8"/>
  <c r="E146" i="8"/>
  <c r="E147" i="8"/>
  <c r="E135" i="8"/>
  <c r="E151" i="8"/>
  <c r="E142" i="8"/>
  <c r="E145" i="8"/>
  <c r="E141" i="8"/>
  <c r="E138" i="8"/>
  <c r="E137" i="8"/>
  <c r="E134" i="8"/>
  <c r="AO106" i="2"/>
  <c r="FZ90" i="31"/>
  <c r="FZ91" i="31"/>
  <c r="FZ92" i="31"/>
  <c r="FZ93" i="31"/>
  <c r="FZ95" i="31"/>
  <c r="FZ96" i="31"/>
  <c r="FZ94" i="31"/>
  <c r="FZ97" i="31"/>
  <c r="FZ98" i="31"/>
  <c r="FZ99" i="31"/>
  <c r="FZ100" i="31"/>
  <c r="FZ105" i="31"/>
  <c r="FZ102" i="31"/>
  <c r="FZ106" i="31"/>
  <c r="FZ101" i="31"/>
  <c r="FZ108" i="31"/>
  <c r="FZ104" i="31"/>
  <c r="FZ89" i="31"/>
  <c r="FZ103" i="31"/>
  <c r="FZ107" i="31"/>
  <c r="AO214" i="2"/>
  <c r="AN266" i="2"/>
  <c r="AO266" i="2" s="1"/>
  <c r="AN240" i="2"/>
  <c r="AN241" i="2" s="1"/>
  <c r="AN356" i="2"/>
  <c r="AO356" i="2" s="1"/>
  <c r="AO285" i="2"/>
  <c r="AN410" i="2"/>
  <c r="AO410" i="2" s="1"/>
  <c r="AN162" i="2"/>
  <c r="AO162" i="2" s="1"/>
  <c r="AN308" i="2"/>
  <c r="AO307" i="2"/>
  <c r="GA85" i="31"/>
  <c r="L15" i="2"/>
  <c r="AG15" i="2"/>
  <c r="K107" i="7"/>
  <c r="Q28" i="4" s="1"/>
  <c r="M93" i="11"/>
  <c r="K105" i="11" s="1"/>
  <c r="U27" i="4" s="1"/>
  <c r="M122" i="11"/>
  <c r="AO423" i="2"/>
  <c r="AN424" i="2"/>
  <c r="AO96" i="2"/>
  <c r="AN97" i="2"/>
  <c r="AO60" i="2"/>
  <c r="AN61" i="2"/>
  <c r="AO332" i="2"/>
  <c r="AN333" i="2"/>
  <c r="AN178" i="2"/>
  <c r="AO177" i="2"/>
  <c r="AN204" i="2"/>
  <c r="AO203" i="2"/>
  <c r="AO193" i="2"/>
  <c r="AN194" i="2"/>
  <c r="AO148" i="2"/>
  <c r="AN149" i="2"/>
  <c r="AO395" i="2"/>
  <c r="AN396" i="2"/>
  <c r="AO107" i="2"/>
  <c r="AN108" i="2"/>
  <c r="AO382" i="2"/>
  <c r="AN383" i="2"/>
  <c r="AO121" i="2"/>
  <c r="AN122" i="2"/>
  <c r="AO286" i="2"/>
  <c r="AN287" i="2"/>
  <c r="AO215" i="2"/>
  <c r="AN216" i="2"/>
  <c r="AO440" i="2"/>
  <c r="AN441" i="2"/>
  <c r="AO17" i="2"/>
  <c r="AN18" i="2"/>
  <c r="AF21" i="2"/>
  <c r="L21" i="2"/>
  <c r="AF20" i="2"/>
  <c r="AD31" i="2"/>
  <c r="L31" i="7"/>
  <c r="I108" i="7"/>
  <c r="I109" i="7"/>
  <c r="AF22" i="2"/>
  <c r="AC23" i="2"/>
  <c r="K23" i="2" s="1"/>
  <c r="AC24" i="2"/>
  <c r="X19" i="2"/>
  <c r="O19" i="4" l="1"/>
  <c r="H89" i="31"/>
  <c r="AO240" i="2"/>
  <c r="J108" i="7"/>
  <c r="Q20" i="4" s="1"/>
  <c r="AO132" i="2"/>
  <c r="AN133" i="2"/>
  <c r="K128" i="11"/>
  <c r="V21" i="4" s="1"/>
  <c r="K132" i="11"/>
  <c r="V25" i="4" s="1"/>
  <c r="K136" i="11"/>
  <c r="V29" i="4" s="1"/>
  <c r="K129" i="11"/>
  <c r="V22" i="4" s="1"/>
  <c r="K133" i="11"/>
  <c r="K137" i="11"/>
  <c r="V30" i="4" s="1"/>
  <c r="K130" i="11"/>
  <c r="V23" i="4" s="1"/>
  <c r="K138" i="11"/>
  <c r="V31" i="4" s="1"/>
  <c r="K142" i="11"/>
  <c r="V35" i="4" s="1"/>
  <c r="K146" i="11"/>
  <c r="V39" i="4" s="1"/>
  <c r="K134" i="11"/>
  <c r="V27" i="4" s="1"/>
  <c r="K144" i="11"/>
  <c r="V37" i="4" s="1"/>
  <c r="K131" i="11"/>
  <c r="V24" i="4" s="1"/>
  <c r="K139" i="11"/>
  <c r="V32" i="4" s="1"/>
  <c r="K143" i="11"/>
  <c r="V36" i="4" s="1"/>
  <c r="K127" i="11"/>
  <c r="V20" i="4" s="1"/>
  <c r="K140" i="11"/>
  <c r="V33" i="4" s="1"/>
  <c r="K141" i="11"/>
  <c r="V34" i="4" s="1"/>
  <c r="K135" i="11"/>
  <c r="V28" i="4" s="1"/>
  <c r="K145" i="11"/>
  <c r="V38" i="4" s="1"/>
  <c r="S22" i="4"/>
  <c r="S38" i="4"/>
  <c r="S28" i="4"/>
  <c r="S35" i="4"/>
  <c r="S20" i="4"/>
  <c r="AN163" i="2"/>
  <c r="AN164" i="2" s="1"/>
  <c r="AN267" i="2"/>
  <c r="AN268" i="2" s="1"/>
  <c r="GA92" i="31"/>
  <c r="GA90" i="31"/>
  <c r="GA95" i="31"/>
  <c r="GA93" i="31"/>
  <c r="GA91" i="31"/>
  <c r="GA96" i="31"/>
  <c r="GA94" i="31"/>
  <c r="GA97" i="31"/>
  <c r="GA98" i="31"/>
  <c r="GA102" i="31"/>
  <c r="GA99" i="31"/>
  <c r="GA100" i="31"/>
  <c r="GA104" i="31"/>
  <c r="GA105" i="31"/>
  <c r="GA107" i="31"/>
  <c r="GA101" i="31"/>
  <c r="GA108" i="31"/>
  <c r="GA103" i="31"/>
  <c r="GA106" i="31"/>
  <c r="GA89" i="31"/>
  <c r="AN357" i="2"/>
  <c r="AO357" i="2" s="1"/>
  <c r="S21" i="4"/>
  <c r="S24" i="4"/>
  <c r="S32" i="4"/>
  <c r="S36" i="4"/>
  <c r="S26" i="4"/>
  <c r="S29" i="4"/>
  <c r="S30" i="4"/>
  <c r="AN411" i="2"/>
  <c r="AO411" i="2" s="1"/>
  <c r="T21" i="4"/>
  <c r="T25" i="4"/>
  <c r="T29" i="4"/>
  <c r="T33" i="4"/>
  <c r="T37" i="4"/>
  <c r="T32" i="4"/>
  <c r="T22" i="4"/>
  <c r="T26" i="4"/>
  <c r="T30" i="4"/>
  <c r="T34" i="4"/>
  <c r="T38" i="4"/>
  <c r="T28" i="4"/>
  <c r="T20" i="4"/>
  <c r="T23" i="4"/>
  <c r="T27" i="4"/>
  <c r="T31" i="4"/>
  <c r="T35" i="4"/>
  <c r="T39" i="4"/>
  <c r="T24" i="4"/>
  <c r="T36" i="4"/>
  <c r="R25" i="4"/>
  <c r="R29" i="4"/>
  <c r="R33" i="4"/>
  <c r="R37" i="4"/>
  <c r="R36" i="4"/>
  <c r="R22" i="4"/>
  <c r="R34" i="4"/>
  <c r="R38" i="4"/>
  <c r="R32" i="4"/>
  <c r="R27" i="4"/>
  <c r="R31" i="4"/>
  <c r="R39" i="4"/>
  <c r="R28" i="4"/>
  <c r="R20" i="4"/>
  <c r="S25" i="4"/>
  <c r="S37" i="4"/>
  <c r="S34" i="4"/>
  <c r="S23" i="4"/>
  <c r="S27" i="4"/>
  <c r="S39" i="4"/>
  <c r="R26" i="4"/>
  <c r="R30" i="4"/>
  <c r="AO308" i="2"/>
  <c r="AN309" i="2"/>
  <c r="GB85" i="31"/>
  <c r="AO241" i="2"/>
  <c r="AN242" i="2"/>
  <c r="AO441" i="2"/>
  <c r="AN442" i="2"/>
  <c r="AO163" i="2"/>
  <c r="AN358" i="2"/>
  <c r="AO383" i="2"/>
  <c r="AN384" i="2"/>
  <c r="AO108" i="2"/>
  <c r="AN109" i="2"/>
  <c r="AO149" i="2"/>
  <c r="AN150" i="2"/>
  <c r="AO194" i="2"/>
  <c r="AN195" i="2"/>
  <c r="AO333" i="2"/>
  <c r="AN334" i="2"/>
  <c r="AO216" i="2"/>
  <c r="AN217" i="2"/>
  <c r="AO287" i="2"/>
  <c r="AN288" i="2"/>
  <c r="AO122" i="2"/>
  <c r="AN123" i="2"/>
  <c r="AO396" i="2"/>
  <c r="AN397" i="2"/>
  <c r="AO61" i="2"/>
  <c r="AN62" i="2"/>
  <c r="AO97" i="2"/>
  <c r="AN98" i="2"/>
  <c r="AO424" i="2"/>
  <c r="AN425" i="2"/>
  <c r="AO204" i="2"/>
  <c r="AN205" i="2"/>
  <c r="AO178" i="2"/>
  <c r="AN179" i="2"/>
  <c r="AO18" i="2"/>
  <c r="AN19" i="2"/>
  <c r="AD32" i="2"/>
  <c r="Q37" i="4"/>
  <c r="Q34" i="4"/>
  <c r="V26" i="4"/>
  <c r="K109" i="11"/>
  <c r="U31" i="4" s="1"/>
  <c r="K106" i="11"/>
  <c r="U28" i="4" s="1"/>
  <c r="Q23" i="4"/>
  <c r="Q35" i="4"/>
  <c r="Q36" i="4"/>
  <c r="K110" i="11"/>
  <c r="U32" i="4" s="1"/>
  <c r="K102" i="11"/>
  <c r="U24" i="4" s="1"/>
  <c r="K104" i="11"/>
  <c r="U26" i="4" s="1"/>
  <c r="K116" i="11"/>
  <c r="U38" i="4" s="1"/>
  <c r="K107" i="11"/>
  <c r="U29" i="4" s="1"/>
  <c r="K117" i="11"/>
  <c r="U39" i="4" s="1"/>
  <c r="K103" i="11"/>
  <c r="U25" i="4" s="1"/>
  <c r="K113" i="11"/>
  <c r="U35" i="4" s="1"/>
  <c r="Q21" i="4"/>
  <c r="Q24" i="4"/>
  <c r="Q27" i="4"/>
  <c r="Q25" i="4"/>
  <c r="Q38" i="4"/>
  <c r="S33" i="4"/>
  <c r="Q26" i="4"/>
  <c r="Q22" i="4"/>
  <c r="Q31" i="4"/>
  <c r="Q39" i="4"/>
  <c r="S31" i="4"/>
  <c r="Q29" i="4"/>
  <c r="Q33" i="4"/>
  <c r="Q32" i="4"/>
  <c r="Q30" i="4"/>
  <c r="K108" i="11"/>
  <c r="U30" i="4" s="1"/>
  <c r="K112" i="11"/>
  <c r="U34" i="4" s="1"/>
  <c r="K114" i="11"/>
  <c r="U36" i="4" s="1"/>
  <c r="K99" i="11"/>
  <c r="U21" i="4" s="1"/>
  <c r="K98" i="11"/>
  <c r="U20" i="4" s="1"/>
  <c r="K101" i="11"/>
  <c r="U23" i="4" s="1"/>
  <c r="K100" i="11"/>
  <c r="U22" i="4" s="1"/>
  <c r="K111" i="11"/>
  <c r="U33" i="4" s="1"/>
  <c r="K115" i="11"/>
  <c r="U37" i="4" s="1"/>
  <c r="R35" i="4"/>
  <c r="AE23" i="2"/>
  <c r="K24" i="2"/>
  <c r="AE24" i="2"/>
  <c r="X20" i="2"/>
  <c r="AF23" i="2"/>
  <c r="AO133" i="2" l="1"/>
  <c r="AN134" i="2"/>
  <c r="AO267" i="2"/>
  <c r="AN412" i="2"/>
  <c r="AN413" i="2" s="1"/>
  <c r="GB91" i="31"/>
  <c r="GB92" i="31"/>
  <c r="GB94" i="31"/>
  <c r="GB95" i="31"/>
  <c r="GB90" i="31"/>
  <c r="GB101" i="31"/>
  <c r="GB97" i="31"/>
  <c r="GB98" i="31"/>
  <c r="GB102" i="31"/>
  <c r="GB103" i="31"/>
  <c r="GB96" i="31"/>
  <c r="GB100" i="31"/>
  <c r="GB104" i="31"/>
  <c r="GB105" i="31"/>
  <c r="GB93" i="31"/>
  <c r="GB107" i="31"/>
  <c r="GB99" i="31"/>
  <c r="GB89" i="31"/>
  <c r="GB108" i="31"/>
  <c r="GB106" i="31"/>
  <c r="R24" i="4"/>
  <c r="R23" i="4"/>
  <c r="R21" i="4"/>
  <c r="AO309" i="2"/>
  <c r="AN310" i="2"/>
  <c r="GC85" i="31"/>
  <c r="L23" i="2"/>
  <c r="AO242" i="2"/>
  <c r="AN243" i="2"/>
  <c r="AO179" i="2"/>
  <c r="AN180" i="2"/>
  <c r="AO425" i="2"/>
  <c r="AN426" i="2"/>
  <c r="AO62" i="2"/>
  <c r="AN63" i="2"/>
  <c r="AO397" i="2"/>
  <c r="AN398" i="2"/>
  <c r="AO123" i="2"/>
  <c r="AN124" i="2"/>
  <c r="AO217" i="2"/>
  <c r="AN218" i="2"/>
  <c r="AO268" i="2"/>
  <c r="AN269" i="2"/>
  <c r="AO150" i="2"/>
  <c r="AN151" i="2"/>
  <c r="AO384" i="2"/>
  <c r="AN385" i="2"/>
  <c r="AO164" i="2"/>
  <c r="AN165" i="2"/>
  <c r="AO205" i="2"/>
  <c r="AN206" i="2"/>
  <c r="AO98" i="2"/>
  <c r="AN99" i="2"/>
  <c r="AO288" i="2"/>
  <c r="AN289" i="2"/>
  <c r="AO334" i="2"/>
  <c r="AN335" i="2"/>
  <c r="AO195" i="2"/>
  <c r="AN196" i="2"/>
  <c r="AO109" i="2"/>
  <c r="AN110" i="2"/>
  <c r="AO358" i="2"/>
  <c r="AN359" i="2"/>
  <c r="AO442" i="2"/>
  <c r="AN443" i="2"/>
  <c r="AO19" i="2"/>
  <c r="AN20" i="2"/>
  <c r="L24" i="2"/>
  <c r="AD33" i="2"/>
  <c r="AG24" i="2"/>
  <c r="G57" i="14" s="1"/>
  <c r="AG23" i="2"/>
  <c r="J57" i="13" s="1"/>
  <c r="AF24" i="2"/>
  <c r="X21" i="2"/>
  <c r="AO412" i="2" l="1"/>
  <c r="AO134" i="2"/>
  <c r="AN135" i="2"/>
  <c r="F59" i="14"/>
  <c r="F73" i="14"/>
  <c r="F62" i="14"/>
  <c r="F77" i="14"/>
  <c r="F58" i="14"/>
  <c r="F65" i="14"/>
  <c r="F70" i="14"/>
  <c r="F76" i="14"/>
  <c r="F66" i="14"/>
  <c r="F60" i="14"/>
  <c r="F63" i="14"/>
  <c r="F68" i="14"/>
  <c r="F74" i="14"/>
  <c r="F67" i="14"/>
  <c r="F69" i="14"/>
  <c r="F72" i="14"/>
  <c r="F75" i="14"/>
  <c r="F61" i="14"/>
  <c r="F71" i="14"/>
  <c r="F64" i="14"/>
  <c r="I60" i="13"/>
  <c r="I64" i="13"/>
  <c r="I68" i="13"/>
  <c r="I72" i="13"/>
  <c r="I76" i="13"/>
  <c r="I61" i="13"/>
  <c r="I65" i="13"/>
  <c r="I69" i="13"/>
  <c r="I73" i="13"/>
  <c r="I77" i="13"/>
  <c r="I66" i="13"/>
  <c r="I74" i="13"/>
  <c r="I70" i="13"/>
  <c r="I59" i="13"/>
  <c r="I67" i="13"/>
  <c r="I75" i="13"/>
  <c r="I62" i="13"/>
  <c r="I58" i="13"/>
  <c r="I63" i="13"/>
  <c r="I71" i="13"/>
  <c r="GC90" i="31"/>
  <c r="GC91" i="31"/>
  <c r="GC92" i="31"/>
  <c r="GC93" i="31"/>
  <c r="GC94" i="31"/>
  <c r="GC97" i="31"/>
  <c r="GC95" i="31"/>
  <c r="GC96" i="31"/>
  <c r="GC100" i="31"/>
  <c r="GC101" i="31"/>
  <c r="GC106" i="31"/>
  <c r="GC103" i="31"/>
  <c r="GC89" i="31"/>
  <c r="GC98" i="31"/>
  <c r="GC105" i="31"/>
  <c r="GC99" i="31"/>
  <c r="GC104" i="31"/>
  <c r="GC107" i="31"/>
  <c r="GC102" i="31"/>
  <c r="GC108" i="31"/>
  <c r="AO310" i="2"/>
  <c r="AN311" i="2"/>
  <c r="GD85" i="31"/>
  <c r="AO243" i="2"/>
  <c r="AN244" i="2"/>
  <c r="AO443" i="2"/>
  <c r="AN444" i="2"/>
  <c r="AO110" i="2"/>
  <c r="AN111" i="2"/>
  <c r="AO335" i="2"/>
  <c r="AN336" i="2"/>
  <c r="AO289" i="2"/>
  <c r="AN290" i="2"/>
  <c r="AO413" i="2"/>
  <c r="AN414" i="2"/>
  <c r="AN207" i="2"/>
  <c r="AO206" i="2"/>
  <c r="AO385" i="2"/>
  <c r="AN386" i="2"/>
  <c r="AO269" i="2"/>
  <c r="AN270" i="2"/>
  <c r="AO218" i="2"/>
  <c r="AN219" i="2"/>
  <c r="AO398" i="2"/>
  <c r="AN399" i="2"/>
  <c r="AO426" i="2"/>
  <c r="AN427" i="2"/>
  <c r="AO359" i="2"/>
  <c r="AN360" i="2"/>
  <c r="AO196" i="2"/>
  <c r="AN197" i="2"/>
  <c r="AO99" i="2"/>
  <c r="AN100" i="2"/>
  <c r="AO165" i="2"/>
  <c r="AN166" i="2"/>
  <c r="AO151" i="2"/>
  <c r="AN152" i="2"/>
  <c r="AO124" i="2"/>
  <c r="AN125" i="2"/>
  <c r="AO63" i="2"/>
  <c r="AN64" i="2"/>
  <c r="AO180" i="2"/>
  <c r="AN181" i="2"/>
  <c r="AO20" i="2"/>
  <c r="AN21" i="2"/>
  <c r="AD34" i="2"/>
  <c r="F174" i="2"/>
  <c r="AC25" i="2"/>
  <c r="X22" i="2"/>
  <c r="AN136" i="2" l="1"/>
  <c r="AO135" i="2"/>
  <c r="GD90" i="31"/>
  <c r="GD91" i="31"/>
  <c r="GD92" i="31"/>
  <c r="GD93" i="31"/>
  <c r="GD96" i="31"/>
  <c r="GD97" i="31"/>
  <c r="GD98" i="31"/>
  <c r="GD99" i="31"/>
  <c r="GD94" i="31"/>
  <c r="GD100" i="31"/>
  <c r="GD101" i="31"/>
  <c r="GD105" i="31"/>
  <c r="GD95" i="31"/>
  <c r="GD106" i="31"/>
  <c r="GD103" i="31"/>
  <c r="GD108" i="31"/>
  <c r="GD89" i="31"/>
  <c r="GD104" i="31"/>
  <c r="GD107" i="31"/>
  <c r="GD102" i="31"/>
  <c r="W33" i="4"/>
  <c r="W38" i="4"/>
  <c r="W37" i="4"/>
  <c r="W36" i="4"/>
  <c r="W39" i="4"/>
  <c r="W32" i="4"/>
  <c r="W31" i="4"/>
  <c r="W34" i="4"/>
  <c r="W24" i="4"/>
  <c r="W29" i="4"/>
  <c r="W27" i="4"/>
  <c r="W30" i="4"/>
  <c r="W25" i="4"/>
  <c r="W26" i="4"/>
  <c r="W20" i="4"/>
  <c r="AN312" i="2"/>
  <c r="AO311" i="2"/>
  <c r="GE85" i="31"/>
  <c r="AO244" i="2"/>
  <c r="AN245" i="2"/>
  <c r="AO181" i="2"/>
  <c r="AN182" i="2"/>
  <c r="AO125" i="2"/>
  <c r="AN126" i="2"/>
  <c r="AO152" i="2"/>
  <c r="AO100" i="2"/>
  <c r="AN101" i="2"/>
  <c r="AO360" i="2"/>
  <c r="AN361" i="2"/>
  <c r="AO399" i="2"/>
  <c r="AN400" i="2"/>
  <c r="AO270" i="2"/>
  <c r="AN271" i="2"/>
  <c r="AO290" i="2"/>
  <c r="AN291" i="2"/>
  <c r="AO111" i="2"/>
  <c r="AN112" i="2"/>
  <c r="AO207" i="2"/>
  <c r="AN208" i="2"/>
  <c r="AO64" i="2"/>
  <c r="AN65" i="2"/>
  <c r="AO166" i="2"/>
  <c r="AN167" i="2"/>
  <c r="AN198" i="2"/>
  <c r="AO198" i="2" s="1"/>
  <c r="AO197" i="2"/>
  <c r="AO427" i="2"/>
  <c r="AN428" i="2"/>
  <c r="AO219" i="2"/>
  <c r="AN220" i="2"/>
  <c r="AO386" i="2"/>
  <c r="AN387" i="2"/>
  <c r="AO414" i="2"/>
  <c r="AN415" i="2"/>
  <c r="AO336" i="2"/>
  <c r="AN337" i="2"/>
  <c r="AO444" i="2"/>
  <c r="AN445" i="2"/>
  <c r="AO21" i="2"/>
  <c r="AN22" i="2"/>
  <c r="W21" i="4"/>
  <c r="W35" i="4"/>
  <c r="W23" i="4"/>
  <c r="W22" i="4"/>
  <c r="W28" i="4"/>
  <c r="AD35" i="2"/>
  <c r="AE25" i="2"/>
  <c r="K25" i="2"/>
  <c r="X21" i="4"/>
  <c r="X24" i="4"/>
  <c r="X28" i="4"/>
  <c r="X32" i="4"/>
  <c r="X36" i="4"/>
  <c r="X22" i="4"/>
  <c r="X30" i="4"/>
  <c r="X34" i="4"/>
  <c r="X27" i="4"/>
  <c r="X35" i="4"/>
  <c r="X20" i="4"/>
  <c r="X25" i="4"/>
  <c r="X29" i="4"/>
  <c r="X33" i="4"/>
  <c r="X37" i="4"/>
  <c r="X26" i="4"/>
  <c r="X38" i="4"/>
  <c r="X23" i="4"/>
  <c r="X31" i="4"/>
  <c r="X39" i="4"/>
  <c r="X23" i="2"/>
  <c r="AN137" i="2" l="1"/>
  <c r="AO136" i="2"/>
  <c r="GE92" i="31"/>
  <c r="GE90" i="31"/>
  <c r="GE91" i="31"/>
  <c r="GE95" i="31"/>
  <c r="GE93" i="31"/>
  <c r="GE94" i="31"/>
  <c r="GE96" i="31"/>
  <c r="GE98" i="31"/>
  <c r="GE102" i="31"/>
  <c r="GE99" i="31"/>
  <c r="GE104" i="31"/>
  <c r="GE101" i="31"/>
  <c r="GE105" i="31"/>
  <c r="GE100" i="31"/>
  <c r="GE106" i="31"/>
  <c r="GE107" i="31"/>
  <c r="GE103" i="31"/>
  <c r="GE108" i="31"/>
  <c r="GE97" i="31"/>
  <c r="GE89" i="31"/>
  <c r="AN313" i="2"/>
  <c r="AO312" i="2"/>
  <c r="GF85" i="31"/>
  <c r="AO245" i="2"/>
  <c r="AN246" i="2"/>
  <c r="AO445" i="2"/>
  <c r="AN446" i="2"/>
  <c r="AO415" i="2"/>
  <c r="AN416" i="2"/>
  <c r="AO220" i="2"/>
  <c r="AN221" i="2"/>
  <c r="AO167" i="2"/>
  <c r="AN168" i="2"/>
  <c r="AO65" i="2"/>
  <c r="AN66" i="2"/>
  <c r="AO112" i="2"/>
  <c r="AN113" i="2"/>
  <c r="AN272" i="2"/>
  <c r="AO271" i="2"/>
  <c r="AO361" i="2"/>
  <c r="AN362" i="2"/>
  <c r="AN102" i="2"/>
  <c r="AO102" i="2" s="1"/>
  <c r="AO101" i="2"/>
  <c r="AO126" i="2"/>
  <c r="AN127" i="2"/>
  <c r="AO127" i="2" s="1"/>
  <c r="AO337" i="2"/>
  <c r="AN338" i="2"/>
  <c r="AN388" i="2"/>
  <c r="AO387" i="2"/>
  <c r="AO428" i="2"/>
  <c r="AN429" i="2"/>
  <c r="AO208" i="2"/>
  <c r="AN209" i="2"/>
  <c r="AO291" i="2"/>
  <c r="AN292" i="2"/>
  <c r="AN401" i="2"/>
  <c r="AO400" i="2"/>
  <c r="AO182" i="2"/>
  <c r="AN183" i="2"/>
  <c r="AO22" i="2"/>
  <c r="AN23" i="2"/>
  <c r="L25" i="2"/>
  <c r="AD36" i="2"/>
  <c r="AF25" i="2"/>
  <c r="AG25" i="2"/>
  <c r="X24" i="2"/>
  <c r="AN138" i="2" l="1"/>
  <c r="AO137" i="2"/>
  <c r="GF91" i="31"/>
  <c r="GF92" i="31"/>
  <c r="GF94" i="31"/>
  <c r="GF95" i="31"/>
  <c r="GF93" i="31"/>
  <c r="GF97" i="31"/>
  <c r="GF96" i="31"/>
  <c r="GF101" i="31"/>
  <c r="GF90" i="31"/>
  <c r="GF98" i="31"/>
  <c r="GF102" i="31"/>
  <c r="GF99" i="31"/>
  <c r="GF103" i="31"/>
  <c r="GF104" i="31"/>
  <c r="GF100" i="31"/>
  <c r="GF106" i="31"/>
  <c r="GF107" i="31"/>
  <c r="GF108" i="31"/>
  <c r="GF89" i="31"/>
  <c r="GF105" i="31"/>
  <c r="AO313" i="2"/>
  <c r="AN314" i="2"/>
  <c r="GG85" i="31"/>
  <c r="AO246" i="2"/>
  <c r="AN247" i="2"/>
  <c r="AO183" i="2"/>
  <c r="AN184" i="2"/>
  <c r="AO292" i="2"/>
  <c r="AN293" i="2"/>
  <c r="AO362" i="2"/>
  <c r="AN363" i="2"/>
  <c r="AO113" i="2"/>
  <c r="AN114" i="2"/>
  <c r="AO168" i="2"/>
  <c r="AN169" i="2"/>
  <c r="AO416" i="2"/>
  <c r="AN417" i="2"/>
  <c r="AN389" i="2"/>
  <c r="AO388" i="2"/>
  <c r="AO209" i="2"/>
  <c r="AN210" i="2"/>
  <c r="AO210" i="2" s="1"/>
  <c r="AO429" i="2"/>
  <c r="AN430" i="2"/>
  <c r="AO338" i="2"/>
  <c r="AN339" i="2"/>
  <c r="AN67" i="2"/>
  <c r="AO66" i="2"/>
  <c r="AO221" i="2"/>
  <c r="AN222" i="2"/>
  <c r="AN447" i="2"/>
  <c r="AO446" i="2"/>
  <c r="AN402" i="2"/>
  <c r="AO401" i="2"/>
  <c r="AO272" i="2"/>
  <c r="AN273" i="2"/>
  <c r="AO23" i="2"/>
  <c r="AN24" i="2"/>
  <c r="AD37" i="2"/>
  <c r="M72" i="15"/>
  <c r="X25" i="2"/>
  <c r="AO138" i="2" l="1"/>
  <c r="AN139" i="2"/>
  <c r="H108" i="15"/>
  <c r="Y21" i="4" s="1"/>
  <c r="H112" i="15"/>
  <c r="Y25" i="4" s="1"/>
  <c r="H116" i="15"/>
  <c r="Y29" i="4" s="1"/>
  <c r="H120" i="15"/>
  <c r="Y33" i="4" s="1"/>
  <c r="H124" i="15"/>
  <c r="H109" i="15"/>
  <c r="Y22" i="4" s="1"/>
  <c r="H113" i="15"/>
  <c r="Y26" i="4" s="1"/>
  <c r="H117" i="15"/>
  <c r="Y30" i="4" s="1"/>
  <c r="H121" i="15"/>
  <c r="Y34" i="4" s="1"/>
  <c r="H125" i="15"/>
  <c r="Y38" i="4" s="1"/>
  <c r="H110" i="15"/>
  <c r="Y23" i="4" s="1"/>
  <c r="H118" i="15"/>
  <c r="Y31" i="4" s="1"/>
  <c r="H126" i="15"/>
  <c r="Y39" i="4" s="1"/>
  <c r="H114" i="15"/>
  <c r="Y27" i="4" s="1"/>
  <c r="H111" i="15"/>
  <c r="Y24" i="4" s="1"/>
  <c r="H119" i="15"/>
  <c r="Y32" i="4" s="1"/>
  <c r="H107" i="15"/>
  <c r="Y20" i="4" s="1"/>
  <c r="H122" i="15"/>
  <c r="Y35" i="4" s="1"/>
  <c r="H115" i="15"/>
  <c r="Y28" i="4" s="1"/>
  <c r="H123" i="15"/>
  <c r="Y36" i="4" s="1"/>
  <c r="GG90" i="31"/>
  <c r="GG91" i="31"/>
  <c r="GG92" i="31"/>
  <c r="GG93" i="31"/>
  <c r="GG94" i="31"/>
  <c r="GG97" i="31"/>
  <c r="GG95" i="31"/>
  <c r="GG100" i="31"/>
  <c r="GG96" i="31"/>
  <c r="GG101" i="31"/>
  <c r="GG98" i="31"/>
  <c r="GG102" i="31"/>
  <c r="GG106" i="31"/>
  <c r="GG99" i="31"/>
  <c r="GG103" i="31"/>
  <c r="GG104" i="31"/>
  <c r="GG89" i="31"/>
  <c r="GG107" i="31"/>
  <c r="GG105" i="31"/>
  <c r="GG108" i="31"/>
  <c r="Y37" i="4"/>
  <c r="AO314" i="2"/>
  <c r="AN315" i="2"/>
  <c r="GH85" i="31"/>
  <c r="AO247" i="2"/>
  <c r="AN248" i="2"/>
  <c r="AO222" i="2"/>
  <c r="AN223" i="2"/>
  <c r="AO339" i="2"/>
  <c r="AN340" i="2"/>
  <c r="AO417" i="2"/>
  <c r="AN418" i="2"/>
  <c r="AO114" i="2"/>
  <c r="AN115" i="2"/>
  <c r="AO115" i="2" s="1"/>
  <c r="AN403" i="2"/>
  <c r="AO402" i="2"/>
  <c r="AO273" i="2"/>
  <c r="AN274" i="2"/>
  <c r="AN431" i="2"/>
  <c r="AO430" i="2"/>
  <c r="AO169" i="2"/>
  <c r="AN170" i="2"/>
  <c r="AO363" i="2"/>
  <c r="AN364" i="2"/>
  <c r="AO293" i="2"/>
  <c r="AN294" i="2"/>
  <c r="AO184" i="2"/>
  <c r="AN185" i="2"/>
  <c r="AO447" i="2"/>
  <c r="AN448" i="2"/>
  <c r="AO67" i="2"/>
  <c r="AN68" i="2"/>
  <c r="AO389" i="2"/>
  <c r="AN390" i="2"/>
  <c r="AO390" i="2" s="1"/>
  <c r="AO24" i="2"/>
  <c r="AN25" i="2"/>
  <c r="AD38" i="2"/>
  <c r="X26" i="2"/>
  <c r="AO139" i="2" l="1"/>
  <c r="AN140" i="2"/>
  <c r="GH90" i="31"/>
  <c r="GH91" i="31"/>
  <c r="GH93" i="31"/>
  <c r="GH92" i="31"/>
  <c r="GH95" i="31"/>
  <c r="GH96" i="31"/>
  <c r="GH94" i="31"/>
  <c r="GH97" i="31"/>
  <c r="GH98" i="31"/>
  <c r="GH99" i="31"/>
  <c r="GH100" i="31"/>
  <c r="GH105" i="31"/>
  <c r="GH102" i="31"/>
  <c r="GH106" i="31"/>
  <c r="GH108" i="31"/>
  <c r="GH104" i="31"/>
  <c r="GH89" i="31"/>
  <c r="GH101" i="31"/>
  <c r="GH103" i="31"/>
  <c r="GH107" i="31"/>
  <c r="AN316" i="2"/>
  <c r="AO315" i="2"/>
  <c r="GI85" i="31"/>
  <c r="AO248" i="2"/>
  <c r="AN249" i="2"/>
  <c r="AO448" i="2"/>
  <c r="AN449" i="2"/>
  <c r="AO294" i="2"/>
  <c r="AN295" i="2"/>
  <c r="AO170" i="2"/>
  <c r="AN171" i="2"/>
  <c r="AO418" i="2"/>
  <c r="AN419" i="2"/>
  <c r="AO419" i="2" s="1"/>
  <c r="AO340" i="2"/>
  <c r="AN341" i="2"/>
  <c r="AO431" i="2"/>
  <c r="AN432" i="2"/>
  <c r="AO403" i="2"/>
  <c r="AN404" i="2"/>
  <c r="AO68" i="2"/>
  <c r="AN69" i="2"/>
  <c r="AO185" i="2"/>
  <c r="AN186" i="2"/>
  <c r="AO364" i="2"/>
  <c r="AN365" i="2"/>
  <c r="AN153" i="2"/>
  <c r="AO274" i="2"/>
  <c r="AN275" i="2"/>
  <c r="AO223" i="2"/>
  <c r="AN224" i="2"/>
  <c r="AO25" i="2"/>
  <c r="AN26" i="2"/>
  <c r="F189" i="2"/>
  <c r="AC26" i="2"/>
  <c r="X27" i="2"/>
  <c r="F116" i="2"/>
  <c r="AO140" i="2" l="1"/>
  <c r="AN141" i="2"/>
  <c r="GI92" i="31"/>
  <c r="GI90" i="31"/>
  <c r="GI95" i="31"/>
  <c r="GI91" i="31"/>
  <c r="GI93" i="31"/>
  <c r="GI96" i="31"/>
  <c r="GI97" i="31"/>
  <c r="GI98" i="31"/>
  <c r="GI102" i="31"/>
  <c r="GI99" i="31"/>
  <c r="GI100" i="31"/>
  <c r="GI104" i="31"/>
  <c r="GI105" i="31"/>
  <c r="GI107" i="31"/>
  <c r="GI108" i="31"/>
  <c r="GI94" i="31"/>
  <c r="GI106" i="31"/>
  <c r="GI89" i="31"/>
  <c r="GI101" i="31"/>
  <c r="GI103" i="31"/>
  <c r="AN317" i="2"/>
  <c r="AO316" i="2"/>
  <c r="GJ85" i="31"/>
  <c r="AO249" i="2"/>
  <c r="AN250" i="2"/>
  <c r="AO153" i="2"/>
  <c r="AN154" i="2"/>
  <c r="AO186" i="2"/>
  <c r="AN187" i="2"/>
  <c r="AO187" i="2" s="1"/>
  <c r="AO404" i="2"/>
  <c r="AN405" i="2"/>
  <c r="AO405" i="2" s="1"/>
  <c r="AO341" i="2"/>
  <c r="AN342" i="2"/>
  <c r="AO295" i="2"/>
  <c r="AN296" i="2"/>
  <c r="AO224" i="2"/>
  <c r="AN225" i="2"/>
  <c r="AO275" i="2"/>
  <c r="AN276" i="2"/>
  <c r="AO365" i="2"/>
  <c r="AN366" i="2"/>
  <c r="AO69" i="2"/>
  <c r="AN70" i="2"/>
  <c r="AO432" i="2"/>
  <c r="AN433" i="2"/>
  <c r="AO171" i="2"/>
  <c r="AN172" i="2"/>
  <c r="AO172" i="2" s="1"/>
  <c r="AO449" i="2"/>
  <c r="AN450" i="2"/>
  <c r="AO26" i="2"/>
  <c r="AN27" i="2"/>
  <c r="AE26" i="2"/>
  <c r="K26" i="2"/>
  <c r="X28" i="2"/>
  <c r="AO141" i="2" l="1"/>
  <c r="AN142" i="2"/>
  <c r="AO142" i="2" s="1"/>
  <c r="GJ91" i="31"/>
  <c r="GJ92" i="31"/>
  <c r="GJ90" i="31"/>
  <c r="GJ94" i="31"/>
  <c r="GJ93" i="31"/>
  <c r="GJ95" i="31"/>
  <c r="GJ101" i="31"/>
  <c r="GJ97" i="31"/>
  <c r="GJ98" i="31"/>
  <c r="GJ102" i="31"/>
  <c r="GJ103" i="31"/>
  <c r="GJ100" i="31"/>
  <c r="GJ104" i="31"/>
  <c r="GJ96" i="31"/>
  <c r="GJ99" i="31"/>
  <c r="GJ105" i="31"/>
  <c r="GJ107" i="31"/>
  <c r="GJ89" i="31"/>
  <c r="GJ106" i="31"/>
  <c r="GJ108" i="31"/>
  <c r="AN318" i="2"/>
  <c r="AO317" i="2"/>
  <c r="GK85" i="31"/>
  <c r="AO250" i="2"/>
  <c r="AN251" i="2"/>
  <c r="AO450" i="2"/>
  <c r="AN451" i="2"/>
  <c r="AO433" i="2"/>
  <c r="AN434" i="2"/>
  <c r="AO366" i="2"/>
  <c r="AN367" i="2"/>
  <c r="AO225" i="2"/>
  <c r="AN226" i="2"/>
  <c r="AO154" i="2"/>
  <c r="AN155" i="2"/>
  <c r="AO70" i="2"/>
  <c r="AN71" i="2"/>
  <c r="AO276" i="2"/>
  <c r="AN277" i="2"/>
  <c r="AO296" i="2"/>
  <c r="AN297" i="2"/>
  <c r="AO342" i="2"/>
  <c r="AN343" i="2"/>
  <c r="AO27" i="2"/>
  <c r="AN28" i="2"/>
  <c r="L26" i="2"/>
  <c r="AF26" i="2"/>
  <c r="AG26" i="2"/>
  <c r="X29" i="2"/>
  <c r="GK90" i="31" l="1"/>
  <c r="GK91" i="31"/>
  <c r="GK92" i="31"/>
  <c r="GK93" i="31"/>
  <c r="GK94" i="31"/>
  <c r="GK97" i="31"/>
  <c r="GK96" i="31"/>
  <c r="GK95" i="31"/>
  <c r="GK100" i="31"/>
  <c r="GK101" i="31"/>
  <c r="GK106" i="31"/>
  <c r="GK98" i="31"/>
  <c r="GK103" i="31"/>
  <c r="GK102" i="31"/>
  <c r="GK89" i="31"/>
  <c r="GK99" i="31"/>
  <c r="GK105" i="31"/>
  <c r="GK107" i="31"/>
  <c r="GK108" i="31"/>
  <c r="GK104" i="31"/>
  <c r="AN319" i="2"/>
  <c r="AO318" i="2"/>
  <c r="GL85" i="31"/>
  <c r="AO251" i="2"/>
  <c r="AN252" i="2"/>
  <c r="AO343" i="2"/>
  <c r="AN344" i="2"/>
  <c r="AO277" i="2"/>
  <c r="AN278" i="2"/>
  <c r="AO155" i="2"/>
  <c r="AN156" i="2"/>
  <c r="AO226" i="2"/>
  <c r="AN227" i="2"/>
  <c r="AO434" i="2"/>
  <c r="AN435" i="2"/>
  <c r="AO297" i="2"/>
  <c r="AN298" i="2"/>
  <c r="AO71" i="2"/>
  <c r="AN72" i="2"/>
  <c r="AO367" i="2"/>
  <c r="AN368" i="2"/>
  <c r="AO451" i="2"/>
  <c r="AN452" i="2"/>
  <c r="AO28" i="2"/>
  <c r="AN29" i="2"/>
  <c r="M69" i="16"/>
  <c r="X30" i="2"/>
  <c r="H103" i="16" l="1"/>
  <c r="H107" i="16"/>
  <c r="H111" i="16"/>
  <c r="H115" i="16"/>
  <c r="H119" i="16"/>
  <c r="H104" i="16"/>
  <c r="H108" i="16"/>
  <c r="H112" i="16"/>
  <c r="Z30" i="4" s="1"/>
  <c r="H116" i="16"/>
  <c r="Z34" i="4" s="1"/>
  <c r="H120" i="16"/>
  <c r="Z38" i="4" s="1"/>
  <c r="H109" i="16"/>
  <c r="Z27" i="4" s="1"/>
  <c r="H117" i="16"/>
  <c r="Z35" i="4" s="1"/>
  <c r="H105" i="16"/>
  <c r="Z23" i="4" s="1"/>
  <c r="H110" i="16"/>
  <c r="Z28" i="4" s="1"/>
  <c r="H118" i="16"/>
  <c r="Z36" i="4" s="1"/>
  <c r="H113" i="16"/>
  <c r="Z31" i="4" s="1"/>
  <c r="H121" i="16"/>
  <c r="Z39" i="4" s="1"/>
  <c r="H102" i="16"/>
  <c r="Z20" i="4" s="1"/>
  <c r="H114" i="16"/>
  <c r="Z32" i="4" s="1"/>
  <c r="H106" i="16"/>
  <c r="Z24" i="4" s="1"/>
  <c r="GL90" i="31"/>
  <c r="GL91" i="31"/>
  <c r="GL93" i="31"/>
  <c r="GL92" i="31"/>
  <c r="GL96" i="31"/>
  <c r="GL97" i="31"/>
  <c r="GL94" i="31"/>
  <c r="GL98" i="31"/>
  <c r="GL99" i="31"/>
  <c r="GL95" i="31"/>
  <c r="GL100" i="31"/>
  <c r="GL101" i="31"/>
  <c r="GL105" i="31"/>
  <c r="GL106" i="31"/>
  <c r="GL103" i="31"/>
  <c r="GL108" i="31"/>
  <c r="GL102" i="31"/>
  <c r="GL89" i="31"/>
  <c r="GL104" i="31"/>
  <c r="GL107" i="31"/>
  <c r="Z21" i="4"/>
  <c r="Z25" i="4"/>
  <c r="Z29" i="4"/>
  <c r="Z33" i="4"/>
  <c r="Z37" i="4"/>
  <c r="Z22" i="4"/>
  <c r="Z26" i="4"/>
  <c r="AN320" i="2"/>
  <c r="AO319" i="2"/>
  <c r="GM85" i="31"/>
  <c r="AO252" i="2"/>
  <c r="AN253" i="2"/>
  <c r="AO368" i="2"/>
  <c r="AN369" i="2"/>
  <c r="AO72" i="2"/>
  <c r="AN73" i="2"/>
  <c r="AO227" i="2"/>
  <c r="AN228" i="2"/>
  <c r="AO278" i="2"/>
  <c r="AN279" i="2"/>
  <c r="AO452" i="2"/>
  <c r="AN453" i="2"/>
  <c r="AO298" i="2"/>
  <c r="AN299" i="2"/>
  <c r="AO435" i="2"/>
  <c r="AN436" i="2"/>
  <c r="AO436" i="2" s="1"/>
  <c r="AO156" i="2"/>
  <c r="AN157" i="2"/>
  <c r="AO157" i="2" s="1"/>
  <c r="AO344" i="2"/>
  <c r="AN345" i="2"/>
  <c r="AO29" i="2"/>
  <c r="AN30" i="2"/>
  <c r="X31" i="2"/>
  <c r="GM92" i="31" l="1"/>
  <c r="GM90" i="31"/>
  <c r="GM91" i="31"/>
  <c r="GM93" i="31"/>
  <c r="GM94" i="31"/>
  <c r="GM95" i="31"/>
  <c r="GM96" i="31"/>
  <c r="GM98" i="31"/>
  <c r="GM102" i="31"/>
  <c r="GM99" i="31"/>
  <c r="GM104" i="31"/>
  <c r="GM101" i="31"/>
  <c r="GM105" i="31"/>
  <c r="GM106" i="31"/>
  <c r="GM107" i="31"/>
  <c r="GM103" i="31"/>
  <c r="GM108" i="31"/>
  <c r="GM100" i="31"/>
  <c r="GM97" i="31"/>
  <c r="GM89" i="31"/>
  <c r="AN321" i="2"/>
  <c r="AO320" i="2"/>
  <c r="GN85" i="31"/>
  <c r="AO253" i="2"/>
  <c r="AN254" i="2"/>
  <c r="AO299" i="2"/>
  <c r="AN300" i="2"/>
  <c r="AO453" i="2"/>
  <c r="AN454" i="2"/>
  <c r="AO454" i="2" s="1"/>
  <c r="AO228" i="2"/>
  <c r="AN229" i="2"/>
  <c r="AO73" i="2"/>
  <c r="AN74" i="2"/>
  <c r="AO345" i="2"/>
  <c r="AN346" i="2"/>
  <c r="AO279" i="2"/>
  <c r="AN280" i="2"/>
  <c r="AO369" i="2"/>
  <c r="AN370" i="2"/>
  <c r="AO30" i="2"/>
  <c r="AN31" i="2"/>
  <c r="F200" i="2"/>
  <c r="AC27" i="2"/>
  <c r="X32" i="2"/>
  <c r="GN91" i="31" l="1"/>
  <c r="GN92" i="31"/>
  <c r="GN94" i="31"/>
  <c r="GN90" i="31"/>
  <c r="GN93" i="31"/>
  <c r="GN95" i="31"/>
  <c r="GN97" i="31"/>
  <c r="GN96" i="31"/>
  <c r="GN101" i="31"/>
  <c r="GN98" i="31"/>
  <c r="GN102" i="31"/>
  <c r="GN99" i="31"/>
  <c r="GN103" i="31"/>
  <c r="GN104" i="31"/>
  <c r="GN106" i="31"/>
  <c r="GN107" i="31"/>
  <c r="GN105" i="31"/>
  <c r="GN108" i="31"/>
  <c r="GN89" i="31"/>
  <c r="GN100" i="31"/>
  <c r="AO321" i="2"/>
  <c r="AN322" i="2"/>
  <c r="GO85" i="31"/>
  <c r="AO254" i="2"/>
  <c r="AN255" i="2"/>
  <c r="AO74" i="2"/>
  <c r="AN75" i="2"/>
  <c r="AO280" i="2"/>
  <c r="AN281" i="2"/>
  <c r="AO281" i="2" s="1"/>
  <c r="AO346" i="2"/>
  <c r="AN347" i="2"/>
  <c r="AO229" i="2"/>
  <c r="AN230" i="2"/>
  <c r="AN301" i="2"/>
  <c r="AO300" i="2"/>
  <c r="AO370" i="2"/>
  <c r="AN371" i="2"/>
  <c r="AO31" i="2"/>
  <c r="AN32" i="2"/>
  <c r="K27" i="2"/>
  <c r="AE27" i="2"/>
  <c r="X33" i="2"/>
  <c r="GO90" i="31" l="1"/>
  <c r="GO91" i="31"/>
  <c r="GO92" i="31"/>
  <c r="GO93" i="31"/>
  <c r="GO94" i="31"/>
  <c r="GO97" i="31"/>
  <c r="GO100" i="31"/>
  <c r="GO96" i="31"/>
  <c r="GO101" i="31"/>
  <c r="GO102" i="31"/>
  <c r="GO106" i="31"/>
  <c r="GO99" i="31"/>
  <c r="GO103" i="31"/>
  <c r="GO104" i="31"/>
  <c r="GO89" i="31"/>
  <c r="GO95" i="31"/>
  <c r="GO98" i="31"/>
  <c r="GO105" i="31"/>
  <c r="GO108" i="31"/>
  <c r="GO107" i="31"/>
  <c r="AN323" i="2"/>
  <c r="AO322" i="2"/>
  <c r="GP85" i="31"/>
  <c r="AO255" i="2"/>
  <c r="AN256" i="2"/>
  <c r="AO371" i="2"/>
  <c r="AN372" i="2"/>
  <c r="AO230" i="2"/>
  <c r="AN231" i="2"/>
  <c r="AO347" i="2"/>
  <c r="AN348" i="2"/>
  <c r="AO75" i="2"/>
  <c r="AN76" i="2"/>
  <c r="AO301" i="2"/>
  <c r="AN302" i="2"/>
  <c r="L27" i="2"/>
  <c r="AO32" i="2"/>
  <c r="F33" i="2" s="1"/>
  <c r="AN33" i="2"/>
  <c r="AG27" i="2"/>
  <c r="AF27" i="2"/>
  <c r="X34" i="2"/>
  <c r="GP90" i="31" l="1"/>
  <c r="GP91" i="31"/>
  <c r="GP92" i="31"/>
  <c r="GP93" i="31"/>
  <c r="GP96" i="31"/>
  <c r="GP94" i="31"/>
  <c r="GP97" i="31"/>
  <c r="GP95" i="31"/>
  <c r="GP98" i="31"/>
  <c r="GP99" i="31"/>
  <c r="GP100" i="31"/>
  <c r="GP105" i="31"/>
  <c r="GP102" i="31"/>
  <c r="GP106" i="31"/>
  <c r="GP101" i="31"/>
  <c r="GP108" i="31"/>
  <c r="GP104" i="31"/>
  <c r="GP89" i="31"/>
  <c r="GP107" i="31"/>
  <c r="GP103" i="31"/>
  <c r="AN324" i="2"/>
  <c r="AO323" i="2"/>
  <c r="GQ85" i="31"/>
  <c r="AO256" i="2"/>
  <c r="AN257" i="2"/>
  <c r="AO348" i="2"/>
  <c r="AN349" i="2"/>
  <c r="AO231" i="2"/>
  <c r="AN232" i="2"/>
  <c r="AO302" i="2"/>
  <c r="AN303" i="2"/>
  <c r="AO303" i="2" s="1"/>
  <c r="AO76" i="2"/>
  <c r="AN77" i="2"/>
  <c r="AO372" i="2"/>
  <c r="AN373" i="2"/>
  <c r="AC16" i="2"/>
  <c r="AO33" i="2"/>
  <c r="AN34" i="2"/>
  <c r="I108" i="17"/>
  <c r="X35" i="2"/>
  <c r="I116" i="17" l="1"/>
  <c r="AA21" i="4" s="1"/>
  <c r="I120" i="17"/>
  <c r="I124" i="17"/>
  <c r="AA29" i="4" s="1"/>
  <c r="I128" i="17"/>
  <c r="AA33" i="4" s="1"/>
  <c r="I132" i="17"/>
  <c r="AA37" i="4" s="1"/>
  <c r="I117" i="17"/>
  <c r="AA22" i="4" s="1"/>
  <c r="I121" i="17"/>
  <c r="AA26" i="4" s="1"/>
  <c r="I125" i="17"/>
  <c r="AA30" i="4" s="1"/>
  <c r="I129" i="17"/>
  <c r="AA34" i="4" s="1"/>
  <c r="I133" i="17"/>
  <c r="AA38" i="4" s="1"/>
  <c r="I118" i="17"/>
  <c r="AA23" i="4" s="1"/>
  <c r="I126" i="17"/>
  <c r="AA31" i="4" s="1"/>
  <c r="I134" i="17"/>
  <c r="AA39" i="4" s="1"/>
  <c r="I122" i="17"/>
  <c r="AA27" i="4" s="1"/>
  <c r="I119" i="17"/>
  <c r="AA24" i="4" s="1"/>
  <c r="I127" i="17"/>
  <c r="AA32" i="4" s="1"/>
  <c r="I115" i="17"/>
  <c r="I130" i="17"/>
  <c r="AA35" i="4" s="1"/>
  <c r="I123" i="17"/>
  <c r="AA28" i="4" s="1"/>
  <c r="I131" i="17"/>
  <c r="AA36" i="4" s="1"/>
  <c r="GQ92" i="31"/>
  <c r="GQ90" i="31"/>
  <c r="GQ93" i="31"/>
  <c r="GQ95" i="31"/>
  <c r="GQ96" i="31"/>
  <c r="GQ91" i="31"/>
  <c r="GQ94" i="31"/>
  <c r="GQ97" i="31"/>
  <c r="GQ98" i="31"/>
  <c r="GQ102" i="31"/>
  <c r="GQ99" i="31"/>
  <c r="GQ100" i="31"/>
  <c r="GQ104" i="31"/>
  <c r="GQ105" i="31"/>
  <c r="GQ107" i="31"/>
  <c r="GQ101" i="31"/>
  <c r="GQ108" i="31"/>
  <c r="GQ106" i="31"/>
  <c r="GQ103" i="31"/>
  <c r="GQ89" i="31"/>
  <c r="AA20" i="4"/>
  <c r="AA25" i="4"/>
  <c r="AO324" i="2"/>
  <c r="AN325" i="2"/>
  <c r="GR85" i="31"/>
  <c r="AN258" i="2"/>
  <c r="AO257" i="2"/>
  <c r="AN374" i="2"/>
  <c r="AO373" i="2"/>
  <c r="AO349" i="2"/>
  <c r="AN350" i="2"/>
  <c r="AO77" i="2"/>
  <c r="AN78" i="2"/>
  <c r="AN233" i="2"/>
  <c r="AO232" i="2"/>
  <c r="K16" i="2"/>
  <c r="AE16" i="2"/>
  <c r="AG16" i="2" s="1"/>
  <c r="M138" i="33" s="1"/>
  <c r="AO34" i="2"/>
  <c r="AN35" i="2"/>
  <c r="X36" i="2"/>
  <c r="N138" i="33" l="1"/>
  <c r="P20" i="4" s="1"/>
  <c r="N139" i="33"/>
  <c r="P21" i="4" s="1"/>
  <c r="N141" i="33"/>
  <c r="P23" i="4" s="1"/>
  <c r="N145" i="33"/>
  <c r="P27" i="4" s="1"/>
  <c r="N152" i="33"/>
  <c r="P34" i="4" s="1"/>
  <c r="N153" i="33"/>
  <c r="P35" i="4" s="1"/>
  <c r="N147" i="33"/>
  <c r="P29" i="4" s="1"/>
  <c r="N157" i="33"/>
  <c r="P39" i="4" s="1"/>
  <c r="N148" i="33"/>
  <c r="P30" i="4" s="1"/>
  <c r="N146" i="33"/>
  <c r="P28" i="4" s="1"/>
  <c r="N156" i="33"/>
  <c r="P38" i="4" s="1"/>
  <c r="N149" i="33"/>
  <c r="P31" i="4" s="1"/>
  <c r="N140" i="33"/>
  <c r="P22" i="4" s="1"/>
  <c r="N142" i="33"/>
  <c r="P24" i="4" s="1"/>
  <c r="N155" i="33"/>
  <c r="P37" i="4" s="1"/>
  <c r="N144" i="33"/>
  <c r="P26" i="4" s="1"/>
  <c r="N154" i="33"/>
  <c r="P36" i="4" s="1"/>
  <c r="N150" i="33"/>
  <c r="P32" i="4" s="1"/>
  <c r="N143" i="33"/>
  <c r="P25" i="4" s="1"/>
  <c r="N151" i="33"/>
  <c r="P33" i="4" s="1"/>
  <c r="GR91" i="31"/>
  <c r="GR92" i="31"/>
  <c r="GR94" i="31"/>
  <c r="GR90" i="31"/>
  <c r="GR95" i="31"/>
  <c r="GR93" i="31"/>
  <c r="GR101" i="31"/>
  <c r="GR97" i="31"/>
  <c r="GR98" i="31"/>
  <c r="GR102" i="31"/>
  <c r="GR103" i="31"/>
  <c r="GR100" i="31"/>
  <c r="GR104" i="31"/>
  <c r="GR105" i="31"/>
  <c r="GR96" i="31"/>
  <c r="GR107" i="31"/>
  <c r="GR99" i="31"/>
  <c r="GR89" i="31"/>
  <c r="GR108" i="31"/>
  <c r="GR106" i="31"/>
  <c r="AO325" i="2"/>
  <c r="AN326" i="2"/>
  <c r="GS85" i="31"/>
  <c r="AO258" i="2"/>
  <c r="AN259" i="2"/>
  <c r="AO78" i="2"/>
  <c r="AN79" i="2"/>
  <c r="AO350" i="2"/>
  <c r="AN351" i="2"/>
  <c r="AO351" i="2" s="1"/>
  <c r="AO233" i="2"/>
  <c r="AN234" i="2"/>
  <c r="AO374" i="2"/>
  <c r="AN375" i="2"/>
  <c r="L16" i="2"/>
  <c r="AF16" i="2"/>
  <c r="AO35" i="2"/>
  <c r="AN36" i="2"/>
  <c r="F212" i="2"/>
  <c r="AC28" i="2"/>
  <c r="X39" i="2"/>
  <c r="X37" i="2"/>
  <c r="GS90" i="31" l="1"/>
  <c r="GS91" i="31"/>
  <c r="GS92" i="31"/>
  <c r="GS93" i="31"/>
  <c r="GS94" i="31"/>
  <c r="GS97" i="31"/>
  <c r="GS96" i="31"/>
  <c r="GS95" i="31"/>
  <c r="GS100" i="31"/>
  <c r="GS101" i="31"/>
  <c r="GS106" i="31"/>
  <c r="GS103" i="31"/>
  <c r="GS89" i="31"/>
  <c r="GS105" i="31"/>
  <c r="GS102" i="31"/>
  <c r="GS104" i="31"/>
  <c r="GS107" i="31"/>
  <c r="GS99" i="31"/>
  <c r="GS98" i="31"/>
  <c r="GS108" i="31"/>
  <c r="AO326" i="2"/>
  <c r="AN327" i="2"/>
  <c r="GT85" i="31"/>
  <c r="AO259" i="2"/>
  <c r="AN260" i="2"/>
  <c r="AO375" i="2"/>
  <c r="AN376" i="2"/>
  <c r="AO79" i="2"/>
  <c r="AN80" i="2"/>
  <c r="AO234" i="2"/>
  <c r="AN235" i="2"/>
  <c r="AO235" i="2" s="1"/>
  <c r="AO36" i="2"/>
  <c r="AN37" i="2"/>
  <c r="K28" i="2"/>
  <c r="AE28" i="2"/>
  <c r="X38" i="2"/>
  <c r="GT90" i="31" l="1"/>
  <c r="GT91" i="31"/>
  <c r="GT92" i="31"/>
  <c r="GT93" i="31"/>
  <c r="GT96" i="31"/>
  <c r="GT97" i="31"/>
  <c r="GT98" i="31"/>
  <c r="GT99" i="31"/>
  <c r="GT94" i="31"/>
  <c r="GT95" i="31"/>
  <c r="GT100" i="31"/>
  <c r="GT101" i="31"/>
  <c r="GT105" i="31"/>
  <c r="GT106" i="31"/>
  <c r="GT103" i="31"/>
  <c r="GT108" i="31"/>
  <c r="GT89" i="31"/>
  <c r="GT102" i="31"/>
  <c r="GT104" i="31"/>
  <c r="GT107" i="31"/>
  <c r="AO327" i="2"/>
  <c r="AN328" i="2"/>
  <c r="AO328" i="2" s="1"/>
  <c r="GU85" i="31"/>
  <c r="AO260" i="2"/>
  <c r="AN261" i="2"/>
  <c r="AO261" i="2" s="1"/>
  <c r="AO80" i="2"/>
  <c r="AN81" i="2"/>
  <c r="AO376" i="2"/>
  <c r="AN377" i="2"/>
  <c r="L28" i="2"/>
  <c r="AO37" i="2"/>
  <c r="AN38" i="2"/>
  <c r="AG28" i="2"/>
  <c r="AF28" i="2"/>
  <c r="GU92" i="31" l="1"/>
  <c r="GU90" i="31"/>
  <c r="GU91" i="31"/>
  <c r="GU93" i="31"/>
  <c r="GU94" i="31"/>
  <c r="GU95" i="31"/>
  <c r="GU96" i="31"/>
  <c r="GU98" i="31"/>
  <c r="GU102" i="31"/>
  <c r="GU99" i="31"/>
  <c r="GU97" i="31"/>
  <c r="GU104" i="31"/>
  <c r="GU101" i="31"/>
  <c r="GU105" i="31"/>
  <c r="GU100" i="31"/>
  <c r="GU106" i="31"/>
  <c r="GU107" i="31"/>
  <c r="GU103" i="31"/>
  <c r="GU108" i="31"/>
  <c r="GU89" i="31"/>
  <c r="GV85" i="31"/>
  <c r="AO377" i="2"/>
  <c r="AN378" i="2"/>
  <c r="AO378" i="2" s="1"/>
  <c r="AN82" i="2"/>
  <c r="AO81" i="2"/>
  <c r="AO38" i="2"/>
  <c r="AN39" i="2"/>
  <c r="H128" i="18"/>
  <c r="H135" i="18" l="1"/>
  <c r="H139" i="18"/>
  <c r="H143" i="18"/>
  <c r="AB29" i="4" s="1"/>
  <c r="H147" i="18"/>
  <c r="AB33" i="4" s="1"/>
  <c r="H151" i="18"/>
  <c r="H136" i="18"/>
  <c r="AB22" i="4" s="1"/>
  <c r="H140" i="18"/>
  <c r="AB26" i="4" s="1"/>
  <c r="H144" i="18"/>
  <c r="AB30" i="4" s="1"/>
  <c r="H148" i="18"/>
  <c r="AB34" i="4" s="1"/>
  <c r="H152" i="18"/>
  <c r="AB38" i="4" s="1"/>
  <c r="H141" i="18"/>
  <c r="AB27" i="4" s="1"/>
  <c r="H149" i="18"/>
  <c r="AB35" i="4" s="1"/>
  <c r="H145" i="18"/>
  <c r="H142" i="18"/>
  <c r="AB28" i="4" s="1"/>
  <c r="H150" i="18"/>
  <c r="AB36" i="4" s="1"/>
  <c r="H137" i="18"/>
  <c r="AB23" i="4" s="1"/>
  <c r="H153" i="18"/>
  <c r="AB39" i="4" s="1"/>
  <c r="H138" i="18"/>
  <c r="AB24" i="4" s="1"/>
  <c r="H146" i="18"/>
  <c r="AB32" i="4" s="1"/>
  <c r="H134" i="18"/>
  <c r="AB20" i="4" s="1"/>
  <c r="GV91" i="31"/>
  <c r="GV92" i="31"/>
  <c r="GV94" i="31"/>
  <c r="GV90" i="31"/>
  <c r="GV95" i="31"/>
  <c r="GV97" i="31"/>
  <c r="GV96" i="31"/>
  <c r="GV101" i="31"/>
  <c r="GV93" i="31"/>
  <c r="GV98" i="31"/>
  <c r="GV102" i="31"/>
  <c r="GV99" i="31"/>
  <c r="GV103" i="31"/>
  <c r="GV104" i="31"/>
  <c r="GV100" i="31"/>
  <c r="GV106" i="31"/>
  <c r="GV107" i="31"/>
  <c r="GV108" i="31"/>
  <c r="GV105" i="31"/>
  <c r="GV89" i="31"/>
  <c r="AB31" i="4"/>
  <c r="AB25" i="4"/>
  <c r="AB21" i="4"/>
  <c r="GW85" i="31"/>
  <c r="AO82" i="2"/>
  <c r="AN83" i="2"/>
  <c r="AO39" i="2"/>
  <c r="AN40" i="2"/>
  <c r="AB37" i="4"/>
  <c r="GW90" i="31" l="1"/>
  <c r="GW91" i="31"/>
  <c r="GW92" i="31"/>
  <c r="GW93" i="31"/>
  <c r="GW94" i="31"/>
  <c r="GW97" i="31"/>
  <c r="GW100" i="31"/>
  <c r="GW96" i="31"/>
  <c r="GW101" i="31"/>
  <c r="GW98" i="31"/>
  <c r="GW102" i="31"/>
  <c r="GW106" i="31"/>
  <c r="GW99" i="31"/>
  <c r="GW103" i="31"/>
  <c r="GW104" i="31"/>
  <c r="GW89" i="31"/>
  <c r="GW107" i="31"/>
  <c r="GW95" i="31"/>
  <c r="GW108" i="31"/>
  <c r="GW105" i="31"/>
  <c r="GX85" i="31"/>
  <c r="AN84" i="2"/>
  <c r="AO83" i="2"/>
  <c r="AO40" i="2"/>
  <c r="AN41" i="2"/>
  <c r="F237" i="2"/>
  <c r="AC29" i="2"/>
  <c r="GX90" i="31" l="1"/>
  <c r="GX91" i="31"/>
  <c r="GX93" i="31"/>
  <c r="GX92" i="31"/>
  <c r="GX96" i="31"/>
  <c r="GX94" i="31"/>
  <c r="GX97" i="31"/>
  <c r="GX95" i="31"/>
  <c r="GX98" i="31"/>
  <c r="GX99" i="31"/>
  <c r="GX100" i="31"/>
  <c r="GX105" i="31"/>
  <c r="GX102" i="31"/>
  <c r="GX106" i="31"/>
  <c r="GX108" i="31"/>
  <c r="GX104" i="31"/>
  <c r="GX89" i="31"/>
  <c r="GX101" i="31"/>
  <c r="GX103" i="31"/>
  <c r="GX107" i="31"/>
  <c r="GY85" i="31"/>
  <c r="AO84" i="2"/>
  <c r="AN85" i="2"/>
  <c r="AO41" i="2"/>
  <c r="AN42" i="2"/>
  <c r="AE29" i="2"/>
  <c r="K29" i="2"/>
  <c r="GY92" i="31" l="1"/>
  <c r="GY90" i="31"/>
  <c r="GY91" i="31"/>
  <c r="GY93" i="31"/>
  <c r="GY95" i="31"/>
  <c r="GY96" i="31"/>
  <c r="GY97" i="31"/>
  <c r="GY98" i="31"/>
  <c r="GY102" i="31"/>
  <c r="GY99" i="31"/>
  <c r="GY94" i="31"/>
  <c r="GY100" i="31"/>
  <c r="GY104" i="31"/>
  <c r="GY105" i="31"/>
  <c r="GY107" i="31"/>
  <c r="GY108" i="31"/>
  <c r="GY106" i="31"/>
  <c r="GY89" i="31"/>
  <c r="GY103" i="31"/>
  <c r="GY101" i="31"/>
  <c r="L29" i="2"/>
  <c r="GZ85" i="31"/>
  <c r="AO85" i="2"/>
  <c r="AN86" i="2"/>
  <c r="AO42" i="2"/>
  <c r="AN43" i="2"/>
  <c r="AF29" i="2"/>
  <c r="AG29" i="2"/>
  <c r="GZ91" i="31" l="1"/>
  <c r="GZ92" i="31"/>
  <c r="GZ90" i="31"/>
  <c r="GZ94" i="31"/>
  <c r="GZ93" i="31"/>
  <c r="GZ95" i="31"/>
  <c r="GZ101" i="31"/>
  <c r="GZ97" i="31"/>
  <c r="GZ98" i="31"/>
  <c r="GZ102" i="31"/>
  <c r="GZ96" i="31"/>
  <c r="GZ103" i="31"/>
  <c r="GZ100" i="31"/>
  <c r="GZ104" i="31"/>
  <c r="GZ99" i="31"/>
  <c r="GZ105" i="31"/>
  <c r="GZ107" i="31"/>
  <c r="GZ89" i="31"/>
  <c r="GZ106" i="31"/>
  <c r="GZ108" i="31"/>
  <c r="HA85" i="31"/>
  <c r="AN87" i="2"/>
  <c r="AO86" i="2"/>
  <c r="AO43" i="2"/>
  <c r="AN44" i="2"/>
  <c r="J158" i="19"/>
  <c r="J167" i="19" l="1"/>
  <c r="J171" i="19"/>
  <c r="J175" i="19"/>
  <c r="J179" i="19"/>
  <c r="J183" i="19"/>
  <c r="J168" i="19"/>
  <c r="J172" i="19"/>
  <c r="J176" i="19"/>
  <c r="AC30" i="4" s="1"/>
  <c r="J180" i="19"/>
  <c r="AC34" i="4" s="1"/>
  <c r="J184" i="19"/>
  <c r="AC38" i="4" s="1"/>
  <c r="J169" i="19"/>
  <c r="AC23" i="4" s="1"/>
  <c r="J177" i="19"/>
  <c r="AC31" i="4" s="1"/>
  <c r="J185" i="19"/>
  <c r="AC39" i="4" s="1"/>
  <c r="J181" i="19"/>
  <c r="AC35" i="4" s="1"/>
  <c r="J170" i="19"/>
  <c r="AC24" i="4" s="1"/>
  <c r="J178" i="19"/>
  <c r="AC32" i="4" s="1"/>
  <c r="J166" i="19"/>
  <c r="AC20" i="4" s="1"/>
  <c r="J173" i="19"/>
  <c r="AC27" i="4" s="1"/>
  <c r="J182" i="19"/>
  <c r="AC36" i="4" s="1"/>
  <c r="J174" i="19"/>
  <c r="AC28" i="4" s="1"/>
  <c r="HA90" i="31"/>
  <c r="CY90" i="31" s="1"/>
  <c r="HA91" i="31"/>
  <c r="CY91" i="31" s="1"/>
  <c r="HA92" i="31"/>
  <c r="CY92" i="31" s="1"/>
  <c r="HA93" i="31"/>
  <c r="CY93" i="31" s="1"/>
  <c r="HA94" i="31"/>
  <c r="CY94" i="31" s="1"/>
  <c r="HA97" i="31"/>
  <c r="CY97" i="31" s="1"/>
  <c r="HA96" i="31"/>
  <c r="CY96" i="31" s="1"/>
  <c r="HA95" i="31"/>
  <c r="CY95" i="31" s="1"/>
  <c r="HA100" i="31"/>
  <c r="CY100" i="31" s="1"/>
  <c r="HA101" i="31"/>
  <c r="CY101" i="31" s="1"/>
  <c r="HA106" i="31"/>
  <c r="CY106" i="31" s="1"/>
  <c r="HA98" i="31"/>
  <c r="CY98" i="31" s="1"/>
  <c r="HA103" i="31"/>
  <c r="CY103" i="31" s="1"/>
  <c r="HA102" i="31"/>
  <c r="CY102" i="31" s="1"/>
  <c r="HA89" i="31"/>
  <c r="CY89" i="31" s="1"/>
  <c r="HA99" i="31"/>
  <c r="CY99" i="31" s="1"/>
  <c r="HA105" i="31"/>
  <c r="CY105" i="31" s="1"/>
  <c r="HA107" i="31"/>
  <c r="CY107" i="31" s="1"/>
  <c r="HA104" i="31"/>
  <c r="CY104" i="31" s="1"/>
  <c r="HA108" i="31"/>
  <c r="CY108" i="31" s="1"/>
  <c r="AC21" i="4"/>
  <c r="AC25" i="4"/>
  <c r="AC29" i="4"/>
  <c r="AC33" i="4"/>
  <c r="AC37" i="4"/>
  <c r="AC22" i="4"/>
  <c r="AC26" i="4"/>
  <c r="AO87" i="2"/>
  <c r="AN88" i="2"/>
  <c r="AO44" i="2"/>
  <c r="AN45" i="2"/>
  <c r="F263" i="2"/>
  <c r="AC30" i="2"/>
  <c r="DA105" i="31" l="1"/>
  <c r="D105" i="31" s="1"/>
  <c r="DA99" i="31"/>
  <c r="D99" i="31" s="1"/>
  <c r="DA101" i="31"/>
  <c r="D101" i="31" s="1"/>
  <c r="DA108" i="31"/>
  <c r="D108" i="31" s="1"/>
  <c r="DA92" i="31"/>
  <c r="D92" i="31" s="1"/>
  <c r="DA95" i="31"/>
  <c r="D95" i="31" s="1"/>
  <c r="DA98" i="31"/>
  <c r="D98" i="31" s="1"/>
  <c r="DA96" i="31"/>
  <c r="D96" i="31" s="1"/>
  <c r="DA104" i="31"/>
  <c r="D104" i="31" s="1"/>
  <c r="DA107" i="31"/>
  <c r="D107" i="31" s="1"/>
  <c r="DA91" i="31"/>
  <c r="D91" i="31" s="1"/>
  <c r="DA94" i="31"/>
  <c r="D94" i="31" s="1"/>
  <c r="DA89" i="31"/>
  <c r="D89" i="31" s="1"/>
  <c r="DA102" i="31"/>
  <c r="D102" i="31" s="1"/>
  <c r="DA97" i="31"/>
  <c r="D97" i="31" s="1"/>
  <c r="DA93" i="31"/>
  <c r="D93" i="31" s="1"/>
  <c r="DA100" i="31"/>
  <c r="D100" i="31" s="1"/>
  <c r="DA103" i="31"/>
  <c r="D103" i="31" s="1"/>
  <c r="DA106" i="31"/>
  <c r="D106" i="31" s="1"/>
  <c r="DA90" i="31"/>
  <c r="D90" i="31" s="1"/>
  <c r="AO88" i="2"/>
  <c r="AN89" i="2"/>
  <c r="AO45" i="2"/>
  <c r="AN46" i="2"/>
  <c r="K30" i="2"/>
  <c r="AE30" i="2"/>
  <c r="DB107" i="31" l="1"/>
  <c r="C107" i="31" s="1"/>
  <c r="DB90" i="31"/>
  <c r="C90" i="31" s="1"/>
  <c r="DB94" i="31"/>
  <c r="C94" i="31" s="1"/>
  <c r="G106" i="31"/>
  <c r="DB100" i="31"/>
  <c r="C100" i="31" s="1"/>
  <c r="DB102" i="31"/>
  <c r="C102" i="31" s="1"/>
  <c r="DB103" i="31"/>
  <c r="C103" i="31" s="1"/>
  <c r="DB93" i="31"/>
  <c r="C93" i="31" s="1"/>
  <c r="DB96" i="31"/>
  <c r="C96" i="31" s="1"/>
  <c r="DB92" i="31"/>
  <c r="C92" i="31" s="1"/>
  <c r="G108" i="31"/>
  <c r="G90" i="31"/>
  <c r="G93" i="31"/>
  <c r="G102" i="31"/>
  <c r="G94" i="31"/>
  <c r="G107" i="31"/>
  <c r="G96" i="31"/>
  <c r="DB95" i="31"/>
  <c r="C95" i="31" s="1"/>
  <c r="DB108" i="31"/>
  <c r="C108" i="31" s="1"/>
  <c r="DB99" i="31"/>
  <c r="C99" i="31" s="1"/>
  <c r="G95" i="31"/>
  <c r="G99" i="31"/>
  <c r="G103" i="31"/>
  <c r="DB106" i="31"/>
  <c r="C106" i="31" s="1"/>
  <c r="G100" i="31"/>
  <c r="DB97" i="31"/>
  <c r="C97" i="31" s="1"/>
  <c r="DB89" i="31"/>
  <c r="C89" i="31" s="1"/>
  <c r="DB91" i="31"/>
  <c r="C91" i="31" s="1"/>
  <c r="DB104" i="31"/>
  <c r="C104" i="31" s="1"/>
  <c r="DB98" i="31"/>
  <c r="C98" i="31" s="1"/>
  <c r="G92" i="31"/>
  <c r="DB101" i="31"/>
  <c r="C101" i="31" s="1"/>
  <c r="DB105" i="31"/>
  <c r="C105" i="31" s="1"/>
  <c r="G97" i="31"/>
  <c r="G89" i="31"/>
  <c r="G91" i="31"/>
  <c r="G104" i="31"/>
  <c r="G98" i="31"/>
  <c r="G101" i="31"/>
  <c r="G105" i="31"/>
  <c r="AO89" i="2"/>
  <c r="AN90" i="2"/>
  <c r="AO46" i="2"/>
  <c r="AN47" i="2"/>
  <c r="L30" i="2"/>
  <c r="AF30" i="2"/>
  <c r="AG30" i="2"/>
  <c r="F101" i="31" l="1"/>
  <c r="I101" i="31" s="1"/>
  <c r="F91" i="31"/>
  <c r="I91" i="31" s="1"/>
  <c r="F106" i="31"/>
  <c r="I106" i="31" s="1"/>
  <c r="F107" i="31"/>
  <c r="I107" i="31" s="1"/>
  <c r="F100" i="31"/>
  <c r="I100" i="31" s="1"/>
  <c r="F89" i="31"/>
  <c r="I89" i="31" s="1"/>
  <c r="F102" i="31"/>
  <c r="I102" i="31" s="1"/>
  <c r="F95" i="31"/>
  <c r="I95" i="31" s="1"/>
  <c r="F96" i="31"/>
  <c r="I96" i="31" s="1"/>
  <c r="F108" i="31"/>
  <c r="I108" i="31" s="1"/>
  <c r="F103" i="31"/>
  <c r="I103" i="31" s="1"/>
  <c r="F98" i="31"/>
  <c r="I98" i="31" s="1"/>
  <c r="F97" i="31"/>
  <c r="I97" i="31" s="1"/>
  <c r="F90" i="31"/>
  <c r="I90" i="31" s="1"/>
  <c r="F94" i="31"/>
  <c r="I94" i="31" s="1"/>
  <c r="F92" i="31"/>
  <c r="I92" i="31" s="1"/>
  <c r="F105" i="31"/>
  <c r="I105" i="31" s="1"/>
  <c r="F104" i="31"/>
  <c r="I104" i="31" s="1"/>
  <c r="F99" i="31"/>
  <c r="I99" i="31" s="1"/>
  <c r="F93" i="31"/>
  <c r="I93" i="31" s="1"/>
  <c r="AO90" i="2"/>
  <c r="AN91" i="2"/>
  <c r="AO91" i="2" s="1"/>
  <c r="AO47" i="2"/>
  <c r="AN48" i="2"/>
  <c r="K90" i="20"/>
  <c r="K97" i="20" l="1"/>
  <c r="AD20" i="4" s="1"/>
  <c r="K101" i="20"/>
  <c r="K105" i="20"/>
  <c r="AD28" i="4" s="1"/>
  <c r="K109" i="20"/>
  <c r="AD32" i="4" s="1"/>
  <c r="K113" i="20"/>
  <c r="AD36" i="4" s="1"/>
  <c r="K98" i="20"/>
  <c r="AD21" i="4" s="1"/>
  <c r="K102" i="20"/>
  <c r="AD25" i="4" s="1"/>
  <c r="K106" i="20"/>
  <c r="AD29" i="4" s="1"/>
  <c r="K110" i="20"/>
  <c r="K114" i="20"/>
  <c r="AD37" i="4" s="1"/>
  <c r="K103" i="20"/>
  <c r="AD26" i="4" s="1"/>
  <c r="K111" i="20"/>
  <c r="AD34" i="4" s="1"/>
  <c r="K99" i="20"/>
  <c r="AD22" i="4" s="1"/>
  <c r="K115" i="20"/>
  <c r="AD38" i="4" s="1"/>
  <c r="K104" i="20"/>
  <c r="AD27" i="4" s="1"/>
  <c r="K112" i="20"/>
  <c r="AD35" i="4" s="1"/>
  <c r="K107" i="20"/>
  <c r="AD30" i="4" s="1"/>
  <c r="K100" i="20"/>
  <c r="AD23" i="4" s="1"/>
  <c r="K108" i="20"/>
  <c r="AD31" i="4" s="1"/>
  <c r="K116" i="20"/>
  <c r="AD39" i="4" s="1"/>
  <c r="AD33" i="4"/>
  <c r="AD24" i="4"/>
  <c r="O30" i="4"/>
  <c r="O28" i="4"/>
  <c r="O27" i="4"/>
  <c r="O31" i="4"/>
  <c r="O24" i="4"/>
  <c r="O23" i="4"/>
  <c r="O29" i="4"/>
  <c r="O26" i="4"/>
  <c r="O38" i="4"/>
  <c r="O34" i="4"/>
  <c r="O37" i="4"/>
  <c r="O25" i="4"/>
  <c r="O33" i="4"/>
  <c r="O35" i="4"/>
  <c r="O21" i="4"/>
  <c r="O39" i="4"/>
  <c r="O22" i="4"/>
  <c r="O36" i="4"/>
  <c r="O32" i="4"/>
  <c r="O20" i="4"/>
  <c r="AO48" i="2"/>
  <c r="AN49" i="2"/>
  <c r="P47" i="4"/>
  <c r="Q47" i="4" l="1"/>
  <c r="P16" i="4"/>
  <c r="P19" i="4"/>
  <c r="AO49" i="2"/>
  <c r="AN50" i="2"/>
  <c r="P48" i="4"/>
  <c r="F283" i="2"/>
  <c r="AC31" i="2"/>
  <c r="R47" i="4" l="1"/>
  <c r="Q16" i="4"/>
  <c r="Q48" i="4"/>
  <c r="Q19" i="4"/>
  <c r="AO50" i="2"/>
  <c r="AN51" i="2"/>
  <c r="K31" i="2"/>
  <c r="AE31" i="2"/>
  <c r="R16" i="4"/>
  <c r="S47" i="4" l="1"/>
  <c r="R48" i="4"/>
  <c r="R19" i="4"/>
  <c r="AO51" i="2"/>
  <c r="AN52" i="2"/>
  <c r="L31" i="2"/>
  <c r="AG31" i="2"/>
  <c r="AF31" i="2"/>
  <c r="S16" i="4"/>
  <c r="T47" i="4" l="1"/>
  <c r="S48" i="4"/>
  <c r="S19" i="4"/>
  <c r="AO52" i="2"/>
  <c r="AN53" i="2"/>
  <c r="K65" i="21"/>
  <c r="T16" i="4"/>
  <c r="K73" i="21" l="1"/>
  <c r="AE21" i="4" s="1"/>
  <c r="K77" i="21"/>
  <c r="AE25" i="4" s="1"/>
  <c r="K81" i="21"/>
  <c r="AE29" i="4" s="1"/>
  <c r="K85" i="21"/>
  <c r="AE33" i="4" s="1"/>
  <c r="K89" i="21"/>
  <c r="AE37" i="4" s="1"/>
  <c r="K74" i="21"/>
  <c r="K78" i="21"/>
  <c r="AE26" i="4" s="1"/>
  <c r="K82" i="21"/>
  <c r="AE30" i="4" s="1"/>
  <c r="K86" i="21"/>
  <c r="AE34" i="4" s="1"/>
  <c r="K90" i="21"/>
  <c r="AE38" i="4" s="1"/>
  <c r="K75" i="21"/>
  <c r="AE23" i="4" s="1"/>
  <c r="K83" i="21"/>
  <c r="AE31" i="4" s="1"/>
  <c r="K91" i="21"/>
  <c r="AE39" i="4" s="1"/>
  <c r="K87" i="21"/>
  <c r="AE35" i="4" s="1"/>
  <c r="K80" i="21"/>
  <c r="AE28" i="4" s="1"/>
  <c r="K76" i="21"/>
  <c r="AE24" i="4" s="1"/>
  <c r="K84" i="21"/>
  <c r="AE32" i="4" s="1"/>
  <c r="K72" i="21"/>
  <c r="AE20" i="4" s="1"/>
  <c r="K79" i="21"/>
  <c r="AE27" i="4" s="1"/>
  <c r="K88" i="21"/>
  <c r="AE36" i="4" s="1"/>
  <c r="U47" i="4"/>
  <c r="T48" i="4"/>
  <c r="T19" i="4"/>
  <c r="AO53" i="2"/>
  <c r="AN54" i="2"/>
  <c r="AE22" i="4"/>
  <c r="U16" i="4"/>
  <c r="B41" i="7"/>
  <c r="B42" i="7" s="1"/>
  <c r="B43" i="7" s="1"/>
  <c r="B44" i="7" s="1"/>
  <c r="B45" i="7" s="1"/>
  <c r="V47" i="4" l="1"/>
  <c r="U48" i="4"/>
  <c r="U19" i="4"/>
  <c r="AO54" i="2"/>
  <c r="AN55" i="2"/>
  <c r="F305" i="2"/>
  <c r="AC32" i="2"/>
  <c r="V16" i="4"/>
  <c r="W47" i="4" l="1"/>
  <c r="V48" i="4"/>
  <c r="V19" i="4"/>
  <c r="AO55" i="2"/>
  <c r="AN56" i="2"/>
  <c r="AO56" i="2" s="1"/>
  <c r="AE32" i="2"/>
  <c r="K32" i="2"/>
  <c r="W16" i="4"/>
  <c r="X47" i="4" l="1"/>
  <c r="W48" i="4"/>
  <c r="W19" i="4"/>
  <c r="L32" i="2"/>
  <c r="AF32" i="2"/>
  <c r="AG32" i="2"/>
  <c r="X16" i="4"/>
  <c r="Y47" i="4" l="1"/>
  <c r="X48" i="4"/>
  <c r="X19" i="4"/>
  <c r="M153" i="22"/>
  <c r="Y16" i="4"/>
  <c r="M161" i="22" l="1"/>
  <c r="AF21" i="4" s="1"/>
  <c r="M165" i="22"/>
  <c r="AF25" i="4" s="1"/>
  <c r="M169" i="22"/>
  <c r="AF29" i="4" s="1"/>
  <c r="M173" i="22"/>
  <c r="AF33" i="4" s="1"/>
  <c r="M177" i="22"/>
  <c r="AF37" i="4" s="1"/>
  <c r="M162" i="22"/>
  <c r="AF22" i="4" s="1"/>
  <c r="M166" i="22"/>
  <c r="AF26" i="4" s="1"/>
  <c r="M170" i="22"/>
  <c r="AF30" i="4" s="1"/>
  <c r="M174" i="22"/>
  <c r="AF34" i="4" s="1"/>
  <c r="M178" i="22"/>
  <c r="AF38" i="4" s="1"/>
  <c r="M163" i="22"/>
  <c r="AF23" i="4" s="1"/>
  <c r="M171" i="22"/>
  <c r="AF31" i="4" s="1"/>
  <c r="M179" i="22"/>
  <c r="AF39" i="4" s="1"/>
  <c r="M167" i="22"/>
  <c r="AF27" i="4" s="1"/>
  <c r="M164" i="22"/>
  <c r="AF24" i="4" s="1"/>
  <c r="M172" i="22"/>
  <c r="AF32" i="4" s="1"/>
  <c r="M160" i="22"/>
  <c r="AF20" i="4" s="1"/>
  <c r="M175" i="22"/>
  <c r="AF35" i="4" s="1"/>
  <c r="M168" i="22"/>
  <c r="AF28" i="4" s="1"/>
  <c r="M176" i="22"/>
  <c r="AF36" i="4" s="1"/>
  <c r="Z47" i="4"/>
  <c r="Y48" i="4"/>
  <c r="Y19" i="4"/>
  <c r="Z16" i="4"/>
  <c r="AA47" i="4" l="1"/>
  <c r="Z48" i="4"/>
  <c r="Z19" i="4"/>
  <c r="F330" i="2"/>
  <c r="AC33" i="2"/>
  <c r="AA16" i="4"/>
  <c r="AB47" i="4" l="1"/>
  <c r="AB16" i="4" s="1"/>
  <c r="AA48" i="4"/>
  <c r="AA19" i="4"/>
  <c r="K33" i="2"/>
  <c r="AE33" i="2"/>
  <c r="AC47" i="4" l="1"/>
  <c r="AB48" i="4"/>
  <c r="AB19" i="4"/>
  <c r="L33" i="2"/>
  <c r="AC16" i="4"/>
  <c r="AG33" i="2"/>
  <c r="AF33" i="2"/>
  <c r="AD47" i="4" l="1"/>
  <c r="AC48" i="4"/>
  <c r="AC19" i="4"/>
  <c r="H99" i="23"/>
  <c r="H107" i="23" l="1"/>
  <c r="H111" i="23"/>
  <c r="H115" i="23"/>
  <c r="H119" i="23"/>
  <c r="AG33" i="4" s="1"/>
  <c r="H123" i="23"/>
  <c r="AG37" i="4" s="1"/>
  <c r="H108" i="23"/>
  <c r="AG22" i="4" s="1"/>
  <c r="H112" i="23"/>
  <c r="AG26" i="4" s="1"/>
  <c r="H116" i="23"/>
  <c r="AG30" i="4" s="1"/>
  <c r="H120" i="23"/>
  <c r="AG34" i="4" s="1"/>
  <c r="H124" i="23"/>
  <c r="AG38" i="4" s="1"/>
  <c r="H113" i="23"/>
  <c r="AG27" i="4" s="1"/>
  <c r="H121" i="23"/>
  <c r="AG35" i="4" s="1"/>
  <c r="H117" i="23"/>
  <c r="AG31" i="4" s="1"/>
  <c r="H114" i="23"/>
  <c r="AG28" i="4" s="1"/>
  <c r="H122" i="23"/>
  <c r="AG36" i="4" s="1"/>
  <c r="H109" i="23"/>
  <c r="AG23" i="4" s="1"/>
  <c r="H125" i="23"/>
  <c r="AG39" i="4" s="1"/>
  <c r="H118" i="23"/>
  <c r="AG32" i="4" s="1"/>
  <c r="H110" i="23"/>
  <c r="AG24" i="4" s="1"/>
  <c r="H106" i="23"/>
  <c r="AG20" i="4" s="1"/>
  <c r="AE47" i="4"/>
  <c r="AD48" i="4"/>
  <c r="AD19" i="4"/>
  <c r="AD16" i="4"/>
  <c r="AG21" i="4"/>
  <c r="AG25" i="4"/>
  <c r="AG29" i="4"/>
  <c r="AE16" i="4"/>
  <c r="AF47" i="4" l="1"/>
  <c r="AE48" i="4"/>
  <c r="AE19" i="4"/>
  <c r="F353" i="2"/>
  <c r="AC34" i="2"/>
  <c r="AF16" i="4"/>
  <c r="AG47" i="4" l="1"/>
  <c r="AF48" i="4"/>
  <c r="AF19" i="4"/>
  <c r="AE34" i="2"/>
  <c r="K34" i="2"/>
  <c r="AG16" i="4"/>
  <c r="AH47" i="4" l="1"/>
  <c r="AI47" i="4" s="1"/>
  <c r="AJ47" i="4" s="1"/>
  <c r="AK47" i="4" s="1"/>
  <c r="AL47" i="4" s="1"/>
  <c r="AM47" i="4" s="1"/>
  <c r="AM48" i="4" s="1"/>
  <c r="AG48" i="4"/>
  <c r="AG19" i="4"/>
  <c r="L34" i="2"/>
  <c r="AF34" i="2"/>
  <c r="AG34" i="2"/>
  <c r="AH19" i="4" s="1"/>
  <c r="AH16" i="4"/>
  <c r="AH48" i="4" l="1"/>
  <c r="AJ16" i="4"/>
  <c r="H99" i="24"/>
  <c r="AI16" i="4"/>
  <c r="H107" i="24" l="1"/>
  <c r="AH21" i="4" s="1"/>
  <c r="H111" i="24"/>
  <c r="AH25" i="4" s="1"/>
  <c r="H115" i="24"/>
  <c r="AH29" i="4" s="1"/>
  <c r="H119" i="24"/>
  <c r="AH33" i="4" s="1"/>
  <c r="H123" i="24"/>
  <c r="AH37" i="4" s="1"/>
  <c r="H108" i="24"/>
  <c r="AH22" i="4" s="1"/>
  <c r="H112" i="24"/>
  <c r="AH26" i="4" s="1"/>
  <c r="H116" i="24"/>
  <c r="AH30" i="4" s="1"/>
  <c r="H120" i="24"/>
  <c r="AH34" i="4" s="1"/>
  <c r="H124" i="24"/>
  <c r="AH38" i="4" s="1"/>
  <c r="H109" i="24"/>
  <c r="AH23" i="4" s="1"/>
  <c r="H117" i="24"/>
  <c r="AH31" i="4" s="1"/>
  <c r="H125" i="24"/>
  <c r="AH39" i="4" s="1"/>
  <c r="H121" i="24"/>
  <c r="AH35" i="4" s="1"/>
  <c r="H110" i="24"/>
  <c r="AH24" i="4" s="1"/>
  <c r="H118" i="24"/>
  <c r="AH32" i="4" s="1"/>
  <c r="H106" i="24"/>
  <c r="AH20" i="4" s="1"/>
  <c r="H113" i="24"/>
  <c r="AH27" i="4" s="1"/>
  <c r="H114" i="24"/>
  <c r="AH28" i="4" s="1"/>
  <c r="H122" i="24"/>
  <c r="AH36" i="4" s="1"/>
  <c r="AK16" i="4"/>
  <c r="AL16" i="4" l="1"/>
  <c r="F380" i="2"/>
  <c r="AC35" i="2"/>
  <c r="AM16" i="4" l="1"/>
  <c r="K35" i="2"/>
  <c r="AE35" i="2"/>
  <c r="AI48" i="4" s="1"/>
  <c r="L35" i="2" l="1"/>
  <c r="AG35" i="2"/>
  <c r="AI19" i="4" s="1"/>
  <c r="AF35" i="2"/>
  <c r="J161" i="25" l="1"/>
  <c r="J168" i="25" l="1"/>
  <c r="AI21" i="4" s="1"/>
  <c r="J172" i="25"/>
  <c r="AI25" i="4" s="1"/>
  <c r="J176" i="25"/>
  <c r="AI29" i="4" s="1"/>
  <c r="J180" i="25"/>
  <c r="AI33" i="4" s="1"/>
  <c r="J184" i="25"/>
  <c r="AI37" i="4" s="1"/>
  <c r="J169" i="25"/>
  <c r="AI22" i="4" s="1"/>
  <c r="J173" i="25"/>
  <c r="AI26" i="4" s="1"/>
  <c r="J177" i="25"/>
  <c r="AI30" i="4" s="1"/>
  <c r="J181" i="25"/>
  <c r="AI34" i="4" s="1"/>
  <c r="J185" i="25"/>
  <c r="AI38" i="4" s="1"/>
  <c r="J174" i="25"/>
  <c r="AI27" i="4" s="1"/>
  <c r="J182" i="25"/>
  <c r="AI35" i="4" s="1"/>
  <c r="J170" i="25"/>
  <c r="AI23" i="4" s="1"/>
  <c r="J186" i="25"/>
  <c r="AI39" i="4" s="1"/>
  <c r="J175" i="25"/>
  <c r="AI28" i="4" s="1"/>
  <c r="J183" i="25"/>
  <c r="AI36" i="4" s="1"/>
  <c r="J178" i="25"/>
  <c r="AI31" i="4" s="1"/>
  <c r="J167" i="25"/>
  <c r="AI20" i="4" s="1"/>
  <c r="J179" i="25"/>
  <c r="AI32" i="4" s="1"/>
  <c r="J171" i="25"/>
  <c r="AI24" i="4" s="1"/>
  <c r="F392" i="2" l="1"/>
  <c r="AC36" i="2"/>
  <c r="AE36" i="2" l="1"/>
  <c r="AJ48" i="4" s="1"/>
  <c r="K36" i="2"/>
  <c r="L36" i="2" l="1"/>
  <c r="AF36" i="2"/>
  <c r="AG36" i="2"/>
  <c r="AJ19" i="4" s="1"/>
  <c r="H144" i="26" l="1"/>
  <c r="H152" i="26" l="1"/>
  <c r="AJ21" i="4" s="1"/>
  <c r="H156" i="26"/>
  <c r="AJ25" i="4" s="1"/>
  <c r="H160" i="26"/>
  <c r="AJ29" i="4" s="1"/>
  <c r="H164" i="26"/>
  <c r="AJ33" i="4" s="1"/>
  <c r="H168" i="26"/>
  <c r="AJ37" i="4" s="1"/>
  <c r="H153" i="26"/>
  <c r="AJ22" i="4" s="1"/>
  <c r="H157" i="26"/>
  <c r="AJ26" i="4" s="1"/>
  <c r="H161" i="26"/>
  <c r="AJ30" i="4" s="1"/>
  <c r="H165" i="26"/>
  <c r="AJ34" i="4" s="1"/>
  <c r="H169" i="26"/>
  <c r="AJ38" i="4" s="1"/>
  <c r="H154" i="26"/>
  <c r="AJ23" i="4" s="1"/>
  <c r="H162" i="26"/>
  <c r="AJ31" i="4" s="1"/>
  <c r="H170" i="26"/>
  <c r="AJ39" i="4" s="1"/>
  <c r="H158" i="26"/>
  <c r="AJ27" i="4" s="1"/>
  <c r="H155" i="26"/>
  <c r="AJ24" i="4" s="1"/>
  <c r="H163" i="26"/>
  <c r="AJ32" i="4" s="1"/>
  <c r="H151" i="26"/>
  <c r="AJ20" i="4" s="1"/>
  <c r="H166" i="26"/>
  <c r="AJ35" i="4" s="1"/>
  <c r="H159" i="26"/>
  <c r="AJ28" i="4" s="1"/>
  <c r="H167" i="26"/>
  <c r="AJ36" i="4" s="1"/>
  <c r="F407" i="2" l="1"/>
  <c r="AC37" i="2"/>
  <c r="K37" i="2" l="1"/>
  <c r="AE37" i="2"/>
  <c r="AK48" i="4" s="1"/>
  <c r="L37" i="2" l="1"/>
  <c r="AG37" i="2"/>
  <c r="AK19" i="4" s="1"/>
  <c r="L63" i="2"/>
  <c r="AF37" i="2"/>
  <c r="M104" i="27" l="1"/>
  <c r="M112" i="27" l="1"/>
  <c r="AK21" i="4" s="1"/>
  <c r="M116" i="27"/>
  <c r="AK25" i="4" s="1"/>
  <c r="M120" i="27"/>
  <c r="AK29" i="4" s="1"/>
  <c r="M124" i="27"/>
  <c r="AK33" i="4" s="1"/>
  <c r="M128" i="27"/>
  <c r="AK37" i="4" s="1"/>
  <c r="M113" i="27"/>
  <c r="AK22" i="4" s="1"/>
  <c r="M117" i="27"/>
  <c r="AK26" i="4" s="1"/>
  <c r="M121" i="27"/>
  <c r="AK30" i="4" s="1"/>
  <c r="M125" i="27"/>
  <c r="M129" i="27"/>
  <c r="M118" i="27"/>
  <c r="AK27" i="4" s="1"/>
  <c r="M126" i="27"/>
  <c r="AK35" i="4" s="1"/>
  <c r="M122" i="27"/>
  <c r="AK31" i="4" s="1"/>
  <c r="M130" i="27"/>
  <c r="AK39" i="4" s="1"/>
  <c r="M115" i="27"/>
  <c r="AK24" i="4" s="1"/>
  <c r="M119" i="27"/>
  <c r="AK28" i="4" s="1"/>
  <c r="M127" i="27"/>
  <c r="AK36" i="4" s="1"/>
  <c r="M114" i="27"/>
  <c r="AK23" i="4" s="1"/>
  <c r="M123" i="27"/>
  <c r="AK32" i="4" s="1"/>
  <c r="M111" i="27"/>
  <c r="AK20" i="4" s="1"/>
  <c r="AK34" i="4"/>
  <c r="AK38" i="4"/>
  <c r="F421" i="2" l="1"/>
  <c r="AC38" i="2"/>
  <c r="AE38" i="2" l="1"/>
  <c r="AL48" i="4" s="1"/>
  <c r="K38" i="2"/>
  <c r="L38" i="2" l="1"/>
  <c r="AF38" i="2"/>
  <c r="L64" i="2"/>
  <c r="AG38" i="2"/>
  <c r="AM19" i="4" l="1"/>
  <c r="AL19" i="4"/>
  <c r="K69" i="28"/>
  <c r="K94" i="28" l="1"/>
  <c r="AL39" i="4" s="1"/>
  <c r="K79" i="28"/>
  <c r="AL24" i="4" s="1"/>
  <c r="K83" i="28"/>
  <c r="AL28" i="4" s="1"/>
  <c r="K87" i="28"/>
  <c r="AL32" i="4" s="1"/>
  <c r="K91" i="28"/>
  <c r="AL36" i="4" s="1"/>
  <c r="K76" i="28"/>
  <c r="AL21" i="4" s="1"/>
  <c r="K80" i="28"/>
  <c r="AL25" i="4" s="1"/>
  <c r="K84" i="28"/>
  <c r="AL29" i="4" s="1"/>
  <c r="K88" i="28"/>
  <c r="AL33" i="4" s="1"/>
  <c r="K92" i="28"/>
  <c r="AL37" i="4" s="1"/>
  <c r="K81" i="28"/>
  <c r="AL26" i="4" s="1"/>
  <c r="K89" i="28"/>
  <c r="AL34" i="4" s="1"/>
  <c r="K85" i="28"/>
  <c r="AL30" i="4" s="1"/>
  <c r="K82" i="28"/>
  <c r="AL27" i="4" s="1"/>
  <c r="K90" i="28"/>
  <c r="AL35" i="4" s="1"/>
  <c r="K77" i="28"/>
  <c r="AL22" i="4" s="1"/>
  <c r="K93" i="28"/>
  <c r="AL38" i="4" s="1"/>
  <c r="K78" i="28"/>
  <c r="AL23" i="4" s="1"/>
  <c r="K86" i="28"/>
  <c r="AL31" i="4" s="1"/>
  <c r="K75" i="28"/>
  <c r="AL20" i="4" s="1"/>
  <c r="F438" i="2" l="1"/>
  <c r="K39" i="2" l="1"/>
  <c r="AF39" i="2" l="1"/>
  <c r="L39" i="2"/>
  <c r="N15" i="2"/>
  <c r="N37" i="2" s="1"/>
  <c r="F20" i="4" l="1"/>
  <c r="M116" i="29"/>
  <c r="M124" i="29" l="1"/>
  <c r="M128" i="29"/>
  <c r="M132" i="29"/>
  <c r="M136" i="29"/>
  <c r="M140" i="29"/>
  <c r="M125" i="29"/>
  <c r="M129" i="29"/>
  <c r="M133" i="29"/>
  <c r="M137" i="29"/>
  <c r="M141" i="29"/>
  <c r="M126" i="29"/>
  <c r="M134" i="29"/>
  <c r="M142" i="29"/>
  <c r="M138" i="29"/>
  <c r="M131" i="29"/>
  <c r="M127" i="29"/>
  <c r="M135" i="29"/>
  <c r="M123" i="29"/>
  <c r="AM20" i="4" s="1"/>
  <c r="M130" i="29"/>
  <c r="M139" i="29"/>
  <c r="G34" i="4"/>
  <c r="G27" i="4"/>
  <c r="G21" i="4"/>
  <c r="G32" i="4"/>
  <c r="G37" i="4"/>
  <c r="G22" i="4"/>
  <c r="G38" i="4"/>
  <c r="G31" i="4"/>
  <c r="G33" i="4"/>
  <c r="G36" i="4"/>
  <c r="G30" i="4"/>
  <c r="G23" i="4"/>
  <c r="G28" i="4"/>
  <c r="G25" i="4"/>
  <c r="G26" i="4"/>
  <c r="G29" i="4"/>
  <c r="G35" i="4"/>
  <c r="G24" i="4"/>
  <c r="G20" i="4"/>
  <c r="G39" i="4"/>
  <c r="AM25" i="4" l="1"/>
  <c r="AS25" i="4" s="1"/>
  <c r="I25" i="4" s="1"/>
  <c r="H25" i="4" s="1"/>
  <c r="AM23" i="4"/>
  <c r="AS23" i="4" s="1"/>
  <c r="I23" i="4" s="1"/>
  <c r="AM29" i="4"/>
  <c r="AS29" i="4" s="1"/>
  <c r="I29" i="4" s="1"/>
  <c r="K29" i="4" s="1"/>
  <c r="AM27" i="4"/>
  <c r="AS27" i="4" s="1"/>
  <c r="I27" i="4" s="1"/>
  <c r="K27" i="4" s="1"/>
  <c r="AM38" i="4"/>
  <c r="AS38" i="4" s="1"/>
  <c r="I38" i="4" s="1"/>
  <c r="K38" i="4" s="1"/>
  <c r="AM39" i="4"/>
  <c r="AS39" i="4" s="1"/>
  <c r="I39" i="4" s="1"/>
  <c r="K39" i="4" s="1"/>
  <c r="AM21" i="4"/>
  <c r="AS21" i="4" s="1"/>
  <c r="I21" i="4" s="1"/>
  <c r="K21" i="4" s="1"/>
  <c r="AM26" i="4"/>
  <c r="AS26" i="4" s="1"/>
  <c r="I26" i="4" s="1"/>
  <c r="K26" i="4" s="1"/>
  <c r="AM32" i="4"/>
  <c r="AS32" i="4" s="1"/>
  <c r="I32" i="4" s="1"/>
  <c r="K32" i="4" s="1"/>
  <c r="AM36" i="4"/>
  <c r="AS36" i="4" s="1"/>
  <c r="I36" i="4" s="1"/>
  <c r="K36" i="4" s="1"/>
  <c r="AM31" i="4"/>
  <c r="AS31" i="4" s="1"/>
  <c r="I31" i="4" s="1"/>
  <c r="K31" i="4" s="1"/>
  <c r="AM24" i="4"/>
  <c r="AS24" i="4" s="1"/>
  <c r="I24" i="4" s="1"/>
  <c r="K24" i="4" s="1"/>
  <c r="AM34" i="4"/>
  <c r="AS34" i="4" s="1"/>
  <c r="I34" i="4" s="1"/>
  <c r="K34" i="4" s="1"/>
  <c r="AM28" i="4"/>
  <c r="AS28" i="4" s="1"/>
  <c r="I28" i="4" s="1"/>
  <c r="H28" i="4" s="1"/>
  <c r="AM30" i="4"/>
  <c r="AS30" i="4" s="1"/>
  <c r="I30" i="4" s="1"/>
  <c r="K30" i="4" s="1"/>
  <c r="AM33" i="4"/>
  <c r="AS33" i="4" s="1"/>
  <c r="I33" i="4" s="1"/>
  <c r="K33" i="4" s="1"/>
  <c r="AM35" i="4"/>
  <c r="AS35" i="4" s="1"/>
  <c r="I35" i="4" s="1"/>
  <c r="K35" i="4" s="1"/>
  <c r="AM22" i="4"/>
  <c r="AS22" i="4" s="1"/>
  <c r="I22" i="4" s="1"/>
  <c r="K22" i="4" s="1"/>
  <c r="AM37" i="4"/>
  <c r="AS37" i="4" s="1"/>
  <c r="I37" i="4" s="1"/>
  <c r="K37" i="4" s="1"/>
  <c r="AS20" i="4"/>
  <c r="I20" i="4" s="1"/>
  <c r="K20" i="4" s="1"/>
  <c r="J25" i="4" l="1"/>
  <c r="J23" i="4"/>
  <c r="K23" i="4"/>
  <c r="J28" i="4"/>
  <c r="J29" i="4"/>
  <c r="J21" i="4"/>
  <c r="H27" i="4"/>
  <c r="H22" i="4"/>
  <c r="H26" i="4"/>
  <c r="K25" i="4"/>
  <c r="H23" i="4"/>
  <c r="H24" i="4"/>
  <c r="J22" i="4"/>
  <c r="J24" i="4"/>
  <c r="J26" i="4"/>
  <c r="K28" i="4"/>
  <c r="J27" i="4"/>
  <c r="H21" i="4"/>
  <c r="H29" i="4"/>
  <c r="J20" i="4"/>
  <c r="H20" i="4"/>
  <c r="L29" i="4" l="1"/>
  <c r="L26" i="4"/>
  <c r="L22" i="4"/>
  <c r="L20" i="4"/>
  <c r="L25" i="4"/>
  <c r="L23" i="4"/>
  <c r="L21" i="4"/>
  <c r="L24" i="4"/>
  <c r="L28" i="4"/>
  <c r="L27" i="4"/>
</calcChain>
</file>

<file path=xl/sharedStrings.xml><?xml version="1.0" encoding="utf-8"?>
<sst xmlns="http://schemas.openxmlformats.org/spreadsheetml/2006/main" count="4235" uniqueCount="1303">
  <si>
    <t>Perdirbtų medžiagų įmaišymas į betoną ir mūrą</t>
  </si>
  <si>
    <t>1.</t>
  </si>
  <si>
    <t>Pastato elementai</t>
  </si>
  <si>
    <t>Vidaus ir išorės apdailos dažų ir lakų sudėtis</t>
  </si>
  <si>
    <t>Reikalavimai</t>
  </si>
  <si>
    <t>Produkte neturi būti:</t>
  </si>
  <si>
    <t>Tiekėjai</t>
  </si>
  <si>
    <t>Sunkiųjų metalų arba jų junginių: kadmio, švino, chromo (VI), gyvsidabrio, arseno, bario, seleno, kobalto ir stibio neturi būti daugiau kaip 0,01 % produkto masės</t>
  </si>
  <si>
    <t>Langų gamybai naudojame plastike neturi būti švino, kadmio, halogeninto parafino, organinio alavo junginių, bisfenolio A, ftalatų ir halogenintų antipirenų. Šis reikalavimas netaikomas ≤ 50 g detalėms</t>
  </si>
  <si>
    <t>Plastikų gamyboje, chloras neturi būti gaminamas naudojant gyvsidabrį ir asbestą. Šis reikalavimas netaikomas plastikinėms detalėms, kurių svoris ≤ 50 g</t>
  </si>
  <si>
    <t>Baigtame įrengti lange cheminiai produktai (dažai, klijai, sandarikliai, glaistai ir kt.) neturi būti klasifikuojami kaip pavojingi žmogaus sveikatai ar aplinkai pagal Reglamentą (EB) Nr. 1272/2008</t>
  </si>
  <si>
    <t>Įrodantys dokumentai</t>
  </si>
  <si>
    <t>Kriterijus</t>
  </si>
  <si>
    <t>Aprašymas</t>
  </si>
  <si>
    <t xml:space="preserve">Langų, stoglangų ir išorinių įstiklintų durų sudėtis </t>
  </si>
  <si>
    <t>Neturi būti naudojami alkilfenoletoksilatai (APEOs)</t>
  </si>
  <si>
    <t>Laisvo formaldehido kiekis neturi būti didesnis kaip 0,001 % produkto masės</t>
  </si>
  <si>
    <t>Struktūrinis karkasas, įskaitant sijas, kolonas ir plokštes</t>
  </si>
  <si>
    <t>Išorės sienos</t>
  </si>
  <si>
    <t>Grindys ir lubos</t>
  </si>
  <si>
    <t>Vidaus sienos</t>
  </si>
  <si>
    <t>Stogas</t>
  </si>
  <si>
    <t xml:space="preserve">Pamatai ir pagrindas </t>
  </si>
  <si>
    <t>DS</t>
  </si>
  <si>
    <t>X</t>
  </si>
  <si>
    <t>MDU</t>
  </si>
  <si>
    <t>Tiekėjo darbuotojų kvalifikacija ir patirtis</t>
  </si>
  <si>
    <t>Statinio projekto vadovas</t>
  </si>
  <si>
    <t>Statinio statybos vadovas</t>
  </si>
  <si>
    <t>Tiekėjo darbuotojų patirtis vykdant panašaus pobūdžio sutartis (sutarčių skaičius)</t>
  </si>
  <si>
    <t>Vėdinimo sistemų įrenginių eksploatacija</t>
  </si>
  <si>
    <t>Oro kondicionavimo įrenginių eksploatacija</t>
  </si>
  <si>
    <t xml:space="preserve">Šaldymo mašinos priežiūra </t>
  </si>
  <si>
    <t>Vandentiekio ir nuotekų tinklų įrenginių eksploatacija</t>
  </si>
  <si>
    <t>Elektros tinklų įrenginių eksploatacija</t>
  </si>
  <si>
    <t>Katilinių ir jos įrenginių eksploatacija</t>
  </si>
  <si>
    <t>Dujotiekio sistemos įrenginių eksploatacija</t>
  </si>
  <si>
    <t>Gaisro gesinimo ir perspėjimo sistemų įrenginių eksploatacija</t>
  </si>
  <si>
    <t>Pastato inžinerinės sistemos</t>
  </si>
  <si>
    <t xml:space="preserve">Pastato inžinerinių sistemų įrenginių eksploatacija </t>
  </si>
  <si>
    <t xml:space="preserve"> - rekuperatorių valymas, pavarų testavimas, visų elektromechaninių oro sklendžių testavimas ir kalibravimas;</t>
  </si>
  <si>
    <t xml:space="preserve"> - dažnio keitiklių vėdinimo dalies valymas, patikra, dažnio keitiklio parametrų ir darbo režimų testavimas; </t>
  </si>
  <si>
    <t xml:space="preserve"> - bendros mechaninės būklės, elektros sujungimų, kondensato nuvedimo, užšalimo apsaugos bei oro sklendžių valdymo patikrinimai;</t>
  </si>
  <si>
    <t xml:space="preserve"> -  ventiliatorių menčių valymas;</t>
  </si>
  <si>
    <t xml:space="preserve"> - fankoilų priežiūra ir valymas;</t>
  </si>
  <si>
    <t xml:space="preserve"> - vėdinimo sistemos filtrų užterštumo tikrinimas ir jų keitimas, filtrų užterštumo daviklių kalibravimas ir testavimas;</t>
  </si>
  <si>
    <t xml:space="preserve"> - paduodamų ir ištraukiamų ventiliatorių guolių patikra.</t>
  </si>
  <si>
    <t xml:space="preserve"> -  oro filtrų keitimas;     </t>
  </si>
  <si>
    <t xml:space="preserve"> -  išorinio įrenginio kolektoriaus valymas;  </t>
  </si>
  <si>
    <t xml:space="preserve"> -  diagnostika;</t>
  </si>
  <si>
    <t xml:space="preserve"> -  kaloriferių ir šaldiklių valymas;</t>
  </si>
  <si>
    <t xml:space="preserve"> -  freono pildymas (jei būtina).</t>
  </si>
  <si>
    <t xml:space="preserve"> -  vandens tiekimo sistemos įvadinio mazgo, vamzdynų ir armatūros apžiūra;</t>
  </si>
  <si>
    <t xml:space="preserve"> -  vandens filtrų keitimas;</t>
  </si>
  <si>
    <t xml:space="preserve"> -  naftos gaudyklių priežiūra;</t>
  </si>
  <si>
    <t xml:space="preserve"> -  elektrinių boilerių remontas ir priežiūra (šildymo tenų keitimas ir kt.);</t>
  </si>
  <si>
    <t xml:space="preserve"> -  nuotekų šulinių valymas.</t>
  </si>
  <si>
    <t xml:space="preserve"> -  apšvietimo sistemos eksploatcinių medžiagų keitimas; </t>
  </si>
  <si>
    <t xml:space="preserve">  -  pakeliamų automobilių stovėjimo aikštelių vartų apžiūra.</t>
  </si>
  <si>
    <t xml:space="preserve"> -  profilaktinis elektros variklių aptarnavimas (guolių sutepimas, diržų keitimas ir kt.);</t>
  </si>
  <si>
    <t xml:space="preserve">  -  katilų eksploatavimas;</t>
  </si>
  <si>
    <t xml:space="preserve"> -  katilų ir jų įrenginių sistemų būklės tikrinimas bei parametrų reguliavimas;  </t>
  </si>
  <si>
    <t xml:space="preserve"> -  šilumos įrenginių vidinių paviršių cheminio valymo darbai.</t>
  </si>
  <si>
    <t xml:space="preserve"> - dujotiekio vamzdynų ir armatūros apžiūra (objekto administratoriaus atsakomybės ribose); </t>
  </si>
  <si>
    <t xml:space="preserve"> - dujų slėgio reguliavimo įrenginių patikrinimas, sureguliavimas, remontas; </t>
  </si>
  <si>
    <t xml:space="preserve"> - apsauginių įtaisų sureguliavimas, remontas;</t>
  </si>
  <si>
    <t xml:space="preserve"> - dujų filtrų valymas, plovimas, keitimas.</t>
  </si>
  <si>
    <t xml:space="preserve"> - dūmų šalinimo ir viršslėgio sistemų priežiūra; </t>
  </si>
  <si>
    <t xml:space="preserve"> - priešgaisrinės signalizacijos priežiūra; </t>
  </si>
  <si>
    <t xml:space="preserve"> - priešgaisrinio vandentiekio sistemos priežiūra. </t>
  </si>
  <si>
    <t xml:space="preserve"> - anglies dvideginio (CO2) šalinimo sistemų priežiūra; </t>
  </si>
  <si>
    <t xml:space="preserve"> - kondensatoriaus valymas, filtrų išvalymas ir keitimas; </t>
  </si>
  <si>
    <t xml:space="preserve"> - glikolio darbinių temperatūrų nustatymas, papildymas, koncentracijos korekcija;</t>
  </si>
  <si>
    <t xml:space="preserve">  - šaldymo mašinos tepalų ir tepalų filtrų keitimas;</t>
  </si>
  <si>
    <t xml:space="preserve"> - elektrinės dalies patikrinimas ir įrangos gedimų diagnostika, programavimas.</t>
  </si>
  <si>
    <t>T</t>
  </si>
  <si>
    <r>
      <t>Y</t>
    </r>
    <r>
      <rPr>
        <vertAlign val="subscript"/>
        <sz val="11"/>
        <rFont val="Calibri"/>
        <family val="2"/>
        <charset val="186"/>
        <scheme val="minor"/>
      </rPr>
      <t>i</t>
    </r>
    <r>
      <rPr>
        <sz val="11"/>
        <rFont val="Calibri"/>
        <family val="2"/>
        <charset val="186"/>
        <scheme val="minor"/>
      </rPr>
      <t xml:space="preserve"> </t>
    </r>
  </si>
  <si>
    <t>Aplinkosaugos charakteristikos</t>
  </si>
  <si>
    <t>Kaina</t>
  </si>
  <si>
    <t>C</t>
  </si>
  <si>
    <t>S</t>
  </si>
  <si>
    <t>P</t>
  </si>
  <si>
    <t>Pagalbinė (dainius)</t>
  </si>
  <si>
    <t>mėn.</t>
  </si>
  <si>
    <r>
      <t>P</t>
    </r>
    <r>
      <rPr>
        <vertAlign val="subscript"/>
        <sz val="11"/>
        <rFont val="Calibri"/>
        <family val="2"/>
        <charset val="186"/>
        <scheme val="minor"/>
      </rPr>
      <t>i</t>
    </r>
    <r>
      <rPr>
        <sz val="11"/>
        <rFont val="Calibri"/>
        <family val="2"/>
        <charset val="186"/>
        <scheme val="minor"/>
      </rPr>
      <t xml:space="preserve"> </t>
    </r>
  </si>
  <si>
    <r>
      <t>L</t>
    </r>
    <r>
      <rPr>
        <vertAlign val="subscript"/>
        <sz val="11"/>
        <rFont val="Calibri"/>
        <family val="2"/>
        <charset val="186"/>
        <scheme val="minor"/>
      </rPr>
      <t>1</t>
    </r>
    <r>
      <rPr>
        <sz val="11"/>
        <rFont val="Calibri"/>
        <family val="2"/>
        <charset val="186"/>
        <scheme val="minor"/>
      </rPr>
      <t xml:space="preserve"> </t>
    </r>
  </si>
  <si>
    <r>
      <t>L</t>
    </r>
    <r>
      <rPr>
        <vertAlign val="subscript"/>
        <sz val="11"/>
        <rFont val="Calibri"/>
        <family val="2"/>
        <charset val="186"/>
        <scheme val="minor"/>
      </rPr>
      <t>2</t>
    </r>
    <r>
      <rPr>
        <sz val="11"/>
        <rFont val="Calibri"/>
        <family val="2"/>
        <charset val="186"/>
        <scheme val="minor"/>
      </rPr>
      <t xml:space="preserve"> </t>
    </r>
  </si>
  <si>
    <t>SUMA</t>
  </si>
  <si>
    <r>
      <t>B</t>
    </r>
    <r>
      <rPr>
        <vertAlign val="subscript"/>
        <sz val="11"/>
        <rFont val="Calibri"/>
        <family val="2"/>
        <charset val="186"/>
        <scheme val="minor"/>
      </rPr>
      <t>1</t>
    </r>
    <r>
      <rPr>
        <sz val="11"/>
        <rFont val="Calibri"/>
        <family val="2"/>
        <charset val="186"/>
        <scheme val="minor"/>
      </rPr>
      <t xml:space="preserve"> </t>
    </r>
  </si>
  <si>
    <r>
      <t>B</t>
    </r>
    <r>
      <rPr>
        <vertAlign val="subscript"/>
        <sz val="11"/>
        <rFont val="Calibri"/>
        <family val="2"/>
        <charset val="186"/>
        <scheme val="minor"/>
      </rPr>
      <t>2</t>
    </r>
    <r>
      <rPr>
        <sz val="11"/>
        <rFont val="Calibri"/>
        <family val="2"/>
        <charset val="186"/>
        <scheme val="minor"/>
      </rPr>
      <t xml:space="preserve"> </t>
    </r>
  </si>
  <si>
    <r>
      <t>P</t>
    </r>
    <r>
      <rPr>
        <vertAlign val="subscript"/>
        <sz val="11"/>
        <rFont val="Calibri"/>
        <family val="2"/>
        <charset val="186"/>
        <scheme val="minor"/>
      </rPr>
      <t>1</t>
    </r>
    <r>
      <rPr>
        <sz val="11"/>
        <rFont val="Calibri"/>
        <family val="2"/>
        <charset val="186"/>
        <scheme val="minor"/>
      </rPr>
      <t xml:space="preserve"> </t>
    </r>
  </si>
  <si>
    <r>
      <t>P</t>
    </r>
    <r>
      <rPr>
        <vertAlign val="subscript"/>
        <sz val="11"/>
        <rFont val="Calibri"/>
        <family val="2"/>
        <charset val="186"/>
        <scheme val="minor"/>
      </rPr>
      <t>2</t>
    </r>
    <r>
      <rPr>
        <sz val="11"/>
        <rFont val="Calibri"/>
        <family val="2"/>
        <charset val="186"/>
        <scheme val="minor"/>
      </rPr>
      <t xml:space="preserve"> </t>
    </r>
  </si>
  <si>
    <t>Medžiagų ir mechanizmų ilgaamžiškumas</t>
  </si>
  <si>
    <t>Naudojimo lygiai</t>
  </si>
  <si>
    <t>Gyvenamosios patalpos</t>
  </si>
  <si>
    <t>Komercinės patalpos</t>
  </si>
  <si>
    <t>Lengvai naudojamos</t>
  </si>
  <si>
    <t>Vidutiniškai naudojamos</t>
  </si>
  <si>
    <t>Intensyviai naudojamos</t>
  </si>
  <si>
    <t>Labai intensyviai naudojamos</t>
  </si>
  <si>
    <t>Klasė</t>
  </si>
  <si>
    <t>Atsparumas nusitrynimui</t>
  </si>
  <si>
    <t>AC1</t>
  </si>
  <si>
    <t>AC2</t>
  </si>
  <si>
    <t>AC3</t>
  </si>
  <si>
    <t>AC4</t>
  </si>
  <si>
    <t>AC5</t>
  </si>
  <si>
    <t>AC6</t>
  </si>
  <si>
    <t>Atsparumas smūgiams</t>
  </si>
  <si>
    <t>IC1</t>
  </si>
  <si>
    <t>IC2</t>
  </si>
  <si>
    <t>IC3</t>
  </si>
  <si>
    <t>IC4</t>
  </si>
  <si>
    <t>2.</t>
  </si>
  <si>
    <t>3.</t>
  </si>
  <si>
    <t>4.</t>
  </si>
  <si>
    <t>5.</t>
  </si>
  <si>
    <t>Įrangos garantija</t>
  </si>
  <si>
    <t>3 lentelė</t>
  </si>
  <si>
    <t>4 lentelė</t>
  </si>
  <si>
    <t>5 lentelė</t>
  </si>
  <si>
    <t>2 lentelė</t>
  </si>
  <si>
    <t>B</t>
  </si>
  <si>
    <t>L</t>
  </si>
  <si>
    <r>
      <t>L</t>
    </r>
    <r>
      <rPr>
        <vertAlign val="subscript"/>
        <sz val="11"/>
        <rFont val="Calibri"/>
        <family val="2"/>
        <charset val="186"/>
        <scheme val="minor"/>
      </rPr>
      <t>3</t>
    </r>
    <r>
      <rPr>
        <sz val="11"/>
        <rFont val="Calibri"/>
        <family val="2"/>
        <charset val="186"/>
        <scheme val="minor"/>
      </rPr>
      <t xml:space="preserve"> </t>
    </r>
  </si>
  <si>
    <t>metai</t>
  </si>
  <si>
    <t>SKAIČIUOKLĖ</t>
  </si>
  <si>
    <t xml:space="preserve"> </t>
  </si>
  <si>
    <t xml:space="preserve">Trumpiniai </t>
  </si>
  <si>
    <t xml:space="preserve">PO </t>
  </si>
  <si>
    <t xml:space="preserve">VPĮ </t>
  </si>
  <si>
    <t>Lietuvos Respublikos viešųjų pirkimų įstatymas</t>
  </si>
  <si>
    <t xml:space="preserve">Žymėjimai </t>
  </si>
  <si>
    <t>Kainos ir kokybės santykio balų suma</t>
  </si>
  <si>
    <t>Kainos balai</t>
  </si>
  <si>
    <t>Kainos lyginamasis svoris</t>
  </si>
  <si>
    <t>Kriterijaus balai</t>
  </si>
  <si>
    <t>Y</t>
  </si>
  <si>
    <t>Kriterijaus lyginamasis svoris</t>
  </si>
  <si>
    <t>Apie dokumentą</t>
  </si>
  <si>
    <t>Kaip naudotis skaičiuokle</t>
  </si>
  <si>
    <t xml:space="preserve">5. </t>
  </si>
  <si>
    <t xml:space="preserve">Garantijos užtikrinimo terminas </t>
  </si>
  <si>
    <t>Garantijos vertė</t>
  </si>
  <si>
    <t>Statybos darbų garantija</t>
  </si>
  <si>
    <t>balai</t>
  </si>
  <si>
    <t>proc.</t>
  </si>
  <si>
    <t>Viešojo pirkimo-pardavimo sutartis</t>
  </si>
  <si>
    <t>Perkančioji organizacija</t>
  </si>
  <si>
    <t>Rekomendacijos</t>
  </si>
  <si>
    <t>Aktuali teismų praktika</t>
  </si>
  <si>
    <t>arba</t>
  </si>
  <si>
    <t>Kriterijaus aprašymas</t>
  </si>
  <si>
    <t>Pirkimo objektas</t>
  </si>
  <si>
    <t>Ranga</t>
  </si>
  <si>
    <t>Ranga+TP</t>
  </si>
  <si>
    <t>TP</t>
  </si>
  <si>
    <t>Rangos darbai</t>
  </si>
  <si>
    <t>PASIŪLYMŲ VERTINIMAS</t>
  </si>
  <si>
    <t>PO veiksmai:</t>
  </si>
  <si>
    <t>Tiekėjo darbuotojų patirtis (metais)</t>
  </si>
  <si>
    <t>P1</t>
  </si>
  <si>
    <t>P2</t>
  </si>
  <si>
    <t>P3</t>
  </si>
  <si>
    <t>P4</t>
  </si>
  <si>
    <t>P5</t>
  </si>
  <si>
    <t>Kaina (C)</t>
  </si>
  <si>
    <t>Tiekėjas 1</t>
  </si>
  <si>
    <t>Kriterijus leidžia pasirinkti ekonomiškai naudingiausią pasiūlymą pagal darbų terminą.</t>
  </si>
  <si>
    <t>PO nurodo kriterijų</t>
  </si>
  <si>
    <t>X=</t>
  </si>
  <si>
    <t>Y1=</t>
  </si>
  <si>
    <t>Y2=</t>
  </si>
  <si>
    <t>Trečias kriterijus (T2)</t>
  </si>
  <si>
    <t>Ketvirtas kriterijus (T3)</t>
  </si>
  <si>
    <t>Penktas kriterijus (T4)</t>
  </si>
  <si>
    <t>Y4=</t>
  </si>
  <si>
    <t>Y3=</t>
  </si>
  <si>
    <t>Tiekėjas turi pateikti su pasiūlymu šiuos dokumentus</t>
  </si>
  <si>
    <t>2.1.</t>
  </si>
  <si>
    <t>2.2.</t>
  </si>
  <si>
    <t>2.3.</t>
  </si>
  <si>
    <t>2.4.</t>
  </si>
  <si>
    <t>2.5.</t>
  </si>
  <si>
    <t>3.1.</t>
  </si>
  <si>
    <t>3.2.</t>
  </si>
  <si>
    <t>3.3.</t>
  </si>
  <si>
    <t>3.4.</t>
  </si>
  <si>
    <t>3.5.</t>
  </si>
  <si>
    <t>4.1.</t>
  </si>
  <si>
    <t>4.2.</t>
  </si>
  <si>
    <t>4.3.</t>
  </si>
  <si>
    <t>4.4.</t>
  </si>
  <si>
    <t>4.5.</t>
  </si>
  <si>
    <t>5.1.</t>
  </si>
  <si>
    <t>5.2.</t>
  </si>
  <si>
    <t>5.3.</t>
  </si>
  <si>
    <t>5.4.</t>
  </si>
  <si>
    <t>5.5.</t>
  </si>
  <si>
    <t>PO aprašo kriterijaus vertinimo tvarką, įskaitant nuorodą į šio kriterijaus balams apskaičiuoti naudojamą vertinimo formulę (-es)</t>
  </si>
  <si>
    <t>.</t>
  </si>
  <si>
    <t>Ekonomiškai naudingiausiu bus pripažintas pasiūlymas, surinkęs daugiausiai balų.</t>
  </si>
  <si>
    <t>1 formulė</t>
  </si>
  <si>
    <t>2 formulė</t>
  </si>
  <si>
    <t>3 formulė</t>
  </si>
  <si>
    <t>6.</t>
  </si>
  <si>
    <t>6.1.</t>
  </si>
  <si>
    <t>4 formulė</t>
  </si>
  <si>
    <t>5 formulė</t>
  </si>
  <si>
    <t>6 formulė</t>
  </si>
  <si>
    <t xml:space="preserve">7. </t>
  </si>
  <si>
    <t>PASIŪLYMŲ KAINOS</t>
  </si>
  <si>
    <t>KAINOS LYGINAMASIS SVORIS</t>
  </si>
  <si>
    <t>KOKYBĖS KRITERIJAI IR JŲ LYGINAMIEJI SVORIAI</t>
  </si>
  <si>
    <t>Kriterijų sąrašas</t>
  </si>
  <si>
    <t>7 formulė</t>
  </si>
  <si>
    <t>8 formulė</t>
  </si>
  <si>
    <t>8.</t>
  </si>
  <si>
    <t>Tiekėjas 2</t>
  </si>
  <si>
    <t>Tiekėjas 3</t>
  </si>
  <si>
    <t>Tiekėjas 4</t>
  </si>
  <si>
    <t>Tiekėjas 5</t>
  </si>
  <si>
    <t>Tiekėjas 6</t>
  </si>
  <si>
    <t>Tiekėjas 7</t>
  </si>
  <si>
    <t>Tiekėjas 8</t>
  </si>
  <si>
    <t>Tiekėjas 9</t>
  </si>
  <si>
    <t>Tiekėjas 10</t>
  </si>
  <si>
    <t>Tiekėjas 11</t>
  </si>
  <si>
    <t>Tiekėjas 12</t>
  </si>
  <si>
    <t>Tiekėjas 13</t>
  </si>
  <si>
    <t>Tiekėjas 14</t>
  </si>
  <si>
    <t>Tiekėjas 15</t>
  </si>
  <si>
    <t>Tiekėjas 16</t>
  </si>
  <si>
    <t>Tiekėjas 17</t>
  </si>
  <si>
    <t>Tiekėjas 18</t>
  </si>
  <si>
    <t>Tiekėjas 19</t>
  </si>
  <si>
    <t>Tiekėjas 20</t>
  </si>
  <si>
    <t xml:space="preserve">http://ec.europa.eu/environment/gpp/eu_gpp_criteria_en.htm </t>
  </si>
  <si>
    <t>VPĮ</t>
  </si>
  <si>
    <t>Teisingumo Teismo 2001-10-18 Sprendimas SIAC Construction, C-19/00</t>
  </si>
  <si>
    <t>Teisingumo Teismo 2002-12-12 Sprendimas Universale-Bau ir kt., C-470/99</t>
  </si>
  <si>
    <t>LAT 2013-04-03 Viešųjų pirkimų reglamentavimo ir teismų praktikos apžvalga Nr. AC-38-1</t>
  </si>
  <si>
    <t>Teisingumo Teismo 2004-04-29 Sprendimas Komisija prieš CAS Succhi di Frutta, C-496/99</t>
  </si>
  <si>
    <t>Teisingumo Teismo 2007-10-11 Sprendimas Lämmerzahl, C-241/06</t>
  </si>
  <si>
    <t>Teisingumo Teismo 2010-04-22 Sprendimas Komisija prieš Ispaniją, C-423/07</t>
  </si>
  <si>
    <t>Teisingumo Teismo 2012-05-10 Sprendimas Komisija prieš Nyderlandus, C-368/10</t>
  </si>
  <si>
    <t>Teisingumo Teismo 2003-12-04 Sprendimas EVN ir Wienstrom, C-448/01</t>
  </si>
  <si>
    <t>Teisingumo Teismo 2010-11-18 Sprendimas Komisija prieš Airiją, C-226/09</t>
  </si>
  <si>
    <t>Teisingumo Teismo 2007-01-18 Sprendimas Auroux ir kt., C‑220/05</t>
  </si>
  <si>
    <t>Tiekėjo pavadinimas</t>
  </si>
  <si>
    <t>Šią skaičiuoklę sudaro 4 dalys:</t>
  </si>
  <si>
    <t>Kriterijai</t>
  </si>
  <si>
    <t>Bendros rekomendacijos</t>
  </si>
  <si>
    <t>Pirkimo dokumentų rengimo etapas</t>
  </si>
  <si>
    <t>Pasiūlymų vertinimo etapas</t>
  </si>
  <si>
    <t>Darbuotojų patirtis (TP)</t>
  </si>
  <si>
    <t>Darbuotojų patirtis (ranga)</t>
  </si>
  <si>
    <t>Statinio projekto vykdymo priežiūros vadovas</t>
  </si>
  <si>
    <t xml:space="preserve">Vertinama tiekėjo sutarčiai paskirtų vadovaujančių darbuotojų kvalifikacija ir patirtis pagal: </t>
  </si>
  <si>
    <t>Taikoma</t>
  </si>
  <si>
    <t>Bendras pasiūlymų vertinimas</t>
  </si>
  <si>
    <t xml:space="preserve">Kriterijų sąrašas </t>
  </si>
  <si>
    <t xml:space="preserve">Dalis skirta atlikti bendrą pasiūlymų vertinimą. </t>
  </si>
  <si>
    <t>PD</t>
  </si>
  <si>
    <t>Pirkimo dokumentai</t>
  </si>
  <si>
    <t xml:space="preserve">1. </t>
  </si>
  <si>
    <t>LAT praktiką galima rasti www.lat.lt.</t>
  </si>
  <si>
    <t>PD rengimas</t>
  </si>
  <si>
    <t xml:space="preserve">Dalyje "Bendras pasiūlymų vertinimas" PO surašo pasiūlymų kainas. Bendras pasiūlymų vertinimo rezultatas pateikiamas šioje dalyje. </t>
  </si>
  <si>
    <t xml:space="preserve">Viešojo pirkimo sutartis ir (ar) bet kokia kita prekių, paslaugų ar darbų sutartis </t>
  </si>
  <si>
    <t>pirkimo sutartis</t>
  </si>
  <si>
    <t>sutartis</t>
  </si>
  <si>
    <t xml:space="preserve">Ekonomiškai naudingiausio pasiūlymo vertinimo gairės, paskelbtos Viešųjų pirkimų tarnybos </t>
  </si>
  <si>
    <t>Aktualūs teisės aktai ir kiti dokumentai</t>
  </si>
  <si>
    <t>Visus Teisingumo Teismo sprendimus galima rasti www.curia.eu;</t>
  </si>
  <si>
    <t xml:space="preserve">4. </t>
  </si>
  <si>
    <t>Gavusi pasiūlymus, PO pasiūlymuose nurodytas kriterijų reikšmes surašo kiekvieno vertinamo kriterijaus puslapyje. Skaičiuoklė pagal suvestas reikšmes rezultatus apskaičiuoja automatiškai. Atskiro kriterijaus rezultatai matomi to kriterijaus puslapyje, o visų pirkime naudojamų kokybės kriterijų įvertinimas - dalyje "Bendras pasiūlymų vertinimas".</t>
  </si>
  <si>
    <t xml:space="preserve">Skaičiuoklė parengta taip, kad rezultatai būtų apskaičiuojami automatiškai, tačiau tuo atveju, jei atsitiktinai būtų pakeista skaičiuoklėje naudojama formulė, rezultatai būtų neteisingi. Todėl rekomenduotina PO įsitikinti, ar nėra klaidų. </t>
  </si>
  <si>
    <t>Satinio statybos vadovas</t>
  </si>
  <si>
    <t>2 lentelė. Vertinimas</t>
  </si>
  <si>
    <t>1 lentelė. Pasiūlymų reikšmės</t>
  </si>
  <si>
    <t xml:space="preserve">2 lentelė. Vertinimas </t>
  </si>
  <si>
    <r>
      <t xml:space="preserve">Neturi būti didesnė kaip 0,05 % produkto masės (masė/masė) izotiazolinono junginių koncentracija </t>
    </r>
    <r>
      <rPr>
        <sz val="11"/>
        <color rgb="FFFF0000"/>
        <rFont val="Calibri"/>
        <family val="2"/>
        <charset val="186"/>
        <scheme val="minor"/>
      </rPr>
      <t/>
    </r>
  </si>
  <si>
    <t>Kriterijus leidžia PO pasirinkti ekonomiškai naudingiausią pasiūlymą pagal  pirkimo sutarčiai įvykdyti paskirtų darbuotojų kvalifikaciją ir patirtį.</t>
  </si>
  <si>
    <t>Darbuotojų patirtis (TP+ranga)</t>
  </si>
  <si>
    <t>BENDRAS PASIŪLYMŲ VERTINIMAS</t>
  </si>
  <si>
    <t>LAT</t>
  </si>
  <si>
    <t>Lietuvos Aukščiausiasis Teismas</t>
  </si>
  <si>
    <t>Kriterijui įvertinti tiekėjas turi pateikti atitikties deklaraciją ir (arba) techninius įrenginio parametrus, ir (arba) įrenginio eksploatavimo dokumentaciją (instrukciją), išduotą gamintojo, ir (arba) sertifikatus ar kitus lygiaverčius dokumentus, nurodant informaciją, kokiu periodiškumu (mėnesiais) atliekama tiekėjo siūlomos įrangos techninė profilaktika.</t>
  </si>
  <si>
    <t xml:space="preserve">Kriterijus skirtas pasirinkti ekonomiškai naudingiausią pasiūlymą pagal eksploatacijos dažnumą (kuo rečiau reiks atlikti inžinerinių sistemų įrenginių eksploatacijos (priežiūros) veiksmus, tuo siūloma įranga vertintina kaip ekonomiškesnė). </t>
  </si>
  <si>
    <t>Šį kriterijų rekomenduojama rinktis tuomet, kai vykdant darbus planuojami ir inžinerinės įrangos pakeitimai ar naujos įrangos įrengimas ir, kai PO aktualūs eksploatavimo kaštai bei įrenginių priežiūra.</t>
  </si>
  <si>
    <t>Teisingumo Teismas</t>
  </si>
  <si>
    <t>Europos Sąjungos Teisingumo teismas</t>
  </si>
  <si>
    <t>1 lentelė. Pasiūlymų vertinimo kriterijai</t>
  </si>
  <si>
    <t>Bendras vertinimas</t>
  </si>
  <si>
    <t>Kriterijaus pasirinkimas</t>
  </si>
  <si>
    <t xml:space="preserve">1) Pasirinkimas:     </t>
  </si>
  <si>
    <t>Aplinkos apsaugos kriterijus PO gali taikyti, siekdama įgyvendinti VPĮ 35 str. 2 d. 12 p. nuostatas.</t>
  </si>
  <si>
    <t xml:space="preserve">Kriterijus </t>
  </si>
  <si>
    <t xml:space="preserve">1) Pasirinkimas: </t>
  </si>
  <si>
    <t>3) Rangos atveju šiam kriterijui rekomenduojama skirti nedidelį (10-15 balų) lyginamąjį svorį.</t>
  </si>
  <si>
    <t xml:space="preserve">T </t>
  </si>
  <si>
    <t>Vertinama, kiek aplinkosauginių reikalavimų atitinka medžiagos, naudojamos langams, stoglangiams ir išorinėms įstiklintoms durims pagaminti. Už atitikimą vienam reikalavimui skiriamas vienas balas.</t>
  </si>
  <si>
    <t>PO 1 lentelėje surašo tiekėjams suteiktus balus pagal pasiūlymuose pateiktas reikšmes (už atitikimą vienam reikalavimui skiriamas vienas balas).</t>
  </si>
  <si>
    <t>Sertifikavimo įstaigų ar gamintojo sertifikatas (ar kitas dokumentas), kuris patvirtina deklaruojamą reikšmę.</t>
  </si>
  <si>
    <t>PO 1 lentelėje surašo gautų pasiūlymų kainas.</t>
  </si>
  <si>
    <t>Įvadas</t>
  </si>
  <si>
    <t>Sheet</t>
  </si>
  <si>
    <t>x</t>
  </si>
  <si>
    <t>3 lentelė. Vertinimas</t>
  </si>
  <si>
    <t>L1</t>
  </si>
  <si>
    <t>L2</t>
  </si>
  <si>
    <t>Pasirinkus iš sąrašo pirkimo objektą, 1 ir 2 lentelėse tam pirkimo objektui aktualūs kriterijai tampa aktyvūs (norėdami pasirinkti spustelkite rodyklę raudoname langelyje)</t>
  </si>
  <si>
    <t>Eksploatacija (1)</t>
  </si>
  <si>
    <t>Eksploatacija (2)</t>
  </si>
  <si>
    <t>Vertinama, kiek reikalavimų (skaičiumi) dėl pavojingų medžiagų vidaus ir išorės apdailos dažų sudėtyje atitinka siūlomas produktas. Už atitikimą vienam reikalavimui skiriamas vienas balas.</t>
  </si>
  <si>
    <t>TP + Ranga</t>
  </si>
  <si>
    <t>Match</t>
  </si>
  <si>
    <t>lentlė x</t>
  </si>
  <si>
    <t>Varnelės</t>
  </si>
  <si>
    <t>Index1</t>
  </si>
  <si>
    <t>Index2</t>
  </si>
  <si>
    <t>Pasirinkta</t>
  </si>
  <si>
    <t>PASIRINKTA</t>
  </si>
  <si>
    <t>2 &amp; 3</t>
  </si>
  <si>
    <t>Įveskite Yi</t>
  </si>
  <si>
    <t>Ištrinkite Yi</t>
  </si>
  <si>
    <t>Nuimkite varnelę</t>
  </si>
  <si>
    <t>3 lentelė. Kriterijų ir jų parametrų sąrašas</t>
  </si>
  <si>
    <t>Nr.</t>
  </si>
  <si>
    <r>
      <rPr>
        <b/>
        <i/>
        <sz val="11"/>
        <color theme="1"/>
        <rFont val="Calibri"/>
        <family val="2"/>
        <charset val="186"/>
        <scheme val="minor"/>
      </rPr>
      <t xml:space="preserve">Techninės profilaktikos ir eksploatacinių medžiagų keitimo pavyzdžiai, kurių kiekvienas naudotinas kaip atskiras parametras:   </t>
    </r>
    <r>
      <rPr>
        <i/>
        <sz val="11"/>
        <color theme="1"/>
        <rFont val="Calibri"/>
        <family val="2"/>
        <charset val="186"/>
        <scheme val="minor"/>
      </rPr>
      <t xml:space="preserve">                                                                                                                                    </t>
    </r>
  </si>
  <si>
    <t>Dalyje "Pasiūlymų vertinimas" PO vertina gautus pasiūlymus.</t>
  </si>
  <si>
    <t>Įrodantys doku-mentai</t>
  </si>
  <si>
    <t>Atitikties deklaracija ir (arba) techniniai įrenginio parametrai, ir (arba) įrenginio eksploatavimo dokumentacija (intrukcija), išduota gamintojo, ir (arba) sertifikatai.</t>
  </si>
  <si>
    <t xml:space="preserve">PO 1 ir 3 lentelėje surašo tiekėjų pateiktas reikšmes mėnesiais. </t>
  </si>
  <si>
    <t>1 kriterijaus vertinimas</t>
  </si>
  <si>
    <r>
      <t>B</t>
    </r>
    <r>
      <rPr>
        <vertAlign val="subscript"/>
        <sz val="11"/>
        <rFont val="Calibri"/>
        <family val="2"/>
        <charset val="186"/>
        <scheme val="minor"/>
      </rPr>
      <t>2</t>
    </r>
    <r>
      <rPr>
        <sz val="11"/>
        <rFont val="Calibri"/>
        <family val="2"/>
        <charset val="186"/>
        <scheme val="minor"/>
      </rPr>
      <t/>
    </r>
  </si>
  <si>
    <r>
      <t>B</t>
    </r>
    <r>
      <rPr>
        <vertAlign val="subscript"/>
        <sz val="11"/>
        <rFont val="Calibri"/>
        <family val="2"/>
        <charset val="186"/>
        <scheme val="minor"/>
      </rPr>
      <t>3</t>
    </r>
    <r>
      <rPr>
        <sz val="11"/>
        <rFont val="Calibri"/>
        <family val="2"/>
        <charset val="186"/>
        <scheme val="minor"/>
      </rPr>
      <t/>
    </r>
  </si>
  <si>
    <r>
      <t>P</t>
    </r>
    <r>
      <rPr>
        <vertAlign val="subscript"/>
        <sz val="11"/>
        <rFont val="Calibri"/>
        <family val="2"/>
        <charset val="186"/>
        <scheme val="minor"/>
      </rPr>
      <t>2</t>
    </r>
    <r>
      <rPr>
        <sz val="11"/>
        <rFont val="Calibri"/>
        <family val="2"/>
        <charset val="186"/>
        <scheme val="minor"/>
      </rPr>
      <t/>
    </r>
  </si>
  <si>
    <r>
      <t>P</t>
    </r>
    <r>
      <rPr>
        <vertAlign val="subscript"/>
        <sz val="11"/>
        <rFont val="Calibri"/>
        <family val="2"/>
        <charset val="186"/>
        <scheme val="minor"/>
      </rPr>
      <t>3</t>
    </r>
    <r>
      <rPr>
        <sz val="11"/>
        <rFont val="Calibri"/>
        <family val="2"/>
        <charset val="186"/>
        <scheme val="minor"/>
      </rPr>
      <t/>
    </r>
  </si>
  <si>
    <t>2 kriterijaus vertinimas</t>
  </si>
  <si>
    <t>3 lentelė. Pasiūlymų reikšmės</t>
  </si>
  <si>
    <t>4 lentelė. Vertinimas</t>
  </si>
  <si>
    <t>PO užpildo kriterijaus aprašymą.</t>
  </si>
  <si>
    <t>sav.</t>
  </si>
  <si>
    <t>L3</t>
  </si>
  <si>
    <t>1 kriter</t>
  </si>
  <si>
    <t>2 kriter</t>
  </si>
  <si>
    <t>Match()</t>
  </si>
  <si>
    <t>7.</t>
  </si>
  <si>
    <t>Skaityti Eksploatacija (1)</t>
  </si>
  <si>
    <t>Tiekėjo įsipareigojimas suteikti nurodytą garantiją.</t>
  </si>
  <si>
    <r>
      <t>L</t>
    </r>
    <r>
      <rPr>
        <vertAlign val="subscript"/>
        <sz val="11"/>
        <rFont val="Calibri"/>
        <family val="2"/>
        <charset val="186"/>
        <scheme val="minor"/>
      </rPr>
      <t>4</t>
    </r>
    <r>
      <rPr>
        <sz val="11"/>
        <rFont val="Calibri"/>
        <family val="2"/>
        <charset val="186"/>
        <scheme val="minor"/>
      </rPr>
      <t/>
    </r>
  </si>
  <si>
    <r>
      <t>L</t>
    </r>
    <r>
      <rPr>
        <vertAlign val="subscript"/>
        <sz val="11"/>
        <rFont val="Calibri"/>
        <family val="2"/>
        <charset val="186"/>
        <scheme val="minor"/>
      </rPr>
      <t>5</t>
    </r>
    <r>
      <rPr>
        <sz val="11"/>
        <rFont val="Calibri"/>
        <family val="2"/>
        <charset val="186"/>
        <scheme val="minor"/>
      </rPr>
      <t/>
    </r>
  </si>
  <si>
    <t>PO nurodo įrangos pavadinimą</t>
  </si>
  <si>
    <r>
      <t>L</t>
    </r>
    <r>
      <rPr>
        <vertAlign val="subscript"/>
        <sz val="11"/>
        <rFont val="Calibri"/>
        <family val="2"/>
        <charset val="186"/>
        <scheme val="minor"/>
      </rPr>
      <t>3</t>
    </r>
    <r>
      <rPr>
        <sz val="11"/>
        <rFont val="Calibri"/>
        <family val="2"/>
        <charset val="186"/>
        <scheme val="minor"/>
      </rPr>
      <t/>
    </r>
  </si>
  <si>
    <r>
      <t>B</t>
    </r>
    <r>
      <rPr>
        <vertAlign val="subscript"/>
        <sz val="11"/>
        <rFont val="Calibri"/>
        <family val="2"/>
        <charset val="186"/>
        <scheme val="minor"/>
      </rPr>
      <t>4</t>
    </r>
    <r>
      <rPr>
        <sz val="11"/>
        <rFont val="Calibri"/>
        <family val="2"/>
        <charset val="186"/>
        <scheme val="minor"/>
      </rPr>
      <t/>
    </r>
  </si>
  <si>
    <r>
      <t>B</t>
    </r>
    <r>
      <rPr>
        <vertAlign val="subscript"/>
        <sz val="11"/>
        <rFont val="Calibri"/>
        <family val="2"/>
        <charset val="186"/>
        <scheme val="minor"/>
      </rPr>
      <t>5</t>
    </r>
    <r>
      <rPr>
        <sz val="11"/>
        <rFont val="Calibri"/>
        <family val="2"/>
        <charset val="186"/>
        <scheme val="minor"/>
      </rPr>
      <t/>
    </r>
  </si>
  <si>
    <r>
      <t>P</t>
    </r>
    <r>
      <rPr>
        <vertAlign val="subscript"/>
        <sz val="11"/>
        <rFont val="Calibri"/>
        <family val="2"/>
        <charset val="186"/>
        <scheme val="minor"/>
      </rPr>
      <t>4</t>
    </r>
    <r>
      <rPr>
        <sz val="11"/>
        <rFont val="Calibri"/>
        <family val="2"/>
        <charset val="186"/>
        <scheme val="minor"/>
      </rPr>
      <t/>
    </r>
  </si>
  <si>
    <r>
      <t>P</t>
    </r>
    <r>
      <rPr>
        <vertAlign val="subscript"/>
        <sz val="11"/>
        <rFont val="Calibri"/>
        <family val="2"/>
        <charset val="186"/>
        <scheme val="minor"/>
      </rPr>
      <t>5</t>
    </r>
    <r>
      <rPr>
        <sz val="11"/>
        <rFont val="Calibri"/>
        <family val="2"/>
        <charset val="186"/>
        <scheme val="minor"/>
      </rPr>
      <t/>
    </r>
  </si>
  <si>
    <t>Įrangos gedimų šalinimas</t>
  </si>
  <si>
    <t>Tiekėjas turi pateikti raštišką įsipareigojimą pašalinti gedimus per pasiūlyme nurodytą laikotarpį, kuris tampa sudedamąja sutarties dalimi bei pateikti pagrindimą, įrodantį, kad gedimai bus pašalinami per šį laikotarpį.</t>
  </si>
  <si>
    <t>min</t>
  </si>
  <si>
    <t xml:space="preserve">Kriterijui įvertinti tiekėjas turi pateikti atitikties deklaraciją ir (arba) techninius įrenginio parametrus, ir (arba) įrenginio eksploatavimo dokumentaciją (instrukciją), išduotą gamintojo, ir (arba) sertifikatus ar kitus lygiaverčius dokumentus, kurie patvirtintų tiekėjo pasiūlytas reikšmes. </t>
  </si>
  <si>
    <r>
      <t>L</t>
    </r>
    <r>
      <rPr>
        <vertAlign val="subscript"/>
        <sz val="11"/>
        <rFont val="Calibri"/>
        <family val="2"/>
        <charset val="186"/>
        <scheme val="minor"/>
      </rPr>
      <t>6</t>
    </r>
    <r>
      <rPr>
        <sz val="11"/>
        <rFont val="Calibri"/>
        <family val="2"/>
        <charset val="186"/>
        <scheme val="minor"/>
      </rPr>
      <t/>
    </r>
  </si>
  <si>
    <r>
      <rPr>
        <i/>
        <sz val="11"/>
        <rFont val="Calibri"/>
        <family val="2"/>
        <charset val="186"/>
        <scheme val="minor"/>
      </rPr>
      <t>Grindų atsparumo dilimo klasė</t>
    </r>
    <r>
      <rPr>
        <i/>
        <sz val="11"/>
        <color rgb="FFFF0000"/>
        <rFont val="Calibri"/>
        <family val="2"/>
        <charset val="186"/>
        <scheme val="minor"/>
      </rPr>
      <t xml:space="preserve">  </t>
    </r>
  </si>
  <si>
    <t xml:space="preserve">Sienų atsparumas plovimui, ciklų skaičius </t>
  </si>
  <si>
    <t xml:space="preserve">Durų varstymo ciklų skaičius </t>
  </si>
  <si>
    <r>
      <rPr>
        <i/>
        <sz val="11"/>
        <rFont val="Calibri"/>
        <family val="2"/>
        <charset val="186"/>
        <scheme val="minor"/>
      </rPr>
      <t>Durų atsparumo įsilaužimui klasė</t>
    </r>
    <r>
      <rPr>
        <i/>
        <sz val="11"/>
        <color rgb="FFFF0000"/>
        <rFont val="Calibri"/>
        <family val="2"/>
        <charset val="186"/>
        <scheme val="minor"/>
      </rPr>
      <t xml:space="preserve"> </t>
    </r>
  </si>
  <si>
    <t xml:space="preserve">Langų varstymo ciklų skaičius </t>
  </si>
  <si>
    <t>Langų atsparumo įsilaužimui klasė</t>
  </si>
  <si>
    <t>Nurodžius minimalią reikšmę, tiekėjui, pasiūliusiam šią reikšmę, automatiškai bus suteikta 0 balų.</t>
  </si>
  <si>
    <t>min1</t>
  </si>
  <si>
    <t>min2</t>
  </si>
  <si>
    <t>min3</t>
  </si>
  <si>
    <t>min4</t>
  </si>
  <si>
    <t>min5</t>
  </si>
  <si>
    <t>min6</t>
  </si>
  <si>
    <t>4 lentelė.</t>
  </si>
  <si>
    <t>Nurodžius maksimalią reikšmę, tiekėjui, nurodžiusiam didesnę reikšmę, automatiškai bus suteikti balai pagal maksimalią reikšmę.</t>
  </si>
  <si>
    <t>max1</t>
  </si>
  <si>
    <t>max2</t>
  </si>
  <si>
    <t>max3</t>
  </si>
  <si>
    <t>max4</t>
  </si>
  <si>
    <t>max5</t>
  </si>
  <si>
    <t>max6</t>
  </si>
  <si>
    <r>
      <t>B</t>
    </r>
    <r>
      <rPr>
        <vertAlign val="subscript"/>
        <sz val="11"/>
        <rFont val="Calibri"/>
        <family val="2"/>
        <charset val="186"/>
        <scheme val="minor"/>
      </rPr>
      <t>6</t>
    </r>
    <r>
      <rPr>
        <sz val="11"/>
        <rFont val="Calibri"/>
        <family val="2"/>
        <charset val="186"/>
        <scheme val="minor"/>
      </rPr>
      <t/>
    </r>
  </si>
  <si>
    <t>klasė</t>
  </si>
  <si>
    <t>skaičius</t>
  </si>
  <si>
    <r>
      <t>P</t>
    </r>
    <r>
      <rPr>
        <vertAlign val="subscript"/>
        <sz val="11"/>
        <rFont val="Calibri"/>
        <family val="2"/>
        <charset val="186"/>
        <scheme val="minor"/>
      </rPr>
      <t>6</t>
    </r>
    <r>
      <rPr>
        <sz val="11"/>
        <rFont val="Calibri"/>
        <family val="2"/>
        <charset val="186"/>
        <scheme val="minor"/>
      </rPr>
      <t/>
    </r>
  </si>
  <si>
    <t>Vertinama garantinio laikotarpio prievolių užtikrinimo suma (proc.). Kuo didesnę prievolių užtikrinimo sumą terminą tiekėjas siūlo, tuo daugiau balų suteikiama. Minimali suma - 5 proc. statinio statybos kainos. Už pasiūlytus 5 proc. suteikiama 0 balų. Jei garantinio užtikrinimo vertė yra lygi ir didesnė nei 20%, skiriamas maksimalus galimas balas, t.y. į vertinimo formulę įrašoma 20 proc.</t>
  </si>
  <si>
    <t>L4</t>
  </si>
  <si>
    <t>L5</t>
  </si>
  <si>
    <t>L6</t>
  </si>
  <si>
    <t>max</t>
  </si>
  <si>
    <t>Li neapvalintas</t>
  </si>
  <si>
    <t>Li round</t>
  </si>
  <si>
    <t>Li = 1</t>
  </si>
  <si>
    <t>Varnelė</t>
  </si>
  <si>
    <t>pasirinkta</t>
  </si>
  <si>
    <t>Ar Yi</t>
  </si>
  <si>
    <t>(ne=1)</t>
  </si>
  <si>
    <t>Yi</t>
  </si>
  <si>
    <t>Statybos darbų atlikimo laiko planavimas</t>
  </si>
  <si>
    <t>Kriterijui įvertinti tiekėjas turi pateikti darbų įvykdymo grafiką ir jo įvykdymą pagrindžiančius dokumentus, kuriuose turi būti pateikti skaičiavimai, planuojamas personalas, technika.</t>
  </si>
  <si>
    <t xml:space="preserve">Balai </t>
  </si>
  <si>
    <t>Ekspertinio vertinimo aprašymas</t>
  </si>
  <si>
    <t>Nepateiktas darbų įvykdymo grafikas ir jo įvykdymą pagrindžiantys dokumentai. 0 balų skiriama ir tuo atveju, kai rangovas pateikia pavienius dokumentus ar skaičiavimus, išskyrus atvejus, kai iš pavienių dokumentų aiškiai ir nedviprasmiškai galima suprasti darbų vykdymo seką ir (ar) darbams planuojamą personalą ir techniką.</t>
  </si>
  <si>
    <t xml:space="preserve">Darbų įvykdymo grafikas yra detalus, išsamus ir logiškas: pateikti visi reikalingi skaičiavimai ir darbų vykdymo seką įrodantys dokumentai, įvertinta darbų specifika, efektyviai suplanuoti darbų procesai, personalas ir technika. </t>
  </si>
  <si>
    <r>
      <t xml:space="preserve">1 </t>
    </r>
    <r>
      <rPr>
        <i/>
        <sz val="11"/>
        <color rgb="FFFF0000"/>
        <rFont val="Calibri"/>
        <family val="2"/>
        <charset val="186"/>
        <scheme val="minor"/>
      </rPr>
      <t>(papildomas balas)</t>
    </r>
  </si>
  <si>
    <r>
      <rPr>
        <i/>
        <sz val="11"/>
        <color rgb="FFFF0000"/>
        <rFont val="Calibri"/>
        <family val="2"/>
        <charset val="186"/>
        <scheme val="minor"/>
      </rPr>
      <t>(PO taiko tik tuomet, jeigu pirkimo sąlygose nenumatytas darbų įvykdymo terminas ir jis nėra vertinamas atskiru kriterijumi)</t>
    </r>
    <r>
      <rPr>
        <i/>
        <sz val="11"/>
        <color theme="1"/>
        <rFont val="Calibri"/>
        <family val="2"/>
        <charset val="186"/>
        <scheme val="minor"/>
      </rPr>
      <t xml:space="preserve"> </t>
    </r>
    <r>
      <rPr>
        <sz val="11"/>
        <color theme="1"/>
        <rFont val="Calibri"/>
        <family val="2"/>
        <charset val="186"/>
        <scheme val="minor"/>
      </rPr>
      <t>darbų įvykdymo grafikas pakankamai detalus, išsamus ir logiškas, o visų darbų įvykdymo terminas yra trumpiausias iš pateiktų 10 balų atitinkančių darbų įvykdymo grafikų pasiūlymų.</t>
    </r>
  </si>
  <si>
    <t xml:space="preserve">PO 1 lentelėje surašo ekspertų skirtų balus (vidurkius).  </t>
  </si>
  <si>
    <t xml:space="preserve">balai </t>
  </si>
  <si>
    <t>Pastato atitvarų energinis naudingumas</t>
  </si>
  <si>
    <t>Stogai</t>
  </si>
  <si>
    <t>Perdangos</t>
  </si>
  <si>
    <t>Atitvaros</t>
  </si>
  <si>
    <t>Sienos</t>
  </si>
  <si>
    <t>Langai</t>
  </si>
  <si>
    <t>Durys</t>
  </si>
  <si>
    <t>su  išore</t>
  </si>
  <si>
    <t>su  gruntu</t>
  </si>
  <si>
    <t>virš nešild.</t>
  </si>
  <si>
    <t>PO pasirenka pastato paskirtį (pagal ją 2 lentelėje pateikiamos koeficientų reikšmės):</t>
  </si>
  <si>
    <t>GYVENAMIEJI PASTATAI</t>
  </si>
  <si>
    <t>Perdangos su išore</t>
  </si>
  <si>
    <t>Šildomų patalpų atitvaros su gruntu</t>
  </si>
  <si>
    <t xml:space="preserve">Perdangos virš nešildomų rūsių ir pogrindžių </t>
  </si>
  <si>
    <r>
      <t>L</t>
    </r>
    <r>
      <rPr>
        <vertAlign val="subscript"/>
        <sz val="11"/>
        <rFont val="Calibri"/>
        <family val="2"/>
        <charset val="186"/>
        <scheme val="minor"/>
      </rPr>
      <t>4</t>
    </r>
    <r>
      <rPr>
        <sz val="11"/>
        <rFont val="Calibri"/>
        <family val="2"/>
        <charset val="186"/>
        <scheme val="minor"/>
      </rPr>
      <t xml:space="preserve"> </t>
    </r>
  </si>
  <si>
    <r>
      <t>L</t>
    </r>
    <r>
      <rPr>
        <vertAlign val="subscript"/>
        <sz val="11"/>
        <rFont val="Calibri"/>
        <family val="2"/>
        <charset val="186"/>
        <scheme val="minor"/>
      </rPr>
      <t>5</t>
    </r>
    <r>
      <rPr>
        <sz val="11"/>
        <rFont val="Calibri"/>
        <family val="2"/>
        <charset val="186"/>
        <scheme val="minor"/>
      </rPr>
      <t xml:space="preserve"> </t>
    </r>
  </si>
  <si>
    <r>
      <t>L</t>
    </r>
    <r>
      <rPr>
        <vertAlign val="subscript"/>
        <sz val="11"/>
        <rFont val="Calibri"/>
        <family val="2"/>
        <charset val="186"/>
        <scheme val="minor"/>
      </rPr>
      <t>6</t>
    </r>
    <r>
      <rPr>
        <sz val="11"/>
        <rFont val="Calibri"/>
        <family val="2"/>
        <charset val="186"/>
        <scheme val="minor"/>
      </rPr>
      <t xml:space="preserve"> </t>
    </r>
  </si>
  <si>
    <r>
      <t>L</t>
    </r>
    <r>
      <rPr>
        <vertAlign val="subscript"/>
        <sz val="11"/>
        <rFont val="Calibri"/>
        <family val="2"/>
        <charset val="186"/>
        <scheme val="minor"/>
      </rPr>
      <t>7</t>
    </r>
    <r>
      <rPr>
        <sz val="11"/>
        <rFont val="Calibri"/>
        <family val="2"/>
        <charset val="186"/>
        <scheme val="minor"/>
      </rPr>
      <t xml:space="preserve"> </t>
    </r>
  </si>
  <si>
    <t>D ir E</t>
  </si>
  <si>
    <t>U_R</t>
  </si>
  <si>
    <t>Atitvaros su gruntu</t>
  </si>
  <si>
    <t>Perdangos virš nešild.</t>
  </si>
  <si>
    <t>Vertinimo balai</t>
  </si>
  <si>
    <t>W/(m2·K)</t>
  </si>
  <si>
    <t>C ir B</t>
  </si>
  <si>
    <t>U</t>
  </si>
  <si>
    <t>nuo</t>
  </si>
  <si>
    <t>iki</t>
  </si>
  <si>
    <t>A</t>
  </si>
  <si>
    <t>Minimali reikšmė</t>
  </si>
  <si>
    <t>A+</t>
  </si>
  <si>
    <t>A ir A+</t>
  </si>
  <si>
    <t>6 lentelė</t>
  </si>
  <si>
    <t>A++</t>
  </si>
  <si>
    <t>Max</t>
  </si>
  <si>
    <t>PO 1 lentelėje surašo tiekėjų pateiktas reikšmes.</t>
  </si>
  <si>
    <t>VIEŠOSIOS PASKIRTIES PASTATAI</t>
  </si>
  <si>
    <t xml:space="preserve">2 lentelė. </t>
  </si>
  <si>
    <t>Suteikti balai</t>
  </si>
  <si>
    <r>
      <t>B</t>
    </r>
    <r>
      <rPr>
        <vertAlign val="subscript"/>
        <sz val="11"/>
        <rFont val="Calibri"/>
        <family val="2"/>
        <charset val="186"/>
        <scheme val="minor"/>
      </rPr>
      <t>1</t>
    </r>
    <r>
      <rPr>
        <sz val="11"/>
        <rFont val="Calibri"/>
        <family val="2"/>
        <charset val="186"/>
        <scheme val="minor"/>
      </rPr>
      <t/>
    </r>
  </si>
  <si>
    <r>
      <t>B</t>
    </r>
    <r>
      <rPr>
        <vertAlign val="subscript"/>
        <sz val="11"/>
        <rFont val="Calibri"/>
        <family val="2"/>
        <charset val="186"/>
        <scheme val="minor"/>
      </rPr>
      <t>7</t>
    </r>
    <r>
      <rPr>
        <sz val="11"/>
        <rFont val="Calibri"/>
        <family val="2"/>
        <charset val="186"/>
        <scheme val="minor"/>
      </rPr>
      <t/>
    </r>
  </si>
  <si>
    <r>
      <t>L</t>
    </r>
    <r>
      <rPr>
        <vertAlign val="subscript"/>
        <sz val="11"/>
        <rFont val="Calibri"/>
        <family val="2"/>
        <charset val="186"/>
        <scheme val="minor"/>
      </rPr>
      <t>7</t>
    </r>
    <r>
      <rPr>
        <sz val="11"/>
        <rFont val="Calibri"/>
        <family val="2"/>
        <charset val="186"/>
        <scheme val="minor"/>
      </rPr>
      <t/>
    </r>
  </si>
  <si>
    <r>
      <t>P</t>
    </r>
    <r>
      <rPr>
        <vertAlign val="subscript"/>
        <sz val="11"/>
        <rFont val="Calibri"/>
        <family val="2"/>
        <charset val="186"/>
        <scheme val="minor"/>
      </rPr>
      <t>7</t>
    </r>
    <r>
      <rPr>
        <sz val="11"/>
        <rFont val="Calibri"/>
        <family val="2"/>
        <charset val="186"/>
        <scheme val="minor"/>
      </rPr>
      <t/>
    </r>
  </si>
  <si>
    <t>Pastato inžinerinių sistemų efektyvumas</t>
  </si>
  <si>
    <t xml:space="preserve">Kriterijui įvertinti tiekėjas turi nurodyti reikšmes ir pateikti rašytinį įsipareigojimą, kad darbų atlikimo metu sumontuos sistemas, kurios atitiks įsipareigojimus bei pateiks reikalingus skaičiavimus, dėl įrangos - atitikties deklaracijas ir (arba) sertifikatus ar kitus lygiaverčius dokumentus, kurie patvirtintų tiekėjo pasiūlytas reikšmes). </t>
  </si>
  <si>
    <r>
      <t xml:space="preserve">Šildymas </t>
    </r>
    <r>
      <rPr>
        <sz val="11"/>
        <color rgb="FFFF0000"/>
        <rFont val="Calibri"/>
        <family val="2"/>
        <scheme val="minor"/>
      </rPr>
      <t>elektra/geoterminis</t>
    </r>
  </si>
  <si>
    <t>(PO pateikia aprašymą)</t>
  </si>
  <si>
    <t>Karštas vanduo</t>
  </si>
  <si>
    <t>Vėdinimas</t>
  </si>
  <si>
    <t>Apšvietimas</t>
  </si>
  <si>
    <t xml:space="preserve">Iš tiekėjo įsigijama įranga: </t>
  </si>
  <si>
    <t xml:space="preserve">(PO nurodo konkrečią įrangą, kurią įsigyja kartu su darbais, pvz., keltuvą, liftą ir pan.) </t>
  </si>
  <si>
    <t>kWh/m2 (per metus)</t>
  </si>
  <si>
    <t>Min</t>
  </si>
  <si>
    <t xml:space="preserve">Šildymas
</t>
  </si>
  <si>
    <t xml:space="preserve">Projektinė arba esama padėtis </t>
  </si>
  <si>
    <t>prastai</t>
  </si>
  <si>
    <t>vidutiniškai</t>
  </si>
  <si>
    <t>gerai</t>
  </si>
  <si>
    <t>Tiekėjų pasiūlytos minimalios reikšmės</t>
  </si>
  <si>
    <t>Atsinaujinančios energijos efektyvumas</t>
  </si>
  <si>
    <t>Kriterijui įvertinti tiekėjas turi nurodyti reikšmes ir pateikti rašytinį įsipareigojimą, kad darbų atlikimo metu sumontuos sistemas, kurios atitiks įsipareigojimus bei pateiks reikalingus skaičiavimus. Kilus abejonių dėl tiekėjo pasiūlytų reiškmių pasiūlymų nagrinėjimo metu PO turi teisę paprašyti pagrindimo.</t>
  </si>
  <si>
    <t>Saulė</t>
  </si>
  <si>
    <t>(PO pateikia aprašymą ir nurodo minimalias ir maksimalias reikšmes)</t>
  </si>
  <si>
    <t>Vėjas</t>
  </si>
  <si>
    <t>Geoterminis. Tiekėjas nurodo naudingumo koeficientą COP (Coefficient Of Performance)</t>
  </si>
  <si>
    <t>kWh/m</t>
  </si>
  <si>
    <t>COP</t>
  </si>
  <si>
    <t>Geoterminis</t>
  </si>
  <si>
    <t>kWh/
metai</t>
  </si>
  <si>
    <t>k naud. (COP)</t>
  </si>
  <si>
    <t>Langų (išskyrus atsparius ugniai ir sandarius dūmams) kokybė</t>
  </si>
  <si>
    <t xml:space="preserve">Kriterijui įvertinti tiekėjas turi pateikti atitikties deklaraciją ir (arba) sertifikatus ar kitus lygiaverčius dokumentus, kurie patvirtintų tiekėjo pasiūlytas reikšmes. </t>
  </si>
  <si>
    <t>Langų atsparumas vėjo apkrovai. Vertinama suteikiant balus pagal gaminio klasę, kuo klasė didesnė, tuo daugiau balų skiriama pasiūlymui. Balai skiriami už 2-ą ir aukštesnę klasę: (1(400Pa) klasė minimali - 0 balų), 2(800Pa)-1 balas, 3(1200Pa) - 2 balai, 4(1600Pa) - 3 balai, 5(2000Pa) - 4 balai (aukštesnės klasės gaminiui vertinant teikiami 4 balai).</t>
  </si>
  <si>
    <t>Langų nepralaidumas vandeniui. Vertinama suteikiant balus pagal gaminio klasę, kuo klasė didesnė, tuo daugiau balų skiriama pasiūlymui. Balai skiriami už 2A ir aukštesnę klasę: (1A(0) - minimali, 0 balų), 2A(50Pa)-1 balas, 3A(100Pa)-2 balai, 4A(150Pa)- 3 balai, 5A(200Pa)-4 balai, 6A(250Pa)-5 balai, 7A(300Pa)-6 balai, 8A(450Pa)-7 balai, 9A(600Pa)- 8 balai (aukštesnės klasės gaminiui vertinant teikiami 8 balai).</t>
  </si>
  <si>
    <t>Langų akustinės eksploatacinės charakteristikos. Vertinamos tiekėjo pasiūlyme deklaruotos reikšmės (dB). Kuo reikšmė didesnė, tuo daugiau balų skiriama pasiūlymui.</t>
  </si>
  <si>
    <t>Langų šilumos pralaidumas. Vertinamos tiekėjo pasiūlyme deklaruotos reikšmės (šilumos laidumo koeficientas W/m2K). Kuo reikšmė mažesnė, tuo daugiau balų skiriama pasiūlymui.</t>
  </si>
  <si>
    <t xml:space="preserve">Langų pralaidumas orui. Vertinama suteikiant balus pagal gaminio klasę, kuo klasė didesnė, tuo daugiau balų skiriama pasiūlymui. Balai skiriami už 2-ą ir aukštesnę klasę: (1(150 100Pa)- minimali, 0 balų) 2(300 100Pa)-1 balas, 3(600 100Pa, esant kitokioms sąlygoms)- 2 balai, 4(600 100Pa)-3 balai. </t>
  </si>
  <si>
    <t>Nurodžius minimalią reikšmę, tiekėjui, nurodžiusiam mažesnę reikšmę, automatiškai bus suteikti balai pagal minimalią reikšmę.</t>
  </si>
  <si>
    <t>Nurodžius maksimalią reikšmę, kurios pasiūlymas negali viršyti, tiekėjui, pasiūliusiam šią reikšmę, automatiškai bus suteikta 0 balų.</t>
  </si>
  <si>
    <t>dB</t>
  </si>
  <si>
    <t>W/m2K</t>
  </si>
  <si>
    <t xml:space="preserve">Mineralinės vatos termoizoliacinių gaminių kokybė </t>
  </si>
  <si>
    <t>Šiluminė varža (m2K/W). Kuo reikšmė didesnė, tuo daugiau balų skiriama pasiūlymui.</t>
  </si>
  <si>
    <t>Trumpalaikis laidumas vandeniui - WS (kg/m2). Kuo reikšmė mažesnė, tuo daugiau balų skiriama pasiūlymui.</t>
  </si>
  <si>
    <t>Ilgalaikis laidumas vandeniui -WL(p) (kg/m2). Kuo reikšmė mažesnė, tuo daugiau balų skiriama pasiūlymui.</t>
  </si>
  <si>
    <r>
      <t xml:space="preserve">Garso sugerties indeksas </t>
    </r>
    <r>
      <rPr>
        <i/>
        <sz val="11"/>
        <color rgb="FFFF0000"/>
        <rFont val="Calibri"/>
        <family val="2"/>
        <charset val="186"/>
        <scheme val="minor"/>
      </rPr>
      <t>AP ar AW (pagal projektą).</t>
    </r>
    <r>
      <rPr>
        <i/>
        <sz val="11"/>
        <rFont val="Calibri"/>
        <family val="2"/>
        <charset val="186"/>
        <scheme val="minor"/>
      </rPr>
      <t xml:space="preserve"> Balai suteikiami pagal lygius, kurie yra nuo 1 ir žemiau kas 0,05. Kuo lygis didesnis, tuo daugiau balų skiriama pasiūlymui.</t>
    </r>
  </si>
  <si>
    <t>Grindų mineralinės vatos termoizoliacinių gaminių smūginio garso sklidimo indeksas - dinaminis standis. Vertinama kas 1 MN/m3 - kuo reikšmė mažesnė, tuo daugiau balų skiriama pasiūlymui.</t>
  </si>
  <si>
    <t>Tiesiogiai ore sklindančio garso izoliacijos indeksas - savitoji orinė varža. Vertinama kas 1  kPa s/m2 - kuo reikšmė didesnė, tuo daugiau balų skiriama pasiūlymui.</t>
  </si>
  <si>
    <t>min7</t>
  </si>
  <si>
    <t>max7</t>
  </si>
  <si>
    <t>m2K/W</t>
  </si>
  <si>
    <t>kg/m2</t>
  </si>
  <si>
    <t>lygis</t>
  </si>
  <si>
    <t>1 MN/m3</t>
  </si>
  <si>
    <t>kPa s/m2</t>
  </si>
  <si>
    <t>Betoninių grindinio trinkelių kokybė</t>
  </si>
  <si>
    <r>
      <t xml:space="preserve">Trūkstamasis stipris T (Mpa). Kuo reikšmė </t>
    </r>
    <r>
      <rPr>
        <i/>
        <u/>
        <sz val="11"/>
        <rFont val="Calibri"/>
        <family val="2"/>
        <charset val="186"/>
        <scheme val="minor"/>
      </rPr>
      <t>didesnė</t>
    </r>
    <r>
      <rPr>
        <i/>
        <sz val="11"/>
        <rFont val="Calibri"/>
        <family val="2"/>
        <charset val="186"/>
        <scheme val="minor"/>
      </rPr>
      <t>, tuo daugiau balų skiriama pasiūlymui.</t>
    </r>
  </si>
  <si>
    <t>Mpa</t>
  </si>
  <si>
    <t>Keraminių stoginių čerpių ir jungiamųjų detalių kokybė</t>
  </si>
  <si>
    <t>Ilgalaikiškumas - atsparumas šalčiui (LST EN 1304 D metodas). Vertinamas lygis (pagal ciklų sk.), balai skiriami: 1 lygis (150 ciklų) - 2 balai, 2 lygis (90 ciklų) - 1 balas (3 lygis (30 ciklų)- minimalus, 0 balų).</t>
  </si>
  <si>
    <t>je max=0</t>
  </si>
  <si>
    <t>Bituminių čerpių kokybė</t>
  </si>
  <si>
    <t xml:space="preserve">Bituminių čerpių su mineraline ir (arba) sintetine armatūra (skirtų stogams) kokybė </t>
  </si>
  <si>
    <r>
      <t>L</t>
    </r>
    <r>
      <rPr>
        <vertAlign val="subscript"/>
        <sz val="11"/>
        <rFont val="Calibri"/>
        <family val="2"/>
        <charset val="186"/>
        <scheme val="minor"/>
      </rPr>
      <t>8</t>
    </r>
    <r>
      <rPr>
        <sz val="11"/>
        <rFont val="Calibri"/>
        <family val="2"/>
        <charset val="186"/>
        <scheme val="minor"/>
      </rPr>
      <t/>
    </r>
  </si>
  <si>
    <r>
      <t>L</t>
    </r>
    <r>
      <rPr>
        <vertAlign val="subscript"/>
        <sz val="11"/>
        <rFont val="Calibri"/>
        <family val="2"/>
        <charset val="186"/>
        <scheme val="minor"/>
      </rPr>
      <t>9</t>
    </r>
    <r>
      <rPr>
        <sz val="11"/>
        <rFont val="Calibri"/>
        <family val="2"/>
        <charset val="186"/>
        <scheme val="minor"/>
      </rPr>
      <t/>
    </r>
  </si>
  <si>
    <r>
      <t>L</t>
    </r>
    <r>
      <rPr>
        <vertAlign val="subscript"/>
        <sz val="11"/>
        <rFont val="Calibri"/>
        <family val="2"/>
        <charset val="186"/>
        <scheme val="minor"/>
      </rPr>
      <t>10</t>
    </r>
    <r>
      <rPr>
        <sz val="11"/>
        <rFont val="Calibri"/>
        <family val="2"/>
        <charset val="186"/>
        <scheme val="minor"/>
      </rPr>
      <t/>
    </r>
  </si>
  <si>
    <t>Mechaninis atsparumas - (i) tempimo stipris pločio kryptimi (N/50mm). Minimali reikšmė 600 N/50mm. Kuo reikšmė didesnė, tuo daugiau balų skiriama pasiūlymui.</t>
  </si>
  <si>
    <t>Mechaninis atsparumas - (ii) tempimo stipris aukščio kryptimi (N/50mm). Minimali reikšmė - 400 N/50mm. Kuo reikšmė didesnė, tuo daugiau balų skiriama pasiūlymui.</t>
  </si>
  <si>
    <t>Mechaninis atsparumas - (iii) atsparumas plėšimui vinimi (N)). Minimali reikšmė - 100N. Kuo reikšmė didesnė, tuo daugiau balų skiriama pasiūlymui.</t>
  </si>
  <si>
    <t>Nepralaidumas vandeniui (bitumo masė) (g/m2). Minimali reikšmė: 1300 vienasluoksnėms, 1500 daugiasluoksnėms. Kuo reikšmė didesnė, tuo daugiau balų skiriama pasiūlymui.</t>
  </si>
  <si>
    <t>Vandens pralaidumo ilgalaikiškumas - (i) atsparumas tekėjimui didesnėje temperatūroje (mm ≤2). Kuo reikšmė mažesnė, tuo daugiau balų skiriama pasiūlymui.</t>
  </si>
  <si>
    <t>Vandens pralaidumo ilgalaikiškumas - (ii) apsauginės apdailos sukibimas, (g ≤2,5). Kuo reikšmė mažesnė, tuo daugiau balų skiriama pasiūlymui.</t>
  </si>
  <si>
    <t>Vandens pralaidumo ilgalaikiškumas - (ii) apsauginės apdailos sukibimas, (N/mm ≥0,2,). Kuo reikšmė didesnė, tuo daugiau balų skiriama pasiūlymui.</t>
  </si>
  <si>
    <t>Vandens pralaidumo ilgalaikiškumas - (iii) vandens įmirkis (proc. &lt;2). Kuo reikšmė mažesnė, tuo daugiau balų skiriama pasiūlymui.</t>
  </si>
  <si>
    <t>min9</t>
  </si>
  <si>
    <t>max9</t>
  </si>
  <si>
    <t>min8</t>
  </si>
  <si>
    <t>min10</t>
  </si>
  <si>
    <t>max8</t>
  </si>
  <si>
    <t>max10</t>
  </si>
  <si>
    <t>9.</t>
  </si>
  <si>
    <t>10.</t>
  </si>
  <si>
    <t>N/50mm</t>
  </si>
  <si>
    <t>N</t>
  </si>
  <si>
    <t>g/m2</t>
  </si>
  <si>
    <t>mm</t>
  </si>
  <si>
    <t>g</t>
  </si>
  <si>
    <t>N/mm</t>
  </si>
  <si>
    <r>
      <t>B</t>
    </r>
    <r>
      <rPr>
        <vertAlign val="subscript"/>
        <sz val="11"/>
        <rFont val="Calibri"/>
        <family val="2"/>
        <charset val="186"/>
        <scheme val="minor"/>
      </rPr>
      <t>8</t>
    </r>
    <r>
      <rPr>
        <sz val="11"/>
        <rFont val="Calibri"/>
        <family val="2"/>
        <charset val="186"/>
        <scheme val="minor"/>
      </rPr>
      <t/>
    </r>
  </si>
  <si>
    <r>
      <t>B</t>
    </r>
    <r>
      <rPr>
        <vertAlign val="subscript"/>
        <sz val="11"/>
        <rFont val="Calibri"/>
        <family val="2"/>
        <charset val="186"/>
        <scheme val="minor"/>
      </rPr>
      <t>9</t>
    </r>
    <r>
      <rPr>
        <sz val="11"/>
        <rFont val="Calibri"/>
        <family val="2"/>
        <charset val="186"/>
        <scheme val="minor"/>
      </rPr>
      <t/>
    </r>
  </si>
  <si>
    <r>
      <t>B</t>
    </r>
    <r>
      <rPr>
        <vertAlign val="subscript"/>
        <sz val="11"/>
        <rFont val="Calibri"/>
        <family val="2"/>
        <charset val="186"/>
        <scheme val="minor"/>
      </rPr>
      <t>10</t>
    </r>
    <r>
      <rPr>
        <sz val="11"/>
        <rFont val="Calibri"/>
        <family val="2"/>
        <charset val="186"/>
        <scheme val="minor"/>
      </rPr>
      <t/>
    </r>
  </si>
  <si>
    <r>
      <t>P</t>
    </r>
    <r>
      <rPr>
        <vertAlign val="subscript"/>
        <sz val="11"/>
        <rFont val="Calibri"/>
        <family val="2"/>
        <charset val="186"/>
        <scheme val="minor"/>
      </rPr>
      <t>8</t>
    </r>
    <r>
      <rPr>
        <sz val="11"/>
        <rFont val="Calibri"/>
        <family val="2"/>
        <charset val="186"/>
        <scheme val="minor"/>
      </rPr>
      <t/>
    </r>
  </si>
  <si>
    <r>
      <t>P</t>
    </r>
    <r>
      <rPr>
        <vertAlign val="subscript"/>
        <sz val="11"/>
        <rFont val="Calibri"/>
        <family val="2"/>
        <charset val="186"/>
        <scheme val="minor"/>
      </rPr>
      <t>9</t>
    </r>
    <r>
      <rPr>
        <sz val="11"/>
        <rFont val="Calibri"/>
        <family val="2"/>
        <charset val="186"/>
        <scheme val="minor"/>
      </rPr>
      <t/>
    </r>
  </si>
  <si>
    <r>
      <t>P</t>
    </r>
    <r>
      <rPr>
        <vertAlign val="subscript"/>
        <sz val="11"/>
        <rFont val="Calibri"/>
        <family val="2"/>
        <charset val="186"/>
        <scheme val="minor"/>
      </rPr>
      <t>10</t>
    </r>
    <r>
      <rPr>
        <sz val="11"/>
        <rFont val="Calibri"/>
        <family val="2"/>
        <charset val="186"/>
        <scheme val="minor"/>
      </rPr>
      <t/>
    </r>
  </si>
  <si>
    <t xml:space="preserve">Keraminių plytelių kokybė  </t>
  </si>
  <si>
    <t>Keraminių grindų plytelių trūkstamasis stipris (N). Kuo reikšmė didesnė, tuo daugiau balų skiriama pasiūlymui.</t>
  </si>
  <si>
    <r>
      <t xml:space="preserve">Keraminių grindų plytelių slidumas - </t>
    </r>
    <r>
      <rPr>
        <i/>
        <sz val="11"/>
        <color rgb="FFFF0000"/>
        <rFont val="Calibri"/>
        <family val="2"/>
        <charset val="186"/>
        <scheme val="minor"/>
      </rPr>
      <t xml:space="preserve">PTV57 ir PTV96 </t>
    </r>
    <r>
      <rPr>
        <i/>
        <sz val="11"/>
        <rFont val="Calibri"/>
        <family val="2"/>
        <charset val="186"/>
        <scheme val="minor"/>
      </rPr>
      <t>(švytuoklės testo reikšmė) pagal C priedo testą. Kuo reikšmė didesnė, tuo daugiau balų skiriama pasiūlymui.</t>
    </r>
  </si>
  <si>
    <t>Keraminių grindų plytelių slidumas - slankiosios trinties koeficientas μ pagal D priedo testą. Kuo reikšmė didesnė, tuo daugiau balų skiriama pasiūlymui.</t>
  </si>
  <si>
    <r>
      <t>Keraminių sienų plytelių sukibimo stipris (priekiba) (N/mm2) -</t>
    </r>
    <r>
      <rPr>
        <i/>
        <sz val="11"/>
        <color rgb="FFFF0000"/>
        <rFont val="Calibri"/>
        <family val="2"/>
        <charset val="186"/>
        <scheme val="minor"/>
      </rPr>
      <t xml:space="preserve"> (i) cementinių klijų, (ii) dispersinių klijų, (iii) reakcingųjų dervų klijų</t>
    </r>
    <r>
      <rPr>
        <i/>
        <sz val="11"/>
        <rFont val="Calibri"/>
        <family val="2"/>
        <charset val="186"/>
        <scheme val="minor"/>
      </rPr>
      <t xml:space="preserve"> </t>
    </r>
    <r>
      <rPr>
        <i/>
        <sz val="11"/>
        <color rgb="FFFF0000"/>
        <rFont val="Calibri"/>
        <family val="2"/>
        <charset val="186"/>
        <scheme val="minor"/>
      </rPr>
      <t>(PO nurodo, kuriais klijais matavimai turi būti atlikti, tačiau turi gebėti įvertinti lygiavertiškumą, jei tiekėjo pasiūlyto gaminio matavimai atlikti kitais klijais).</t>
    </r>
    <r>
      <rPr>
        <i/>
        <sz val="11"/>
        <rFont val="Calibri"/>
        <family val="2"/>
        <charset val="186"/>
        <scheme val="minor"/>
      </rPr>
      <t xml:space="preserve">  Kuo reikšmė didesnė, tuo daugiau balų skiriama pasiūlymui.</t>
    </r>
  </si>
  <si>
    <t>α</t>
  </si>
  <si>
    <t>testo reikšmė</t>
  </si>
  <si>
    <t>μ</t>
  </si>
  <si>
    <t>N/mm2</t>
  </si>
  <si>
    <t>Kabamųjų lubų kokybė</t>
  </si>
  <si>
    <t>Tiesioginė ore sklindančio garso izoliacija (dB). Kuo reikšmė didesnė, tuo daugiau balų skiriama pasiūlymui.</t>
  </si>
  <si>
    <t>Garso sugertis (koeficientai α). Kuo reikšmė didesnė, tuo daugiau balų skiriama pasiūlymui.</t>
  </si>
  <si>
    <t>koef. α</t>
  </si>
  <si>
    <t>Universalaus dizaino principai</t>
  </si>
  <si>
    <t>Univerasalaus dizaino principų taikymas</t>
  </si>
  <si>
    <t xml:space="preserve">Tiekėjo pasirinktų universalaus dizaino principų sąrašas ir detalus jų aprašymas, siejant su perkamu objektu. </t>
  </si>
  <si>
    <t>PO 1 lentelėje surašo tiekėjams suteiktus balus (vienetais).</t>
  </si>
  <si>
    <t xml:space="preserve">Kriterijus leidžia pasirinkti ekonomiškai naudingiausią pasiūlymą pagal tiekėjo darbų atlikimo laiku planavimo kokybę. </t>
  </si>
  <si>
    <t xml:space="preserve">Laiko planavimas </t>
  </si>
  <si>
    <t>Įrangos garantijos kriterijus skirtas pasirinkti ekonomiškai naudingiausią pasiūlymą pagal tiekėjo suteikiamą garantiją įrangai. Šis kriterijus naudotinas dėl įrangos, įrenginio, gaminio ar kito perkamo produkto garantijos.</t>
  </si>
  <si>
    <t>Šį kriterijų rekomenduojama rinktis, kai vykdant statybos darbus bus montuojama įranga, kuri užtikrina statinio tinkamą funkcionavimą ir naudojimą arba įranga yra technologiškai tokia sudėtinga, kad jos remontas sąlygotų neįprastai dideles išlaidas pasibaigus įprastam garantiniam laikotarpiui.</t>
  </si>
  <si>
    <t xml:space="preserve">Įrangos gedimų šalinimo kriterijus skirtas pasirinkti ekonomiškai naudingiausią pasiūlymą pagal tiekėjo įsipareigojimo pašalinti bet kokį įrangos gedimą per jo nurodytą laiką. </t>
  </si>
  <si>
    <t>Šį kriterijų rekomenduojama rinktis, kai vykdant statybos darbus bus montuojama įranga, kurios nepertraukiamas naudojimas yra reikšmingas tinkamam statinio fukncionavimui. Rinkdamasi šį kriterijų PO turi įsivertinti, ar tiekėjas sugebės pasiūlyti universalų gedimo šalinimo laiką, per kurį pašalins bet kokį įrangos gedimą. Siūlome pirkimo dokumentuose nustatyti, kad gedimų šalinimas apima visišką įrenginio veiklos atkūrimą, t. y. remontą, įrenginio pakeitimą nauju ir kt.</t>
  </si>
  <si>
    <t xml:space="preserve">Įrangos gedimų šalinimas </t>
  </si>
  <si>
    <t>Šį kriterijų PO turėtų rinktis, kai reikia užtikrinti dažnai naudojamų  statinio dalių (pvz. grindų, lubų, grindų ir kt.) tinkamą eksploatavimą ir estetinį vaizdą. Šio kriterijaus PO neturėtų rinktis, kai statinio dalys nėra intensyviai naudojamos ir jų ilgaamžiškumas PO nesuteiks jokios papildomos ekonominės naudos, o tik pabrangins tiekėjų pasiūlymus.</t>
  </si>
  <si>
    <t>Medžiagų ilgaamžiškumas</t>
  </si>
  <si>
    <t xml:space="preserve">Kriterijus suteikia galimybę pasirinkti pasiūlymą pagal rangovo siūlomų langų kokybės savybes. Vertinant kokybę ir suteikiant jai svorį, rangovas skatinamas ieškoti optimalaus kainos ir kokybės santykio medžiagų ir nebijoti siūlyti kuo kokybiškesnių medžiagų darbams. </t>
  </si>
  <si>
    <t>Langų kokybė</t>
  </si>
  <si>
    <t xml:space="preserve">Kriterijus suteikia galimybę pasirinkti pasiūlymą pagal rangovo siūlomos mineralinės vatos kokybės savybes. Vertinant kokybę ir suteikiant jai svorį, rangovas skatinamas ieškoti optimalaus kainos ir kokybės santykio medžiagų ir nebijoti siūlyti kuo kokybiškesnių medžiagų darbams. </t>
  </si>
  <si>
    <t>Mineralinės vatos kokybė</t>
  </si>
  <si>
    <t xml:space="preserve">Kriterijus suteikia galimybę pasirinkti pasiūlymą pagal rangovo siūlomų betoninių grindinio trinkelių kokybės savybes. Vertinant kokybę ir suteikiant jai svorį, rangovas skatinamas ieškoti optimalaus kainos ir kokybės santykio medžiagų ir nebijoti siūlyti kuo kokybiškesnių medžiagų darbams. </t>
  </si>
  <si>
    <t>Trinkelių kokybė</t>
  </si>
  <si>
    <t xml:space="preserve">Kriterijus suteikia galimybę pasirinkti pasiūlymą pagal rangovo siūlomų keraminių čerpių kokybės savybes. Vertinant kokybę ir suteikiant jai svorį, rangovas skatinamas ieškoti optimalaus kainos ir kokybės santykio medžiagų ir nebijoti siūlyti kuo kokybiškesnių medžiagų darbams. </t>
  </si>
  <si>
    <t>Keraminių čerpių kokybė</t>
  </si>
  <si>
    <t xml:space="preserve">Kriterijus suteikia galimybę pasirinkti pasiūlymą pagal rangovo siūlomų bituminių čerpių kokybės savybes. Vertinant kokybę ir suteikiant jai svorį, rangovas skatinamas ieškoti optimalaus kainos ir kokybės santykio medžiagų ir nebijoti siūlyti kuo kokybiškesnių medžiagų darbams. </t>
  </si>
  <si>
    <t xml:space="preserve">Kriterijus suteikia galimybę pasirinkti pasiūlymą pagal rangovo siūlomų keraminių plytelių kokybės savybes. Vertinant kokybę ir suteikiant jai svorį, rangovas skatinamas ieškoti optimalaus kainos ir kokybės santykio medžiagų ir nebijoti siūlyti kuo kokybiškesnių medžiagų darbams. </t>
  </si>
  <si>
    <t>Keraminių plytelių kokybė</t>
  </si>
  <si>
    <t xml:space="preserve">Kriterijus suteikia galimybę pasirinkti pasiūlymą pagal rangovo siūlomų kabamųjų lubų kokybės savybes. Vertinant kokybę ir suteikiant jai svorį, rangovas skatinamas ieškoti optimalaus kainos ir kokybės santykio medžiagų ir nebijoti siūlyti kuo kokybiškesnių medžiagų darbams. </t>
  </si>
  <si>
    <t xml:space="preserve">Kriterijus suteikia galimybę PO gauti pasiūlymus, kuriuose būtų siūlomos medžiagos, kurios užtikrina geresnį šilumos sulaikymą pastate. </t>
  </si>
  <si>
    <t xml:space="preserve">Atitvarų energinis naudingumas </t>
  </si>
  <si>
    <t>Inžinerinių sistemų efektyvumas</t>
  </si>
  <si>
    <t>Atsinaujinanti energija</t>
  </si>
  <si>
    <t>Statybos garantija</t>
  </si>
  <si>
    <t xml:space="preserve">Kriterijus skirtas paskatinti prisidėti prie architektūros kokybės, siekiant didesnio objekto pritaikomumo visuomenei, vertinant, kiek tiekėjas, vykdydamas pirkimo sutartį, panaudos universalaus dizaino principų. Lietuvos Respublikos architektūros įstatymas universalų dizainą  įvardija kaip vieną iš architektūros kokybės kriterijų: 11 str. 6 d. "aplinkos pritaikymas visiems visuomenės nariams – projektavimo visiems (universalaus dizaino) principų taikymas, užtikrinant žmonių srautų judumą ir projektuojamų objektų prieinamumą (pasiekiamumą)".   </t>
  </si>
  <si>
    <t>2) Vertinant kriterijų, rekomenduojama naudotis Žmonių su negalia sąjungos sukurtu interaktyviu įrankiu, skirtu universalaus dizaino principams apibrėžti http://www.universali-architektura.lt .</t>
  </si>
  <si>
    <t>3) Kadangi dalis universalaus dizaino principų naudojami privalomai projektuojant ir statant statinius - tai reikalavimai neįgaliesiems, nustatyti normatyviniuose statybos techniniuose dokumentuose, bei kiti reikalavimai, nurodyti normatyviniuose statinio saugos ir paskirties dokumentuose, rekomenduojama pirkimo dokumentuose nurodyti, kad šie privalomi principai nėra vertinami kainos ir (ar) sąnaudų bei kokybės santykio vertinimo metu.</t>
  </si>
  <si>
    <t>Kriterijus suteikia galimybę PO gauti pasiūlymus, kuriuose būtų siūlomos atsinaujinačios energijos inžinerinės sistemos (saulės, vėjo, geoterminio šildymo), siekiant didesnio jų efektyvumo gaminant atsinaujinančią elektros energiją.</t>
  </si>
  <si>
    <t>Įranga</t>
  </si>
  <si>
    <t>(PO pateikia aprašymą, nurodo savo metinį vandens sunaudojimo kiekį)</t>
  </si>
  <si>
    <t>Kriterijus suteikia galimybę PO gauti pasiūlymus, kuriuose būtų siūlomos inžinerinės sistemos (šildymo, karšto vandens, vėdinimo, apšvietimo, įrangos, susijusios su  atliekamais darbais) vartojančios mažiau elektros energijos.</t>
  </si>
  <si>
    <t xml:space="preserve">Statybos garantijos užtikrinimo kriterijus skirtas pasirinkti ekonomiškai naudingiausią pasiūlymą pagal tiekėjo suteikiamą statybos darbų garantijos užtikrinimo laiką ir dydį. Garantijos užtikrinimo dokumentas rangovo nemokumo ar bankroto atveju turi užtikrinti dėl rangovų kaltės atsiradusių defektų, šalinimo išlaidų apmokėjimą užsakovui. </t>
  </si>
  <si>
    <t>Rekomenduojama PO šį kriterijų rinktis naujos statybos ar rekonstrukcijos atveju. PO rinkdamasi kriterijų, turėtų nustatyti maksimalias reikšmes, virš kurių nebus suteikti papildomi balai, įvertinusi tai, kad statybos garantijos užtikrinimo dokumento reikalavimas brangina pasiūlymą.</t>
  </si>
  <si>
    <t>Kita</t>
  </si>
  <si>
    <t>Kriterijus suteikia galimybę PO gauti pasiūlymus, kuriuose būtų siūlomos ilgaamžiškos medžiagos ir (arba) mechanizmai, kurių panaudojimas statyboje lems vėlesnį ekonomiškesnį statinio naudojimą, sumažins einamojo remonto sąnaudas ir reinvesticijas.</t>
  </si>
  <si>
    <t>Nurodžius minimalų terminą, tiekėjui, pasiūliusiam šį terminą, automatiškai bus suteikta 0 balų.</t>
  </si>
  <si>
    <t>Nurodžius maksimalų terminą, tiekėjui, nurodžiusiam ilgesnį terminą, automatiškai bus suteikti balai pagal maksimalų terminą.</t>
  </si>
  <si>
    <t>9 formulė</t>
  </si>
  <si>
    <t>1 pav. Interpoliavimo metodu apskaičiuojami balai</t>
  </si>
  <si>
    <t>Bx</t>
  </si>
  <si>
    <t>Pasiūlymui skiriami balai</t>
  </si>
  <si>
    <t>B3</t>
  </si>
  <si>
    <t>Px</t>
  </si>
  <si>
    <t>B4</t>
  </si>
  <si>
    <t>Balas nuo</t>
  </si>
  <si>
    <t>Balas iki</t>
  </si>
  <si>
    <t>Balas "nuo"</t>
  </si>
  <si>
    <t>Balas "iki"</t>
  </si>
  <si>
    <t>Pradžia</t>
  </si>
  <si>
    <t>Pabaiga</t>
  </si>
  <si>
    <r>
      <t>Antras kriterijus</t>
    </r>
    <r>
      <rPr>
        <sz val="10"/>
        <color theme="1"/>
        <rFont val="Calibri"/>
        <family val="2"/>
        <charset val="186"/>
        <scheme val="minor"/>
      </rPr>
      <t xml:space="preserve"> (T1)</t>
    </r>
  </si>
  <si>
    <r>
      <t>L</t>
    </r>
    <r>
      <rPr>
        <b/>
        <vertAlign val="subscript"/>
        <sz val="10"/>
        <color theme="1"/>
        <rFont val="Calibri"/>
        <family val="2"/>
        <charset val="186"/>
        <scheme val="minor"/>
      </rPr>
      <t>1</t>
    </r>
    <r>
      <rPr>
        <b/>
        <sz val="10"/>
        <color theme="1"/>
        <rFont val="Calibri"/>
        <family val="2"/>
        <charset val="186"/>
        <scheme val="minor"/>
      </rPr>
      <t>=</t>
    </r>
  </si>
  <si>
    <r>
      <t>L</t>
    </r>
    <r>
      <rPr>
        <b/>
        <vertAlign val="subscript"/>
        <sz val="10"/>
        <color theme="1"/>
        <rFont val="Calibri"/>
        <family val="2"/>
        <charset val="186"/>
        <scheme val="minor"/>
      </rPr>
      <t>2</t>
    </r>
    <r>
      <rPr>
        <b/>
        <sz val="10"/>
        <color theme="1"/>
        <rFont val="Calibri"/>
        <family val="2"/>
        <charset val="186"/>
        <scheme val="minor"/>
      </rPr>
      <t xml:space="preserve">= </t>
    </r>
  </si>
  <si>
    <r>
      <t>L</t>
    </r>
    <r>
      <rPr>
        <b/>
        <vertAlign val="subscript"/>
        <sz val="10"/>
        <color theme="1"/>
        <rFont val="Calibri"/>
        <family val="2"/>
        <charset val="186"/>
        <scheme val="minor"/>
      </rPr>
      <t>3</t>
    </r>
    <r>
      <rPr>
        <b/>
        <sz val="10"/>
        <color theme="1"/>
        <rFont val="Calibri"/>
        <family val="2"/>
        <charset val="186"/>
        <scheme val="minor"/>
      </rPr>
      <t xml:space="preserve">= </t>
    </r>
  </si>
  <si>
    <r>
      <t>L</t>
    </r>
    <r>
      <rPr>
        <b/>
        <vertAlign val="subscript"/>
        <sz val="10"/>
        <color theme="1"/>
        <rFont val="Calibri"/>
        <family val="2"/>
        <charset val="186"/>
        <scheme val="minor"/>
      </rPr>
      <t>4</t>
    </r>
    <r>
      <rPr>
        <b/>
        <sz val="10"/>
        <color theme="1"/>
        <rFont val="Calibri"/>
        <family val="2"/>
        <charset val="186"/>
        <scheme val="minor"/>
      </rPr>
      <t xml:space="preserve">= </t>
    </r>
  </si>
  <si>
    <r>
      <t>L</t>
    </r>
    <r>
      <rPr>
        <b/>
        <vertAlign val="subscript"/>
        <sz val="10"/>
        <color theme="1"/>
        <rFont val="Calibri"/>
        <family val="2"/>
        <charset val="186"/>
        <scheme val="minor"/>
      </rPr>
      <t>5</t>
    </r>
    <r>
      <rPr>
        <b/>
        <sz val="10"/>
        <color theme="1"/>
        <rFont val="Calibri"/>
        <family val="2"/>
        <charset val="186"/>
        <scheme val="minor"/>
      </rPr>
      <t xml:space="preserve">= </t>
    </r>
  </si>
  <si>
    <t>1. Darbo užmokestis</t>
  </si>
  <si>
    <t>5. Darbuotojų patirtis (ranga)</t>
  </si>
  <si>
    <t>8. Statybos darbų trukmė</t>
  </si>
  <si>
    <t>10. Įrangos garantija</t>
  </si>
  <si>
    <t>22. Atsinaujinanti energija</t>
  </si>
  <si>
    <t>23. Statybos garantija</t>
  </si>
  <si>
    <t>PASTABA:</t>
  </si>
  <si>
    <t>Į viršų</t>
  </si>
  <si>
    <t>Kiti trumpiniai ir žymėjimai pateikiami konkretaus kriterijaus puslapyje.</t>
  </si>
  <si>
    <r>
      <t xml:space="preserve">Techninio projekto parengimo paslaugos (įskaitant projekto vykdymo priežiūros paslaugas, </t>
    </r>
    <r>
      <rPr>
        <i/>
        <sz val="11"/>
        <color theme="1" tint="0.14999847407452621"/>
        <rFont val="Calibri"/>
        <family val="2"/>
        <charset val="186"/>
        <scheme val="minor"/>
      </rPr>
      <t>jei perkama</t>
    </r>
    <r>
      <rPr>
        <sz val="11"/>
        <color theme="1" tint="0.14999847407452621"/>
        <rFont val="Calibri"/>
        <family val="2"/>
        <charset val="186"/>
        <scheme val="minor"/>
      </rPr>
      <t>)</t>
    </r>
  </si>
  <si>
    <r>
      <t xml:space="preserve">Rangos darbai ir techninio projekto parengimo paslaugos (įskaitant projekto vykdymo priežiūros paslaugas, </t>
    </r>
    <r>
      <rPr>
        <i/>
        <sz val="11"/>
        <color theme="1" tint="0.14999847407452621"/>
        <rFont val="Calibri"/>
        <family val="2"/>
        <charset val="186"/>
        <scheme val="minor"/>
      </rPr>
      <t>jei perkama</t>
    </r>
    <r>
      <rPr>
        <sz val="11"/>
        <color theme="1" tint="0.14999847407452621"/>
        <rFont val="Calibri"/>
        <family val="2"/>
        <charset val="186"/>
        <scheme val="minor"/>
      </rPr>
      <t>)</t>
    </r>
  </si>
  <si>
    <r>
      <rPr>
        <b/>
        <sz val="11"/>
        <color theme="1" tint="0.14999847407452621"/>
        <rFont val="Calibri"/>
        <family val="2"/>
        <charset val="186"/>
        <scheme val="minor"/>
      </rPr>
      <t xml:space="preserve">1. </t>
    </r>
    <r>
      <rPr>
        <b/>
        <i/>
        <sz val="11"/>
        <color theme="1" tint="0.14999847407452621"/>
        <rFont val="Calibri"/>
        <family val="2"/>
        <charset val="186"/>
        <scheme val="minor"/>
      </rPr>
      <t>Kiekybinis, kai:</t>
    </r>
  </si>
  <si>
    <r>
      <rPr>
        <b/>
        <sz val="11"/>
        <color theme="1" tint="0.14999847407452621"/>
        <rFont val="Calibri"/>
        <family val="2"/>
        <charset val="186"/>
        <scheme val="minor"/>
      </rPr>
      <t xml:space="preserve">2. </t>
    </r>
    <r>
      <rPr>
        <b/>
        <i/>
        <sz val="11"/>
        <color theme="1" tint="0.14999847407452621"/>
        <rFont val="Calibri"/>
        <family val="2"/>
        <charset val="186"/>
        <scheme val="minor"/>
      </rPr>
      <t>Kokybinis arba ekspertinis</t>
    </r>
    <r>
      <rPr>
        <b/>
        <sz val="11"/>
        <color theme="1" tint="0.14999847407452621"/>
        <rFont val="Calibri"/>
        <family val="2"/>
        <charset val="186"/>
        <scheme val="minor"/>
      </rPr>
      <t>,</t>
    </r>
    <r>
      <rPr>
        <sz val="11"/>
        <color theme="1" tint="0.14999847407452621"/>
        <rFont val="Calibri"/>
        <family val="2"/>
        <charset val="186"/>
        <scheme val="minor"/>
      </rPr>
      <t xml:space="preserve"> kai balus suteikia PO paskirti ekspertai. Tokiu atveju apskaičiuojant kriterijaus balus naudojami ekspertinio vertinimo balų vidurkiai.</t>
    </r>
  </si>
  <si>
    <r>
      <t xml:space="preserve">Skaičiuoklės naudojimosi seką galima išskirti į du etapus: </t>
    </r>
    <r>
      <rPr>
        <i/>
        <sz val="11"/>
        <color theme="1" tint="0.14999847407452621"/>
        <rFont val="Calibri"/>
        <family val="2"/>
        <charset val="186"/>
        <scheme val="minor"/>
      </rPr>
      <t>pirkimo dokumentų rengimo</t>
    </r>
    <r>
      <rPr>
        <sz val="11"/>
        <color theme="1" tint="0.14999847407452621"/>
        <rFont val="Calibri"/>
        <family val="2"/>
        <charset val="186"/>
        <scheme val="minor"/>
      </rPr>
      <t xml:space="preserve"> ir</t>
    </r>
    <r>
      <rPr>
        <i/>
        <sz val="11"/>
        <color theme="1" tint="0.14999847407452621"/>
        <rFont val="Calibri"/>
        <family val="2"/>
        <charset val="186"/>
        <scheme val="minor"/>
      </rPr>
      <t xml:space="preserve"> pasiūlymų vertinimo</t>
    </r>
    <r>
      <rPr>
        <sz val="11"/>
        <color theme="1" tint="0.14999847407452621"/>
        <rFont val="Calibri"/>
        <family val="2"/>
        <charset val="186"/>
        <scheme val="minor"/>
      </rPr>
      <t>:</t>
    </r>
  </si>
  <si>
    <t>KRITERIJŲ TAIKYMO REKOMENDACIJOS</t>
  </si>
  <si>
    <t xml:space="preserve">1 lentelė. </t>
  </si>
  <si>
    <t>2 lentelė.</t>
  </si>
  <si>
    <t>3 lentelė.</t>
  </si>
  <si>
    <t>PASTABA: Spustelkite ant pavadinimo ir pateksite į kriterijaus puslapį</t>
  </si>
  <si>
    <r>
      <t>Y</t>
    </r>
    <r>
      <rPr>
        <vertAlign val="subscript"/>
        <sz val="11"/>
        <color theme="1" tint="0.14999847407452621"/>
        <rFont val="Calibri"/>
        <family val="2"/>
        <charset val="186"/>
        <scheme val="minor"/>
      </rPr>
      <t>i</t>
    </r>
    <r>
      <rPr>
        <sz val="11"/>
        <color theme="1" tint="0.14999847407452621"/>
        <rFont val="Calibri"/>
        <family val="2"/>
        <charset val="186"/>
        <scheme val="minor"/>
      </rPr>
      <t xml:space="preserve"> </t>
    </r>
  </si>
  <si>
    <r>
      <t>PASTABA:</t>
    </r>
    <r>
      <rPr>
        <b/>
        <sz val="10"/>
        <color theme="1" tint="0.14999847407452621"/>
        <rFont val="Calibri"/>
        <family val="2"/>
        <charset val="186"/>
        <scheme val="minor"/>
      </rPr>
      <t xml:space="preserve"> </t>
    </r>
    <r>
      <rPr>
        <i/>
        <sz val="10"/>
        <color theme="1" tint="0.14999847407452621"/>
        <rFont val="Calibri"/>
        <family val="2"/>
        <charset val="186"/>
        <scheme val="minor"/>
      </rPr>
      <t>Kainos lyginamasis svoris nustatomas automatiškai, iš 100 atėmus kokybės kriterijų lyginamųjų svorių sumą</t>
    </r>
  </si>
  <si>
    <t xml:space="preserve">PASTABA: 5 lentelėje matomi vertinamų kriterijų duomenys (užsipildo automatiškai iš atitinkamo kriterijaus puslapio) </t>
  </si>
  <si>
    <r>
      <rPr>
        <b/>
        <sz val="11"/>
        <color theme="1" tint="0.14999847407452621"/>
        <rFont val="Calibri"/>
        <family val="2"/>
        <charset val="186"/>
        <scheme val="minor"/>
      </rPr>
      <t>3)</t>
    </r>
    <r>
      <rPr>
        <b/>
        <i/>
        <sz val="11"/>
        <color theme="1" tint="0.14999847407452621"/>
        <rFont val="Calibri"/>
        <family val="2"/>
        <charset val="186"/>
        <scheme val="minor"/>
      </rPr>
      <t xml:space="preserve"> Naudingos nuorodos:</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</si>
  <si>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t>
    </r>
  </si>
  <si>
    <r>
      <rPr>
        <b/>
        <sz val="11"/>
        <color theme="1" tint="0.14999847407452621"/>
        <rFont val="Calibri"/>
        <family val="2"/>
        <charset val="186"/>
        <scheme val="minor"/>
      </rPr>
      <t>2)</t>
    </r>
    <r>
      <rPr>
        <sz val="11"/>
        <color theme="1" tint="0.14999847407452621"/>
        <rFont val="Calibri"/>
        <family val="2"/>
        <charset val="186"/>
        <scheme val="minor"/>
      </rPr>
      <t xml:space="preserve"> Rekomenduojama pirkimo dokumentuose numatyti, kad jei bus pasiūlytas neįprastai trumpas gedimų šalinimo laikas, atsižvelgiant į įrangos pobūdį, PO prašys jį pagrįsti o esant nepakankamam pagrindimui, PO laikys, kad gedimai bus šalinami per PO nustatytą laiką. </t>
    </r>
  </si>
  <si>
    <r>
      <rPr>
        <b/>
        <sz val="11"/>
        <color theme="1" tint="0.14999847407452621"/>
        <rFont val="Calibri"/>
        <family val="2"/>
        <charset val="186"/>
        <scheme val="minor"/>
      </rPr>
      <t>2)</t>
    </r>
    <r>
      <rPr>
        <sz val="11"/>
        <color theme="1" tint="0.14999847407452621"/>
        <rFont val="Calibri"/>
        <family val="2"/>
        <charset val="186"/>
        <scheme val="minor"/>
      </rPr>
      <t xml:space="preserve"> Vertinant statybos garantijos užtikrinimo laiką ir (ar) dydį PO atsižvelgia į ilgesnę trukmę ir (ar) didesnį užtikrinimo procentą nei yra nustatytas privalomas teisės aktuose. Pagal Lietuvos Respublikos statybos įstatymo 41 str., rangovas kartu su statybos darbų perdavimo aktu turi, išskyrus nesudėtingųjų statinių statybos atvejus, pateikti dokumentą, užtikrinantį garantinio laikotarpio prievolių įvykdymą pagal pasirašytą rangos sutartį, kuris rangovo nemokumo ar bankroto atveju turi užtikrinti dėl rangovų kaltės atsiradusių defektų, nustatytų per pirmuosius 3 statinio garantinio termino metus, šalinimo išlaidų apmokėjimą užsakovui. Minimali defektų šalinimo užtikrinimo suma, nustatyta Statybos įstatyme, statinio garantiniu 3 metų laikotarpiu turi būti ne mažesnė kaip 5 procentai statinio statybos kainos. </t>
    </r>
  </si>
  <si>
    <t>Tiekėjas, pasiūlęs mažiausią kainą, gauna maksimalų įvertinimą. Kitų tiekėjų įvertinimai apskaičiuojami proporcingai (2 formulė).</t>
  </si>
  <si>
    <t>PASTABA: užpildykite baltus langelius (!)</t>
  </si>
  <si>
    <r>
      <t xml:space="preserve">PASTABA: 2, 3, 4 ir 5 lentelės užsipildo automatiškai, PO surašius pasiūlymų kainas 3 lentelėje ir kokybės kriterijų reikšmes - </t>
    </r>
    <r>
      <rPr>
        <i/>
        <u/>
        <sz val="11"/>
        <color theme="1" tint="0.14999847407452621"/>
        <rFont val="Calibri"/>
        <family val="2"/>
        <charset val="186"/>
        <scheme val="minor"/>
      </rPr>
      <t>atitinkamo kriterijaus puslapyje.</t>
    </r>
    <r>
      <rPr>
        <i/>
        <sz val="11"/>
        <color theme="1" tint="0.14999847407452621"/>
        <rFont val="Calibri"/>
        <family val="2"/>
        <charset val="186"/>
        <scheme val="minor"/>
      </rPr>
      <t xml:space="preserve"> </t>
    </r>
  </si>
  <si>
    <t>TIEKĖJO DARBUOTOJŲ DARBO UŽMOKESTIS</t>
  </si>
  <si>
    <t xml:space="preserve">Pasiūlymų reikšmės </t>
  </si>
  <si>
    <t>APLINKOSAUGOS CHARAKTERISTIKOS</t>
  </si>
  <si>
    <t>2. Aplinkosaugos charakteristikos</t>
  </si>
  <si>
    <t>3. Darbuotojų patirtis (TP)</t>
  </si>
  <si>
    <t>4. Darbuotojų patirtis (TP+ranga)</t>
  </si>
  <si>
    <t>6. Eksploatacija (1)</t>
  </si>
  <si>
    <t>7. Eksploatacija (2)</t>
  </si>
  <si>
    <t xml:space="preserve">11. Įrangos gedimų šalinimas </t>
  </si>
  <si>
    <t>12. Medžiagų ilgaamžiškumas</t>
  </si>
  <si>
    <t>12. Langų kokybė</t>
  </si>
  <si>
    <t>14. Mineralinės vatos kokybė</t>
  </si>
  <si>
    <t xml:space="preserve">9. Laiko planavimas </t>
  </si>
  <si>
    <t>15. Trinkelių kokybė</t>
  </si>
  <si>
    <t>16. Keraminių čerpių kokybė</t>
  </si>
  <si>
    <t>17. Bituminių čerpių kokybė</t>
  </si>
  <si>
    <t>18. Keraminių plytelių kokybė</t>
  </si>
  <si>
    <t>19. Kabamųjų lubų kokybė</t>
  </si>
  <si>
    <t xml:space="preserve">20. Atitvarų energinis naudingumas </t>
  </si>
  <si>
    <t>21. Inžinerinių sistemų efektyvumas</t>
  </si>
  <si>
    <t>24. Tiekėjo darbų dalis</t>
  </si>
  <si>
    <t>25.Universalaus dizaino principai</t>
  </si>
  <si>
    <r>
      <t>L</t>
    </r>
    <r>
      <rPr>
        <vertAlign val="subscript"/>
        <sz val="11"/>
        <color theme="1" tint="0.14999847407452621"/>
        <rFont val="Calibri"/>
        <family val="2"/>
        <charset val="186"/>
        <scheme val="minor"/>
      </rPr>
      <t>3</t>
    </r>
    <r>
      <rPr>
        <sz val="11"/>
        <color theme="1" tint="0.14999847407452621"/>
        <rFont val="Calibri"/>
        <family val="2"/>
        <charset val="186"/>
        <scheme val="minor"/>
      </rPr>
      <t xml:space="preserve"> </t>
    </r>
  </si>
  <si>
    <r>
      <t xml:space="preserve">Langų gamybai naudojama mediena turi būti gauta iš miškų, sertifikuotų naudojant </t>
    </r>
    <r>
      <rPr>
        <i/>
        <sz val="11"/>
        <color theme="1" tint="0.14999847407452621"/>
        <rFont val="Calibri"/>
        <family val="2"/>
        <charset val="186"/>
        <scheme val="minor"/>
      </rPr>
      <t>FSC</t>
    </r>
    <r>
      <rPr>
        <sz val="11"/>
        <color theme="1" tint="0.14999847407452621"/>
        <rFont val="Calibri"/>
        <family val="2"/>
        <charset val="186"/>
        <scheme val="minor"/>
      </rPr>
      <t xml:space="preserve"> ar </t>
    </r>
    <r>
      <rPr>
        <i/>
        <sz val="11"/>
        <color theme="1" tint="0.14999847407452621"/>
        <rFont val="Calibri"/>
        <family val="2"/>
        <charset val="186"/>
        <scheme val="minor"/>
      </rPr>
      <t>PEFC</t>
    </r>
    <r>
      <rPr>
        <sz val="11"/>
        <color theme="1" tint="0.14999847407452621"/>
        <rFont val="Calibri"/>
        <family val="2"/>
        <charset val="186"/>
        <scheme val="minor"/>
      </rPr>
      <t>, miškų sertifikavimo sistemas arba lygiavertes sertifikavimo sistemas</t>
    </r>
  </si>
  <si>
    <r>
      <rPr>
        <sz val="11"/>
        <color theme="1" tint="0.14999847407452621"/>
        <rFont val="Calibri"/>
        <family val="2"/>
        <charset val="186"/>
        <scheme val="minor"/>
      </rPr>
      <t xml:space="preserve">Ekologinis ženklas </t>
    </r>
    <r>
      <rPr>
        <i/>
        <sz val="11"/>
        <color theme="1" tint="0.14999847407452621"/>
        <rFont val="Calibri"/>
        <family val="2"/>
        <charset val="186"/>
        <scheme val="minor"/>
      </rPr>
      <t>European Ecolabel</t>
    </r>
    <r>
      <rPr>
        <sz val="11"/>
        <color theme="1" tint="0.14999847407452621"/>
        <rFont val="Calibri"/>
        <family val="2"/>
        <charset val="186"/>
        <scheme val="minor"/>
      </rPr>
      <t xml:space="preserve"> arba kitas lygiavertis ekologinis ženklas, arba gamintojo techniniai dokumentai, arba paskelbtos (notifikuotos) institucijos atlikto bandymo protokolas, arba kiti lygiaverčiai įrodymai.
</t>
    </r>
  </si>
  <si>
    <r>
      <t>L</t>
    </r>
    <r>
      <rPr>
        <vertAlign val="subscript"/>
        <sz val="11"/>
        <color theme="1" tint="0.14999847407452621"/>
        <rFont val="Calibri"/>
        <family val="2"/>
        <charset val="186"/>
        <scheme val="minor"/>
      </rPr>
      <t>1</t>
    </r>
    <r>
      <rPr>
        <sz val="11"/>
        <color theme="1" tint="0.14999847407452621"/>
        <rFont val="Calibri"/>
        <family val="2"/>
        <charset val="186"/>
        <scheme val="minor"/>
      </rPr>
      <t xml:space="preserve"> </t>
    </r>
  </si>
  <si>
    <r>
      <t>L</t>
    </r>
    <r>
      <rPr>
        <vertAlign val="subscript"/>
        <sz val="11"/>
        <color theme="1" tint="0.14999847407452621"/>
        <rFont val="Calibri"/>
        <family val="2"/>
        <charset val="186"/>
        <scheme val="minor"/>
      </rPr>
      <t>2</t>
    </r>
    <r>
      <rPr>
        <sz val="11"/>
        <color theme="1" tint="0.14999847407452621"/>
        <rFont val="Calibri"/>
        <family val="2"/>
        <charset val="186"/>
        <scheme val="minor"/>
      </rPr>
      <t xml:space="preserve"> </t>
    </r>
  </si>
  <si>
    <r>
      <t>B</t>
    </r>
    <r>
      <rPr>
        <vertAlign val="subscript"/>
        <sz val="11"/>
        <color theme="1" tint="0.14999847407452621"/>
        <rFont val="Calibri"/>
        <family val="2"/>
        <charset val="186"/>
        <scheme val="minor"/>
      </rPr>
      <t>1</t>
    </r>
    <r>
      <rPr>
        <sz val="11"/>
        <color theme="1" tint="0.14999847407452621"/>
        <rFont val="Calibri"/>
        <family val="2"/>
        <charset val="186"/>
        <scheme val="minor"/>
      </rPr>
      <t xml:space="preserve"> </t>
    </r>
  </si>
  <si>
    <r>
      <t>B</t>
    </r>
    <r>
      <rPr>
        <vertAlign val="subscript"/>
        <sz val="11"/>
        <color theme="1" tint="0.14999847407452621"/>
        <rFont val="Calibri"/>
        <family val="2"/>
        <charset val="186"/>
        <scheme val="minor"/>
      </rPr>
      <t>2</t>
    </r>
    <r>
      <rPr>
        <sz val="11"/>
        <color theme="1" tint="0.14999847407452621"/>
        <rFont val="Calibri"/>
        <family val="2"/>
        <charset val="186"/>
        <scheme val="minor"/>
      </rPr>
      <t xml:space="preserve"> </t>
    </r>
  </si>
  <si>
    <r>
      <t>B</t>
    </r>
    <r>
      <rPr>
        <vertAlign val="subscript"/>
        <sz val="11"/>
        <color theme="1" tint="0.14999847407452621"/>
        <rFont val="Calibri"/>
        <family val="2"/>
        <charset val="186"/>
        <scheme val="minor"/>
      </rPr>
      <t>3</t>
    </r>
    <r>
      <rPr>
        <sz val="11"/>
        <rFont val="Calibri"/>
        <family val="2"/>
        <charset val="186"/>
        <scheme val="minor"/>
      </rPr>
      <t/>
    </r>
  </si>
  <si>
    <r>
      <t>P</t>
    </r>
    <r>
      <rPr>
        <vertAlign val="subscript"/>
        <sz val="11"/>
        <color theme="1" tint="0.14999847407452621"/>
        <rFont val="Calibri"/>
        <family val="2"/>
        <charset val="186"/>
        <scheme val="minor"/>
      </rPr>
      <t>1</t>
    </r>
    <r>
      <rPr>
        <sz val="11"/>
        <color theme="1" tint="0.14999847407452621"/>
        <rFont val="Calibri"/>
        <family val="2"/>
        <charset val="186"/>
        <scheme val="minor"/>
      </rPr>
      <t xml:space="preserve"> </t>
    </r>
  </si>
  <si>
    <r>
      <t>P</t>
    </r>
    <r>
      <rPr>
        <vertAlign val="subscript"/>
        <sz val="11"/>
        <color theme="1" tint="0.14999847407452621"/>
        <rFont val="Calibri"/>
        <family val="2"/>
        <charset val="186"/>
        <scheme val="minor"/>
      </rPr>
      <t>2</t>
    </r>
    <r>
      <rPr>
        <sz val="11"/>
        <color theme="1" tint="0.14999847407452621"/>
        <rFont val="Calibri"/>
        <family val="2"/>
        <charset val="186"/>
        <scheme val="minor"/>
      </rPr>
      <t xml:space="preserve"> </t>
    </r>
  </si>
  <si>
    <r>
      <t>P</t>
    </r>
    <r>
      <rPr>
        <vertAlign val="subscript"/>
        <sz val="11"/>
        <color theme="1" tint="0.14999847407452621"/>
        <rFont val="Calibri"/>
        <family val="2"/>
        <charset val="186"/>
        <scheme val="minor"/>
      </rPr>
      <t>3</t>
    </r>
    <r>
      <rPr>
        <sz val="11"/>
        <rFont val="Calibri"/>
        <family val="2"/>
        <charset val="186"/>
        <scheme val="minor"/>
      </rPr>
      <t/>
    </r>
  </si>
  <si>
    <r>
      <t>Pirmas kriterijus</t>
    </r>
    <r>
      <rPr>
        <sz val="11"/>
        <color theme="1"/>
        <rFont val="Calibri"/>
        <family val="2"/>
        <charset val="186"/>
        <scheme val="minor"/>
      </rPr>
      <t xml:space="preserve"> </t>
    </r>
    <r>
      <rPr>
        <b/>
        <sz val="10"/>
        <color theme="1"/>
        <rFont val="Times New Roman"/>
        <family val="1"/>
        <charset val="186"/>
      </rPr>
      <t/>
    </r>
  </si>
  <si>
    <r>
      <t>Kiekvieno dalyvio pasiūlymo ekonominis naudingumas (</t>
    </r>
    <r>
      <rPr>
        <i/>
        <sz val="11"/>
        <color theme="1"/>
        <rFont val="Calibri"/>
        <family val="2"/>
        <charset val="186"/>
        <scheme val="minor"/>
      </rPr>
      <t>S</t>
    </r>
    <r>
      <rPr>
        <sz val="11"/>
        <color theme="1"/>
        <rFont val="Calibri"/>
        <family val="2"/>
        <charset val="186"/>
        <scheme val="minor"/>
      </rPr>
      <t>) apskaičiuojamas sudedant pasiūlymo kainos (</t>
    </r>
    <r>
      <rPr>
        <i/>
        <sz val="11"/>
        <color theme="1"/>
        <rFont val="Calibri"/>
        <family val="2"/>
        <charset val="186"/>
        <scheme val="minor"/>
      </rPr>
      <t>C</t>
    </r>
    <r>
      <rPr>
        <sz val="11"/>
        <color theme="1"/>
        <rFont val="Calibri"/>
        <family val="2"/>
        <charset val="186"/>
        <scheme val="minor"/>
      </rPr>
      <t xml:space="preserve">)  ir kitų kriterijų (T) balus: </t>
    </r>
  </si>
  <si>
    <r>
      <rPr>
        <sz val="11"/>
        <color theme="1"/>
        <rFont val="Calibri"/>
        <family val="2"/>
        <charset val="186"/>
        <scheme val="minor"/>
      </rPr>
      <t>Pasiūlymo kainos (</t>
    </r>
    <r>
      <rPr>
        <i/>
        <sz val="11"/>
        <color theme="1"/>
        <rFont val="Calibri"/>
        <family val="2"/>
        <charset val="186"/>
        <scheme val="minor"/>
      </rPr>
      <t>C</t>
    </r>
    <r>
      <rPr>
        <sz val="11"/>
        <color theme="1"/>
        <rFont val="Calibri"/>
        <family val="2"/>
        <charset val="186"/>
        <scheme val="minor"/>
      </rPr>
      <t>) balai apskaičiuojami mažiausios pasiūlytos kainos (</t>
    </r>
    <r>
      <rPr>
        <i/>
        <sz val="11"/>
        <color theme="1"/>
        <rFont val="Calibri"/>
        <family val="2"/>
        <charset val="186"/>
        <scheme val="minor"/>
      </rPr>
      <t>C</t>
    </r>
    <r>
      <rPr>
        <i/>
        <vertAlign val="subscript"/>
        <sz val="11"/>
        <color theme="1"/>
        <rFont val="Calibri"/>
        <family val="2"/>
        <charset val="186"/>
        <scheme val="minor"/>
      </rPr>
      <t>min</t>
    </r>
    <r>
      <rPr>
        <sz val="11"/>
        <color theme="1"/>
        <rFont val="Calibri"/>
        <family val="2"/>
        <charset val="186"/>
        <scheme val="minor"/>
      </rPr>
      <t>) ir vertinamo pasiūlymo kainos (</t>
    </r>
    <r>
      <rPr>
        <i/>
        <sz val="11"/>
        <color theme="1"/>
        <rFont val="Calibri"/>
        <family val="2"/>
        <charset val="186"/>
        <scheme val="minor"/>
      </rPr>
      <t>C</t>
    </r>
    <r>
      <rPr>
        <i/>
        <vertAlign val="subscript"/>
        <sz val="11"/>
        <color theme="1"/>
        <rFont val="Calibri"/>
        <family val="2"/>
        <charset val="186"/>
        <scheme val="minor"/>
      </rPr>
      <t>i</t>
    </r>
    <r>
      <rPr>
        <sz val="11"/>
        <color theme="1"/>
        <rFont val="Calibri"/>
        <family val="2"/>
        <charset val="186"/>
        <scheme val="minor"/>
      </rPr>
      <t>) santykį padauginant iš kainos lyginamojo svorio (</t>
    </r>
    <r>
      <rPr>
        <i/>
        <sz val="11"/>
        <color theme="1"/>
        <rFont val="Calibri"/>
        <family val="2"/>
        <charset val="186"/>
        <scheme val="minor"/>
      </rPr>
      <t>X</t>
    </r>
    <r>
      <rPr>
        <sz val="11"/>
        <color theme="1"/>
        <rFont val="Calibri"/>
        <family val="2"/>
        <charset val="186"/>
        <scheme val="minor"/>
      </rPr>
      <t>):</t>
    </r>
  </si>
  <si>
    <t>TIEKĖJO DARBUOTOJŲ KVALIFIKACIJA IR PATIRTIS (TP)</t>
  </si>
  <si>
    <t xml:space="preserve">PASTABA: Užpildžius 1 lentelę, 2 ir 3 lentelėje automatiškai apskaičiuojamas kiekvieno tiekėjo pasiūlymui suteikiamų balų skaičius, kuris automatiškai perkeliamas į "Bendrą vertinimą". </t>
  </si>
  <si>
    <r>
      <t xml:space="preserve">Taip pat PO turi nuspręsti, kurių vadovų kvalifikaciją vertins: statinio projekto vadovo ir (ar) statinio projekto vykdymo priežiūros vadovo ir pažymėti savo pasirinkimą atitinkamame laukelyje </t>
    </r>
    <r>
      <rPr>
        <i/>
        <sz val="11"/>
        <color theme="1" tint="0.14999847407452621"/>
        <rFont val="Calibri"/>
        <family val="2"/>
        <charset val="186"/>
        <scheme val="minor"/>
      </rPr>
      <t>(pasirinkimo laukeliai pažymėti žalia spalva)</t>
    </r>
    <r>
      <rPr>
        <sz val="11"/>
        <color theme="1" tint="0.14999847407452621"/>
        <rFont val="Calibri"/>
        <family val="2"/>
        <charset val="186"/>
        <scheme val="minor"/>
      </rPr>
      <t>.</t>
    </r>
  </si>
  <si>
    <r>
      <t xml:space="preserve">PASTABA:  </t>
    </r>
    <r>
      <rPr>
        <i/>
        <sz val="11"/>
        <color rgb="FFC00000"/>
        <rFont val="Calibri"/>
        <family val="2"/>
        <charset val="186"/>
        <scheme val="minor"/>
      </rPr>
      <t>Rekomenduojame statinio projekto vykdymo paslaugas pirkti kartu su techninio projekto parengimu. Visgi, jei PO konkrečiu pirkimu neperka statinio projekto vykdymo priežiūros paslaugų, statinio projekto vykdymo priežiūros vadovo patirtis nevertinama (nes nėra pirkimo objekto dalis) ir nežymima varnele.</t>
    </r>
  </si>
  <si>
    <t xml:space="preserve">PASTABA: Užpildžius 1 lentelę, 2 lentelėje automatiškai apskaičiuojamas kiekvieno tiekėjo pasiūlymui suteikiamų balų skaičius, kuris automatiškai perkeliamas į "Bendrą vertinimą". </t>
  </si>
  <si>
    <t>PASTABA:  jei nurodėte maksimalią reikšmę, tiekėjui, nurodžiusiam didesnę reikšmę, automatiškai bus suteikti balai pagal maksimalią reikšmę.</t>
  </si>
  <si>
    <t>TIEKĖJO DARBUOTOJŲ KVALIFIKACIJA IR PATIRTIS (TP+RANGA)</t>
  </si>
  <si>
    <t>TIEKĖJO DARBUOTOJŲ KVALIFIKACIJA IR PATIRTIS (RANGA)</t>
  </si>
  <si>
    <t xml:space="preserve">PASTABA:  Jei darbuotojo patirtis daugiau kaip 10 metų, skiriama 10 balų. </t>
  </si>
  <si>
    <t>PASTATO INŽINERINIŲ SISTEMŲ ĮRENGINIŲ EKSPLOATACIJA</t>
  </si>
  <si>
    <t xml:space="preserve">PASTABA:  Užpildžius 1 ir 3 lentelę, 2 ir 4 lentelėse automatiškai apskaičiuojamas kiekvieno tiekėjo pasiūlymui suteikiamų balų skaičius, kuris automatiškai perkeliamas į "Bendrą vertinimą". </t>
  </si>
  <si>
    <r>
      <t>B</t>
    </r>
    <r>
      <rPr>
        <vertAlign val="subscript"/>
        <sz val="11"/>
        <color theme="1" tint="0.14999847407452621"/>
        <rFont val="Calibri"/>
        <family val="2"/>
        <charset val="186"/>
        <scheme val="minor"/>
      </rPr>
      <t>2</t>
    </r>
    <r>
      <rPr>
        <sz val="11"/>
        <rFont val="Calibri"/>
        <family val="2"/>
        <charset val="186"/>
        <scheme val="minor"/>
      </rPr>
      <t/>
    </r>
  </si>
  <si>
    <r>
      <t>P</t>
    </r>
    <r>
      <rPr>
        <vertAlign val="subscript"/>
        <sz val="11"/>
        <color theme="1" tint="0.14999847407452621"/>
        <rFont val="Calibri"/>
        <family val="2"/>
        <charset val="186"/>
        <scheme val="minor"/>
      </rPr>
      <t>2</t>
    </r>
    <r>
      <rPr>
        <sz val="11"/>
        <rFont val="Calibri"/>
        <family val="2"/>
        <charset val="186"/>
        <scheme val="minor"/>
      </rPr>
      <t/>
    </r>
  </si>
  <si>
    <r>
      <t>PASTABA:</t>
    </r>
    <r>
      <rPr>
        <b/>
        <i/>
        <sz val="10"/>
        <color theme="1"/>
        <rFont val="Calibri"/>
        <family val="2"/>
        <charset val="186"/>
        <scheme val="minor"/>
      </rPr>
      <t xml:space="preserve"> </t>
    </r>
    <r>
      <rPr>
        <i/>
        <sz val="10"/>
        <color theme="1"/>
        <rFont val="Calibri"/>
        <family val="2"/>
        <charset val="186"/>
        <scheme val="minor"/>
      </rPr>
      <t xml:space="preserve"> Jeigu PO nustatė maksimalų galimą darbų atlikimo terminą, tiekėjui, kuris atliks darbus per šį terminą, suteikiama 0 balų.</t>
    </r>
  </si>
  <si>
    <t xml:space="preserve">
Rekomendacijos</t>
  </si>
  <si>
    <t>STATYBOS DARBŲ ATLIKIMO LAIKO PLANAVIMAS</t>
  </si>
  <si>
    <r>
      <t>B</t>
    </r>
    <r>
      <rPr>
        <vertAlign val="subscript"/>
        <sz val="11"/>
        <color theme="1" tint="0.14999847407452621"/>
        <rFont val="Calibri"/>
        <family val="2"/>
        <charset val="186"/>
        <scheme val="minor"/>
      </rPr>
      <t>i</t>
    </r>
    <r>
      <rPr>
        <sz val="11"/>
        <color theme="1" tint="0.14999847407452621"/>
        <rFont val="Calibri"/>
        <family val="2"/>
        <charset val="186"/>
        <scheme val="minor"/>
      </rPr>
      <t xml:space="preserve"> </t>
    </r>
  </si>
  <si>
    <r>
      <rPr>
        <sz val="11"/>
        <color theme="1" tint="0.14999847407452621"/>
        <rFont val="Calibri"/>
        <family val="2"/>
        <charset val="186"/>
        <scheme val="minor"/>
      </rPr>
      <t>Darbų įvykdymo grafikas neišsamus ir (ar) nelogiškas: neįvertinta darbų specifika ir jų atlikimo nurodytu laikotarpiu realumas, atsižvelgiant į perkamą objektą</t>
    </r>
    <r>
      <rPr>
        <sz val="11"/>
        <color theme="1"/>
        <rFont val="Calibri"/>
        <family val="2"/>
        <charset val="186"/>
        <scheme val="minor"/>
      </rPr>
      <t xml:space="preserve"> </t>
    </r>
    <r>
      <rPr>
        <i/>
        <sz val="11"/>
        <color rgb="FFFF0000"/>
        <rFont val="Calibri"/>
        <family val="2"/>
        <charset val="186"/>
        <scheme val="minor"/>
      </rPr>
      <t>(pvz.: lauko gerbūvio darbai arba fasado tinko apdailos darbai numatyti vykdyti šaltuoju metų sezonu)</t>
    </r>
    <r>
      <rPr>
        <sz val="11"/>
        <color theme="1" tint="0.14999847407452621"/>
        <rFont val="Calibri"/>
        <family val="2"/>
        <charset val="186"/>
        <scheme val="minor"/>
      </rPr>
      <t>; nepateikti įrodymai (skaičiavimai), pagrindžiantys darbų atlikimą nurodytu laiku; dalies darbų grupių atlikimo terminai sutampa su kitų darbų grupių, kurių įvykdymas realiai įmanomas tik įvykdžius prieš tai esamą darbų eilutę, atlikimo terminu</t>
    </r>
    <r>
      <rPr>
        <sz val="11"/>
        <color theme="1"/>
        <rFont val="Calibri"/>
        <family val="2"/>
        <charset val="186"/>
        <scheme val="minor"/>
      </rPr>
      <t xml:space="preserve"> </t>
    </r>
    <r>
      <rPr>
        <i/>
        <sz val="11"/>
        <color rgb="FFFF0000"/>
        <rFont val="Calibri"/>
        <family val="2"/>
        <charset val="186"/>
        <scheme val="minor"/>
      </rPr>
      <t>(pvz.: stogo darbų atlikimo terminas sutampa su pamatų įrengimo terminu)</t>
    </r>
    <r>
      <rPr>
        <sz val="11"/>
        <color theme="1" tint="0.14999847407452621"/>
        <rFont val="Calibri"/>
        <family val="2"/>
        <charset val="186"/>
        <scheme val="minor"/>
      </rPr>
      <t>.</t>
    </r>
  </si>
  <si>
    <t>ĮRANGOS GARANTIJA</t>
  </si>
  <si>
    <r>
      <t>B</t>
    </r>
    <r>
      <rPr>
        <vertAlign val="subscript"/>
        <sz val="11"/>
        <color theme="1" tint="0.14999847407452621"/>
        <rFont val="Calibri"/>
        <family val="2"/>
        <charset val="186"/>
        <scheme val="minor"/>
      </rPr>
      <t>4</t>
    </r>
    <r>
      <rPr>
        <sz val="11"/>
        <rFont val="Calibri"/>
        <family val="2"/>
        <charset val="186"/>
        <scheme val="minor"/>
      </rPr>
      <t/>
    </r>
  </si>
  <si>
    <r>
      <t>B</t>
    </r>
    <r>
      <rPr>
        <vertAlign val="subscript"/>
        <sz val="11"/>
        <color theme="1" tint="0.14999847407452621"/>
        <rFont val="Calibri"/>
        <family val="2"/>
        <charset val="186"/>
        <scheme val="minor"/>
      </rPr>
      <t>5</t>
    </r>
    <r>
      <rPr>
        <sz val="11"/>
        <rFont val="Calibri"/>
        <family val="2"/>
        <charset val="186"/>
        <scheme val="minor"/>
      </rPr>
      <t/>
    </r>
  </si>
  <si>
    <r>
      <t>L</t>
    </r>
    <r>
      <rPr>
        <vertAlign val="subscript"/>
        <sz val="11"/>
        <color theme="1" tint="0.14999847407452621"/>
        <rFont val="Calibri"/>
        <family val="2"/>
        <charset val="186"/>
        <scheme val="minor"/>
      </rPr>
      <t>3</t>
    </r>
    <r>
      <rPr>
        <sz val="11"/>
        <rFont val="Calibri"/>
        <family val="2"/>
        <charset val="186"/>
        <scheme val="minor"/>
      </rPr>
      <t/>
    </r>
  </si>
  <si>
    <r>
      <t>L</t>
    </r>
    <r>
      <rPr>
        <vertAlign val="subscript"/>
        <sz val="11"/>
        <color theme="1" tint="0.14999847407452621"/>
        <rFont val="Calibri"/>
        <family val="2"/>
        <charset val="186"/>
        <scheme val="minor"/>
      </rPr>
      <t>4</t>
    </r>
    <r>
      <rPr>
        <sz val="11"/>
        <rFont val="Calibri"/>
        <family val="2"/>
        <charset val="186"/>
        <scheme val="minor"/>
      </rPr>
      <t/>
    </r>
  </si>
  <si>
    <r>
      <t>L</t>
    </r>
    <r>
      <rPr>
        <vertAlign val="subscript"/>
        <sz val="11"/>
        <color theme="1" tint="0.14999847407452621"/>
        <rFont val="Calibri"/>
        <family val="2"/>
        <charset val="186"/>
        <scheme val="minor"/>
      </rPr>
      <t>5</t>
    </r>
    <r>
      <rPr>
        <sz val="11"/>
        <rFont val="Calibri"/>
        <family val="2"/>
        <charset val="186"/>
        <scheme val="minor"/>
      </rPr>
      <t/>
    </r>
  </si>
  <si>
    <r>
      <t>P</t>
    </r>
    <r>
      <rPr>
        <vertAlign val="subscript"/>
        <sz val="11"/>
        <color theme="1" tint="0.14999847407452621"/>
        <rFont val="Calibri"/>
        <family val="2"/>
        <charset val="186"/>
        <scheme val="minor"/>
      </rPr>
      <t>4</t>
    </r>
    <r>
      <rPr>
        <sz val="11"/>
        <rFont val="Calibri"/>
        <family val="2"/>
        <charset val="186"/>
        <scheme val="minor"/>
      </rPr>
      <t/>
    </r>
  </si>
  <si>
    <r>
      <t>P</t>
    </r>
    <r>
      <rPr>
        <vertAlign val="subscript"/>
        <sz val="11"/>
        <color theme="1" tint="0.14999847407452621"/>
        <rFont val="Calibri"/>
        <family val="2"/>
        <charset val="186"/>
        <scheme val="minor"/>
      </rPr>
      <t>5</t>
    </r>
    <r>
      <rPr>
        <sz val="11"/>
        <rFont val="Calibri"/>
        <family val="2"/>
        <charset val="186"/>
        <scheme val="minor"/>
      </rPr>
      <t/>
    </r>
  </si>
  <si>
    <t>ĮRANGOS GEDIMŲ ŠALINIMAS</t>
  </si>
  <si>
    <t>1 lentelė.</t>
  </si>
  <si>
    <t>MEDŽIAGŲ IR MECHANIZMŲ ILGAAMŽIŠKUMAS</t>
  </si>
  <si>
    <r>
      <rPr>
        <b/>
        <i/>
        <sz val="11"/>
        <rFont val="Calibri"/>
        <family val="2"/>
        <charset val="186"/>
        <scheme val="minor"/>
      </rPr>
      <t>PO veiksmai:</t>
    </r>
    <r>
      <rPr>
        <sz val="11"/>
        <rFont val="Calibri"/>
        <family val="2"/>
        <charset val="186"/>
        <scheme val="minor"/>
      </rPr>
      <t xml:space="preserve">
PO užpildo kriterijaus aprašymą.</t>
    </r>
  </si>
  <si>
    <r>
      <rPr>
        <b/>
        <i/>
        <sz val="11"/>
        <color theme="1"/>
        <rFont val="Calibri"/>
        <family val="2"/>
        <charset val="186"/>
        <scheme val="minor"/>
      </rPr>
      <t>2 lentelė.</t>
    </r>
    <r>
      <rPr>
        <sz val="11"/>
        <color theme="1"/>
        <rFont val="Calibri"/>
        <family val="2"/>
        <charset val="186"/>
        <scheme val="minor"/>
      </rPr>
      <t xml:space="preserve"> Laminato grindų atsparumo klasė</t>
    </r>
  </si>
  <si>
    <t>LANGŲ KOKYBĖ</t>
  </si>
  <si>
    <r>
      <t xml:space="preserve">PO veiksmai:
</t>
    </r>
    <r>
      <rPr>
        <i/>
        <sz val="11"/>
        <color theme="1" tint="0.14999847407452621"/>
        <rFont val="Calibri"/>
        <family val="2"/>
        <charset val="186"/>
        <scheme val="minor"/>
      </rPr>
      <t>PO užpildo kriterijaus aprašymą.</t>
    </r>
  </si>
  <si>
    <t>MINERALINĖS VATOS TERMOIZOLIACINIŲ GAMINIŲ KOKYBĖ</t>
  </si>
  <si>
    <r>
      <t xml:space="preserve">PO veiksmai:
</t>
    </r>
    <r>
      <rPr>
        <sz val="11"/>
        <color theme="1" tint="0.14999847407452621"/>
        <rFont val="Calibri"/>
        <family val="2"/>
        <charset val="186"/>
        <scheme val="minor"/>
      </rPr>
      <t>PO užpildo kriterijaus aprašymą.</t>
    </r>
  </si>
  <si>
    <r>
      <t>B</t>
    </r>
    <r>
      <rPr>
        <vertAlign val="subscript"/>
        <sz val="11"/>
        <color theme="1" tint="0.14999847407452621"/>
        <rFont val="Calibri"/>
        <family val="2"/>
        <charset val="186"/>
        <scheme val="minor"/>
      </rPr>
      <t>6</t>
    </r>
    <r>
      <rPr>
        <sz val="11"/>
        <rFont val="Calibri"/>
        <family val="2"/>
        <charset val="186"/>
        <scheme val="minor"/>
      </rPr>
      <t/>
    </r>
  </si>
  <si>
    <r>
      <t>B</t>
    </r>
    <r>
      <rPr>
        <vertAlign val="subscript"/>
        <sz val="11"/>
        <color theme="1" tint="0.14999847407452621"/>
        <rFont val="Calibri"/>
        <family val="2"/>
        <charset val="186"/>
        <scheme val="minor"/>
      </rPr>
      <t>7</t>
    </r>
    <r>
      <rPr>
        <sz val="11"/>
        <rFont val="Calibri"/>
        <family val="2"/>
        <charset val="186"/>
        <scheme val="minor"/>
      </rPr>
      <t/>
    </r>
  </si>
  <si>
    <r>
      <t>L</t>
    </r>
    <r>
      <rPr>
        <vertAlign val="subscript"/>
        <sz val="11"/>
        <color theme="1" tint="0.14999847407452621"/>
        <rFont val="Calibri"/>
        <family val="2"/>
        <charset val="186"/>
        <scheme val="minor"/>
      </rPr>
      <t>6</t>
    </r>
    <r>
      <rPr>
        <sz val="11"/>
        <rFont val="Calibri"/>
        <family val="2"/>
        <charset val="186"/>
        <scheme val="minor"/>
      </rPr>
      <t/>
    </r>
  </si>
  <si>
    <r>
      <t>L</t>
    </r>
    <r>
      <rPr>
        <vertAlign val="subscript"/>
        <sz val="11"/>
        <color theme="1" tint="0.14999847407452621"/>
        <rFont val="Calibri"/>
        <family val="2"/>
        <charset val="186"/>
        <scheme val="minor"/>
      </rPr>
      <t>7</t>
    </r>
    <r>
      <rPr>
        <sz val="11"/>
        <rFont val="Calibri"/>
        <family val="2"/>
        <charset val="186"/>
        <scheme val="minor"/>
      </rPr>
      <t/>
    </r>
  </si>
  <si>
    <r>
      <t>P</t>
    </r>
    <r>
      <rPr>
        <vertAlign val="subscript"/>
        <sz val="11"/>
        <color theme="1" tint="0.14999847407452621"/>
        <rFont val="Calibri"/>
        <family val="2"/>
        <charset val="186"/>
        <scheme val="minor"/>
      </rPr>
      <t>6</t>
    </r>
    <r>
      <rPr>
        <sz val="11"/>
        <rFont val="Calibri"/>
        <family val="2"/>
        <charset val="186"/>
        <scheme val="minor"/>
      </rPr>
      <t/>
    </r>
  </si>
  <si>
    <r>
      <t>P</t>
    </r>
    <r>
      <rPr>
        <vertAlign val="subscript"/>
        <sz val="11"/>
        <color theme="1" tint="0.14999847407452621"/>
        <rFont val="Calibri"/>
        <family val="2"/>
        <charset val="186"/>
        <scheme val="minor"/>
      </rPr>
      <t>7</t>
    </r>
    <r>
      <rPr>
        <sz val="11"/>
        <rFont val="Calibri"/>
        <family val="2"/>
        <charset val="186"/>
        <scheme val="minor"/>
      </rPr>
      <t/>
    </r>
  </si>
  <si>
    <r>
      <t xml:space="preserve">PO veiksmai:
</t>
    </r>
    <r>
      <rPr>
        <sz val="11"/>
        <color theme="1"/>
        <rFont val="Calibri"/>
        <family val="2"/>
        <charset val="186"/>
        <scheme val="minor"/>
      </rPr>
      <t>PO užpildo kriterijaus aprašymą.</t>
    </r>
  </si>
  <si>
    <t>BETONINIŲ GRINDINIO TRINKELIŲ KOKYBĖ</t>
  </si>
  <si>
    <r>
      <t>B</t>
    </r>
    <r>
      <rPr>
        <b/>
        <vertAlign val="subscript"/>
        <sz val="11"/>
        <rFont val="Calibri"/>
        <family val="2"/>
        <charset val="186"/>
        <scheme val="minor"/>
      </rPr>
      <t>1</t>
    </r>
    <r>
      <rPr>
        <b/>
        <sz val="11"/>
        <rFont val="Calibri"/>
        <family val="2"/>
        <charset val="186"/>
        <scheme val="minor"/>
      </rPr>
      <t xml:space="preserve"> </t>
    </r>
  </si>
  <si>
    <r>
      <t>B</t>
    </r>
    <r>
      <rPr>
        <b/>
        <vertAlign val="subscript"/>
        <sz val="11"/>
        <rFont val="Calibri"/>
        <family val="2"/>
        <charset val="186"/>
        <scheme val="minor"/>
      </rPr>
      <t>2</t>
    </r>
    <r>
      <rPr>
        <sz val="11"/>
        <rFont val="Calibri"/>
        <family val="2"/>
        <charset val="186"/>
        <scheme val="minor"/>
      </rPr>
      <t/>
    </r>
  </si>
  <si>
    <t>KERAMINIŲ STOGINIŲ ČERPIŲ IR JUNGIAMŲJŲ DETALIŲ KOKYBĖ</t>
  </si>
  <si>
    <t>BITUMINIŲ ČERPIŲ KOKYBĖ</t>
  </si>
  <si>
    <t xml:space="preserve">KERAMINIŲ PLYTELIŲ KOKYBĖ  </t>
  </si>
  <si>
    <t xml:space="preserve">KABAMŲJŲ LUBŲ KOKYBĖ  </t>
  </si>
  <si>
    <t>PASTATO ATITVARŲ ENERGINIS NAUDINGUMAS</t>
  </si>
  <si>
    <t>PASTATO INŽINERINIŲ SISTEMŲ EFEKTYVUMAS</t>
  </si>
  <si>
    <t>ATSINAUJINANČIOS ENERGIJOS EFEKTYVUMAS</t>
  </si>
  <si>
    <t>STATYBOS DARBŲ GARANTIJA</t>
  </si>
  <si>
    <t>UNIVERSALAUS DIZAINO PRINCIPAI</t>
  </si>
  <si>
    <t>5 lentelė.</t>
  </si>
  <si>
    <r>
      <t>C ir B</t>
    </r>
    <r>
      <rPr>
        <b/>
        <sz val="11"/>
        <color rgb="FF92D050"/>
        <rFont val="Calibri"/>
        <family val="2"/>
        <charset val="186"/>
        <scheme val="minor"/>
      </rPr>
      <t xml:space="preserve"> </t>
    </r>
  </si>
  <si>
    <t xml:space="preserve">2018 m. </t>
  </si>
  <si>
    <t>Puslapyje "Kriterijų sąrašas" pasirenkami konkrečiam pirkimui svarbūs kriterijai (nereikėtų rinktis visų kriterijų). Rekomenduojama be kainos kriterijaus pasirinkti 3-4 kriterijus;</t>
  </si>
  <si>
    <t>ES</t>
  </si>
  <si>
    <t>Europos Sąjunga</t>
  </si>
  <si>
    <t>Lietuvos Respublikos statybos įstatymas</t>
  </si>
  <si>
    <t>Satybos techninis reglamentas STR 2.01.02:2016 "Pastatų energetinio naudingumo projektavimas ir sertifikavimas", patvirtintas Lietuvos Respublikos ministro 2016 m. lapkričio 11 d. įsakymu Nr. D1-754</t>
  </si>
  <si>
    <t xml:space="preserve">Tiekėjų pasiūlytos minimalios reikšmės (bus įrašytos gavus pasiūlymus) </t>
  </si>
  <si>
    <t>vidutiniškai**</t>
  </si>
  <si>
    <t>gerai**</t>
  </si>
  <si>
    <t>**Reikšmės "vidutiniškai" ir "gerai" apskaičiuojamos pagal formules:</t>
  </si>
  <si>
    <t>Tarpinė reikšmė 1**</t>
  </si>
  <si>
    <t>Tarpinė reikšmė 2**</t>
  </si>
  <si>
    <t>**PASTABA. Tarpinės reikšmės apskaičiuojamos pagal šias formules, kai PO surašo minimalias ir maksimalias reikšmes (išskyrus COP reikšmes):</t>
  </si>
  <si>
    <t>Jei taikoma, įrašo perkančioji organizacija</t>
  </si>
  <si>
    <r>
      <t xml:space="preserve">Taip pat PO turi nuspręsti, kurių vadovų kvalifikaciją vertins: statinio projekto vadovo, statinio projekto vykdymo priežiūros vadovo ir (ar) statinio statybos vadovo, ir pažymėti savo pasirinkimą atitinkamame laukelyje </t>
    </r>
    <r>
      <rPr>
        <i/>
        <sz val="11"/>
        <color theme="1" tint="0.14999847407452621"/>
        <rFont val="Calibri"/>
        <family val="2"/>
        <charset val="186"/>
        <scheme val="minor"/>
      </rPr>
      <t>(pasirinkimo laukeliai pažymėti žalia spalva)</t>
    </r>
    <r>
      <rPr>
        <sz val="11"/>
        <color theme="1" tint="0.14999847407452621"/>
        <rFont val="Calibri"/>
        <family val="2"/>
        <charset val="186"/>
        <scheme val="minor"/>
      </rPr>
      <t>.</t>
    </r>
  </si>
  <si>
    <t>Taip pat PO turi nuspręsti, kurių vadovų kvalifikaciją vertins: statinio statybos vadovo ir (ar) kito pasirinkto asmens, ir pažymėti savo pasirinkimą atitinkamame laukelyje (pasirinkimo laukeliai pažymėti žalia spalva).</t>
  </si>
  <si>
    <t>Ekonomiškai naudingiausio pasiūlymo vertinimas</t>
  </si>
  <si>
    <t>Kainos ir kokybės santykio vertinimo kriterijai</t>
  </si>
  <si>
    <t>Europos Komisijos tarnybų darbinis dokumentas "ES žaliųjų viešųjų pirkimų kriterijai, taikomi biurų pastatų projektavimui, statybai ir valdymui"</t>
  </si>
  <si>
    <t>Nuorodos pateiktos į šiuo metu galiojančią teisės akto redakciją (patekus į www.e-tar.lt, ieškokite aktualios redakcijos)</t>
  </si>
  <si>
    <r>
      <t xml:space="preserve">Šiame dokumente pateikiami ekonomiškai naudingiausio pasiūlymo vertinimo </t>
    </r>
    <r>
      <rPr>
        <b/>
        <sz val="11"/>
        <rFont val="Calibri"/>
        <family val="2"/>
        <charset val="186"/>
        <scheme val="minor"/>
      </rPr>
      <t xml:space="preserve">pavyzdiniai </t>
    </r>
    <r>
      <rPr>
        <sz val="11"/>
        <rFont val="Calibri"/>
        <family val="2"/>
        <charset val="186"/>
        <scheme val="minor"/>
      </rPr>
      <t xml:space="preserve">kainos ir kokybės kriterijai bei galima tokių kriterijų vertinimo tvarka, kai pirkimo objektas yra: </t>
    </r>
  </si>
  <si>
    <t>vnt</t>
  </si>
  <si>
    <t>kg/m2 arba proc.</t>
  </si>
  <si>
    <t>val.</t>
  </si>
  <si>
    <t>Ekonomiškai naudingiausias pasiūlymas renkamas atsižvelgiant į kainos ir kokybės santykį pagal VPĮ 55 str. 1 d. 1 p.</t>
  </si>
  <si>
    <r>
      <rPr>
        <b/>
        <i/>
        <sz val="11"/>
        <color theme="1" tint="0.14999847407452621"/>
        <rFont val="Calibri"/>
        <family val="2"/>
        <charset val="186"/>
        <scheme val="minor"/>
      </rPr>
      <t>Pasirinkimas:</t>
    </r>
    <r>
      <rPr>
        <sz val="11"/>
        <color theme="1" tint="0.14999847407452621"/>
        <rFont val="Calibri"/>
        <family val="2"/>
        <charset val="186"/>
        <scheme val="minor"/>
      </rPr>
      <t xml:space="preserve">                                                                                    </t>
    </r>
  </si>
  <si>
    <t>a) pasiūlyme nurodytos reikšmės įrašomos tiesiai į nurodytas formules (pvz., darbo užmokestis);</t>
  </si>
  <si>
    <t>b) pagal pasiūlyme nurodytas reikšmes suteikiami atitinkami balai, kurie įrašomi į nurodytas formules (pvz., aplinkos apsaugos charakteristikos).</t>
  </si>
  <si>
    <t>Puslapyje "Kriterijų sąrašas" prie pasirinktų kriterijų surašomi jų lyginamieji svoriai (Y), kurių suma kartu su kainos kriterijaus lyginamuoju svoriu (X) turi būti lygi 100 (kainos lyginamasis svoris šiame įrankyje nustatomas automatiškai);</t>
  </si>
  <si>
    <r>
      <t xml:space="preserve">Dokumente pateiktas kriterijų sąrašas </t>
    </r>
    <r>
      <rPr>
        <b/>
        <sz val="11"/>
        <color theme="1" tint="0.14999847407452621"/>
        <rFont val="Calibri"/>
        <family val="2"/>
        <charset val="186"/>
        <scheme val="minor"/>
      </rPr>
      <t xml:space="preserve">nėra baigtinis. </t>
    </r>
    <r>
      <rPr>
        <sz val="11"/>
        <color theme="1" tint="0.14999847407452621"/>
        <rFont val="Calibri"/>
        <family val="2"/>
        <charset val="186"/>
        <scheme val="minor"/>
      </rPr>
      <t>PO gali nusistatyti kitus nei dokumente pateikiamus ekonominio naudingumo vertinimo kainos ir kokybės kriterijus, jų vertinimo tvarką. Primintina, kad PO sprendimas pasirinkti konkrečius ekonominio naudingumo vertinimo kainos ir kokybės kriterijus priklauso nuo pirkimo specifikos, pirkimo objekto ir kokio rezultato PO siekia, todėl vadovaujantis VPĮ PO turi nustatyti tokius kriterijus, kurie labiausiai atitiktų jos poreikius. PO turi įvertinti, ar pasirinkti kriterijai atspindi potencialią ekonominę naudą, ar perkamo objekto naudojimo efektyvumą, ar bus pasiekti konkretūs pirkimo tikslai. Tokius sprendimus ji turi motyvuoti iki pirkimo pradžios juos pagrindžiančiuose dokumentuose, pvz. pirkimo paraiškoje, komisijos protokole ar kituose dokumentuose.</t>
    </r>
  </si>
  <si>
    <r>
      <t xml:space="preserve">Dokumente pateikiamos </t>
    </r>
    <r>
      <rPr>
        <b/>
        <sz val="11"/>
        <color theme="1" tint="0.14999847407452621"/>
        <rFont val="Calibri"/>
        <family val="2"/>
        <charset val="186"/>
        <scheme val="minor"/>
      </rPr>
      <t>pavyzdinės</t>
    </r>
    <r>
      <rPr>
        <sz val="11"/>
        <color theme="1" tint="0.14999847407452621"/>
        <rFont val="Calibri"/>
        <family val="2"/>
        <charset val="186"/>
        <scheme val="minor"/>
      </rPr>
      <t xml:space="preserve"> kriterijų reikšmės ir apibūdinimai. PO  renkantis reikiamus kriterijus pirkimo dokumentų rengimo metu, turi apgalvoti kriterijų reikšmes ir nustatyti jas pagal konkretaus pirkimo specifiką. </t>
    </r>
  </si>
  <si>
    <t>Dalis skirta kriterijų, kurie bus naudojami pirkime, pasirinkimui. Šioje dalyje PO ras rekomendacijas, kada ir kaip naudoti kriterijus, ką nustatyti pirkimo sutarties ir kitose pirkimo sąlygose. PO turi galimybę išsifiltruoti kriterijus pagal pirkimo objektą "TP" arba "Ranga+TP", arba "Ranga".</t>
  </si>
  <si>
    <t>Dalis skirta pirkimo dokumentų rengimui ir kriterijų bei jų lyginamųjų svorių nustatymui. Šioje dalyje PO ras pavyzdinę pirkimo dokumentų formą.</t>
  </si>
  <si>
    <t xml:space="preserve">Dalys, kurias sudaro atskirų kriterijų puslapiai, skirta kiekvienam kriterijui apibūdinti bei kriterijaus skaičiavimui atlikti. </t>
  </si>
  <si>
    <t xml:space="preserve">Pasirinkusi kriterijaus subkriterijus, PO, esant poreikiui, patikslina kriterijaus ir jo subkriterijų aprašymus. </t>
  </si>
  <si>
    <t>Pasirinkus kriterijus, subkriterijus ir jų lyginamuosius svorius, pamodeliuojami galimi pirkimo rezultatai, esant įvarioms pasiūlymų reikšmėms tam, kad įsitikinti, ar parinktos logiškos suteikiamų balų ir lyginamųjų svorių reikšmės, leisiančios įsigyti ekonomiškai naudingiausią pasiūlymą. Atkreiptinas dėmesys į tai, kad kainos lyginamasis svoris neturi būti toks, kad nepriklausomai nuo to, kokios pasiūlymo reikšmės būtų siūlomos kokybės kriterijams ar jų subkriterijams, kaina nulemtų rezulatą. Paprastai, tais atvejais, kai vertinami 3-4 (ar daugiau) kokybės kriterijai, kainos lyginamasis svoris neturėtų būti didesnis nei 50 balų;</t>
  </si>
  <si>
    <t xml:space="preserve">Naudojant puslapyje "PD rengimas" pateiktą formą parengiami pirkimo dokumentai, kuriuose pateikiama aiški ir išsami informacija tiekėjams apie pasiūlymų vertinimą: kriterijus ir jų vertinimo tvarką. Kriterijų ir jų subkriterijų aprašymus PO perkelia į pirkimo dokumentų formą iš konkretaus pasirinkto kriterijaus puslapio. </t>
  </si>
  <si>
    <t xml:space="preserve">Kriterijus naudotinas tais atvejais, kai PO siekia įsigyti medžiagas, kurių poveikis aplinkai mažesnis, taip prisidedant prie vietos, regiono, nacionalinių ir tarptautinių tvarumo tikslų įgyvendinimo. Vertinimui pateikti trys pavyzdiniai kriterijai, kurie gali būti naudojami ir kaip aplinkosaugos charakteristikų kriterijaus subkriterijai: </t>
  </si>
  <si>
    <r>
      <t xml:space="preserve">3. Langų, stoglangų ir išorinių įstiklintų durų sudėtis. </t>
    </r>
    <r>
      <rPr>
        <sz val="11"/>
        <color theme="1" tint="0.14999847407452621"/>
        <rFont val="Calibri"/>
        <family val="2"/>
        <charset val="186"/>
        <scheme val="minor"/>
      </rPr>
      <t>Vertinant šį subkriterijų, skatinamas mažesnis pavojingų ar kenksmingų aplinkai bei žmogaus sveikatai medžiagų naudojimas, siekiama išsaugoti miškus.</t>
    </r>
  </si>
  <si>
    <r>
      <rPr>
        <b/>
        <sz val="11"/>
        <color theme="1" tint="0.14999847407452621"/>
        <rFont val="Calibri"/>
        <family val="2"/>
        <charset val="186"/>
        <scheme val="minor"/>
      </rPr>
      <t>2)</t>
    </r>
    <r>
      <rPr>
        <sz val="11"/>
        <color theme="1" tint="0.14999847407452621"/>
        <rFont val="Calibri"/>
        <family val="2"/>
        <charset val="186"/>
        <scheme val="minor"/>
      </rPr>
      <t xml:space="preserve"> Pasirinkdama šį kriterijų, PO turi aiškiai žinoti, kokie kriterijai ir subkriterijai jai konkrečiu atveju yra aktualūs. Vertinimui rekomenduojama rinktis ne daugiau kaip 2 kriterijus (atkiras įrangos grupes) ir ne daugiau tris vienos grupės sbkriterijus (pvz., įrengiama vėdinimo sistema, aktualu rekuperatorių valymo ir filtrų užterštumo tikrinimo bei jų keitimo dažnumas).</t>
    </r>
  </si>
  <si>
    <t>Kriterijaus vertinimui siūlomi subkriterijai:</t>
  </si>
  <si>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langams (išskyrus atsparius ugniai ir sandarius dūmams) LST EN 14351-1:2006 +A2:2016.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</si>
  <si>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Mineralinės vatos termoizoliaciniai gaminiams - LST EN 13162:2012 +A1:2015.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</si>
  <si>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LST EN 1338:2003+AC:2006.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</si>
  <si>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1. Trūkstamasis stipris T.</t>
    </r>
    <r>
      <rPr>
        <sz val="11"/>
        <color theme="1" tint="0.14999847407452621"/>
        <rFont val="Calibri"/>
        <family val="2"/>
        <charset val="186"/>
        <scheme val="minor"/>
      </rPr>
      <t xml:space="preserve"> Vertinant šį subkriterijų, gaunamas tvirtesnis produktas. </t>
    </r>
  </si>
  <si>
    <r>
      <rPr>
        <b/>
        <sz val="11"/>
        <color theme="1" tint="0.14999847407452621"/>
        <rFont val="Calibri"/>
        <family val="2"/>
        <charset val="186"/>
        <scheme val="minor"/>
      </rPr>
      <t>2. Ilgalaikiškumas (su atmosferos poveikio priklausomybe).</t>
    </r>
    <r>
      <rPr>
        <sz val="11"/>
        <color theme="1" tint="0.14999847407452621"/>
        <rFont val="Calibri"/>
        <family val="2"/>
        <charset val="186"/>
        <scheme val="minor"/>
      </rPr>
      <t xml:space="preserve"> Vertinant šį subkriterijų, gaunamas ilgiau eksploatuotinas (ilgaamžiškesnis) produktas. </t>
    </r>
  </si>
  <si>
    <r>
      <rPr>
        <b/>
        <sz val="11"/>
        <color theme="1" tint="0.14999847407452621"/>
        <rFont val="Calibri"/>
        <family val="2"/>
        <charset val="186"/>
        <scheme val="minor"/>
      </rPr>
      <t>1. Sandarumas - nepralaidumas vandeniui.</t>
    </r>
    <r>
      <rPr>
        <sz val="11"/>
        <color theme="1" tint="0.14999847407452621"/>
        <rFont val="Calibri"/>
        <family val="2"/>
        <charset val="186"/>
        <scheme val="minor"/>
      </rPr>
      <t xml:space="preserve"> Vertinant šį subkriterijų, gaunamas sandaresnis vandeniui produktas. </t>
    </r>
  </si>
  <si>
    <r>
      <rPr>
        <b/>
        <sz val="11"/>
        <color theme="1" tint="0.14999847407452621"/>
        <rFont val="Calibri"/>
        <family val="2"/>
        <charset val="186"/>
        <scheme val="minor"/>
      </rPr>
      <t>2. Ilgalaikiškumas - atsparumas šalčiui.</t>
    </r>
    <r>
      <rPr>
        <sz val="11"/>
        <color theme="1" tint="0.14999847407452621"/>
        <rFont val="Calibri"/>
        <family val="2"/>
        <charset val="186"/>
        <scheme val="minor"/>
      </rPr>
      <t xml:space="preserve"> Vertinant šį subkriterijų, gaunamas ilgiau eksploatuotinas (ilgaamžiškesnis) produktas. </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</si>
  <si>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LST EN 1304:2013.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</si>
  <si>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 xml:space="preserve">1. Mechaninis atsparumas - (i) tempimo stipris pločio kryptimi, (ii) tempimo stipris aukščio kryptimi, (iii) atsparumas plėšimui vinimi </t>
    </r>
    <r>
      <rPr>
        <sz val="11"/>
        <color theme="1" tint="0.14999847407452621"/>
        <rFont val="Calibri"/>
        <family val="2"/>
        <charset val="186"/>
        <scheme val="minor"/>
      </rPr>
      <t xml:space="preserve">(tik tos medžiagoms, kurios skirtos prikalti vinimis). Vertinant šį subkriterijų, gaunamas tvirtesnis produktas. </t>
    </r>
  </si>
  <si>
    <r>
      <rPr>
        <b/>
        <sz val="11"/>
        <color theme="1" tint="0.14999847407452621"/>
        <rFont val="Calibri"/>
        <family val="2"/>
        <charset val="186"/>
        <scheme val="minor"/>
      </rPr>
      <t>4.Degumas.</t>
    </r>
    <r>
      <rPr>
        <sz val="11"/>
        <color theme="1" tint="0.14999847407452621"/>
        <rFont val="Calibri"/>
        <family val="2"/>
        <charset val="186"/>
        <scheme val="minor"/>
      </rPr>
      <t xml:space="preserve"> Vertinant šį subkriterijų, gaunamas atsparesnis degimui produktas. </t>
    </r>
  </si>
  <si>
    <r>
      <rPr>
        <b/>
        <sz val="11"/>
        <color theme="1" tint="0.14999847407452621"/>
        <rFont val="Calibri"/>
        <family val="2"/>
        <charset val="186"/>
        <scheme val="minor"/>
      </rPr>
      <t>5. Išorinis ugnies poveikis.</t>
    </r>
    <r>
      <rPr>
        <sz val="11"/>
        <color theme="1" tint="0.14999847407452621"/>
        <rFont val="Calibri"/>
        <family val="2"/>
        <charset val="186"/>
        <scheme val="minor"/>
      </rPr>
      <t xml:space="preserve"> Vertinant šį subkriterijų, gaunamas atsparesnis degimui produktas. </t>
    </r>
  </si>
  <si>
    <r>
      <rPr>
        <b/>
        <sz val="11"/>
        <color theme="1" tint="0.14999847407452621"/>
        <rFont val="Calibri"/>
        <family val="2"/>
        <charset val="186"/>
        <scheme val="minor"/>
      </rPr>
      <t xml:space="preserve">6. Nepralaidumas vandeniui (bitumo masė). </t>
    </r>
    <r>
      <rPr>
        <sz val="11"/>
        <color theme="1" tint="0.14999847407452621"/>
        <rFont val="Calibri"/>
        <family val="2"/>
        <charset val="186"/>
        <scheme val="minor"/>
      </rPr>
      <t xml:space="preserve">Vertinant šį subkriterijų, gaunamas sandaresnis lietaus vandeniui  produktas. </t>
    </r>
  </si>
  <si>
    <r>
      <rPr>
        <b/>
        <sz val="11"/>
        <color theme="1" tint="0.14999847407452621"/>
        <rFont val="Calibri"/>
        <family val="2"/>
        <charset val="186"/>
        <scheme val="minor"/>
      </rPr>
      <t xml:space="preserve">7. Vandens pralaidumo ilgalaikiškumas - (i) atsparumas tekėjimui didesnėje temperatūroje ( ≤2 mm), (ii) apsauginės apdailos sukibimas ( ≤2,5 g ir ≥0,2 N/mm), (iii) vandens įmirkis ( &lt;2 proc.). </t>
    </r>
    <r>
      <rPr>
        <sz val="11"/>
        <color theme="1" tint="0.14999847407452621"/>
        <rFont val="Calibri"/>
        <family val="2"/>
        <charset val="186"/>
        <scheme val="minor"/>
      </rPr>
      <t xml:space="preserve">Vertinant šį subkriterijų, gaunamas  ilgiau eksploatuotinas (ilgaamžiškesnis) produktas. </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</si>
  <si>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LST EN 544:2011.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</si>
  <si>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1. Keraminių grindų plytelių trūkstamasis stipris (N).</t>
    </r>
    <r>
      <rPr>
        <sz val="11"/>
        <color theme="1" tint="0.14999847407452621"/>
        <rFont val="Calibri"/>
        <family val="2"/>
        <charset val="186"/>
        <scheme val="minor"/>
      </rPr>
      <t xml:space="preserve"> Vertinant šį subkriterijų, gaunamas tvirtesnis produktas. </t>
    </r>
  </si>
  <si>
    <r>
      <rPr>
        <b/>
        <sz val="11"/>
        <color theme="1" tint="0.14999847407452621"/>
        <rFont val="Calibri"/>
        <family val="2"/>
        <charset val="186"/>
        <scheme val="minor"/>
      </rPr>
      <t>2. Keraminių grindų plytelių slidumas - kritinis kampas α  pagal A, B priedų testą, PTV57 ir PTV96 (švytuoklės testo reikšmė) pagal C priedo testą, slankiosios trinties koeficientas μ pagal D priedo testą.</t>
    </r>
    <r>
      <rPr>
        <sz val="11"/>
        <color theme="1" tint="0.14999847407452621"/>
        <rFont val="Calibri"/>
        <family val="2"/>
        <charset val="186"/>
        <scheme val="minor"/>
      </rPr>
      <t xml:space="preserve"> Vertinant šį subkriterijų, gaunamas mažiau slidus produktas. </t>
    </r>
  </si>
  <si>
    <r>
      <rPr>
        <b/>
        <sz val="11"/>
        <color theme="1" tint="0.14999847407452621"/>
        <rFont val="Calibri"/>
        <family val="2"/>
        <charset val="186"/>
        <scheme val="minor"/>
      </rPr>
      <t>5. Keraminių sienų plytelių sukibimo stipris (priekiba) (N/mm2) - (i) cementinių klijų, (ii) dispersinių klijų, (iii) reakcingųjų dervų klijų.</t>
    </r>
    <r>
      <rPr>
        <sz val="11"/>
        <color theme="1" tint="0.14999847407452621"/>
        <rFont val="Calibri"/>
        <family val="2"/>
        <charset val="186"/>
        <scheme val="minor"/>
      </rPr>
      <t xml:space="preserve"> Vertinant šį subkriterijų, gaunamas tvirčiau priklijuojamas produktas. </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</si>
  <si>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LST EN 14411:2016. Statybos produkto kokybę apibrėžia jo eksploatacinės savybės, kurios yra susijusios su atitinkamomis esminėmis charakteristikomis, ir yra išreikštos lygiais, klasėmis ar aprašymais. Rekomenduojama vertinti klases, jei yra suteiktos, arba konkrečias reikšmes.</t>
    </r>
  </si>
  <si>
    <r>
      <rPr>
        <b/>
        <sz val="11"/>
        <color theme="1" tint="0.14999847407452621"/>
        <rFont val="Calibri"/>
        <family val="2"/>
        <charset val="186"/>
        <scheme val="minor"/>
      </rPr>
      <t>1. Degumas - reakcija į ugnį.</t>
    </r>
    <r>
      <rPr>
        <sz val="11"/>
        <color theme="1" tint="0.14999847407452621"/>
        <rFont val="Calibri"/>
        <family val="2"/>
        <charset val="186"/>
        <scheme val="minor"/>
      </rPr>
      <t xml:space="preserve"> Vertinant šį subkriterijų, gaunamas atsparesnis degimui produktas. </t>
    </r>
  </si>
  <si>
    <r>
      <rPr>
        <b/>
        <sz val="11"/>
        <color theme="1" tint="0.14999847407452621"/>
        <rFont val="Calibri"/>
        <family val="2"/>
        <charset val="186"/>
        <scheme val="minor"/>
      </rPr>
      <t>2. Lenkiamojo tempimo stipris (tik membranų komponentui).</t>
    </r>
    <r>
      <rPr>
        <sz val="11"/>
        <color theme="1" tint="0.14999847407452621"/>
        <rFont val="Calibri"/>
        <family val="2"/>
        <charset val="186"/>
        <scheme val="minor"/>
      </rPr>
      <t xml:space="preserve"> Vertinant šį subkriterijų, gaunamas tvirtesnis produktas. </t>
    </r>
  </si>
  <si>
    <r>
      <rPr>
        <b/>
        <sz val="11"/>
        <color theme="1" tint="0.14999847407452621"/>
        <rFont val="Calibri"/>
        <family val="2"/>
        <charset val="186"/>
        <scheme val="minor"/>
      </rPr>
      <t>3. Apkrovos pajėgumas - pagrindas (substruktūra)</t>
    </r>
    <r>
      <rPr>
        <sz val="11"/>
        <color theme="1" tint="0.14999847407452621"/>
        <rFont val="Calibri"/>
        <family val="2"/>
        <charset val="186"/>
        <scheme val="minor"/>
      </rPr>
      <t>. Vertinant šį subkriterijų, gaunamas tvirtesnis produktas.</t>
    </r>
  </si>
  <si>
    <r>
      <rPr>
        <b/>
        <sz val="11"/>
        <color theme="1" tint="0.14999847407452621"/>
        <rFont val="Calibri"/>
        <family val="2"/>
        <charset val="186"/>
        <scheme val="minor"/>
      </rPr>
      <t>4.Tiesioginė ore sklindančio garso izoliacija.</t>
    </r>
    <r>
      <rPr>
        <sz val="11"/>
        <color theme="1" tint="0.14999847407452621"/>
        <rFont val="Calibri"/>
        <family val="2"/>
        <charset val="186"/>
        <scheme val="minor"/>
      </rPr>
      <t xml:space="preserve"> Vertinant šį subkriterijų gaunama geresnė garso izoliacija.</t>
    </r>
  </si>
  <si>
    <r>
      <rPr>
        <b/>
        <sz val="11"/>
        <color theme="1" tint="0.14999847407452621"/>
        <rFont val="Calibri"/>
        <family val="2"/>
        <charset val="186"/>
        <scheme val="minor"/>
      </rPr>
      <t>5. Garso sugertis (koeficientai α).</t>
    </r>
    <r>
      <rPr>
        <sz val="11"/>
        <color theme="1" tint="0.14999847407452621"/>
        <rFont val="Calibri"/>
        <family val="2"/>
        <charset val="186"/>
        <scheme val="minor"/>
      </rPr>
      <t xml:space="preserve"> Vertinant šį subkriterijų gaunamas mažesnis garso atspindys.</t>
    </r>
  </si>
  <si>
    <r>
      <rPr>
        <b/>
        <sz val="11"/>
        <color theme="1" tint="0.14999847407452621"/>
        <rFont val="Calibri"/>
        <family val="2"/>
        <charset val="186"/>
        <scheme val="minor"/>
      </rPr>
      <t xml:space="preserve">2) </t>
    </r>
    <r>
      <rPr>
        <sz val="11"/>
        <color theme="1" tint="0.14999847407452621"/>
        <rFont val="Calibri"/>
        <family val="2"/>
        <charset val="186"/>
        <scheme val="minor"/>
      </rPr>
      <t>Rengiant šio kriterijaus subkriterijus rekomenduojame vadovautis Lietuvos standartu (LST EN 13964:2014) (2017-04-08). Statybos produkto kokybę apibrėžia jo eksploatacinės savybės, kurios yra susijusios su atitinkamomis esminėmis charakteristikomis, ir yra išreikštos lygiais, klasėmis ar aprašymais. Rekomenduojama vertinti klases, jei yra suteiktos, arba konkrečias reikšmes.</t>
    </r>
  </si>
  <si>
    <r>
      <t xml:space="preserve">2. Vidaus ir išorės apdailos dažų ir lakų sudėtis. </t>
    </r>
    <r>
      <rPr>
        <sz val="11"/>
        <color theme="1" tint="0.14999847407452621"/>
        <rFont val="Calibri"/>
        <family val="2"/>
        <charset val="186"/>
        <scheme val="minor"/>
      </rPr>
      <t xml:space="preserve">Vertinant šį subkriterijų, skatinamas mažesnis pavojingų ar kenksmingų aplinkai bei žmogaus sveikatai medžiagų naudojimas.  </t>
    </r>
  </si>
  <si>
    <r>
      <rPr>
        <b/>
        <sz val="11"/>
        <color theme="1" tint="0.14999847407452621"/>
        <rFont val="Calibri"/>
        <family val="2"/>
        <charset val="186"/>
        <scheme val="minor"/>
      </rPr>
      <t>1. Langų atsparumas vėjo apkrovai.</t>
    </r>
    <r>
      <rPr>
        <sz val="11"/>
        <color theme="1" tint="0.14999847407452621"/>
        <rFont val="Calibri"/>
        <family val="2"/>
        <charset val="186"/>
        <scheme val="minor"/>
      </rPr>
      <t xml:space="preserve"> Vertinant šį subkriterijų, gaunamas atsparesnis vėjui produktas. </t>
    </r>
  </si>
  <si>
    <r>
      <rPr>
        <b/>
        <sz val="11"/>
        <color theme="1" tint="0.14999847407452621"/>
        <rFont val="Calibri"/>
        <family val="2"/>
        <charset val="186"/>
        <scheme val="minor"/>
      </rPr>
      <t>2. Langų nepralaidumas vandeniui.</t>
    </r>
    <r>
      <rPr>
        <sz val="11"/>
        <color theme="1" tint="0.14999847407452621"/>
        <rFont val="Calibri"/>
        <family val="2"/>
        <charset val="186"/>
        <scheme val="minor"/>
      </rPr>
      <t xml:space="preserve"> Vertinant šį subkriterijų, gaunamas sandaresnis lietaus vandeniui produktas. </t>
    </r>
  </si>
  <si>
    <r>
      <rPr>
        <b/>
        <sz val="11"/>
        <color theme="1" tint="0.14999847407452621"/>
        <rFont val="Calibri"/>
        <family val="2"/>
        <charset val="186"/>
        <scheme val="minor"/>
      </rPr>
      <t>3. Langų akustinės eksploatacinės charakteristikos</t>
    </r>
    <r>
      <rPr>
        <sz val="11"/>
        <color theme="1" tint="0.14999847407452621"/>
        <rFont val="Calibri"/>
        <family val="2"/>
        <charset val="186"/>
        <scheme val="minor"/>
      </rPr>
      <t>. Vertinant šį subkriterijų gaunama geresnė garso izoliacija.</t>
    </r>
  </si>
  <si>
    <r>
      <rPr>
        <b/>
        <sz val="11"/>
        <color theme="1" tint="0.14999847407452621"/>
        <rFont val="Calibri"/>
        <family val="2"/>
        <charset val="186"/>
        <scheme val="minor"/>
      </rPr>
      <t>4. Langų šilumos pralaidumas.</t>
    </r>
    <r>
      <rPr>
        <sz val="11"/>
        <color theme="1" tint="0.14999847407452621"/>
        <rFont val="Calibri"/>
        <family val="2"/>
        <charset val="186"/>
        <scheme val="minor"/>
      </rPr>
      <t xml:space="preserve"> Vertinant šį subkriterijų gaunamas geresnė šilumos izoliacija.</t>
    </r>
  </si>
  <si>
    <r>
      <rPr>
        <b/>
        <sz val="11"/>
        <color theme="1" tint="0.14999847407452621"/>
        <rFont val="Calibri"/>
        <family val="2"/>
        <charset val="186"/>
        <scheme val="minor"/>
      </rPr>
      <t>5. Langų pralaidumas orui.</t>
    </r>
    <r>
      <rPr>
        <sz val="11"/>
        <color theme="1" tint="0.14999847407452621"/>
        <rFont val="Calibri"/>
        <family val="2"/>
        <charset val="186"/>
        <scheme val="minor"/>
      </rPr>
      <t xml:space="preserve"> Vertinant šį subkriterijų gaunamas sandaresnis produktas.</t>
    </r>
  </si>
  <si>
    <r>
      <rPr>
        <b/>
        <sz val="11"/>
        <color theme="1" tint="0.14999847407452621"/>
        <rFont val="Calibri"/>
        <family val="2"/>
        <charset val="186"/>
        <scheme val="minor"/>
      </rPr>
      <t>2. Šiluminė varža.</t>
    </r>
    <r>
      <rPr>
        <sz val="11"/>
        <color theme="1" tint="0.14999847407452621"/>
        <rFont val="Calibri"/>
        <family val="2"/>
        <charset val="186"/>
        <scheme val="minor"/>
      </rPr>
      <t xml:space="preserve"> Vertinant šį subkriterijų gaunama geresnė šilumos izoliacija.</t>
    </r>
  </si>
  <si>
    <r>
      <rPr>
        <b/>
        <sz val="11"/>
        <color theme="1" tint="0.14999847407452621"/>
        <rFont val="Calibri"/>
        <family val="2"/>
        <charset val="186"/>
        <scheme val="minor"/>
      </rPr>
      <t xml:space="preserve">6. Grindų mineralinės vatos termoizoliacinių gaminių smūginio garso sklidimo indeksas - dinaminis standis. </t>
    </r>
    <r>
      <rPr>
        <sz val="11"/>
        <color theme="1" tint="0.14999847407452621"/>
        <rFont val="Calibri"/>
        <family val="2"/>
        <charset val="186"/>
        <scheme val="minor"/>
      </rPr>
      <t>Vertinant šį subkriterijų gaunama geresnė garso izoliacija. Subkriterijus naudotinas, kur susijęs.</t>
    </r>
  </si>
  <si>
    <r>
      <rPr>
        <b/>
        <sz val="11"/>
        <color theme="1" tint="0.14999847407452621"/>
        <rFont val="Calibri"/>
        <family val="2"/>
        <charset val="186"/>
        <scheme val="minor"/>
      </rPr>
      <t xml:space="preserve">7. Tiesiogiai ore sklindančio garso izoliacijos indeksas - savitoji orinė varža. </t>
    </r>
    <r>
      <rPr>
        <sz val="11"/>
        <color theme="1" tint="0.14999847407452621"/>
        <rFont val="Calibri"/>
        <family val="2"/>
        <charset val="186"/>
        <scheme val="minor"/>
      </rPr>
      <t>Vertinant šį subkriterijų gaunamas geresnė garso izoliacija. Subkriterijus naudotinas, kur susijęs.</t>
    </r>
  </si>
  <si>
    <r>
      <rPr>
        <b/>
        <sz val="11"/>
        <color theme="1" tint="0.14999847407452621"/>
        <rFont val="Calibri"/>
        <family val="2"/>
        <charset val="186"/>
        <scheme val="minor"/>
      </rPr>
      <t>3.  Laidumas vandeniui (trumpalaikis ir Ilgalaikis)</t>
    </r>
    <r>
      <rPr>
        <sz val="11"/>
        <color theme="1" tint="0.14999847407452621"/>
        <rFont val="Calibri"/>
        <family val="2"/>
        <charset val="186"/>
        <scheme val="minor"/>
      </rPr>
      <t xml:space="preserve">. Vertinant šį subkriterijų, gaunamas sandaresnis vandeniui produktas. Subkriterijus naudotinas, kur susijęs.  </t>
    </r>
  </si>
  <si>
    <r>
      <rPr>
        <b/>
        <sz val="11"/>
        <color theme="1" tint="0.14999847407452621"/>
        <rFont val="Calibri"/>
        <family val="2"/>
        <charset val="186"/>
        <scheme val="minor"/>
      </rPr>
      <t>5. Garso sugerties indeksas.</t>
    </r>
    <r>
      <rPr>
        <sz val="11"/>
        <color theme="1" tint="0.14999847407452621"/>
        <rFont val="Calibri"/>
        <family val="2"/>
        <charset val="186"/>
        <scheme val="minor"/>
      </rPr>
      <t xml:space="preserve"> Vertinant šį subkriterijų gaunamas mažesnis garso atspindys. Subkriterijus naudotinas, kur susijęs.</t>
    </r>
  </si>
  <si>
    <t xml:space="preserve">Subkriterijų balai apskaičiuojami pagal formules: </t>
  </si>
  <si>
    <t xml:space="preserve">Kai kurių subkriterijų atveju balai bus skaičiuojami proporcingai pasiūlyme pateiktoms ir pirkimo dokumentuose nurodytoms tarpinėms subkriterijų reikšmėms interpoliavimo principu, naudojant 9 formulę (grafiškai pavaizduota 1 pav.). Tokiu būdu apskaičiuoti balai toliau vertinami atinkamai pagal 5-8 formules.
</t>
  </si>
  <si>
    <t>Pasiūlymo subkriterijaus reikšmė</t>
  </si>
  <si>
    <t>Subkriterijaus reikšmė "nuo"</t>
  </si>
  <si>
    <t>Subkriterijaus reikšmė "iki"</t>
  </si>
  <si>
    <t>PO nurodo, kokius dokumentus tiekėjas turi pateikti pasiūlymų vertinimui (jei kriterijaus subkriterijams teikiami skirtingi dokumentai, rekomenduojama informaciją dėl dokumentų pateikimo pateikti prie kiekvieno subkriterijaus)</t>
  </si>
  <si>
    <t>PO nurodo subkriterijų</t>
  </si>
  <si>
    <t>PO aprašo subkriterijaus vertinimo tvarką</t>
  </si>
  <si>
    <t>T2 kriterijaus subkriterijai:</t>
  </si>
  <si>
    <t>T3 kriterijaus subkriterijai:</t>
  </si>
  <si>
    <t>T4 kriterijaus subkriterijai:</t>
  </si>
  <si>
    <t>1</t>
  </si>
  <si>
    <t>2</t>
  </si>
  <si>
    <r>
      <t>Rekomenduojama šį vertinimo kriterijų pasirinkti, įsigyjant rangos darbus naujos statybos, rekonstrukcijos atvejais ir tik tuomet, kai PO turės realias galimybes (turi reikiamus ekspertus) įvertinti rangovo pateiktą informaciją. Vertinama statybos darbų atlikimo laiko planavimo kokybė - ar pateiktas darbų įvykdymo grafikas, ar jis išsamus ir detalus, ar įvertinta darbų specifika ir grafiko įvykdymo realumas (maksimali balų suma – 3, jei skiriamas papildomas balas - 4). Vertinimas ekspertinis, balai skiriami žemiau nurodyta tvarka (0-3).   Papildomas (1) balas skiriamas, kai pasiūlyme nurodytas visų darbų įvykdymo terminas yra trumpiausias iš pateiktų 3 balų atitinkančių darbų įvykdymo grafikų pasiūlymų (PO papildomą balą gali skirti tik tuomet, jeigu pirkimo sąlygose nenumatytas darbų įvykdymo terminas ir jis nėra vertinamas atskiru kriterijumi).</t>
    </r>
    <r>
      <rPr>
        <sz val="11"/>
        <rFont val="Calibri"/>
        <family val="2"/>
        <charset val="186"/>
        <scheme val="minor"/>
      </rPr>
      <t xml:space="preserve"> Kriterijaus balai apskaičiuojami pagal </t>
    </r>
    <r>
      <rPr>
        <i/>
        <sz val="11"/>
        <color rgb="FFFF0000"/>
        <rFont val="Calibri"/>
        <family val="2"/>
        <charset val="186"/>
        <scheme val="minor"/>
      </rPr>
      <t xml:space="preserve">7 </t>
    </r>
    <r>
      <rPr>
        <sz val="11"/>
        <rFont val="Calibri"/>
        <family val="2"/>
        <charset val="186"/>
        <scheme val="minor"/>
      </rPr>
      <t>formulę*.</t>
    </r>
  </si>
  <si>
    <t>Darbų įvykdymo grafikas nepakankamai realus (įmanomas): darbų įvykdymas suplanuotas logiška seka, tačiau neįvertintas atlikimo realumas atsižvelgiant į rangovo nurodomus pajėgumus, pvz.: neoptimaliai įvertintas darbų vykdymo efektyvumas atsižvelgiant į turimo personalo ir technikos resursus, t. y. darbų vykdymo grafike nurodyta darbų eilutės įvykdymo apimtis tam tikru laikotarpiu labai didelė palyginus su tam darbui atlikti reikalingu rangovo/subrangovo personalo skaičiumi ir technika.</t>
  </si>
  <si>
    <r>
      <t xml:space="preserve">PO, pasirinkusi vertinti šį kriterijų, turi nuspręsti, kokius subkriterijus vertins: tris subkriterijus, ar tik vieną iš jų, ir pažymėti savo pasirinkimą atitinkamame laukelyje </t>
    </r>
    <r>
      <rPr>
        <i/>
        <sz val="11"/>
        <rFont val="Calibri"/>
        <family val="2"/>
        <charset val="186"/>
        <scheme val="minor"/>
      </rPr>
      <t>(pasirinkimo laukeliai pažymėti žalia spalva).</t>
    </r>
  </si>
  <si>
    <r>
      <t xml:space="preserve">Taip pat PO turi pasirinkti, kurias kiekvieno subkriterijaus reikšmes ji vertins, ir pažymėti savo pasirinkimą atitinkamame laukelyje </t>
    </r>
    <r>
      <rPr>
        <i/>
        <sz val="11"/>
        <rFont val="Calibri"/>
        <family val="2"/>
        <charset val="186"/>
        <scheme val="minor"/>
      </rPr>
      <t>(pasirinkimo laukeliai pažymėti žalia spalva)</t>
    </r>
    <r>
      <rPr>
        <sz val="11"/>
        <rFont val="Calibri"/>
        <family val="2"/>
        <charset val="186"/>
        <scheme val="minor"/>
      </rPr>
      <t>.</t>
    </r>
  </si>
  <si>
    <t xml:space="preserve">Rekomenduojama pasirinkti svarbius pirkimo objektui subkriterijus, kurie nurodyti šiose lentelėje ar kitus aplinkos apsaugos subkriterijus, vadovaujantis "Kriterijų sąrašo" dalyje nurodytais dokumentais. </t>
  </si>
  <si>
    <r>
      <t xml:space="preserve">Kriterijaus balai apskaičiuojami pagal 4 ir 5 formules </t>
    </r>
    <r>
      <rPr>
        <i/>
        <sz val="11"/>
        <rFont val="Calibri"/>
        <family val="2"/>
        <charset val="186"/>
        <scheme val="minor"/>
      </rPr>
      <t>(ar 7 formulę, jei vertinamas kriterijus be atskirų subkriterijų)</t>
    </r>
    <r>
      <rPr>
        <sz val="11"/>
        <rFont val="Calibri"/>
        <family val="2"/>
        <charset val="186"/>
        <scheme val="minor"/>
      </rPr>
      <t>*</t>
    </r>
  </si>
  <si>
    <t>1 subkriterijus</t>
  </si>
  <si>
    <t>2 subkriterijus</t>
  </si>
  <si>
    <t>3 subkriterijus</t>
  </si>
  <si>
    <r>
      <t xml:space="preserve">PO pasirinkusi vertinti šį kriterijų turi nuspręsti, kokius subkriterijus vertins: abu subkriterijus, ar tik vieną iš jų, ir pažymėti savo pasirinkimą atitinkamame laukelyje </t>
    </r>
    <r>
      <rPr>
        <i/>
        <sz val="11"/>
        <color theme="1" tint="0.14999847407452621"/>
        <rFont val="Calibri"/>
        <family val="2"/>
        <charset val="186"/>
        <scheme val="minor"/>
      </rPr>
      <t>(pasirinkimo laukeliai pažymėti žalia spalva).</t>
    </r>
  </si>
  <si>
    <t>1 subkriterijų - patirtį (metais)</t>
  </si>
  <si>
    <t>2 subkriterijų - įvykdytų sutarčių kiekį (vienetais)</t>
  </si>
  <si>
    <r>
      <rPr>
        <sz val="11"/>
        <color theme="1" tint="0.14999847407452621"/>
        <rFont val="Calibri"/>
        <family val="2"/>
        <charset val="186"/>
        <scheme val="minor"/>
      </rPr>
      <t>Kriterijaus balai apskaičiuojam</t>
    </r>
    <r>
      <rPr>
        <sz val="11"/>
        <rFont val="Calibri"/>
        <family val="2"/>
        <scheme val="minor"/>
      </rPr>
      <t>i pagal 4 ir 5</t>
    </r>
    <r>
      <rPr>
        <sz val="11"/>
        <color theme="1"/>
        <rFont val="Calibri"/>
        <family val="2"/>
        <charset val="186"/>
        <scheme val="minor"/>
      </rPr>
      <t xml:space="preserve"> </t>
    </r>
    <r>
      <rPr>
        <sz val="11"/>
        <rFont val="Calibri"/>
        <family val="2"/>
        <scheme val="minor"/>
      </rPr>
      <t>formules (ar 7 f</t>
    </r>
    <r>
      <rPr>
        <sz val="11"/>
        <color theme="1" tint="0.14999847407452621"/>
        <rFont val="Calibri"/>
        <family val="2"/>
        <charset val="186"/>
        <scheme val="minor"/>
      </rPr>
      <t>ormulę, jei vertinamas kriterijus be atskirų subkriterijų)*</t>
    </r>
  </si>
  <si>
    <t>1 Subkriterijus</t>
  </si>
  <si>
    <t>2 Subkriterijus</t>
  </si>
  <si>
    <t>PASTABA: Tuo atveju, jei PO pasirenka vertinti kriterijų be atskirų subkriterijų, vertinimui vietoj 4 ir 5 naudojama 7 formulė:</t>
  </si>
  <si>
    <r>
      <t xml:space="preserve">Kriterijui įvertinti tiekėjas turi pateikti </t>
    </r>
    <r>
      <rPr>
        <i/>
        <sz val="11"/>
        <color rgb="FFFF0000"/>
        <rFont val="Calibri"/>
        <family val="2"/>
        <charset val="186"/>
        <scheme val="minor"/>
      </rPr>
      <t xml:space="preserve">statinio projekto vadovo, statinio projekto vykdymo priežiūros vadovo, statinio statybos vadovo (PO palieka tuos vadovus, kurių patirtį vertina) </t>
    </r>
    <r>
      <rPr>
        <i/>
        <sz val="11"/>
        <rFont val="Calibri"/>
        <family val="2"/>
        <charset val="186"/>
        <scheme val="minor"/>
      </rPr>
      <t>gy</t>
    </r>
    <r>
      <rPr>
        <i/>
        <sz val="11"/>
        <color theme="1"/>
        <rFont val="Calibri"/>
        <family val="2"/>
        <charset val="186"/>
        <scheme val="minor"/>
      </rPr>
      <t>venimo aprašymus (CV) , nurodant sutarčių vertes ir skaičių.</t>
    </r>
  </si>
  <si>
    <r>
      <t>Kriterijaus balai apskaičiuojami pag</t>
    </r>
    <r>
      <rPr>
        <sz val="11"/>
        <rFont val="Calibri"/>
        <family val="2"/>
        <scheme val="minor"/>
      </rPr>
      <t>al 4 ir 5</t>
    </r>
    <r>
      <rPr>
        <sz val="11"/>
        <color theme="1"/>
        <rFont val="Calibri"/>
        <family val="2"/>
        <charset val="186"/>
        <scheme val="minor"/>
      </rPr>
      <t xml:space="preserve"> formules (ar 7 formulę, jei vertinamas kriterijus be atskirų subkriterijų)*</t>
    </r>
  </si>
  <si>
    <t>PASTABA:  Tuo atveju, jei PO pasirenka vertinti kriterijų be atskirų subkriterijų, vertinimui vietoj 4 ir 5 naudojama 7 formulė:</t>
  </si>
  <si>
    <t>T i</t>
  </si>
  <si>
    <t xml:space="preserve">Ti </t>
  </si>
  <si>
    <t>Bi</t>
  </si>
  <si>
    <t xml:space="preserve">Jeigu subkriterijų lyginamieji svoriai išreiškiami balų intervalais, rekomenduojama, kad vieno vertinimo kriterijaus subkriterijų lyginamųjų svorių balų intervalų viršutinių ribų suma (maksimalus vertinimas) būtų lygi to kriterijaus balų intervalo viršutinei ribai. Pavyzdžiui, jeigu vertinimo kriterijumi yra eksploatavimo išlaidos (0–30 balų),  kurio vertinimas susideda iš dviejų subkriterijų: elektros energijos sąnaudos ir įrenginio utilizavimo išlaidos,  tai šio kriterijaus pirmajam subkriterijui, elektros energijos sąnaudoms, gali būti numatytas vertinimo intervalas 0–10 balų, o antram subkriterijui, įrenginio utilizavimo išlaidoms – 0–20 balų. Šią nuostatą apibūdina formulė:         </t>
  </si>
  <si>
    <r>
      <t>Konkretaus kriterijaus puslapyje pasirenkami taikytini šio kriterijaus subkriterijai, jei tokie yra, arba vietoj jų įrašomi kitokie subkriterijai, ir nurodomi jų lyginamieji svoriai (L), kurių suma turi būti lygi 1. Skaičiuoklėje sudaryta galimybė PO surašyti subkriterijų lyginamuosius svorius</t>
    </r>
    <r>
      <rPr>
        <sz val="11"/>
        <color theme="1" tint="0.14999847407452621"/>
        <rFont val="Calibri"/>
        <family val="2"/>
        <charset val="186"/>
      </rPr>
      <t>, kurie įrankyje automatiškai yra perskaičiuojami taip, kad subkriterijų lyginamųjų svorių suma būtų lygi 1 (atskirai pateikiama perskaičiuotų lyginamųjų svorių lentelė, būtent joje nurodytus lyginamuosius svorius PO pateikia pirkimo dokumentuose);</t>
    </r>
  </si>
  <si>
    <t>2) Rekomenduojame nustatyti minimalų ir maksimalų įrangos garantijos laiką, pastarąjį nustatant pagal įrangos gyvavimo ciklą ar ilgiausią laikotarpį, kurio metu PO ketina įranga naudotis. Tiekėjui, nurodžiusiam ilgesnį nei maksimalus garantijos terminas, papildomi balai nebūtų skiriami.</t>
  </si>
  <si>
    <t>Kadangi vertinimas yra ekspertinis, PO turi turėti specialistų, gebėsiančių atlikti vertinimą, t. y. turinčių reikalingų rangos darbų planavimo ir organizavimo žinių ir (ar) patirties.</t>
  </si>
  <si>
    <r>
      <rPr>
        <b/>
        <sz val="11"/>
        <rFont val="Calibri"/>
        <family val="2"/>
        <charset val="186"/>
      </rPr>
      <t>2)</t>
    </r>
    <r>
      <rPr>
        <sz val="11"/>
        <rFont val="Calibri"/>
        <family val="2"/>
        <charset val="186"/>
      </rPr>
      <t xml:space="preserve"> Rekomenduojama pirkimo dokumentuose nurodyti, kad pasiūlyme tiekėjas pateiktų darbų grafiką, kuriame įvertinus darbų specifiką būtų efektyviai suplanuoti darbų procesai (nurodomi tarpiniai terminai, personalo ir technikos resursai, įvertintas darbų atlikimo eiliškumas ir sezoniškumas); </t>
    </r>
  </si>
  <si>
    <t>Rekomenduojama PO šį kriterijų renkantis nustatyti abu subkriterijus, tačiau suteikti skirtingus lyginamuosius svorius, teikiant didesnę svarbą įvykdytų sutarčių kiekiui vienetais, o ne patirčiai metams.</t>
  </si>
  <si>
    <t xml:space="preserve">Pirkimo sutarčiai įvykdyti paskirtų darbuotojų kvalifikacija ir patirtis vertinama, kai tai daro reikšmingą įtaką pirkimo sutarties įvykdymo kokybei. Projektavimo atveju PO jį galėtų rinktis visais atvejais, rangos atveju, kai perkami kompleksiniai didelės apimties darbai. Tais atvejais kai vertinimo kriterijai sutampa su minimaliais kvalifikacijos reikalavimais,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  </t>
  </si>
  <si>
    <t xml:space="preserve">Pirkimo sutarčiai įvykdyti paskirtų darbuotojų kvalifikacija ir patirtis vertinama, kai tai daro reikšmingą įtaką pirkimo sutarties įvykdymo kokybei. PO jį galėtų rinktis, kai perkami kompleksiniai didelės apimties darbai.  Tais atvejais kai vertinimo kriterijai sutampa su minimaliais kvalifikacijos reikalavimais,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  </t>
  </si>
  <si>
    <t>Šioje pirkimo dokumentų dalyje pateikiami kainos ir kokybės vertinimo kriterijai, jų subkriterijai, lyginamieji svoriai, formulės, pagal kurias bus skaičiuojamas pasiūlymų ekonominis naudingumas.</t>
  </si>
  <si>
    <t>Vertinimo kriterijai ir jų subkriterijai</t>
  </si>
  <si>
    <t>Kriterijaus/ subkriterijaus lyginamasis svoris ekonominio naudingumo įvertinime</t>
  </si>
  <si>
    <t>T1 kriterijaus subkriterijai:</t>
  </si>
  <si>
    <t>Vertinama reikšmė</t>
  </si>
  <si>
    <t>Subkriterijaus balai</t>
  </si>
  <si>
    <t>Subkriterijaus lyginamasis svoris</t>
  </si>
  <si>
    <r>
      <rPr>
        <b/>
        <sz val="11"/>
        <color theme="1" tint="0.14999847407452621"/>
        <rFont val="Calibri"/>
        <family val="2"/>
        <charset val="186"/>
      </rPr>
      <t>1. Perdirbtų medžiagų įmaišymas į betoną ir mūrą.</t>
    </r>
    <r>
      <rPr>
        <sz val="11"/>
        <color theme="1" tint="0.14999847407452621"/>
        <rFont val="Calibri"/>
        <family val="2"/>
        <charset val="186"/>
      </rPr>
      <t xml:space="preserve"> Šis kriterijus ar subkriterijus gali būti taikomas tais atvejais, kai PO perka pastato, kurių struktūrinis karkasas iš betono ir (ar) sienos yra iš blokelių, ir (ar) vidaus ir išorės sienos – užpildytos bei mūrinės, naujos statybos, rekonstrukcijos ar kapitalinio remonto darbus.  Tokie darbai turi būti tiesiogiai susiję su aukščiau išvardintomis pastato dalimis (elementais). Vertinant šį kriterijų ar jo subkriterijų, PO skatina statybos dalyvius naudoti perdirbtas medžiagas. Vertinant kriterijų ar jo subkriterijų įvertinama, kiek proc. konkrečiame elemente sudaro perdirbtos medžiagos.</t>
    </r>
  </si>
  <si>
    <r>
      <t>PO nustato subkriterijų lyginamuosius  svorius subkriterijų lentelėse</t>
    </r>
    <r>
      <rPr>
        <i/>
        <sz val="11"/>
        <rFont val="Calibri"/>
        <family val="2"/>
      </rPr>
      <t>.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t>
    </r>
    <r>
      <rPr>
        <i/>
        <sz val="11"/>
        <color theme="1"/>
        <rFont val="Calibri"/>
        <family val="2"/>
        <charset val="186"/>
      </rPr>
      <t xml:space="preserve">, formulėse automatiškai naudojamas 1 (1 lentelė). </t>
    </r>
  </si>
  <si>
    <t>Pirkimo sutarčiai įvykdyti paskirtų darbuotojų kvalifikacija ir patirtis vertinama, kai tai daro reikšmingą įtaką pirkimo sutarties įvykdymo kokybei. Projektavimo atveju PO jį galėtų rinktis visais atvejais. Tais atvejais kai vertinimo kriterijai yra panašūs į nustatomus minimalius kvalifikacijos reikalavimus, bet nėra identiški,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t>
  </si>
  <si>
    <t xml:space="preserve">Nurodžius maksimalią reikšmę, tiekėjui, nurodžiusiam didesnę reikšmę, automatiškai bus suteikti balai pagal maksimalią reikšmę. Nustatant maksimalią reikšmę PO rekomenduojama pagal planuojamos sudaryti sutarties trukmę įvertinti, kiek įmanoma tokių sutarčių įgyvendinti per 3 metus, pavyzdžiui projektavimo paslaugos numatoma suteikti per 3 mėn, tai per 36 mėn. įmanoma 3 mėn. trukmės sutartis įgyvendinti 12 kartų, todėl pasirenkamas maksimalus sutarčių skaičius 12. </t>
  </si>
  <si>
    <r>
      <t>Y</t>
    </r>
    <r>
      <rPr>
        <b/>
        <vertAlign val="subscript"/>
        <sz val="11"/>
        <color theme="1" tint="0.14999847407452621"/>
        <rFont val="Calibri"/>
        <family val="2"/>
        <scheme val="minor"/>
      </rPr>
      <t>i</t>
    </r>
    <r>
      <rPr>
        <b/>
        <sz val="11"/>
        <color theme="1" tint="0.14999847407452621"/>
        <rFont val="Calibri"/>
        <family val="2"/>
        <scheme val="minor"/>
      </rPr>
      <t xml:space="preserve"> </t>
    </r>
  </si>
  <si>
    <r>
      <t>T</t>
    </r>
    <r>
      <rPr>
        <b/>
        <vertAlign val="subscript"/>
        <sz val="11"/>
        <color theme="1" tint="0.14999847407452621"/>
        <rFont val="Calibri"/>
        <family val="2"/>
        <scheme val="minor"/>
      </rPr>
      <t>i</t>
    </r>
    <r>
      <rPr>
        <b/>
        <sz val="11"/>
        <color theme="1" tint="0.14999847407452621"/>
        <rFont val="Calibri"/>
        <family val="2"/>
        <scheme val="minor"/>
      </rPr>
      <t xml:space="preserve"> </t>
    </r>
  </si>
  <si>
    <t>Tiekėjo darbuotojų darbo užmokestis (nauja statyba, rekonstrukcija, kapitalinis remontas)</t>
  </si>
  <si>
    <r>
      <t>V</t>
    </r>
    <r>
      <rPr>
        <vertAlign val="subscript"/>
        <sz val="11"/>
        <rFont val="Calibri"/>
        <family val="2"/>
        <scheme val="minor"/>
      </rPr>
      <t>i</t>
    </r>
  </si>
  <si>
    <t xml:space="preserve"> 1 Subkriterijus</t>
  </si>
  <si>
    <t xml:space="preserve"> 2 Subkriterijus</t>
  </si>
  <si>
    <r>
      <t>L</t>
    </r>
    <r>
      <rPr>
        <b/>
        <vertAlign val="subscript"/>
        <sz val="11"/>
        <color theme="1" tint="0.14999847407452621"/>
        <rFont val="Calibri"/>
        <family val="2"/>
        <scheme val="minor"/>
      </rPr>
      <t>1</t>
    </r>
    <r>
      <rPr>
        <b/>
        <sz val="11"/>
        <color theme="1" tint="0.14999847407452621"/>
        <rFont val="Calibri"/>
        <family val="2"/>
        <scheme val="minor"/>
      </rPr>
      <t xml:space="preserve"> </t>
    </r>
  </si>
  <si>
    <r>
      <t>L</t>
    </r>
    <r>
      <rPr>
        <b/>
        <vertAlign val="subscript"/>
        <sz val="11"/>
        <color theme="1" tint="0.14999847407452621"/>
        <rFont val="Calibri"/>
        <family val="2"/>
        <scheme val="minor"/>
      </rPr>
      <t>2</t>
    </r>
    <r>
      <rPr>
        <b/>
        <sz val="11"/>
        <color theme="1" tint="0.14999847407452621"/>
        <rFont val="Calibri"/>
        <family val="2"/>
        <scheme val="minor"/>
      </rPr>
      <t xml:space="preserve"> </t>
    </r>
  </si>
  <si>
    <t>Pilno etato vieno darbuotojo darbo užmokesčio suma su mokesčiais per vieną mėnesį</t>
  </si>
  <si>
    <t>Lietuvos Respublikoje nustatytas minimalus darbo užmokestis</t>
  </si>
  <si>
    <r>
      <t>Kriterijaus balai (T</t>
    </r>
    <r>
      <rPr>
        <vertAlign val="subscript"/>
        <sz val="11"/>
        <color theme="1"/>
        <rFont val="Calibri"/>
        <family val="2"/>
        <scheme val="minor"/>
      </rPr>
      <t>i</t>
    </r>
    <r>
      <rPr>
        <sz val="11"/>
        <color theme="1"/>
        <rFont val="Calibri"/>
        <family val="2"/>
        <charset val="186"/>
        <scheme val="minor"/>
      </rPr>
      <t>) apskaičiuojami sudėjus subkriterijų balus (P</t>
    </r>
    <r>
      <rPr>
        <vertAlign val="subscript"/>
        <sz val="11"/>
        <color theme="1"/>
        <rFont val="Calibri"/>
        <family val="2"/>
        <scheme val="minor"/>
      </rPr>
      <t>i</t>
    </r>
    <r>
      <rPr>
        <sz val="11"/>
        <color theme="1"/>
        <rFont val="Calibri"/>
        <family val="2"/>
        <charset val="186"/>
        <scheme val="minor"/>
      </rPr>
      <t>) ir padauginus iš kriterijaus lyginamojo svorio (Y</t>
    </r>
    <r>
      <rPr>
        <vertAlign val="subscript"/>
        <sz val="11"/>
        <color theme="1"/>
        <rFont val="Calibri"/>
        <family val="2"/>
        <scheme val="minor"/>
      </rPr>
      <t>i</t>
    </r>
    <r>
      <rPr>
        <sz val="11"/>
        <color theme="1"/>
        <rFont val="Calibri"/>
        <family val="2"/>
        <charset val="186"/>
        <scheme val="minor"/>
      </rPr>
      <t>).</t>
    </r>
  </si>
  <si>
    <r>
      <t>P</t>
    </r>
    <r>
      <rPr>
        <b/>
        <vertAlign val="subscript"/>
        <sz val="11"/>
        <color theme="1" tint="0.14996795556505021"/>
        <rFont val="Calibri"/>
        <family val="2"/>
        <scheme val="minor"/>
      </rPr>
      <t>1</t>
    </r>
  </si>
  <si>
    <r>
      <t>P</t>
    </r>
    <r>
      <rPr>
        <b/>
        <vertAlign val="subscript"/>
        <sz val="11"/>
        <color theme="1" tint="0.14996795556505021"/>
        <rFont val="Calibri"/>
        <family val="2"/>
        <scheme val="minor"/>
      </rPr>
      <t>2</t>
    </r>
  </si>
  <si>
    <t>Tiekėjo darbuotojų darbo užmokestis (paprastarasis remontas)</t>
  </si>
  <si>
    <t>3 Subkriterijus</t>
  </si>
  <si>
    <r>
      <t>L</t>
    </r>
    <r>
      <rPr>
        <b/>
        <vertAlign val="subscript"/>
        <sz val="11"/>
        <color theme="1" tint="0.14999847407452621"/>
        <rFont val="Calibri"/>
        <family val="2"/>
        <scheme val="minor"/>
      </rPr>
      <t>3</t>
    </r>
    <r>
      <rPr>
        <b/>
        <sz val="11"/>
        <color theme="1" tint="0.14999847407452621"/>
        <rFont val="Calibri"/>
        <family val="2"/>
        <scheme val="minor"/>
      </rPr>
      <t xml:space="preserve"> </t>
    </r>
  </si>
  <si>
    <t>Svoriai</t>
  </si>
  <si>
    <r>
      <t>P</t>
    </r>
    <r>
      <rPr>
        <b/>
        <vertAlign val="subscript"/>
        <sz val="11"/>
        <color theme="1" tint="0.14996795556505021"/>
        <rFont val="Calibri"/>
        <family val="2"/>
        <scheme val="minor"/>
      </rPr>
      <t>3</t>
    </r>
  </si>
  <si>
    <t xml:space="preserve">PO nustato subkriterijų lyginamuosius  svorius subkriterijų lentelėse,jos 1 lentelėje automatiškai  yra perskaičiuojami taip, kad subkriterijų lyginamųjų svorių suma būtų lygi 1.  </t>
  </si>
  <si>
    <t>1 SUBKRITERIJUS</t>
  </si>
  <si>
    <t>2 SUBKRITERIJUS</t>
  </si>
  <si>
    <t>Kriterijaus ir subkriterijų balai</t>
  </si>
  <si>
    <t>PO užpildo kriterijaus aprašymą, pasirenka subkriterijus ir juos nurodo (atskirais subkriterijais laikytina skirtingų įrangų garantija).</t>
  </si>
  <si>
    <t>Subkriterijai</t>
  </si>
  <si>
    <t>4 subkriterijus</t>
  </si>
  <si>
    <t>5 subkriterijus</t>
  </si>
  <si>
    <t>Balai</t>
  </si>
  <si>
    <r>
      <t xml:space="preserve">Vertinama tiekėjo suteikiama įrangos garantija </t>
    </r>
    <r>
      <rPr>
        <i/>
        <sz val="11"/>
        <color rgb="FFFF0000"/>
        <rFont val="Calibri"/>
        <family val="2"/>
        <charset val="186"/>
        <scheme val="minor"/>
      </rPr>
      <t>mėnesiais (metais, jei PO pasirenka vertinti metais)</t>
    </r>
    <r>
      <rPr>
        <sz val="11"/>
        <rFont val="Calibri"/>
        <family val="2"/>
        <charset val="186"/>
        <scheme val="minor"/>
      </rPr>
      <t xml:space="preserve">. Kuo ilgesnę įrangos garantiją tiekėjas siūlo, tuo daugiau balų suteikiama.  Kriterijaus subkriterijai - atskirų įrangų garantija (jei PO pasirenka kelias įrangas). Kriterijaus balai apskaičiuojami pagal </t>
    </r>
    <r>
      <rPr>
        <i/>
        <sz val="11"/>
        <color rgb="FFFF0000"/>
        <rFont val="Calibri"/>
        <family val="2"/>
        <charset val="186"/>
        <scheme val="minor"/>
      </rPr>
      <t xml:space="preserve">4 ir 5 (jei yra keli subkriterijai) arba 7 (jei yra kriterijus be atskirų subkriterijų) </t>
    </r>
    <r>
      <rPr>
        <sz val="11"/>
        <rFont val="Calibri"/>
        <family val="2"/>
        <charset val="186"/>
        <scheme val="minor"/>
      </rPr>
      <t>formulę*.</t>
    </r>
  </si>
  <si>
    <t>Subkriterijų balai</t>
  </si>
  <si>
    <t>PO užpildo kriterijaus aprašymą, pasirenka subkriterijus ir juos nurodo (atskirais subkriterijais laikytina skirtingų įrangų gedimų šalinimas).</t>
  </si>
  <si>
    <t>PASTABA: Tuo atveju, jei PO pasirenka vertinti kriterijų be atskirų subkriterijų, vertinimui vietoj 4 ir 5 naudojama 8 formulė:</t>
  </si>
  <si>
    <t>įdėti kaip paveiksliuką šalia pirmo subkriterijaus</t>
  </si>
  <si>
    <t>PO pasirenka subkriterijus (nurodytus žemiau ar savo siūlomus).</t>
  </si>
  <si>
    <t>Vertinama atskirų statinio dalių medžiagų ir mechanizmų ilgaamžiškumas pagal nurodytus subkriterijus.  Kuo geresnės tiekėjų pasiūlytos reikšmės (atitinkamai - klasė ar ciklų skaičius), tuo tiekėjo siūlomos medžiagos ar įrenginiai yra geresni ir leis PO ilgiau juos naudoti. Aukščiausias balas skiriamas to tiekėjo pasiūlymui, kuris siūlo geriausią reikšmę, kitiems balai skiriami proporcingai žemesni. Toks vertinimas bus atliekamas dėl kiekvieno žemiau nurodyto subkriterijaus (tiekėjo nurodyta klasė/ciklų skaičius). Kriterijaus balai apskaičiuojami pagal 4 ir 5 formules* (jei yra keli subkriterijai) arba 7 (jei yra kriterijus be atskirų subkriterijų) formulę*</t>
  </si>
  <si>
    <t>(PO pateikia aprašymą, pagal kokią klasifikaciją ji vertins, pavyzdžiui, 2 lentelė - laminato grindys, bei nurodo, jei reikia, vertinimo ribas, t.y. maksimalią ir minimalią galimą subkriterijaus reikšmę. Jei tiekėjas nurodo didesnę reikšmę, į vertinimo formulę PO įrašo jos nustatytą maksimalią reikšmę)</t>
  </si>
  <si>
    <t>(PO nurodo, jei reikia, vertinimo ribas, t.y. maksimalią ir minimalią galimą subkriterijaus reikšmę. Jei tiekėjas nurodo didesnę reikšmę, į vertinimo formulę PO įrašo jos nustatytą maksimalią reikšmę)</t>
  </si>
  <si>
    <t>6 subkriterijus</t>
  </si>
  <si>
    <t>(PO nurodo, jei reikia, vertinimo ribas, t.y. maksimalią ir minimalią galimą subkriterijus reikšmę. Jei tiekėjas nurodo didesnę reikšmę, į vertinimo formulę PO įrašo jos nustatytą maksimalią reikšmę)</t>
  </si>
  <si>
    <t>PASTABA: Tuo atveju, jei PO pasirenka vertinti vieną kriterijų be atskirų subkriterijų, vertinimui vietoj 4 ir 5 naudojama 7 formulė:</t>
  </si>
  <si>
    <r>
      <t xml:space="preserve">Langų kokybė vertinama pagal žemiau nurodytus subkriterijus. Lyginamos tiekėjų pasiūlytos reikšmės. Kuo geresnės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formulę, 1-3 ir 5 subkriterijų - 5 formulę, 4 subkriterijaus - 6 formulę* </t>
    </r>
    <r>
      <rPr>
        <i/>
        <sz val="11"/>
        <color rgb="FFFF0000"/>
        <rFont val="Calibri"/>
        <family val="2"/>
        <charset val="186"/>
        <scheme val="minor"/>
      </rPr>
      <t>(arba 7 ir 8  formules, jei yra kriterijus be atskirų subkriterijų).</t>
    </r>
  </si>
  <si>
    <t>(PO pateikia aprašymą bei nurodo, jei reikia, vertinimo ribas, t. y. maksimalią ir minimalią galimą subkriterijaus reikšmę)</t>
  </si>
  <si>
    <t>PASTABA: Tuo atveju, jei PO pasirenka vertinti kriterijų be atskirų subkriterijų, vertinimui vietoj 4, 5 ir 6 naudojama 7 arba 8 formulė:</t>
  </si>
  <si>
    <r>
      <t xml:space="preserve">Mineralinės vatos termoizoliacinių gaminių kokybė vertinama pagal žemiau nurodytus subkriterijus. Lyginamos tiekėjų pasiūlytos reikšmės. Kuo geresnės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formulę, 1, 2, 5, 7, subkriterijų - 5 formulę, 3, 4, 6 subkriterijų - 6 formulę* </t>
    </r>
    <r>
      <rPr>
        <i/>
        <sz val="11"/>
        <color rgb="FFFF0000"/>
        <rFont val="Calibri"/>
        <family val="2"/>
        <charset val="186"/>
        <scheme val="minor"/>
      </rPr>
      <t>(arba 7 ir 8  formules, jei yra kriterijus be atskirų subkriterijų).</t>
    </r>
  </si>
  <si>
    <t>7 subkriterijus</t>
  </si>
  <si>
    <r>
      <t xml:space="preserve">Betoninių grindinio trinkelių kokybė vertinama pagal žemiau nurodytus subkriterijus. Lyginamos tiekėjų pasiūlytos reikšmės. Kuo geresnės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formulę, 1 subkriterijaus - 5 formulę, 2 subkriterijaus - 6 formulę* </t>
    </r>
    <r>
      <rPr>
        <i/>
        <sz val="11"/>
        <color rgb="FFFF0000"/>
        <rFont val="Calibri"/>
        <family val="2"/>
        <charset val="186"/>
        <scheme val="minor"/>
      </rPr>
      <t>(arba 7 ir 8  formules, jei yra kriterijus be atskirų subkriterijų).</t>
    </r>
  </si>
  <si>
    <r>
      <t xml:space="preserve">Ilgalaikiškumas (su atmosferos poveikio priklausomybe) - </t>
    </r>
    <r>
      <rPr>
        <i/>
        <sz val="11"/>
        <color rgb="FFFF0000"/>
        <rFont val="Calibri"/>
        <family val="2"/>
        <charset val="186"/>
        <scheme val="minor"/>
      </rPr>
      <t>(i) atsparumas šaldymui/šildymui (masės nuostolis po 28 ciklų) (kg/m2) arba (ii) vandens įgėris (proc.). Kuo reikšmė mažesnė, tuo daugiau balų skiriama pasiūlymui.(PO pasirenka, ar ji ilgaamžiškumą vertins atsparumu šaldymui/šildymui (masės nuostolį po 28 ciklų) (kg/m2), ar vandens įgėriu (proc.). Pažymėtina, kad tiekėjo siūlomų gaminių ilgalaikiškumas gali būti išreikštas tiek viena, tiek kita išraiška, todėl PO turi gebėti įvertinti lygiavertiškumą. Pvz., ji vertina atsparumą šaldymui/šildymui (masės nuostolis po 28 ciklų) (kg/m2), o tiekėjo pateiktas gaminys laboratorijoje buvo patikrintas dėl vandens įgėrio (proc.). Subkriterijaus vertinimo tvarkoje PO nurodo reikalavimą tiekėjui pateikti subkriterijaus reikšmę jos prašomu mato vienetu, o jei tiekėjo siūlomo gaminio bandymai atlikti kitais matavimais, įrodyti lygiavertiškumą.)</t>
    </r>
  </si>
  <si>
    <r>
      <t xml:space="preserve">Keraminių stoginių čerpių ir jungiamųjų detalių kokybė vertinama pagal žemiau nurodytus subkriterijus. Lyginamos tiekėjų pasiūlytos reikšmės. Kuo geresnės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ir 5 formulę* </t>
    </r>
    <r>
      <rPr>
        <i/>
        <sz val="11"/>
        <color rgb="FFFF0000"/>
        <rFont val="Calibri"/>
        <family val="2"/>
        <charset val="186"/>
        <scheme val="minor"/>
      </rPr>
      <t>(arba 7  formulę, jei yra kriterijus be atskirų subkriterijų).</t>
    </r>
  </si>
  <si>
    <r>
      <t xml:space="preserve">Nepralaidumas vandeniui. Skiriamas 1 balas, jei tiekėjas pasiūlo I kategorijos čerpes </t>
    </r>
    <r>
      <rPr>
        <i/>
        <sz val="11"/>
        <color rgb="FFFF0000"/>
        <rFont val="Calibri"/>
        <family val="2"/>
        <charset val="186"/>
        <scheme val="minor"/>
      </rPr>
      <t>(PO pasirenka šį subkriterijų, jei ji nereikalauja minimalios I kategorijos. Viso yra I ir II kategorijos, iš jų I - aukštesnė).</t>
    </r>
  </si>
  <si>
    <t>(PO pateikia aprašymą bei nurodo, jei reikia, minimalią galimą subkriterijaus reikšmę)</t>
  </si>
  <si>
    <r>
      <t xml:space="preserve">Bituminių čerpių su mineraline ir (arba) sintetine armatūra (skirtų stogams) kokybė vertinama pagal žemiau nurodytus subkriterijus. Lyginamos tiekėjų pasiūlytos reikšmės. Kuo geresnės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formulę, 1, 2, 3, 4, 5, 6, 9 subkriterijų - 5 formulę, 7, 8, 10 subkriterijų - 6 formulę* </t>
    </r>
    <r>
      <rPr>
        <i/>
        <sz val="11"/>
        <color rgb="FFFF0000"/>
        <rFont val="Calibri"/>
        <family val="2"/>
        <charset val="186"/>
        <scheme val="minor"/>
      </rPr>
      <t>(arba 7 ir 8  formules, jei yra kriterijus be atskirų subkriterijų).</t>
    </r>
  </si>
  <si>
    <t>(PO pateikia aprašymą bei nurodo, jei reikia, vertinimo ribas, t.  y. maksimalią ir minimalią galimą subkriterijaus reikšmę)</t>
  </si>
  <si>
    <t>8 subkriterijus</t>
  </si>
  <si>
    <t>9 subkriterijus</t>
  </si>
  <si>
    <t>10 subkriterijus</t>
  </si>
  <si>
    <r>
      <t>PASTABA:</t>
    </r>
    <r>
      <rPr>
        <b/>
        <i/>
        <sz val="11"/>
        <color theme="1" tint="0.14999847407452621"/>
        <rFont val="Calibri"/>
        <family val="2"/>
        <charset val="186"/>
        <scheme val="minor"/>
      </rPr>
      <t xml:space="preserve"> </t>
    </r>
    <r>
      <rPr>
        <i/>
        <sz val="11"/>
        <color theme="1" tint="0.14999847407452621"/>
        <rFont val="Calibri"/>
        <family val="2"/>
        <charset val="186"/>
        <scheme val="minor"/>
      </rPr>
      <t>Tuo atveju, jei PO pasirenka vertinti kriterijų be atskirų subkriterijų, vertinimui vietoj 4 ir 5 naudojama 7 formulė:</t>
    </r>
  </si>
  <si>
    <r>
      <t xml:space="preserve">Kabamųjų lubų kokybė vertinama pagal žemiau nurodytus subkriterijus. Lyginamos tiekėjų pasiūlytos reikšmės. Kuo aukštenės ar didesnės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ir 5 formulę, * </t>
    </r>
    <r>
      <rPr>
        <i/>
        <sz val="11"/>
        <color rgb="FFFF0000"/>
        <rFont val="Calibri"/>
        <family val="2"/>
        <charset val="186"/>
        <scheme val="minor"/>
      </rPr>
      <t>(arba 7   formulę, jei yra kriterijus be atskirų subkriterijų).</t>
    </r>
  </si>
  <si>
    <r>
      <t>PASTABA</t>
    </r>
    <r>
      <rPr>
        <b/>
        <i/>
        <sz val="11"/>
        <color theme="1"/>
        <rFont val="Calibri"/>
        <family val="2"/>
        <charset val="186"/>
        <scheme val="minor"/>
      </rPr>
      <t>:</t>
    </r>
    <r>
      <rPr>
        <i/>
        <sz val="11"/>
        <color theme="1"/>
        <rFont val="Calibri"/>
        <family val="2"/>
        <charset val="186"/>
        <scheme val="minor"/>
      </rPr>
      <t xml:space="preserve"> Tuo atveju, jei PO pasirenka vertinti kriterijų be atskirų subkriterijų, vertinimui vietoj 4 ir 5 naudojama 7 formulė:</t>
    </r>
  </si>
  <si>
    <t>Pasiūlymo subkriterijaus parametras</t>
  </si>
  <si>
    <t>PO pasirenka pastato paskirtį ir subkriterijus.</t>
  </si>
  <si>
    <t xml:space="preserve">Kriterijui įvertinti tiekėjas turi nurodyti reikšmes ir pateikti : 1) dėl 1-4 subkriterijų - skaičiavimus vadovaujantis Satybos techniniu reglamentu STR 2.01.02:2016 "Pastatų energetinio naudingumo projektavimas ir sertifikavimas", patvirtintu Lietuvos Respublikos ministro 2016 m. lapkričio 11 d. įsakymu Nr. D1-754; 2) dėl 6 ir 7 subkriterijų (langai, durys) - rašytinį įsipareigojimą, kad darbų atlikimo metu pateiks siūlomas atitvaras ir sutarties vykdymo metu pateiks tą įrodančius dokumentus (atitikties deklaraciją ir (arba) sertifikatus ar kitus lygiaverčius dokumentus, kurie patvirtintų tiekėjo pasiūlytas reikšmes). </t>
  </si>
  <si>
    <t>6.2.</t>
  </si>
  <si>
    <r>
      <t>Kai vertinamas kriterijus nesusideda iš atskirų subkriterijų ir jo reikšmė geresnė, kai ji yra mažesnė, jo balai apskaičiuojami geriausios pasiūlytos to kriterijaus reikšmės (B</t>
    </r>
    <r>
      <rPr>
        <vertAlign val="subscript"/>
        <sz val="11"/>
        <color theme="1"/>
        <rFont val="Calibri"/>
        <family val="2"/>
        <scheme val="minor"/>
      </rPr>
      <t>min</t>
    </r>
    <r>
      <rPr>
        <sz val="11"/>
        <color theme="1"/>
        <rFont val="Calibri"/>
        <family val="2"/>
        <charset val="186"/>
        <scheme val="minor"/>
      </rPr>
      <t>) ir vertinamo pasiūlymo kriterijaus reikšmės (B</t>
    </r>
    <r>
      <rPr>
        <vertAlign val="subscript"/>
        <sz val="11"/>
        <color theme="1"/>
        <rFont val="Calibri"/>
        <family val="2"/>
        <scheme val="minor"/>
      </rPr>
      <t>i</t>
    </r>
    <r>
      <rPr>
        <sz val="11"/>
        <color theme="1"/>
        <rFont val="Calibri"/>
        <family val="2"/>
        <charset val="186"/>
        <scheme val="minor"/>
      </rPr>
      <t>) santykį padauginant iš vertinamo kriterijaus lyginamojo svorio (Y</t>
    </r>
    <r>
      <rPr>
        <vertAlign val="subscript"/>
        <sz val="11"/>
        <color theme="1"/>
        <rFont val="Calibri"/>
        <family val="2"/>
        <scheme val="minor"/>
      </rPr>
      <t>i</t>
    </r>
    <r>
      <rPr>
        <sz val="11"/>
        <color theme="1"/>
        <rFont val="Calibri"/>
        <family val="2"/>
        <charset val="186"/>
        <scheme val="minor"/>
      </rPr>
      <t>):</t>
    </r>
  </si>
  <si>
    <r>
      <t xml:space="preserve">Keraminių grindų ir (ar) sienų plytelių kokybė  vertinama pagal žemiau nurodytus subkriterijus. Lyginamos tiekėjų pasiūlytos reikšmės. Kuo didesnės tiekėjų pasiūlytos reikšmės, tuo tiekėjo siūlomos medžiagos yra geresnės ir leis PO ilgiau juos naudoti. Aukščiausias balas skiriamas to tiekėjo pasiūlymui, kuris siūlo geriausią reikšmę, kitiems balai skiriami proporcingai žemesni. Toks vertinimas bus atliekamas dėl kiekvieno žemiau nurodyto subkriterijaus. Kriterijaus balai apskaičiuojami pagal  </t>
    </r>
    <r>
      <rPr>
        <sz val="11"/>
        <color rgb="FFFF0000"/>
        <rFont val="Calibri"/>
        <family val="2"/>
        <charset val="186"/>
        <scheme val="minor"/>
      </rPr>
      <t xml:space="preserve">4 ir 5 formulę, * </t>
    </r>
    <r>
      <rPr>
        <i/>
        <sz val="11"/>
        <color rgb="FFFF0000"/>
        <rFont val="Calibri"/>
        <family val="2"/>
        <charset val="186"/>
        <scheme val="minor"/>
      </rPr>
      <t>(arba 7   formulę, jei yra kriterijus be atskirų subkriterijų).</t>
    </r>
  </si>
  <si>
    <r>
      <t>Kai kriterijus turi kelis subkriterijus, jo balai (T</t>
    </r>
    <r>
      <rPr>
        <vertAlign val="subscript"/>
        <sz val="11"/>
        <color theme="1"/>
        <rFont val="Calibri"/>
        <family val="2"/>
        <scheme val="minor"/>
      </rPr>
      <t>i</t>
    </r>
    <r>
      <rPr>
        <sz val="11"/>
        <color theme="1"/>
        <rFont val="Calibri"/>
        <family val="2"/>
        <charset val="186"/>
        <scheme val="minor"/>
      </rPr>
      <t>) apskaičiuojami sudėjus subkriterijų balus (P</t>
    </r>
    <r>
      <rPr>
        <vertAlign val="subscript"/>
        <sz val="11"/>
        <color theme="1"/>
        <rFont val="Calibri"/>
        <family val="2"/>
        <scheme val="minor"/>
      </rPr>
      <t>i</t>
    </r>
    <r>
      <rPr>
        <sz val="11"/>
        <color theme="1"/>
        <rFont val="Calibri"/>
        <family val="2"/>
        <charset val="186"/>
        <scheme val="minor"/>
      </rPr>
      <t>) ir padauginus iš kriterijaus lyginamojo svorio (Y</t>
    </r>
    <r>
      <rPr>
        <vertAlign val="subscript"/>
        <sz val="11"/>
        <color theme="1"/>
        <rFont val="Calibri"/>
        <family val="2"/>
        <scheme val="minor"/>
      </rPr>
      <t>i</t>
    </r>
    <r>
      <rPr>
        <sz val="11"/>
        <color theme="1"/>
        <rFont val="Calibri"/>
        <family val="2"/>
        <charset val="186"/>
        <scheme val="minor"/>
      </rPr>
      <t xml:space="preserve">): </t>
    </r>
  </si>
  <si>
    <r>
      <t>Kai vertinamo subkriterijaus reikšmė geresnė, kai ji yra didesnė, subkriterijaus (P</t>
    </r>
    <r>
      <rPr>
        <vertAlign val="subscript"/>
        <sz val="11"/>
        <color theme="1"/>
        <rFont val="Calibri"/>
        <family val="2"/>
        <scheme val="minor"/>
      </rPr>
      <t>i</t>
    </r>
    <r>
      <rPr>
        <sz val="11"/>
        <color theme="1"/>
        <rFont val="Calibri"/>
        <family val="2"/>
        <charset val="186"/>
        <scheme val="minor"/>
      </rPr>
      <t>) balai apskaičiuojami vertinamo pasiūlymo subkriterijaus reikšmės (B</t>
    </r>
    <r>
      <rPr>
        <vertAlign val="subscript"/>
        <sz val="11"/>
        <color theme="1"/>
        <rFont val="Calibri"/>
        <family val="2"/>
        <scheme val="minor"/>
      </rPr>
      <t>i</t>
    </r>
    <r>
      <rPr>
        <sz val="11"/>
        <color theme="1"/>
        <rFont val="Calibri"/>
        <family val="2"/>
        <charset val="186"/>
        <scheme val="minor"/>
      </rPr>
      <t>) ir geriausios pasiūlytos to paties subkriterijaus reikšmės (B</t>
    </r>
    <r>
      <rPr>
        <vertAlign val="subscript"/>
        <sz val="11"/>
        <color theme="1"/>
        <rFont val="Calibri"/>
        <family val="2"/>
        <scheme val="minor"/>
      </rPr>
      <t>max</t>
    </r>
    <r>
      <rPr>
        <sz val="11"/>
        <color theme="1"/>
        <rFont val="Calibri"/>
        <family val="2"/>
        <charset val="186"/>
        <scheme val="minor"/>
      </rPr>
      <t>) santykį padauginant iš vertinamo kriterijaus subkriterijaus lyginamojo svorio (L</t>
    </r>
    <r>
      <rPr>
        <vertAlign val="subscript"/>
        <sz val="11"/>
        <color theme="1"/>
        <rFont val="Calibri"/>
        <family val="2"/>
        <scheme val="minor"/>
      </rPr>
      <t>i</t>
    </r>
    <r>
      <rPr>
        <sz val="11"/>
        <color theme="1"/>
        <rFont val="Calibri"/>
        <family val="2"/>
        <charset val="186"/>
        <scheme val="minor"/>
      </rPr>
      <t>):</t>
    </r>
  </si>
  <si>
    <t xml:space="preserve">Subkriterijai </t>
  </si>
  <si>
    <t>Subkriterijaus parametras nuo</t>
  </si>
  <si>
    <t>Pasiūlymo subkriterijaus parametro reikšmė</t>
  </si>
  <si>
    <t>Subkriterijų parametrai</t>
  </si>
  <si>
    <t>Subkriterijaus parametras iki</t>
  </si>
  <si>
    <t>PO pasirenka subkriterijus.</t>
  </si>
  <si>
    <r>
      <t xml:space="preserve">Vertinamas pastato inžinerinių sistemų efektyvumas pagal sunaudojamą elektros energijos kiekį kWh/m2 (kilovatvalandėmis vienam kvadratiniam metrui pastato) per metus. Tiekėjų deklaruojamos reikšmės lyginamos su esama arba projektine padėtimi, kuri nurodyta 2 lentelėje. Kuo tiekėjo nurodyta elektros energijos sunaudojimo reikšmė mažesnė, tuo daugiau balų skiriama pasiūlymui. Aukščiausias balas skiriamas to tiekėjo pasiūlymui, kuris siūlo geriausią reikšmę, kitiems balai skiriami proporcingai žemesni. Balai suteikiami interpoliavimo metodu - tiekėjo pasiūlytoms reikšmėms suteikiant balus proporcingai pagal nustatytą vertinimo skalę. Kriterijaus balui apskaičiuoti naudojama  </t>
    </r>
    <r>
      <rPr>
        <i/>
        <sz val="11"/>
        <color rgb="FFFF0000"/>
        <rFont val="Calibri"/>
        <family val="2"/>
        <charset val="186"/>
        <scheme val="minor"/>
      </rPr>
      <t xml:space="preserve"> 4 ir 5 formulės (arba 7   formulė, jei yra kriterijus be atskirų subkriterijų)*</t>
    </r>
    <r>
      <rPr>
        <sz val="11"/>
        <color theme="1"/>
        <rFont val="Calibri"/>
        <family val="2"/>
        <charset val="186"/>
        <scheme val="minor"/>
      </rPr>
      <t xml:space="preserve">. Subkriterijaus arba kriterijaus balų skyrimui taikoma </t>
    </r>
    <r>
      <rPr>
        <i/>
        <sz val="11"/>
        <color rgb="FFFF0000"/>
        <rFont val="Calibri"/>
        <family val="2"/>
        <charset val="186"/>
        <scheme val="minor"/>
      </rPr>
      <t>9 formulė</t>
    </r>
    <r>
      <rPr>
        <sz val="11"/>
        <color theme="1"/>
        <rFont val="Calibri"/>
        <family val="2"/>
        <charset val="186"/>
        <scheme val="minor"/>
      </rPr>
      <t>*.</t>
    </r>
  </si>
  <si>
    <r>
      <t>PASTABA:</t>
    </r>
    <r>
      <rPr>
        <b/>
        <i/>
        <sz val="11"/>
        <color theme="1"/>
        <rFont val="Calibri"/>
        <family val="2"/>
        <charset val="186"/>
        <scheme val="minor"/>
      </rPr>
      <t xml:space="preserve"> </t>
    </r>
    <r>
      <rPr>
        <i/>
        <sz val="11"/>
        <color theme="1"/>
        <rFont val="Calibri"/>
        <family val="2"/>
        <charset val="186"/>
        <scheme val="minor"/>
      </rPr>
      <t>Tuo atveju, jei PO pasirenka vertinti vieną subkriterijų, vertinimui vietoj 4 ir 5 naudojama 7 formulė:</t>
    </r>
  </si>
  <si>
    <t>Subkriterijaus parametrai</t>
  </si>
  <si>
    <t>Balai bus suskaičiuoti proporcingai pasiūlyme pateiktoms tarpinėms subkriterijų reikšmėms interpoliavimo principu.
PVZ.: Jeigu pasiūlyme saulės pagaminama energija metams sudarys 40kWh/per metus, tai balai apskaičiuojami taip: B=60+(40-33)*(100-60)/(50-33)=76.47.</t>
  </si>
  <si>
    <t>Subkriterijaus prametras nuo</t>
  </si>
  <si>
    <r>
      <t xml:space="preserve">Vertinamas pastato atsinaujinačios energijos inžinerinių sistemų efektyvumas - pagaminamas elektros energijos kiekis  per metus. Kuo tiekėjo nurodyta elektros energijos pagaminimo reikšmė didesnė, tuo daugiau balų skiriama pasiūlymui. Aukščiausias balas skiriamas to tiekėjo pasiūlymui, kuris siūlo geriausią reikšmę, kitiems balai skiriami proporcingai žemesni. Balai suteikiami interpoliavimo metodu - tiekėjo pasiūlytoms reikšmėms suteikiant balus proporcingai pagal nustatytą vertinimo skalę. Kriterijaus balui apskaičiuoti naudojama  </t>
    </r>
    <r>
      <rPr>
        <i/>
        <sz val="11"/>
        <color rgb="FFFF0000"/>
        <rFont val="Calibri"/>
        <family val="2"/>
        <charset val="186"/>
        <scheme val="minor"/>
      </rPr>
      <t xml:space="preserve"> 4 ir 5 formulė (arba 7   formulė, jei yra kriterijus be atskirų subkriterijų)*</t>
    </r>
    <r>
      <rPr>
        <sz val="11"/>
        <color theme="1"/>
        <rFont val="Calibri"/>
        <family val="2"/>
        <charset val="186"/>
        <scheme val="minor"/>
      </rPr>
      <t xml:space="preserve">. Subkriterijaus ar kriterijaus balų skyrimui taikoma </t>
    </r>
    <r>
      <rPr>
        <i/>
        <sz val="11"/>
        <color rgb="FFFF0000"/>
        <rFont val="Calibri"/>
        <family val="2"/>
        <charset val="186"/>
        <scheme val="minor"/>
      </rPr>
      <t>9 formulė</t>
    </r>
    <r>
      <rPr>
        <sz val="11"/>
        <color theme="1"/>
        <rFont val="Calibri"/>
        <family val="2"/>
        <charset val="186"/>
        <scheme val="minor"/>
      </rPr>
      <t>*.</t>
    </r>
  </si>
  <si>
    <r>
      <t>Vertinamas garantijos užtikrinimo</t>
    </r>
    <r>
      <rPr>
        <i/>
        <sz val="11"/>
        <rFont val="Calibri"/>
        <family val="2"/>
        <charset val="186"/>
        <scheme val="minor"/>
      </rPr>
      <t xml:space="preserve"> terminas</t>
    </r>
    <r>
      <rPr>
        <i/>
        <sz val="11"/>
        <color rgb="FFFF0000"/>
        <rFont val="Calibri"/>
        <family val="2"/>
        <charset val="186"/>
        <scheme val="minor"/>
      </rPr>
      <t xml:space="preserve"> (metais ar mėnesiais, kaip nurodo PO). </t>
    </r>
    <r>
      <rPr>
        <sz val="11"/>
        <color theme="1"/>
        <rFont val="Calibri"/>
        <family val="2"/>
        <charset val="186"/>
        <scheme val="minor"/>
      </rPr>
      <t xml:space="preserve">Kuo ilgesnį garantijos užtikrinimo terminą tiekėjas siūlo, tuo daugiau balų suteikiama.  Už pasiūlytą minimalų laikotarpį - 3 m., suteikiama 0 balų, už pasiūlytą 10 metų ir ilgesnį laikotarpį skiriamas maksimalus galimas balas, t. y. į vertinimo formulę įrašoma 10 metų. </t>
    </r>
  </si>
  <si>
    <r>
      <rPr>
        <b/>
        <i/>
        <sz val="11"/>
        <rFont val="Calibri"/>
        <family val="2"/>
        <charset val="186"/>
        <scheme val="minor"/>
      </rPr>
      <t>PO veiksmai:</t>
    </r>
    <r>
      <rPr>
        <sz val="11"/>
        <rFont val="Calibri"/>
        <family val="2"/>
        <charset val="186"/>
        <scheme val="minor"/>
      </rPr>
      <t xml:space="preserve">
PO užpildo kriterijaus aprašymą ir pasirenka subkriterijus.</t>
    </r>
  </si>
  <si>
    <r>
      <t xml:space="preserve">Vertinamas garantijos užtikrinimas: </t>
    </r>
    <r>
      <rPr>
        <i/>
        <sz val="11"/>
        <color rgb="FFFF0000"/>
        <rFont val="Calibri"/>
        <family val="2"/>
        <charset val="186"/>
        <scheme val="minor"/>
      </rPr>
      <t>užtikrinimo terminas (metais ar mėnesiais, kaip nurodo PO) ir (ar) užtikrinimo suma (procentais). Kriterijaus balai apskaičiuojami pagal 4 ir 5 (jei yra keli subkriterijai) arba 7 (jei yra kriterijus be atskirų subkriterijų) formulę*</t>
    </r>
  </si>
  <si>
    <r>
      <t>T</t>
    </r>
    <r>
      <rPr>
        <vertAlign val="subscript"/>
        <sz val="11"/>
        <color theme="1"/>
        <rFont val="Calibri"/>
        <family val="2"/>
        <scheme val="minor"/>
      </rPr>
      <t>i</t>
    </r>
  </si>
  <si>
    <t>PO užpildo kriterijaus aprašymą ir pasirenka subkriterijus.</t>
  </si>
  <si>
    <t xml:space="preserve">Vertinama, kiek tiekėjas panaudos universalaus dizaino principų, kurie bus pritaikyti vykdant sutartį, skiriant balus kiekvienam žemiau nurodytam subkriterijui - po vieną balą už kiekvieną universalaus dizaino principo panaudojimą. Aukščiausias balas skiriamas to tiekėjo pasiūlymui, kuris panaudos daugiausia universalaus dizaino principų, kitiems balai skiriami proporcingai žemesni.                                              </t>
  </si>
  <si>
    <t>11.</t>
  </si>
  <si>
    <t>12.</t>
  </si>
  <si>
    <t>Teisingumo Teismo 2015-11-17 Sprendimas RegioPost GmbH &amp;Co. KG prieš Stadt Landau in der Pfalz, C-115/14</t>
  </si>
  <si>
    <t>LAT  2018-05-03 nutartis Nr. e3K-3-178-378/2018</t>
  </si>
  <si>
    <t>1 kriterijaus subkriterijai</t>
  </si>
  <si>
    <t>(jei iš sąraše pateiktų subkriterijų, pasirinkote "Kita", čia nurodomas PO subkriterijus, kitu atveju šis laukelis nepildomas)</t>
  </si>
  <si>
    <t>(jei iš sąraše pateiktų subkriterijų, pasirinkote "Kita", čia nurodomas PO subkriterijų, kitu atveju šis laukelis nepildomas)</t>
  </si>
  <si>
    <r>
      <t xml:space="preserve">Vertinama </t>
    </r>
    <r>
      <rPr>
        <sz val="11"/>
        <color rgb="FFFF0000"/>
        <rFont val="Calibri"/>
        <family val="2"/>
        <charset val="186"/>
        <scheme val="minor"/>
      </rPr>
      <t>inžinerinių sistemų įrenginių eksploatacija (techninė profilaktika ir (ar) eksploatacinių medžiagų keitimas)</t>
    </r>
    <r>
      <rPr>
        <sz val="11"/>
        <color theme="1"/>
        <rFont val="Calibri"/>
        <family val="2"/>
        <charset val="186"/>
        <scheme val="minor"/>
      </rPr>
      <t xml:space="preserve"> ciklais, t. y. bus vertinama, kad kuo laikotarpis tarp eksplotacijos ciklų ilgesnis, tuo tiekėjo siūloma įranga yra geresnė ir leis PO ekonomiškiau eksploatuoti įrenginius. Aukščiausias balas skiriamas to tiekėjo pasiūlymui, kuris siūlo ilgiausią laikotarpį (mėnesiais) tarp eksploatacijos ciklų, kitiems balai skiriami proporcingai žemesni. Toks vertinimas bus atliekamas dėl kiekvieno žemiau nurodyto parametro (tiekėjo nurodytas periodiškumas mėnesiais). Kriterijaus balai apskaičiuojami pagal </t>
    </r>
    <r>
      <rPr>
        <sz val="11"/>
        <color rgb="FFFF0000"/>
        <rFont val="Calibri"/>
        <family val="2"/>
        <charset val="186"/>
        <scheme val="minor"/>
      </rPr>
      <t>4 ir 5</t>
    </r>
    <r>
      <rPr>
        <sz val="11"/>
        <color theme="1"/>
        <rFont val="Calibri"/>
        <family val="2"/>
        <charset val="186"/>
        <scheme val="minor"/>
      </rPr>
      <t xml:space="preserve"> formules* </t>
    </r>
    <r>
      <rPr>
        <i/>
        <sz val="11"/>
        <color rgb="FFFF0000"/>
        <rFont val="Calibri"/>
        <family val="2"/>
        <charset val="186"/>
        <scheme val="minor"/>
      </rPr>
      <t>(ar 7 formulę, jei vertinamas kriterijus be atskirų subkriterijų).</t>
    </r>
  </si>
  <si>
    <t>2 kriterijaus subkriterijai</t>
  </si>
  <si>
    <t>1 kriterijaus ir subkriterijų balai</t>
  </si>
  <si>
    <t>2 kriterijaus ir subkriterijų balai</t>
  </si>
  <si>
    <t>PO kiekvieną įrangą ir jos eksploatavimo ciklus turi vertinti, kaip atskirą kriterijų. Atsižvelgiant į tai, kad kiekvienas kriterijus turi ir subkriterijus, rekomenduojama, pirkime naudoti ne daugiau kaip 2 kriterijus ir ne daugiau kaip 3 kriterijaus subkriterijus.</t>
  </si>
  <si>
    <t>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t>
  </si>
  <si>
    <r>
      <t>PO galėtų ir turėtų rinktis šį kriterijų ir atitinkamai suteikti</t>
    </r>
    <r>
      <rPr>
        <sz val="11"/>
        <color rgb="FFC00000"/>
        <rFont val="Calibri"/>
        <family val="2"/>
        <scheme val="minor"/>
      </rPr>
      <t xml:space="preserve"> </t>
    </r>
    <r>
      <rPr>
        <sz val="11"/>
        <color theme="1" tint="0.14999847407452621"/>
        <rFont val="Calibri"/>
        <family val="2"/>
        <charset val="186"/>
        <scheme val="minor"/>
      </rPr>
      <t>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t>
    </r>
  </si>
  <si>
    <t>PO galėtų ir turėtų rinktis šį kriterijų ir atitinkamai suteikti lyginamuosius svorius pagal prioritetą: 1) kai techninis projektas, įtrauktas į pirkimo dokumentus, leidžia tai daryti, t. 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t>
  </si>
  <si>
    <t>PO galėtų ir turėtų rinktis šį kriterijų ir atitinkamai suteikti lyginamuosius svorius pagal prioritetą: 1) kai techninis projektas, įtrauktas į pirkimo dokumentus, leidžia tai daryti, t. y. geresnės kokybės sistemos neiškreips bendrųjų projekto sprendinių, nepareikalaus ženklaus perprojektavimo arba 2) kai su statybos darbais perkamos ir projektavimo paslaugos ir rangovas turi pilną laisvę ir atsakomybę parengti projektinius sprendinius. Kriterijų rekomenduojama pasirinkti vertinti toms inžinerinėms sistemoms, kurios turi nemažą reikšmę energijos vartojimui.</t>
  </si>
  <si>
    <t>PO galėtų ir turėtų rinktis šį kriterijų ir atitinkamai suteikti lyginamuosius svorius pagal prioritetą: 1) kai techninis projektas, įtrauktas į pirkimo dokumentus, leidžia tai daryti, t. y. geresnės kokybės inžinerinės sistemos neiškreips bendrųjų projekto sprendinių, nepareikalaus ženklaus perprojektavimo arba 2) kai su statybos darbais perkamos ir projektavimo paslaugos ir rangovas turi pilną laisvę ir atsakomybę parengti projektinius sprendinius. kriterijų rekomenduojama rinktis, kai PO turi galimybę įsirengti ir naudoti inžinerines sistemas, gaminančias atsinaujinančią elektros energiją.</t>
  </si>
  <si>
    <t>PO galėtų ir turėtų rinktis šį kriterijų ir atitinkamai suteikti lyginamuosius svorius pagal prioritetą, kai su statybos darbais perkamos ir projektavimo paslaugos ir rangovas turi pilną laisvę ir atsakomybę parengti projektinius sprendinius.</t>
  </si>
  <si>
    <t>a) nenumatomas darbų atlikimo pratęsimas, tačiau esant pagrįstoms ir nuo rangovo nepriklausančioms aplinkybėms sutarties vykdymas galėtų būti stabdomas. Rekomenduojame, pirkimo dokumentuose ir sutarties projekte aiškiai nustatyti nepriklausančias nuo rangovo aplinkybes, kurioms esant sutartis gali būti stabdoma. Atkreipiamas dėmesys ir į tai, kad esant poreikiui gali būti stabdomas visos (stabdymo metu likusios) sutarties vykdymas. Tais atvejais, kai nenumatytos ir nuo rangovo nepriklausančios aplinkybės yra susijusios su sutarties vykdymo dalimi, turi būti įvertintas ir atliktas sutarties vykdymo grafiko patikslinimas (pirmiau atliekant darbus, kurie  nėra susiję su atsiradusiomis nuo rangovo nepriklausančiomis aplinkybėmis, o vėliau, šioms aplinkybėms išnykus, atliekami tie darbai, kurie buvo su jomis susijusios, tačiau per tą patį terminą, per kurį rangovas įsipareigojo atlikti darbus).</t>
  </si>
  <si>
    <t>Šį kriterijų rekomenduojama rinktis perkant didelės apimties, ilgai trunkančius, sudėtingus savo specifika darbus (pvz.: kelių pastatų statyba tuo pačiu metu; didelio pastato rekonstrukcija, nenutraukiant veiklos šalia esančiuose korpusuose) naujos statybos ir rekonstrukcijos atvejais. Taip pat rekomenduojama pasirinkti šį vertinimo kriterijų, kai pasirenkamas Statybos darbų trukmės vertinimo kriterijus.</t>
  </si>
  <si>
    <r>
      <t>Kriterijų (T) balai apskaičiuojami sudėjus atskirų kriterijų (T</t>
    </r>
    <r>
      <rPr>
        <vertAlign val="subscript"/>
        <sz val="11"/>
        <color theme="1"/>
        <rFont val="Calibri"/>
        <family val="2"/>
        <scheme val="minor"/>
      </rPr>
      <t>i</t>
    </r>
    <r>
      <rPr>
        <sz val="11"/>
        <color theme="1"/>
        <rFont val="Calibri"/>
        <family val="2"/>
        <charset val="186"/>
        <scheme val="minor"/>
      </rPr>
      <t xml:space="preserve">) balus:  </t>
    </r>
  </si>
  <si>
    <r>
      <t>Kai vertinamo subkriterijaus reikšmė geresnė, kai ji yra mažesnė, subkriterijaus (P</t>
    </r>
    <r>
      <rPr>
        <vertAlign val="subscript"/>
        <sz val="11"/>
        <color theme="1"/>
        <rFont val="Calibri"/>
        <family val="2"/>
        <scheme val="minor"/>
      </rPr>
      <t>i</t>
    </r>
    <r>
      <rPr>
        <sz val="11"/>
        <color theme="1"/>
        <rFont val="Calibri"/>
        <family val="2"/>
        <charset val="186"/>
        <scheme val="minor"/>
      </rPr>
      <t>) balai apskaičiuojami geriausios pasiūlytos to paties subkriterijaus reikšmės (B</t>
    </r>
    <r>
      <rPr>
        <vertAlign val="subscript"/>
        <sz val="11"/>
        <color theme="1"/>
        <rFont val="Calibri"/>
        <family val="2"/>
        <scheme val="minor"/>
      </rPr>
      <t>min</t>
    </r>
    <r>
      <rPr>
        <sz val="11"/>
        <color theme="1"/>
        <rFont val="Calibri"/>
        <family val="2"/>
        <charset val="186"/>
        <scheme val="minor"/>
      </rPr>
      <t>) ir vertinamo pasiūlymo subkriterijaus reikšmės (B</t>
    </r>
    <r>
      <rPr>
        <vertAlign val="subscript"/>
        <sz val="11"/>
        <color theme="1"/>
        <rFont val="Calibri"/>
        <family val="2"/>
        <scheme val="minor"/>
      </rPr>
      <t>i</t>
    </r>
    <r>
      <rPr>
        <sz val="11"/>
        <color theme="1"/>
        <rFont val="Calibri"/>
        <family val="2"/>
        <charset val="186"/>
        <scheme val="minor"/>
      </rPr>
      <t>) santykį padauginant iš vertinamo kriterijaus subkriterijaus lyginamojo svorio (L</t>
    </r>
    <r>
      <rPr>
        <vertAlign val="subscript"/>
        <sz val="11"/>
        <color theme="1"/>
        <rFont val="Calibri"/>
        <family val="2"/>
        <scheme val="minor"/>
      </rPr>
      <t>i</t>
    </r>
    <r>
      <rPr>
        <sz val="11"/>
        <color theme="1"/>
        <rFont val="Calibri"/>
        <family val="2"/>
        <charset val="186"/>
        <scheme val="minor"/>
      </rPr>
      <t>):</t>
    </r>
  </si>
  <si>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</si>
  <si>
    <t>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t>
  </si>
  <si>
    <r>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r>
    <r>
      <rPr>
        <i/>
        <sz val="11"/>
        <color rgb="FFFF0000"/>
        <rFont val="Calibri"/>
        <family val="2"/>
        <scheme val="minor"/>
      </rPr>
      <t/>
    </r>
  </si>
  <si>
    <r>
      <t xml:space="preserve">PO nustato subkriterijų lyginamuosius  svorius subkriterijų lentelėse. Juos galima nurodyti bet kokiais  skaičiais, išreiškiančiais to subkriterijaus svarbą, pvz. 10 balų sistemoje 1 subkriterijaus svarba yra lygi 7, o 2 vaus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r>
    <r>
      <rPr>
        <b/>
        <i/>
        <sz val="11"/>
        <color theme="1"/>
        <rFont val="Calibri"/>
        <family val="2"/>
        <charset val="186"/>
        <scheme val="minor"/>
      </rPr>
      <t/>
    </r>
  </si>
  <si>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</si>
  <si>
    <r>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r>
    <r>
      <rPr>
        <b/>
        <i/>
        <sz val="11"/>
        <color theme="1"/>
        <rFont val="Calibri"/>
        <family val="2"/>
        <charset val="186"/>
        <scheme val="minor"/>
      </rPr>
      <t/>
    </r>
  </si>
  <si>
    <r>
      <t xml:space="preserve">PO nustato subkriterijų lyginamuosius  svorius subkriterijų lentelėse. Juos galima nurodyti bet kokiais  skaičiais, išreiškiančiais to subkriterijaus svarbą, pvz. 10 balų sistemoje 1 subkriterijaus svarba yra lygi 7, o 2 parametro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(1 lentelė).  </t>
    </r>
    <r>
      <rPr>
        <b/>
        <i/>
        <sz val="11"/>
        <color theme="1"/>
        <rFont val="Calibri"/>
        <family val="2"/>
        <charset val="186"/>
        <scheme val="minor"/>
      </rPr>
      <t/>
    </r>
  </si>
  <si>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1.Pasirinkus vertinti tik vieną subkriterijų, kuris tokiu atveju tampa savarankišku kriterijumi, formulėse automatiškai naudojamas 1 (1 lentelė). </t>
  </si>
  <si>
    <r>
      <t>Kriterijaus balai (T</t>
    </r>
    <r>
      <rPr>
        <vertAlign val="subscript"/>
        <sz val="11"/>
        <color theme="1" tint="0.14996795556505021"/>
        <rFont val="Calibri"/>
        <family val="2"/>
        <scheme val="minor"/>
      </rPr>
      <t>i</t>
    </r>
    <r>
      <rPr>
        <sz val="11"/>
        <color theme="1" tint="0.14999847407452621"/>
        <rFont val="Calibri"/>
        <family val="2"/>
        <charset val="186"/>
        <scheme val="minor"/>
      </rPr>
      <t>) apskaičiuojami sudėjus subkriterijų balus (P</t>
    </r>
    <r>
      <rPr>
        <vertAlign val="subscript"/>
        <sz val="11"/>
        <color theme="1" tint="0.14996795556505021"/>
        <rFont val="Calibri"/>
        <family val="2"/>
        <scheme val="minor"/>
      </rPr>
      <t>i</t>
    </r>
    <r>
      <rPr>
        <sz val="11"/>
        <color theme="1" tint="0.14999847407452621"/>
        <rFont val="Calibri"/>
        <family val="2"/>
        <charset val="186"/>
        <scheme val="minor"/>
      </rPr>
      <t>) ir padauginus iš kriterijaus lyginamojo svorio (Y</t>
    </r>
    <r>
      <rPr>
        <vertAlign val="subscript"/>
        <sz val="11"/>
        <color theme="1" tint="0.14996795556505021"/>
        <rFont val="Calibri"/>
        <family val="2"/>
        <scheme val="minor"/>
      </rPr>
      <t>i</t>
    </r>
    <r>
      <rPr>
        <sz val="11"/>
        <color theme="1" tint="0.14999847407452621"/>
        <rFont val="Calibri"/>
        <family val="2"/>
        <charset val="186"/>
        <scheme val="minor"/>
      </rPr>
      <t>).</t>
    </r>
  </si>
  <si>
    <r>
      <t>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sudėjus subkriterijų balus (P</t>
    </r>
    <r>
      <rPr>
        <i/>
        <vertAlign val="subscript"/>
        <sz val="11"/>
        <color theme="1" tint="0.14996795556505021"/>
        <rFont val="Calibri"/>
        <family val="2"/>
        <scheme val="minor"/>
      </rPr>
      <t>i</t>
    </r>
    <r>
      <rPr>
        <i/>
        <sz val="11"/>
        <color theme="1" tint="0.14999847407452621"/>
        <rFont val="Calibri"/>
        <family val="2"/>
        <charset val="186"/>
        <scheme val="minor"/>
      </rPr>
      <t>) ir padauginus iš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</si>
  <si>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Kriterijaus balai (T</t>
    </r>
    <r>
      <rPr>
        <vertAlign val="subscript"/>
        <sz val="11"/>
        <color theme="1"/>
        <rFont val="Calibri"/>
        <family val="2"/>
        <scheme val="minor"/>
      </rPr>
      <t>i)</t>
    </r>
    <r>
      <rPr>
        <sz val="11"/>
        <color theme="1"/>
        <rFont val="Calibri"/>
        <family val="2"/>
        <charset val="186"/>
        <scheme val="minor"/>
      </rPr>
      <t xml:space="preserve"> apskaičiuojami sudėjus subkriterijų balus (P</t>
    </r>
    <r>
      <rPr>
        <vertAlign val="subscript"/>
        <sz val="11"/>
        <color theme="1"/>
        <rFont val="Calibri"/>
        <family val="2"/>
        <scheme val="minor"/>
      </rPr>
      <t>i</t>
    </r>
    <r>
      <rPr>
        <sz val="11"/>
        <color theme="1"/>
        <rFont val="Calibri"/>
        <family val="2"/>
        <charset val="186"/>
        <scheme val="minor"/>
      </rPr>
      <t>) ir padauginus iš kriterijaus lyginamojo svorio (Y</t>
    </r>
    <r>
      <rPr>
        <vertAlign val="subscript"/>
        <sz val="11"/>
        <color theme="1"/>
        <rFont val="Calibri"/>
        <family val="2"/>
        <scheme val="minor"/>
      </rPr>
      <t>i</t>
    </r>
    <r>
      <rPr>
        <sz val="11"/>
        <color theme="1"/>
        <rFont val="Calibri"/>
        <family val="2"/>
        <charset val="186"/>
        <scheme val="minor"/>
      </rPr>
      <t>).</t>
    </r>
  </si>
  <si>
    <r>
      <t>T</t>
    </r>
    <r>
      <rPr>
        <vertAlign val="subscript"/>
        <sz val="11"/>
        <color theme="1"/>
        <rFont val="Calibri"/>
        <family val="2"/>
        <scheme val="minor"/>
      </rPr>
      <t xml:space="preserve">i </t>
    </r>
  </si>
  <si>
    <r>
      <t>T</t>
    </r>
    <r>
      <rPr>
        <vertAlign val="subscript"/>
        <sz val="11"/>
        <color theme="1" tint="0.14996795556505021"/>
        <rFont val="Calibri"/>
        <family val="2"/>
        <scheme val="minor"/>
      </rPr>
      <t>i</t>
    </r>
  </si>
  <si>
    <r>
      <t>T</t>
    </r>
    <r>
      <rPr>
        <b/>
        <vertAlign val="subscript"/>
        <sz val="11"/>
        <color theme="1" tint="0.14996795556505021"/>
        <rFont val="Calibri"/>
        <family val="2"/>
        <scheme val="minor"/>
      </rPr>
      <t>i</t>
    </r>
  </si>
  <si>
    <r>
      <t xml:space="preserve">2 lentelėje automatiškai suteikiami balai dėl kiekvieno darbuotojo patirties ir apskaičiuojama balų suma, kuri rašoma į subkriterijaus balų apskaičiavimo formulę (3 lentelė). </t>
    </r>
    <r>
      <rPr>
        <b/>
        <i/>
        <sz val="10"/>
        <rFont val="Calibri"/>
        <family val="2"/>
        <charset val="186"/>
        <scheme val="minor"/>
      </rPr>
      <t/>
    </r>
  </si>
  <si>
    <r>
      <rPr>
        <b/>
        <i/>
        <sz val="11"/>
        <color theme="1" tint="0.14999847407452621"/>
        <rFont val="Calibri"/>
        <family val="2"/>
        <charset val="186"/>
        <scheme val="minor"/>
      </rPr>
      <t>PO veiksmai:</t>
    </r>
    <r>
      <rPr>
        <sz val="11"/>
        <color theme="1" tint="0.14999847407452621"/>
        <rFont val="Calibri"/>
        <family val="2"/>
        <charset val="186"/>
        <scheme val="minor"/>
      </rPr>
      <t xml:space="preserve">
PO pasirinkusi vertinti šį kriterijų turi nuspręsti, kokius subkriterijus vertins: abu subkriterijus, ar tik vieną iš jų, ir pažymėti savo pasirinkimą atitinkamame laukelyje </t>
    </r>
    <r>
      <rPr>
        <i/>
        <sz val="11"/>
        <color theme="1" tint="0.14999847407452621"/>
        <rFont val="Calibri"/>
        <family val="2"/>
        <charset val="186"/>
        <scheme val="minor"/>
      </rPr>
      <t>(pasirinkimo laukeliai pažymėti žalia spalva).</t>
    </r>
  </si>
  <si>
    <r>
      <t xml:space="preserve">Kriterijaus balai apskaičiuojami pagal </t>
    </r>
    <r>
      <rPr>
        <sz val="11"/>
        <color rgb="FFFF0000"/>
        <rFont val="Calibri"/>
        <family val="2"/>
        <charset val="186"/>
        <scheme val="minor"/>
      </rPr>
      <t>4 ir 5</t>
    </r>
    <r>
      <rPr>
        <sz val="11"/>
        <color theme="1"/>
        <rFont val="Calibri"/>
        <family val="2"/>
        <charset val="186"/>
        <scheme val="minor"/>
      </rPr>
      <t xml:space="preserve"> formules </t>
    </r>
    <r>
      <rPr>
        <i/>
        <sz val="11"/>
        <color rgb="FFFF0000"/>
        <rFont val="Calibri"/>
        <family val="2"/>
        <charset val="186"/>
        <scheme val="minor"/>
      </rPr>
      <t>(ar 7 formulę, jei vertinamas kriterijus be atskirų subkriterijų)</t>
    </r>
    <r>
      <rPr>
        <sz val="11"/>
        <color theme="1"/>
        <rFont val="Calibri"/>
        <family val="2"/>
        <charset val="186"/>
        <scheme val="minor"/>
      </rPr>
      <t>*</t>
    </r>
  </si>
  <si>
    <r>
      <t xml:space="preserve">PO nustato subkriterijų lyginamuosius  svorius subkriterijų lentelėse. Juos galima nurodyti bet kokiais skaičiais, išreiškiančiais to subkriterijaus svarbą, pvz. 10 balų sistemoje 1 subkriterijaus svarba yra lygi 7, o 2 subkriterijaus - 3, tokiu atveju įrašius į subkriterijų lentelę tokias reikšmes, jos 1 lentelėje automatiškai  yra perskaičiuojami taip, kad subkriterijų lyginamųjų svorių suma būtų lygi 1. Pasirinkus vertinti tik vieną subkriterijų, kuris tokiu atveju tampa savarankišku kriterijumi, formulėse automatiškai naudojamas 1 (2 lentelė). </t>
    </r>
    <r>
      <rPr>
        <b/>
        <i/>
        <sz val="11"/>
        <color theme="1"/>
        <rFont val="Calibri"/>
        <family val="2"/>
        <charset val="186"/>
        <scheme val="minor"/>
      </rPr>
      <t/>
    </r>
  </si>
  <si>
    <t>Kriterijų ir subkriterijų balai</t>
  </si>
  <si>
    <r>
      <t>L</t>
    </r>
    <r>
      <rPr>
        <b/>
        <vertAlign val="subscript"/>
        <sz val="11"/>
        <color theme="1"/>
        <rFont val="Calibri"/>
        <family val="2"/>
        <scheme val="minor"/>
      </rPr>
      <t>i</t>
    </r>
  </si>
  <si>
    <t>Darbo užmokestis (Nauja statyba, rekonstrukcija, kapitalinis remontas)</t>
  </si>
  <si>
    <t>Darbo užmokestis (Paprastasis remontas)</t>
  </si>
  <si>
    <t>Kriterijus skirtas išrinkti ekonomiškai naudingiausią pasiūlymą pagal socialines ir sąžiningos prekybos sąlygas, vertinant, kiek tiekėjo siūlomas atlyginimas sutartį vykdysiantiems darbuotojams viršija Lietuvos Respublikoje nustatytą minimalų darbo užmokestį.</t>
  </si>
  <si>
    <t xml:space="preserve">Kriterijus skirtas išrinkti ekonomiškai naudingiausią pasiūlymą pagal socialines ir sąžiningos prekybos sąlygas, vertinant, kiek tiekėjo siūlomas atlyginimas sutartį vykdysiantiems darbuotojams viršija Lietuvos Respublikoje nustatytą minimalų darbo užmokestį. </t>
  </si>
  <si>
    <t xml:space="preserve">Pasirinkimas:            </t>
  </si>
  <si>
    <t>Siekiant efektyvesnio ir užtikrinančio socialiai atsakingesnio sąžiningos prekybos  vertinimo, rekomenduojame vertinti sutartį vykdysiančių darbuotojų darbo užmokestį, neįtraukiant į šį vertinimą vadovaujančias pareigas užimančių darbuotojų, suteikiant didesnius balus už mokamą didesnį darbo užmokestį asmenims, kurių pareigoms reikalinga žemesnio lygio kompetencija ir yra labiausiai socialiai pažeidžiami.</t>
  </si>
  <si>
    <t>PO 1 lentelėje surašo  subkriterijų minimalias ir maksimalias reikšmes.</t>
  </si>
  <si>
    <t>1 lentelė</t>
  </si>
  <si>
    <t xml:space="preserve">PASTABA: Užpildžius 2 lentelę, 3 ir 4 lentelėje automatiškai apskaičiuojamas kiekvieno tiekėjo pasiūlymui suteikiamų balų skaičius, kuris automatiškai perkeliamas į "Bendrą vertinimą". </t>
  </si>
  <si>
    <t>2 lentelė. Pasiūlymų reikšmės</t>
  </si>
  <si>
    <t>3 lentelė. Balai</t>
  </si>
  <si>
    <t xml:space="preserve">PASTABA:  Užpildžius 2 lentelę, 3 ir 4 lentelėje automatiškai apskaičiuojamas kiekvieno tiekėjo pasiūlymui suteikiamų balų skaičius, kuris automatiškai perkeliamas į "Bendrą vertinimą". </t>
  </si>
  <si>
    <t>3 lentelėje automatiškai suteikiami balai dėl kiekvieno darbuotojo patirties ir apskaičiuojama balų suma, kuri rašoma į subkriterijaus balų apskaičiavimo formulę (4 lentelė).</t>
  </si>
  <si>
    <t xml:space="preserve">PO 2 lentelėje surašo tiekėjų pateiktas reikšmes mėnesiais (metais). </t>
  </si>
  <si>
    <t xml:space="preserve">PASTABA: Užpildžius 2 lentelę, 3 lentelėje automatiškai apskaičiuojamas kiekvieno tiekėjo pasiūlymui suteikiamų balų skaičius, kuris automatiškai perkeliamas į "Bendrą vertinimą". </t>
  </si>
  <si>
    <t>PO 3 lentelėje surašo tiekėjų pateiktas reikšmes (klasės/ciklų skaičius)</t>
  </si>
  <si>
    <t xml:space="preserve">PASTABA: Užpildžius 3 lentelę, 4 lentelėje automatiškai apskaičiuojamas kiekvieno tiekėjo pasiūlymui suteikiamų balų skaičius, kuris automatiškai perkeliamas į "Bendrą vertinimą". </t>
  </si>
  <si>
    <t>1 lentelė. Pildoma dėl subkriterijų, kurių reikšmė yra geresnė, kai ji yra didesnė</t>
  </si>
  <si>
    <t>2 lentelė. Pildoma dėl subkriterijų, kurių reikšmė yra geresnė, kai ji yra mažesnė</t>
  </si>
  <si>
    <t>PO 3 lentelėje surašo tiekėjų pateiktas reikšmes.</t>
  </si>
  <si>
    <t xml:space="preserve"> PO 3 lentelėje surašo tiekėjų pateiktas reikšmes.</t>
  </si>
  <si>
    <t xml:space="preserve">PASTABA: Užpildžius 3 lentelę, 4 ir 5 lentelėje automatiškai apskaičiuojamas kiekvieno tiekėjo pasiūlymui suteikiamų balų skaičius, kuris automatiškai perkeliamas į "Bendrą vertinimą". </t>
  </si>
  <si>
    <t>4 lentelė. Subkriterijų balai</t>
  </si>
  <si>
    <t>5 lentelė. Vertinimas</t>
  </si>
  <si>
    <t>PO 31 lentelėje surašo tiekėjų pateiktas reikšmes.</t>
  </si>
  <si>
    <t>PO 2 lentelėje surašo tiekėjų pateiktas reikšmes.</t>
  </si>
  <si>
    <t>1 lentelė. Pildoma, jei reikia, dėl 4 ir 5 subkriterijų</t>
  </si>
  <si>
    <t xml:space="preserve">PO 3 lentelėje surašo tiekėjų pateiktas reikšmes mėnesiais/procentais. </t>
  </si>
  <si>
    <t>Lietuvos profesijų klasifikatoriaus (LPK) Tarptautinio standarto profesijų klasifikatoriaus ISCO-08 nacionaline versija.</t>
  </si>
  <si>
    <t>10 formulė</t>
  </si>
  <si>
    <t>11 formulė</t>
  </si>
  <si>
    <t>12 formulė</t>
  </si>
  <si>
    <r>
      <t xml:space="preserve">Specialistai </t>
    </r>
    <r>
      <rPr>
        <i/>
        <sz val="11"/>
        <rFont val="Calibri"/>
        <family val="2"/>
        <scheme val="minor"/>
      </rPr>
      <t xml:space="preserve">(pagal klasifikatorių priskirtinas 31 pogrupis, pvz. fizinių mokslų ir inžinerijos technikai (311), gavybos, gamybos ir statybos darbų meistrai ir brigadininkai (312), technologinių procesų valdymo technikai (313) ir pan.  </t>
    </r>
    <r>
      <rPr>
        <i/>
        <sz val="11"/>
        <color rgb="FFFF0000"/>
        <rFont val="Calibri"/>
        <family val="2"/>
        <scheme val="minor"/>
      </rPr>
      <t>(PO koreguoja pagal poreikį - rekomenduojame priskirti darbuotojus, kuriems darbui atlikti reikia specialiųjų teorinių žinių, kurių įgyti statybvietėje nepakanka)</t>
    </r>
    <r>
      <rPr>
        <i/>
        <sz val="11"/>
        <rFont val="Calibri"/>
        <family val="2"/>
        <scheme val="minor"/>
      </rPr>
      <t>)</t>
    </r>
    <r>
      <rPr>
        <i/>
        <sz val="11"/>
        <color rgb="FFFF0000"/>
        <rFont val="Calibri"/>
        <family val="2"/>
        <scheme val="minor"/>
      </rPr>
      <t xml:space="preserve"> </t>
    </r>
    <r>
      <rPr>
        <i/>
        <sz val="11"/>
        <rFont val="Calibri"/>
        <family val="2"/>
        <scheme val="minor"/>
      </rPr>
      <t xml:space="preserve">
</t>
    </r>
  </si>
  <si>
    <r>
      <t xml:space="preserve">Nekvalifikuoti darbininkai ir pagalbininkai </t>
    </r>
    <r>
      <rPr>
        <i/>
        <sz val="11"/>
        <rFont val="Calibri"/>
        <family val="2"/>
        <scheme val="minor"/>
      </rPr>
      <t xml:space="preserve">(pagal klasifikatorių priskirtini 91, 93, 96 pagrindiniai pogrupiai, pvz. valytojai (911), plovėjai (912), nekvalifikuoti statybos darbininkai (931), nekvalifikuoti transporto ir sandėliavimo darbininkai (933), buitinių atliekų surinkėjai (961) ir pan.   </t>
    </r>
    <r>
      <rPr>
        <i/>
        <sz val="11"/>
        <color rgb="FFFF0000"/>
        <rFont val="Calibri"/>
        <family val="2"/>
        <scheme val="minor"/>
      </rPr>
      <t>(PO koreguoja pagal poreikį - rekomenduojame priskirti darbuotojus, kuriems darbui atlikti nereikia specialiųjų teorinių žinių ir išankstinio pasiruošimo, taip pat reikalinga turėti nedaug praktinių įgūdžių)</t>
    </r>
    <r>
      <rPr>
        <i/>
        <sz val="11"/>
        <rFont val="Calibri"/>
        <family val="2"/>
        <scheme val="minor"/>
      </rPr>
      <t>)</t>
    </r>
  </si>
  <si>
    <t xml:space="preserve">Kriterijui įvertinti tiekėjas turi pateikti įmonės parengtą ir vadovo (arbo jo įgalioto asmens) patvirtintą pažymą, kurioje būtų nurodyti sutarčiai priskirti darbuotojai ir šiems darbuotojams numatomas mokėti darbo užmokestis. Skaičiuojant darbuotojų darbo užmokestį, turi būti įvertinamas pilnas etatas (nepaisant to, kad darbuotojas faktiškai dirbs ne pilnu etatu). </t>
  </si>
  <si>
    <t>13 formulė</t>
  </si>
  <si>
    <t>Komponento</t>
  </si>
  <si>
    <t>Subkriterijaus</t>
  </si>
  <si>
    <t>K</t>
  </si>
  <si>
    <r>
      <t>K</t>
    </r>
    <r>
      <rPr>
        <b/>
        <vertAlign val="subscript"/>
        <sz val="11"/>
        <color theme="1"/>
        <rFont val="Calibri"/>
        <family val="2"/>
        <scheme val="minor"/>
      </rPr>
      <t>1</t>
    </r>
  </si>
  <si>
    <r>
      <t>K</t>
    </r>
    <r>
      <rPr>
        <b/>
        <i/>
        <vertAlign val="subscript"/>
        <sz val="11"/>
        <rFont val="Calibri"/>
        <family val="2"/>
        <scheme val="minor"/>
      </rPr>
      <t>2</t>
    </r>
  </si>
  <si>
    <r>
      <t>K</t>
    </r>
    <r>
      <rPr>
        <b/>
        <vertAlign val="subscript"/>
        <sz val="11"/>
        <rFont val="Calibri"/>
        <family val="2"/>
        <scheme val="minor"/>
      </rPr>
      <t>1</t>
    </r>
  </si>
  <si>
    <t xml:space="preserve">PO nustato subkriterijų komponentų lyginamuosius  svorius lentelėje, jie 1 lentelėje automatiškai  yra perskaičiuojami taip, kad komponentų lyginamųjų svorių suma būtų lygi 1.  </t>
  </si>
  <si>
    <t xml:space="preserve">PO nustato subkriterijų lyginamuosius  svorius subkriterijų lentelėje, jie 2 lentelėje automatiškai  yra perskaičiuojami taip, kad subkriterijų lyginamųjų svorių suma būtų lygi 1.  </t>
  </si>
  <si>
    <r>
      <t>K</t>
    </r>
    <r>
      <rPr>
        <vertAlign val="subscript"/>
        <sz val="11"/>
        <rFont val="Calibri"/>
        <family val="2"/>
        <charset val="186"/>
        <scheme val="minor"/>
      </rPr>
      <t>1</t>
    </r>
    <r>
      <rPr>
        <sz val="11"/>
        <rFont val="Calibri"/>
        <family val="2"/>
        <charset val="186"/>
        <scheme val="minor"/>
      </rPr>
      <t xml:space="preserve"> </t>
    </r>
  </si>
  <si>
    <r>
      <t>K</t>
    </r>
    <r>
      <rPr>
        <vertAlign val="subscript"/>
        <sz val="11"/>
        <rFont val="Calibri"/>
        <family val="2"/>
        <charset val="186"/>
        <scheme val="minor"/>
      </rPr>
      <t>2</t>
    </r>
    <r>
      <rPr>
        <sz val="11"/>
        <rFont val="Calibri"/>
        <family val="2"/>
        <charset val="186"/>
        <scheme val="minor"/>
      </rPr>
      <t xml:space="preserve"> </t>
    </r>
  </si>
  <si>
    <t>14 formulė</t>
  </si>
  <si>
    <t>Vertinamo subkriterijaus komponento lyginamasis svoris</t>
  </si>
  <si>
    <r>
      <t>Apskaičiuojant visų subkriterijų 2 komponentą - Darbuotojų skaičius, vertinama reikšmė (D</t>
    </r>
    <r>
      <rPr>
        <vertAlign val="subscript"/>
        <sz val="11"/>
        <color theme="1"/>
        <rFont val="Calibri"/>
        <family val="2"/>
        <scheme val="minor"/>
      </rPr>
      <t>i</t>
    </r>
    <r>
      <rPr>
        <sz val="11"/>
        <color theme="1"/>
        <rFont val="Calibri"/>
        <family val="2"/>
        <scheme val="minor"/>
      </rPr>
      <t>) apskaičiuojama padauginus darbuotojų grupei priskirtų darbuotojų skaičių iš komponento lyginamojo svorio (K</t>
    </r>
    <r>
      <rPr>
        <vertAlign val="subscript"/>
        <sz val="11"/>
        <color theme="1"/>
        <rFont val="Calibri"/>
        <family val="2"/>
        <scheme val="minor"/>
      </rPr>
      <t>2</t>
    </r>
    <r>
      <rPr>
        <sz val="11"/>
        <color theme="1"/>
        <rFont val="Calibri"/>
        <family val="2"/>
        <scheme val="minor"/>
      </rPr>
      <t>).</t>
    </r>
  </si>
  <si>
    <t>Darbuotojų grupė - Nekvalifikuoti darbininkai ir pagalbininkai</t>
  </si>
  <si>
    <t xml:space="preserve">Darbuotojų grupė - Kvalifikuoti darbininkai </t>
  </si>
  <si>
    <t xml:space="preserve">Darbuotojų grupė - Specialistai  </t>
  </si>
  <si>
    <r>
      <t xml:space="preserve">Kvalifikuoti darbininkai </t>
    </r>
    <r>
      <rPr>
        <i/>
        <sz val="11"/>
        <rFont val="Calibri"/>
        <family val="2"/>
        <scheme val="minor"/>
      </rPr>
      <t xml:space="preserve">(pagal klasifikatorių priskirtini 71, 72, 73, 74, 75, 81, 82 ir 83 pagrindiniai pogrupiai, pvz  statybininkai montuotojai ir giminiškų profesijų darbininkai (711), statybininkai apdailininkai (712), dažytojai, statybinių konstrukcijų valytojai (713),  skardininkai,, metalinių konstrukcijų montuotojai, metalo liejikai, suvirintojai ir giminiškų profesijų darbininkai (721), kalviai, įrankininkai ir giminiškų profesijų darbininkai (722), mašinų mechanikai ir taisytojai (723), amatininkai (731), elektros įrangos įrengėjai ir taisytojai (741), elektroninės ir telekomunikacijų įrangos įrengėjai ir taisytojai (742), medienos meistrai, baldžiai ir giminiškų profesijų darbininkai (752), sprogdintojai (754), kasybos ir rūdų apdorojimo įrenginių operatoriai (811), matalo apdirbimo ir poliravimo įrenginių operatoriai (812), medienos apdirbimo ir popieriaus gamybos įrenginių operatoriai (817), kiti stacionarių įrenginių ir mašinų operatoriai (818)surinkėjai (821), furgonų vairuotojai (832), sunkiasvorių sunkvežimių vairuotojai (833), judamųjų įranginių operatoriai (834) ir pan.  </t>
    </r>
    <r>
      <rPr>
        <i/>
        <sz val="11"/>
        <color rgb="FFFF0000"/>
        <rFont val="Calibri"/>
        <family val="2"/>
        <scheme val="minor"/>
      </rPr>
      <t>(PO koreguoja pagal poreikį - rekomenduojame priskirti darbuotojus, kuriems darbui atlikti reikalingos tam tikros  minimalios specialiosios teorinės žinios ir pakankamai didelė praktika)</t>
    </r>
  </si>
  <si>
    <r>
      <t>Vertinama, kiek tiekėj</t>
    </r>
    <r>
      <rPr>
        <sz val="11"/>
        <rFont val="Calibri"/>
        <family val="2"/>
        <scheme val="minor"/>
      </rPr>
      <t xml:space="preserve">as procentų </t>
    </r>
    <r>
      <rPr>
        <sz val="11"/>
        <rFont val="Calibri"/>
        <family val="2"/>
        <charset val="186"/>
        <scheme val="minor"/>
      </rPr>
      <t xml:space="preserve"> daugiau nei minimalus darbo užmokestis, nustatytas Lietuvos Respublikoje, įsipareigoja mokėti visiems, išskirtus į grupes pagal svarbą, darbuotojams, kurie vykdys sutartį, išskyrus vadovaujančius asmenis (vadovaujantiems asmenims priskiriami: organizacijos vadovas, vidutinės grandies vadovas, statybų vadovas, specialiųjų darbų vadovas ir kiti vadovai), atsižvelgiant į tokių darbuotojų skaičių. </t>
    </r>
  </si>
  <si>
    <t>15 formulė</t>
  </si>
  <si>
    <r>
      <t>Apskaičiuojant visų subkriterijų 1 komponentą - Darbuotojų darbo užmokesčio skirtumas, vertinama reikšmė  (S</t>
    </r>
    <r>
      <rPr>
        <vertAlign val="subscript"/>
        <sz val="11"/>
        <color theme="1"/>
        <rFont val="Calibri"/>
        <family val="2"/>
        <scheme val="minor"/>
      </rPr>
      <t>i</t>
    </r>
    <r>
      <rPr>
        <sz val="11"/>
        <color theme="1"/>
        <rFont val="Calibri"/>
        <family val="2"/>
        <charset val="186"/>
        <scheme val="minor"/>
      </rPr>
      <t>) apskaičiuojama procentais, palyginus toje pačioje darbuotojų grupėje (subkriterijaus) esančio kiekvieno siūlomo darbuotojo darbo užmokestį (DU) su Lietuvos Respublikoje nustatytu minimaliu darbo užmokesčiu (MDU)</t>
    </r>
    <r>
      <rPr>
        <sz val="11"/>
        <rFont val="Calibri"/>
        <family val="2"/>
        <scheme val="minor"/>
      </rPr>
      <t xml:space="preserve"> (</t>
    </r>
    <r>
      <rPr>
        <i/>
        <sz val="11"/>
        <rFont val="Calibri"/>
        <family val="2"/>
        <scheme val="minor"/>
      </rPr>
      <t>pagal 10 formulę</t>
    </r>
    <r>
      <rPr>
        <sz val="11"/>
        <rFont val="Calibri"/>
        <family val="2"/>
        <scheme val="minor"/>
      </rPr>
      <t>) ir</t>
    </r>
    <r>
      <rPr>
        <sz val="11"/>
        <color theme="1"/>
        <rFont val="Calibri"/>
        <family val="2"/>
        <charset val="186"/>
        <scheme val="minor"/>
      </rPr>
      <t xml:space="preserve"> susumavus šių skirtumų rezultatus (</t>
    </r>
    <r>
      <rPr>
        <i/>
        <sz val="11"/>
        <rFont val="Calibri"/>
        <family val="2"/>
        <charset val="186"/>
        <scheme val="minor"/>
      </rPr>
      <t>pagal 11 formulę</t>
    </r>
    <r>
      <rPr>
        <sz val="11"/>
        <color theme="1"/>
        <rFont val="Calibri"/>
        <family val="2"/>
        <charset val="186"/>
        <scheme val="minor"/>
      </rPr>
      <t>).</t>
    </r>
  </si>
  <si>
    <r>
      <t>Subkriterijaus vertinimo reikšmė (B</t>
    </r>
    <r>
      <rPr>
        <vertAlign val="subscript"/>
        <sz val="11"/>
        <rFont val="Calibri"/>
        <family val="2"/>
        <scheme val="minor"/>
      </rPr>
      <t>i</t>
    </r>
    <r>
      <rPr>
        <sz val="11"/>
        <rFont val="Calibri"/>
        <family val="2"/>
        <scheme val="minor"/>
      </rPr>
      <t>), apskaičiuojama  sudedant subkriterijaus  komponentų vertinimo reikšmes (U</t>
    </r>
    <r>
      <rPr>
        <vertAlign val="subscript"/>
        <sz val="11"/>
        <rFont val="Calibri"/>
        <family val="2"/>
        <scheme val="minor"/>
      </rPr>
      <t>i</t>
    </r>
    <r>
      <rPr>
        <sz val="11"/>
        <rFont val="Calibri"/>
        <family val="2"/>
        <scheme val="minor"/>
      </rPr>
      <t xml:space="preserve"> ir D</t>
    </r>
    <r>
      <rPr>
        <vertAlign val="subscript"/>
        <sz val="11"/>
        <rFont val="Calibri"/>
        <family val="2"/>
        <scheme val="minor"/>
      </rPr>
      <t>i</t>
    </r>
    <r>
      <rPr>
        <sz val="11"/>
        <rFont val="Calibri"/>
        <family val="2"/>
        <scheme val="minor"/>
      </rPr>
      <t xml:space="preserve">). </t>
    </r>
  </si>
  <si>
    <r>
      <t>Subkriterijaus balai (P</t>
    </r>
    <r>
      <rPr>
        <vertAlign val="subscript"/>
        <sz val="11"/>
        <rFont val="Calibri"/>
        <family val="2"/>
        <scheme val="minor"/>
      </rPr>
      <t>i</t>
    </r>
    <r>
      <rPr>
        <sz val="11"/>
        <rFont val="Calibri"/>
        <family val="2"/>
        <scheme val="minor"/>
      </rPr>
      <t>) apskaičiuojami, subkriterijaus vertinimo reikšmę (B</t>
    </r>
    <r>
      <rPr>
        <vertAlign val="subscript"/>
        <sz val="11"/>
        <rFont val="Calibri"/>
        <family val="2"/>
        <scheme val="minor"/>
      </rPr>
      <t>i</t>
    </r>
    <r>
      <rPr>
        <sz val="11"/>
        <rFont val="Calibri"/>
        <family val="2"/>
        <scheme val="minor"/>
      </rPr>
      <t>) padauginant iš vertinamo subkriterijaus lyginamojo svorio (L</t>
    </r>
    <r>
      <rPr>
        <vertAlign val="subscript"/>
        <sz val="11"/>
        <rFont val="Calibri"/>
        <family val="2"/>
        <scheme val="minor"/>
      </rPr>
      <t>i</t>
    </r>
    <r>
      <rPr>
        <sz val="11"/>
        <rFont val="Calibri"/>
        <family val="2"/>
        <scheme val="minor"/>
      </rPr>
      <t>).</t>
    </r>
  </si>
  <si>
    <t>Darbo užmokesčio skirtumo vertinimo reikšmė</t>
  </si>
  <si>
    <t>Darbuotojų darbo užmokesčio komponento vertinimo reikšmė</t>
  </si>
  <si>
    <t>Darbuotojų skaičiaus komponento vertinimo reikšmė</t>
  </si>
  <si>
    <t>Pilno etato vieno vertinamo  darbuotojo darbo užmokesčio suma su mokesčiais per vieną mėnesį</t>
  </si>
  <si>
    <r>
      <t>DU</t>
    </r>
    <r>
      <rPr>
        <vertAlign val="subscript"/>
        <sz val="11"/>
        <rFont val="Calibri"/>
        <family val="2"/>
        <scheme val="minor"/>
      </rPr>
      <t>i</t>
    </r>
  </si>
  <si>
    <r>
      <t>S</t>
    </r>
    <r>
      <rPr>
        <vertAlign val="subscript"/>
        <sz val="11"/>
        <rFont val="Calibri"/>
        <family val="2"/>
        <scheme val="minor"/>
      </rPr>
      <t>i</t>
    </r>
  </si>
  <si>
    <r>
      <t>U</t>
    </r>
    <r>
      <rPr>
        <vertAlign val="subscript"/>
        <sz val="11"/>
        <rFont val="Calibri"/>
        <family val="2"/>
        <scheme val="minor"/>
      </rPr>
      <t>i</t>
    </r>
  </si>
  <si>
    <r>
      <t>D</t>
    </r>
    <r>
      <rPr>
        <vertAlign val="subscript"/>
        <sz val="11"/>
        <rFont val="Calibri"/>
        <family val="2"/>
        <scheme val="minor"/>
      </rPr>
      <t>i</t>
    </r>
  </si>
  <si>
    <r>
      <t>K</t>
    </r>
    <r>
      <rPr>
        <vertAlign val="subscript"/>
        <sz val="11"/>
        <rFont val="Calibri"/>
        <family val="2"/>
        <scheme val="minor"/>
      </rPr>
      <t>i</t>
    </r>
  </si>
  <si>
    <r>
      <t xml:space="preserve">Vieno vertinamo darbuotojo darbo užmokesčio ir nustatyto minimalaus darbo užmokesčio </t>
    </r>
    <r>
      <rPr>
        <i/>
        <sz val="11"/>
        <rFont val="Calibri"/>
        <family val="2"/>
        <scheme val="minor"/>
      </rPr>
      <t>skirtumas procentais</t>
    </r>
  </si>
  <si>
    <r>
      <t>Darbuotojų mėnesinis darbo užmokestis vertinamas pagal tris subkriterijus, kurie sudaryti pagal dabuotojų kvalifikaciją. Kiekvieno subkriterijaus vertinimas susideda iš dviejų vertinamų komponentų: (1) darbuotojų darbo užmokesčio skirtumas ir (2) darbuotų skaičius. Iš pradžių įvertinamas kiekvieno sutartį vykdysiančio darbuotojo darbo užmokesčio skirtuma</t>
    </r>
    <r>
      <rPr>
        <sz val="11"/>
        <rFont val="Calibri"/>
        <family val="2"/>
        <scheme val="minor"/>
      </rPr>
      <t>s pagal 10 formulę</t>
    </r>
    <r>
      <rPr>
        <sz val="11"/>
        <rFont val="Calibri"/>
        <family val="2"/>
        <charset val="186"/>
        <scheme val="minor"/>
      </rPr>
      <t>, lyginant darbo užmokestį su Lietuvos Respublikoje nustatytu minimaliu darbo užmokesčiu. Po to apskaičiuojama sukriterijaus (darbuotojų grupės) vertinama reikšmė paga</t>
    </r>
    <r>
      <rPr>
        <sz val="11"/>
        <rFont val="Calibri"/>
        <family val="2"/>
        <scheme val="minor"/>
      </rPr>
      <t xml:space="preserve">l 12, 13 ir 14 formules, </t>
    </r>
    <r>
      <rPr>
        <sz val="11"/>
        <rFont val="Calibri"/>
        <family val="2"/>
        <charset val="186"/>
        <scheme val="minor"/>
      </rPr>
      <t xml:space="preserve">atsižvelgiant į skirtingą subkriterijaus komponentų bei subkriterijaus svarbą ir suteikiant didesnius balus už mokamą didesnį darbo užmokestį (12 formulė) ir didesnį sutartį vykdysiančių darbuotojų skaičių (13 formulė). Apskaičiavus subkriterijų (darbuotojų grupių) vertinamas reikšmes, suteikiami  kriterijaus balai pagal 4 *  formulę.  </t>
    </r>
  </si>
  <si>
    <r>
      <t>Subkriterijaus komponento - Darbuotojų darbo užmokesčio skirtumas vertinama reikšmė geresnė, kai ji didesnė, subkriterijaus komponento balai (U</t>
    </r>
    <r>
      <rPr>
        <vertAlign val="subscript"/>
        <sz val="11"/>
        <color theme="1"/>
        <rFont val="Calibri"/>
        <family val="2"/>
        <scheme val="minor"/>
      </rPr>
      <t>i</t>
    </r>
    <r>
      <rPr>
        <sz val="11"/>
        <color theme="1"/>
        <rFont val="Calibri"/>
        <family val="2"/>
        <charset val="186"/>
        <scheme val="minor"/>
      </rPr>
      <t>) apskaičiuojami vertinamo Darbo užmokesčio skirtumas komponento reikšmės (S</t>
    </r>
    <r>
      <rPr>
        <vertAlign val="subscript"/>
        <sz val="11"/>
        <color theme="1"/>
        <rFont val="Calibri"/>
        <family val="2"/>
        <scheme val="minor"/>
      </rPr>
      <t>i</t>
    </r>
    <r>
      <rPr>
        <sz val="11"/>
        <color theme="1"/>
        <rFont val="Calibri"/>
        <family val="2"/>
        <charset val="186"/>
        <scheme val="minor"/>
      </rPr>
      <t>) ir geriausios pasiūlytos to paties komponento reikšmės (S</t>
    </r>
    <r>
      <rPr>
        <vertAlign val="subscript"/>
        <sz val="11"/>
        <color theme="1"/>
        <rFont val="Calibri"/>
        <family val="2"/>
        <scheme val="minor"/>
      </rPr>
      <t>max</t>
    </r>
    <r>
      <rPr>
        <sz val="11"/>
        <color theme="1"/>
        <rFont val="Calibri"/>
        <family val="2"/>
        <charset val="186"/>
        <scheme val="minor"/>
      </rPr>
      <t>) santykį padauginant iš vertinamo subkriterijaus komponento  lyginamojo svorio (K</t>
    </r>
    <r>
      <rPr>
        <vertAlign val="subscript"/>
        <sz val="11"/>
        <color theme="1"/>
        <rFont val="Calibri"/>
        <family val="2"/>
        <scheme val="minor"/>
      </rPr>
      <t>1</t>
    </r>
    <r>
      <rPr>
        <sz val="11"/>
        <color theme="1"/>
        <rFont val="Calibri"/>
        <family val="2"/>
        <charset val="186"/>
        <scheme val="minor"/>
      </rPr>
      <t xml:space="preserve">).  </t>
    </r>
  </si>
  <si>
    <r>
      <rPr>
        <b/>
        <sz val="11"/>
        <rFont val="Calibri"/>
        <family val="2"/>
        <scheme val="minor"/>
      </rPr>
      <t>Darbuotojų darbo užmokesčio skirtumas</t>
    </r>
    <r>
      <rPr>
        <sz val="11"/>
        <rFont val="Calibri"/>
        <family val="2"/>
        <scheme val="minor"/>
      </rPr>
      <t>. Kiekvieno sutartį vykdysiančio darbuotojo darbo užmokesčio skirtumas, apskaičiuojamas lyginant darbo užmokestį su Lietuvos Respublikoje nustatytu minimaliu darbo užmokesčiu pagal 10  formulę. Subkriterijaus Darbo užmokesčio skirtumo komponento vertinama reikšmė (Si) gaunama susumavus visų darbuotojų darbo užmokesčio skirtumų gautus rezultatus pagal 11 formulę.  Komponento balai suteikiami, atsižvelgiant į komponento lyginamąjį svorį bei palygiant su pasiūlyta geriausia reikšme pagal 12 formulę. Kuo tiekėjo nurodytas darbo užmokestis didesnis, tuo daugiau balų skiriama pasiūlymui. Aukščiausias balas skiriamas to tiekėjo pasiūlymui, kuris siūlo geriausią reikšmę, kitiems balai skiriami proporcingai žemesni.</t>
    </r>
  </si>
  <si>
    <r>
      <rPr>
        <b/>
        <i/>
        <sz val="11"/>
        <rFont val="Calibri"/>
        <family val="2"/>
        <scheme val="minor"/>
      </rPr>
      <t>Darbuotojų darbo užmokesčio skirtumas</t>
    </r>
    <r>
      <rPr>
        <i/>
        <sz val="11"/>
        <rFont val="Calibri"/>
        <family val="2"/>
        <scheme val="minor"/>
      </rPr>
      <t>. Kiekvieno sutartį vykdysiančio darbuotojo darbo užmokesčio skirtumas, apskaičiuojamas lyginant darbo užmokestį su Lietuvos Respublikoje nustatytu minimaliu darbo užmokesčiu pagal 10  formulę. Subkriterijaus Darbo užmokesčio skirtumo komponento vertinama reikšmė (Si) gaunama susumavus visų darbuotojų darbo užmokesčio skirtumų gautus rezultatus pagal 11 formulę.  Komponento balai suteikiami, atsižvelgiant į komponento lyginamąjį svorį bei palygiant su pasiūlyta geriausia reikšme pagal 12 formulę. Kuo tiekėjo nurodytas darbo užmokestis didesnis, tuo daugiau balų skiriama pasiūlymui. Aukščiausias balas skiriamas to tiekėjo pasiūlymui, kuris siūlo geriausią reikšmę, kitiems balai skiriami proporcingai žemesni.</t>
    </r>
  </si>
  <si>
    <r>
      <rPr>
        <b/>
        <i/>
        <sz val="11"/>
        <rFont val="Calibri"/>
        <family val="2"/>
        <scheme val="minor"/>
      </rPr>
      <t>Darbuotojų darbo užmokesčio skirtumas</t>
    </r>
    <r>
      <rPr>
        <i/>
        <sz val="11"/>
        <rFont val="Calibri"/>
        <family val="2"/>
        <charset val="186"/>
        <scheme val="minor"/>
      </rPr>
      <t>. Kiekvieno sutartį vykdysiančio darbuotojo darbo užmokesčio skirtumas, apskaičiuojamas lyginant darbo užmokestį su Lietuvos Respublikoje nustatytu minimaliu darbo užmokesčiu pagal</t>
    </r>
    <r>
      <rPr>
        <i/>
        <sz val="11"/>
        <rFont val="Calibri"/>
        <family val="2"/>
        <scheme val="minor"/>
      </rPr>
      <t xml:space="preserve"> 10  formulę. Subkriterijaus Darbo užmokesčio skirtumo</t>
    </r>
    <r>
      <rPr>
        <i/>
        <sz val="11"/>
        <rFont val="Calibri"/>
        <family val="2"/>
        <charset val="186"/>
        <scheme val="minor"/>
      </rPr>
      <t xml:space="preserve"> komponento vertinama </t>
    </r>
    <r>
      <rPr>
        <i/>
        <sz val="11"/>
        <rFont val="Calibri"/>
        <family val="2"/>
        <scheme val="minor"/>
      </rPr>
      <t>reikšmė (S</t>
    </r>
    <r>
      <rPr>
        <i/>
        <vertAlign val="subscript"/>
        <sz val="11"/>
        <rFont val="Calibri"/>
        <family val="2"/>
        <scheme val="minor"/>
      </rPr>
      <t>i</t>
    </r>
    <r>
      <rPr>
        <i/>
        <sz val="11"/>
        <rFont val="Calibri"/>
        <family val="2"/>
        <scheme val="minor"/>
      </rPr>
      <t>) gaunama</t>
    </r>
    <r>
      <rPr>
        <i/>
        <sz val="11"/>
        <rFont val="Calibri"/>
        <family val="2"/>
        <charset val="186"/>
        <scheme val="minor"/>
      </rPr>
      <t xml:space="preserve"> susumavus visų darbuotojų darbo užmokesčio skirtumų gautus rezultatus pagal 11 formulę.  Komponento balai suteikiami, atsižvelgiant į komponento lyginamąjį svorį (K</t>
    </r>
    <r>
      <rPr>
        <i/>
        <vertAlign val="subscript"/>
        <sz val="11"/>
        <rFont val="Calibri"/>
        <family val="2"/>
        <scheme val="minor"/>
      </rPr>
      <t>1</t>
    </r>
    <r>
      <rPr>
        <i/>
        <sz val="11"/>
        <rFont val="Calibri"/>
        <family val="2"/>
        <charset val="186"/>
        <scheme val="minor"/>
      </rPr>
      <t>) bei palygiant su pasiūlyta geriausia reikšme pagal 12 formulę. Kuo tiekėjo nurodytas darbo užmokestis didesnis, tuo daugiau balų skiriama pasiūlymui. Aukščiausias balas skiriamas to tiekėjo pasiūlymui, kuris siūlo geriausią reikšmę, kitiems balai skiriami proporcingai žemesni.</t>
    </r>
  </si>
  <si>
    <t>Vieno vertinamo darbuotojo darbo užmokesčio ir nustatyto minimalaus darbo užmokesčio skirtumas procentais</t>
  </si>
  <si>
    <r>
      <t>1 subkriterijaus vertinama reikšmė  (B</t>
    </r>
    <r>
      <rPr>
        <vertAlign val="subscript"/>
        <sz val="11"/>
        <color theme="1"/>
        <rFont val="Calibri"/>
        <family val="2"/>
        <scheme val="minor"/>
      </rPr>
      <t>i</t>
    </r>
    <r>
      <rPr>
        <sz val="11"/>
        <color theme="1"/>
        <rFont val="Calibri"/>
        <family val="2"/>
        <charset val="186"/>
        <scheme val="minor"/>
      </rPr>
      <t>) apskaičiuojama, palyginus kiekvieno siūlomo darbuotojo darbo užmokestį (DU) su Lietuvos Respublikoje nustatytu minimaliu darbo užmokesčiu (MDU) (</t>
    </r>
    <r>
      <rPr>
        <i/>
        <sz val="11"/>
        <color theme="1"/>
        <rFont val="Calibri"/>
        <family val="2"/>
        <charset val="186"/>
        <scheme val="minor"/>
      </rPr>
      <t>10 formulė</t>
    </r>
    <r>
      <rPr>
        <sz val="11"/>
        <color theme="1"/>
        <rFont val="Calibri"/>
        <family val="2"/>
        <charset val="186"/>
        <scheme val="minor"/>
      </rPr>
      <t>) ir susumavus rezultatus (</t>
    </r>
    <r>
      <rPr>
        <i/>
        <sz val="11"/>
        <color theme="1"/>
        <rFont val="Calibri"/>
        <family val="2"/>
        <charset val="186"/>
        <scheme val="minor"/>
      </rPr>
      <t>11 formulė</t>
    </r>
    <r>
      <rPr>
        <sz val="11"/>
        <color theme="1"/>
        <rFont val="Calibri"/>
        <family val="2"/>
        <charset val="186"/>
        <scheme val="minor"/>
      </rPr>
      <t>).</t>
    </r>
  </si>
  <si>
    <r>
      <rPr>
        <b/>
        <sz val="11"/>
        <rFont val="Calibri"/>
        <family val="2"/>
        <charset val="186"/>
        <scheme val="minor"/>
      </rPr>
      <t>Darbuotojų darbo užmokesčio skirtumas</t>
    </r>
    <r>
      <rPr>
        <sz val="11"/>
        <rFont val="Calibri"/>
        <family val="2"/>
        <charset val="186"/>
        <scheme val="minor"/>
      </rPr>
      <t xml:space="preserve">. Kiekvieno sutartį vykdysiančio darbuotojo darbo užmokesčio skirtumas, apskaičiuojamas lyginant darbo užmokestį su Lietuvos Respublikoje nustatytu minimaliu darbo užmokesčiu pagal </t>
    </r>
    <r>
      <rPr>
        <sz val="11"/>
        <rFont val="Calibri"/>
        <family val="2"/>
        <scheme val="minor"/>
      </rPr>
      <t xml:space="preserve">10 formulę. </t>
    </r>
    <r>
      <rPr>
        <sz val="11"/>
        <rFont val="Calibri"/>
        <family val="2"/>
        <charset val="186"/>
        <scheme val="minor"/>
      </rPr>
      <t>Pasiūlymo vertinama reikšmė gaunama susumavus visų darbuotojų darbo užmokesčio skirtumų gautus rezultatus pagal 12 formulę. Kuo tiekėjo nurodytas darbo užmokestis didesnis, tuo daugiau balų skiriama pasiūlymui pagal 5 formulę. Aukščiausias balas skiriamas to tiekėjo pasiūlymui, kuris siūlo geriausią reikšmę, kitiems balai skiriami proporcingai žemesni.</t>
    </r>
  </si>
  <si>
    <r>
      <t xml:space="preserve"> </t>
    </r>
    <r>
      <rPr>
        <sz val="11"/>
        <color theme="1" tint="0.14999847407452621"/>
        <rFont val="Calibri"/>
        <family val="2"/>
        <charset val="186"/>
      </rPr>
      <t>Vykdant pirkimo sutartį tiekėjas įsipareigoja atlikti darbus ar paslaugas pagal pasiūlyme nurodytus</t>
    </r>
    <r>
      <rPr>
        <sz val="11"/>
        <color rgb="FFC00000"/>
        <rFont val="Calibri"/>
        <family val="2"/>
      </rPr>
      <t xml:space="preserve"> </t>
    </r>
    <r>
      <rPr>
        <sz val="11"/>
        <rFont val="Calibri"/>
        <family val="2"/>
      </rPr>
      <t>subkriterijus, o P</t>
    </r>
    <r>
      <rPr>
        <sz val="11"/>
        <color theme="1" tint="0.14999847407452621"/>
        <rFont val="Calibri"/>
        <family val="2"/>
        <charset val="186"/>
      </rPr>
      <t xml:space="preserve">O privalo prižiūrėti, kad šių įsipareigojimų būtų laikomasi. Rekomenduojama pirkimo sutartyje aiškiai nustatyti, kaip bus kontroliuojamas pasiūlyme nurodytų priemonių taikymas įgyvendinant pirkimo sutartį, taip pat numatyti baudas, jei tiekėjas, vykdydamas pirkimo sutartį, nesilaiko įsipareigojimų, susijusių su pasiūlymų vertinimu. Rekomenduojama baudos dydis - 10 proc. nuo numatomos to pirkimo vertės.  </t>
    </r>
  </si>
  <si>
    <r>
      <t xml:space="preserve"> </t>
    </r>
    <r>
      <rPr>
        <b/>
        <i/>
        <sz val="11"/>
        <color theme="1" tint="0.14999847407452621"/>
        <rFont val="Calibri"/>
        <family val="2"/>
        <scheme val="minor"/>
      </rPr>
      <t>Sutarties projekte ir atitinkamai sutartyje</t>
    </r>
    <r>
      <rPr>
        <sz val="11"/>
        <color theme="1" tint="0.14999847407452621"/>
        <rFont val="Calibri"/>
        <family val="2"/>
        <scheme val="minor"/>
      </rPr>
      <t xml:space="preserve"> siūlome numatyti, kad  sutarties vykdymo metu Tiekėjo tinkamų įsipareigojimų vykdymui pagrįsti ne vėliau kaip iki kito mėnesio 15 d. PO turi būti pateikta įmonės vadovo ar finansininko parengta ir patvirtinta  pažyma dėl išmokėto darbo užmokesčio (nurodant darbuotojų, dirbusių vykdant sutartį, sąrašą, išdirbtą laiką ir išmokėtą darbo užmokestį). Atkreiptinas dėmesys, kad duomenys apie konkretaus asmens atlyginimą laikytini asmens duomenimis, kurie atskleistini tik su to asmens sutikimu, todėl rekomenduojama nereikalauti konkrečių vardų, pavardžių, o prašyti pateikti duomenis, priskiriant darbuotojui numerį, pvz. Darbuotojas Nr. 1.</t>
    </r>
  </si>
  <si>
    <t xml:space="preserve">Siekiant efektyvesnio ir užtikrinančio socialiai atsakingesnio sąžiningos prekybos  vertinimo, rekomenduojame vertinti sutartį vykdysiančių darbuotojų darbo užmokestį, neįtraukiant į šį vertinimą vadovaujančias pareigas užimančių darbuotojų, suteikiant didesnius balus už mokamą didesnį darbo užmokestį asmenims, kurių pareigoms reikalinga žemesnio lygio kompetencija ir yra labiausiai socialiai pažeidžiami.  Rekomenduojamas darbuotojų išskyrimas į tris grupes: nekvalifikuoti darbininkai ir pagalbininkai, kvalifikuoti darbininkai ir specialistai.
</t>
  </si>
  <si>
    <t>Sutarties projekte ir atitinkamai sutartyje siūlome numatyti, kad sutarties vykdymo metu Tiekėjo tinkamų įsipareigojimų vykdymui pagrįsti ne vėliau kaip iki kito mėnesio 15 d. PO turi būti pateikta įmonės vadovo ar finansininko parengta ir patvirtinta  pažyma dėl išmokėto darbo užmokesčio (nurodant darbuotojų, dirbusių vykdant sutartį, sąrašą, išdirbtą laiką ir išmokėtą darbo užmokestį). Atkreiptinas dėmesys, kad duomenys apie konkretaus asmens atlyginimą laikytini asmens duomenimis, kurie atskleistini tik su to asmens sutikimu, todėl rekomenduojama nereikalauti konkrečių vardų, pavardžių, o prašyti pateikti duomenis, priskiriant darbuotojui numerį, pvz. Darbuotojas Nr. 1.</t>
  </si>
  <si>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tikrins atitikimą pasiūlyme nurodytiems įsipareigojimams, tikrindama, ar tie patys darbuotojai vadovauja darbams. Taip pat turi numatyti, kad pasiūlyme nurodyti darbuotojai gali būti keičiami tik į ne mažesnės kvalifikacijos nei buvo nurodyta pasiūlyme, asmenis, nustatant aiškią tokių asmenų keitimo tvarką.</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</si>
  <si>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pasiūlymo  įsipareigojimams, tikrindama, ar tie patys darbuotojai vadovauja darbams. Šie darbuotojai gali būti keičiami tik į ne mažesnės kvalifikacijos nei buvo nurodyta pasiūlyme, asmenis, nustatant aiškią tokių asmenų keitimo tvarką.</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</si>
  <si>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pasiūlymo įsipareigojimams, tikrindama, ar tie patys darbuotojai vadovauja darbams. Šie darbuotojai gali būti keičiami tik į ne mažesnės kvalifikacijos nei buvo nurodyta pasiūlyme, asmenis, nustatant aiškią tokią asmenų keitimo tvarką.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</si>
  <si>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Sutarties vykdymo metu PO tikrins atitikimą pasiūlyme nurodytiems įsipareigojimams, prašydama pateikti įrenginio eksploatavimo dokumentaciją (intrukciją), išduotą gamintojo, ir (arba) sertifikatus ar kitus dokumentus, įrodančius pasiūlytas reikšmes. Sutarties projekte ir atitinkamai sutartyje turi būti numatyta aukščiau minimų dokumentų pateikimo PO tvarka. </t>
    </r>
  </si>
  <si>
    <t>b) jei PO nustato, kad darbų atlikimo vėlavimas yra toks, kad pasikeistų pirkimo metu nustatytoje pasiūlymų eilėje esantys tiekėjai (ir šis tiekėjas nebūtų laimėtoju), ji laiko vėlavimą esminiu pirkimo sutarties pažeidimu, dėl kurio sutartis nutraukiama ir tiekėjas įtraukiamas į nepatikimų tiekėjų sąrašą.</t>
  </si>
  <si>
    <r>
      <t xml:space="preserve">3) </t>
    </r>
    <r>
      <rPr>
        <b/>
        <sz val="11"/>
        <rFont val="Calibri"/>
        <family val="2"/>
        <scheme val="minor"/>
      </rPr>
      <t>Sutarties projekte ir atitinkamai sutartyje</t>
    </r>
    <r>
      <rPr>
        <sz val="11"/>
        <rFont val="Calibri"/>
        <family val="2"/>
        <scheme val="minor"/>
      </rPr>
      <t xml:space="preserve"> siūlome numatyti, kad nenumatomas darbų atlikimo pratęsimas, tačiau esant pagrįstoms ir nuo rangovo nepriklausančioms aplinkybėms sutarties vykdymas galėtų būti stabdomas. Rekomenduojame, pirkimo dokumentuose ir sutarties projekte aiškiai nustatyti nepriklausančias nuo rangovo aplinkybes, kurioms esant sutartis gali būti stabdoma. Atkreipiamas dėmesys ir į tai, kad esant poreikiui gali būti stabdomas visos (stabdymo metu likusios) sutarties vykdymas. Tais atvejais, kai nenumatytos ir nuo rangovo nepriklausančios aplinkybės yra susijusios su sutarties vykdymo dalimi, turi būti įvertintas ir atliktas sutarties vykdymo grafiko patikslinimas (pirmiau atliekant darbus, kurie  nėra susiję su atsiradusiomis nuo rangovo nepriklausančiomis aplinkybėmis, o vėliau, šioms aplinkybėms išnykus, atliekami tie darbai, kurie buvo su jomis susijusios, tačiau per tą patį terminą, per kurį rangovas įsipareigojo atlikti darbus).</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</si>
  <si>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</si>
  <si>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</si>
  <si>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medžiagų/mechanizmų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</si>
  <si>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</si>
  <si>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</si>
  <si>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medžiagų/mechanizmų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</si>
  <si>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</si>
  <si>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įsigytų sistemų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</si>
  <si>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2) Sutarties projekte ir atitinkamai sutartyje</t>
    </r>
    <r>
      <rPr>
        <sz val="11"/>
        <color theme="1" tint="0.14999847407452621"/>
        <rFont val="Calibri"/>
        <family val="2"/>
        <charset val="186"/>
        <scheme val="minor"/>
      </rPr>
      <t xml:space="preserve"> siūlome numatyti, kad pirkimo sutarties vykdymo metu PO tikrina atitikimą pasiūlyme nurodytiems įsipareigojimams, prašydama pateikti sumontuotų sistemų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t>
    </r>
  </si>
  <si>
    <r>
      <rPr>
        <b/>
        <sz val="11"/>
        <color theme="1" tint="0.14999847407452621"/>
        <rFont val="Calibri"/>
        <family val="2"/>
        <charset val="186"/>
        <scheme val="minor"/>
      </rPr>
      <t>3) Sutarties projekte ir atitinkamai sutartyje</t>
    </r>
    <r>
      <rPr>
        <sz val="11"/>
        <color theme="1" tint="0.14999847407452621"/>
        <rFont val="Calibri"/>
        <family val="2"/>
        <charset val="186"/>
        <scheme val="minor"/>
      </rPr>
      <t xml:space="preserve"> siūlome numatyti, kad Tiekėjas vykdydamas pirkimo sutartį turi pateikti statybos garantijos užtikrinimą (draudimo bendrovės ar banko garantiją). </t>
    </r>
  </si>
  <si>
    <r>
      <t>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</si>
  <si>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Subkriterijaus balai (P</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subkriterijaus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subkriterijaus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</si>
  <si>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</si>
  <si>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Subkriterijaus balai (P</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subkriterijaus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subkriterijaus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</si>
  <si>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</si>
  <si>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Subkriterijaus  balai (P</t>
    </r>
    <r>
      <rPr>
        <i/>
        <vertAlign val="subscript"/>
        <sz val="11"/>
        <color theme="1"/>
        <rFont val="Calibri"/>
        <family val="2"/>
        <scheme val="minor"/>
      </rPr>
      <t>i</t>
    </r>
    <r>
      <rPr>
        <i/>
        <sz val="11"/>
        <color theme="1"/>
        <rFont val="Calibri"/>
        <family val="2"/>
        <charset val="186"/>
        <scheme val="minor"/>
      </rPr>
      <t>) apskaičiuojami vertinamo pasiūlymo subkriterijaus vertinamos reikšmės (B</t>
    </r>
    <r>
      <rPr>
        <i/>
        <vertAlign val="subscript"/>
        <sz val="11"/>
        <color theme="1"/>
        <rFont val="Calibri"/>
        <family val="2"/>
        <scheme val="minor"/>
      </rPr>
      <t>i</t>
    </r>
    <r>
      <rPr>
        <i/>
        <sz val="11"/>
        <color theme="1"/>
        <rFont val="Calibri"/>
        <family val="2"/>
        <charset val="186"/>
        <scheme val="minor"/>
      </rPr>
      <t>) ir geriausios pasiūlytos to paties subkriterijaus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subkriterijaus lyginamojo svorio (L</t>
    </r>
    <r>
      <rPr>
        <i/>
        <vertAlign val="subscript"/>
        <sz val="11"/>
        <color theme="1"/>
        <rFont val="Calibri"/>
        <family val="2"/>
        <scheme val="minor"/>
      </rPr>
      <t>i</t>
    </r>
    <r>
      <rPr>
        <i/>
        <sz val="11"/>
        <color theme="1"/>
        <rFont val="Calibri"/>
        <family val="2"/>
        <charset val="186"/>
        <scheme val="minor"/>
      </rPr>
      <t>).</t>
    </r>
  </si>
  <si>
    <r>
      <t>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kriterijaus lyginamojo svorio (Y</t>
    </r>
    <r>
      <rPr>
        <i/>
        <vertAlign val="subscript"/>
        <sz val="11"/>
        <color theme="1"/>
        <rFont val="Calibri"/>
        <family val="2"/>
        <scheme val="minor"/>
      </rPr>
      <t>i</t>
    </r>
    <r>
      <rPr>
        <i/>
        <sz val="11"/>
        <color theme="1"/>
        <rFont val="Calibri"/>
        <family val="2"/>
        <charset val="186"/>
        <scheme val="minor"/>
      </rPr>
      <t>)</t>
    </r>
  </si>
  <si>
    <r>
      <t>Subkriterijaus balai (P</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subkriterijaus vertinamos reikšmės (B</t>
    </r>
    <r>
      <rPr>
        <i/>
        <vertAlign val="subscript"/>
        <sz val="11"/>
        <color theme="1" tint="0.14993743705557422"/>
        <rFont val="Calibri"/>
        <family val="2"/>
        <scheme val="minor"/>
      </rPr>
      <t>i</t>
    </r>
    <r>
      <rPr>
        <i/>
        <sz val="11"/>
        <color theme="1" tint="0.14999847407452621"/>
        <rFont val="Calibri"/>
        <family val="2"/>
        <charset val="186"/>
        <scheme val="minor"/>
      </rPr>
      <t>) ir geriausios pasiūlytos to paties subkriterijaus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</si>
  <si>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Kriterijaus balai (T</t>
    </r>
    <r>
      <rPr>
        <vertAlign val="subscript"/>
        <sz val="11"/>
        <color theme="1"/>
        <rFont val="Calibri"/>
        <family val="2"/>
        <scheme val="minor"/>
      </rPr>
      <t>i</t>
    </r>
    <r>
      <rPr>
        <sz val="11"/>
        <color theme="1"/>
        <rFont val="Calibri"/>
        <family val="2"/>
        <charset val="186"/>
        <scheme val="minor"/>
      </rPr>
      <t>) apskaičiuojami geriausios pasiūlytos to paties kriterijaus vertinamos reikšmės (B</t>
    </r>
    <r>
      <rPr>
        <vertAlign val="subscript"/>
        <sz val="11"/>
        <color theme="1"/>
        <rFont val="Calibri"/>
        <family val="2"/>
        <scheme val="minor"/>
      </rPr>
      <t>min</t>
    </r>
    <r>
      <rPr>
        <sz val="11"/>
        <color theme="1"/>
        <rFont val="Calibri"/>
        <family val="2"/>
        <charset val="186"/>
        <scheme val="minor"/>
      </rPr>
      <t>) ir vertinamo pasiūlymo kriterijaus vertinamos reikšmės (B</t>
    </r>
    <r>
      <rPr>
        <vertAlign val="subscript"/>
        <sz val="11"/>
        <color theme="1"/>
        <rFont val="Calibri"/>
        <family val="2"/>
        <scheme val="minor"/>
      </rPr>
      <t>i</t>
    </r>
    <r>
      <rPr>
        <sz val="11"/>
        <color theme="1"/>
        <rFont val="Calibri"/>
        <family val="2"/>
        <charset val="186"/>
        <scheme val="minor"/>
      </rPr>
      <t>) santykį padauginant iš vertinamo kriterijaus subkriterijaus lyginamojo svorio (Y</t>
    </r>
    <r>
      <rPr>
        <vertAlign val="subscript"/>
        <sz val="11"/>
        <color theme="1"/>
        <rFont val="Calibri"/>
        <family val="2"/>
        <scheme val="minor"/>
      </rPr>
      <t>i</t>
    </r>
    <r>
      <rPr>
        <sz val="11"/>
        <color theme="1"/>
        <rFont val="Calibri"/>
        <family val="2"/>
        <charset val="186"/>
        <scheme val="minor"/>
      </rPr>
      <t>).</t>
    </r>
  </si>
  <si>
    <r>
      <t>Subkriterijaus balai (P</t>
    </r>
    <r>
      <rPr>
        <i/>
        <vertAlign val="subscript"/>
        <sz val="11"/>
        <color theme="1"/>
        <rFont val="Calibri"/>
        <family val="2"/>
        <scheme val="minor"/>
      </rPr>
      <t>i</t>
    </r>
    <r>
      <rPr>
        <i/>
        <sz val="11"/>
        <color theme="1"/>
        <rFont val="Calibri"/>
        <family val="2"/>
        <charset val="186"/>
        <scheme val="minor"/>
      </rPr>
      <t>) apskaičiuojami vertinamo pasiūlymo subkriterijaus vertinamos reikšmės (B</t>
    </r>
    <r>
      <rPr>
        <i/>
        <vertAlign val="subscript"/>
        <sz val="11"/>
        <color theme="1"/>
        <rFont val="Calibri"/>
        <family val="2"/>
        <scheme val="minor"/>
      </rPr>
      <t>i</t>
    </r>
    <r>
      <rPr>
        <i/>
        <sz val="11"/>
        <color theme="1"/>
        <rFont val="Calibri"/>
        <family val="2"/>
        <charset val="186"/>
        <scheme val="minor"/>
      </rPr>
      <t>) ir geriausios pasiūlytos to paties subkriterijaus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subkriterijaus lyginamojo svorio (L</t>
    </r>
    <r>
      <rPr>
        <i/>
        <vertAlign val="subscript"/>
        <sz val="11"/>
        <color theme="1"/>
        <rFont val="Calibri"/>
        <family val="2"/>
        <scheme val="minor"/>
      </rPr>
      <t>i</t>
    </r>
    <r>
      <rPr>
        <i/>
        <sz val="11"/>
        <color theme="1"/>
        <rFont val="Calibri"/>
        <family val="2"/>
        <charset val="186"/>
        <scheme val="minor"/>
      </rPr>
      <t>).</t>
    </r>
  </si>
  <si>
    <r>
      <t>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subkriterijaus lyginamojo svorio (Y</t>
    </r>
    <r>
      <rPr>
        <i/>
        <vertAlign val="subscript"/>
        <sz val="11"/>
        <color theme="1"/>
        <rFont val="Calibri"/>
        <family val="2"/>
        <scheme val="minor"/>
      </rPr>
      <t>i</t>
    </r>
    <r>
      <rPr>
        <i/>
        <sz val="11"/>
        <color theme="1"/>
        <rFont val="Calibri"/>
        <family val="2"/>
        <charset val="186"/>
        <scheme val="minor"/>
      </rPr>
      <t>).</t>
    </r>
  </si>
  <si>
    <r>
      <t>subkriterijaus (P</t>
    </r>
    <r>
      <rPr>
        <i/>
        <vertAlign val="subscript"/>
        <sz val="11"/>
        <color theme="1"/>
        <rFont val="Calibri"/>
        <family val="2"/>
        <scheme val="minor"/>
      </rPr>
      <t>i</t>
    </r>
    <r>
      <rPr>
        <i/>
        <sz val="11"/>
        <color theme="1"/>
        <rFont val="Calibri"/>
        <family val="2"/>
        <charset val="186"/>
        <scheme val="minor"/>
      </rPr>
      <t>) balai apskaičiuojami geriausios pasiūlytos to paties subkriterijaus vertinamos reikšmės (B</t>
    </r>
    <r>
      <rPr>
        <i/>
        <vertAlign val="subscript"/>
        <sz val="11"/>
        <color theme="1"/>
        <rFont val="Calibri"/>
        <family val="2"/>
        <scheme val="minor"/>
      </rPr>
      <t>min</t>
    </r>
    <r>
      <rPr>
        <i/>
        <sz val="11"/>
        <color theme="1"/>
        <rFont val="Calibri"/>
        <family val="2"/>
        <charset val="186"/>
        <scheme val="minor"/>
      </rPr>
      <t>) ir vertinamo pasiūlymo subkriterijaus vertinamos reikšmės (B</t>
    </r>
    <r>
      <rPr>
        <i/>
        <vertAlign val="subscript"/>
        <sz val="11"/>
        <color theme="1"/>
        <rFont val="Calibri"/>
        <family val="2"/>
        <scheme val="minor"/>
      </rPr>
      <t>i</t>
    </r>
    <r>
      <rPr>
        <i/>
        <sz val="11"/>
        <color theme="1"/>
        <rFont val="Calibri"/>
        <family val="2"/>
        <charset val="186"/>
        <scheme val="minor"/>
      </rPr>
      <t>) santykį padauginant iš vertinamo kriterijaus subkriterijaus lyginamojo svorio (L</t>
    </r>
    <r>
      <rPr>
        <i/>
        <vertAlign val="subscript"/>
        <sz val="11"/>
        <color theme="1"/>
        <rFont val="Calibri"/>
        <family val="2"/>
        <scheme val="minor"/>
      </rPr>
      <t>i</t>
    </r>
    <r>
      <rPr>
        <i/>
        <sz val="11"/>
        <color theme="1"/>
        <rFont val="Calibri"/>
        <family val="2"/>
        <charset val="186"/>
        <scheme val="minor"/>
      </rPr>
      <t>).</t>
    </r>
  </si>
  <si>
    <r>
      <t>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lyginamojo svorio (Y</t>
    </r>
    <r>
      <rPr>
        <i/>
        <vertAlign val="subscript"/>
        <sz val="11"/>
        <color theme="1"/>
        <rFont val="Calibri"/>
        <family val="2"/>
        <scheme val="minor"/>
      </rPr>
      <t>i</t>
    </r>
    <r>
      <rPr>
        <i/>
        <sz val="11"/>
        <color theme="1"/>
        <rFont val="Calibri"/>
        <family val="2"/>
        <charset val="186"/>
        <scheme val="minor"/>
      </rPr>
      <t>)</t>
    </r>
  </si>
  <si>
    <r>
      <t>Kai reikšmė geresnė, kai ji didesnė, subkriterijaus balai (P</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subkriterijaus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subkriterijaus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</si>
  <si>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mažesnė, subkriterijaus (P</t>
    </r>
    <r>
      <rPr>
        <i/>
        <vertAlign val="subscript"/>
        <sz val="11"/>
        <color theme="1" tint="0.14996795556505021"/>
        <rFont val="Calibri"/>
        <family val="2"/>
        <scheme val="minor"/>
      </rPr>
      <t>i</t>
    </r>
    <r>
      <rPr>
        <i/>
        <sz val="11"/>
        <color theme="1" tint="0.14999847407452621"/>
        <rFont val="Calibri"/>
        <family val="2"/>
        <charset val="186"/>
        <scheme val="minor"/>
      </rPr>
      <t>) balai apskaičiuojami geriausios pasiūlytos to paties subkriterijaus vertinamos reikšmės (B</t>
    </r>
    <r>
      <rPr>
        <i/>
        <vertAlign val="subscript"/>
        <sz val="11"/>
        <color theme="1" tint="0.14996795556505021"/>
        <rFont val="Calibri"/>
        <family val="2"/>
        <scheme val="minor"/>
      </rPr>
      <t>min</t>
    </r>
    <r>
      <rPr>
        <i/>
        <sz val="11"/>
        <color theme="1" tint="0.14999847407452621"/>
        <rFont val="Calibri"/>
        <family val="2"/>
        <charset val="186"/>
        <scheme val="minor"/>
      </rPr>
      <t>) ir vertinamo pasiūlymo subkriterijaus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santykį padauginant iš vertinamo kriterijaus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</si>
  <si>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mažesnė, 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geriausios pasiūlytos to paties kriterijaus vertinamos reikšmės (B</t>
    </r>
    <r>
      <rPr>
        <i/>
        <vertAlign val="subscript"/>
        <sz val="11"/>
        <color theme="1" tint="0.14996795556505021"/>
        <rFont val="Calibri"/>
        <family val="2"/>
        <scheme val="minor"/>
      </rPr>
      <t>min</t>
    </r>
    <r>
      <rPr>
        <i/>
        <sz val="11"/>
        <color theme="1" tint="0.14999847407452621"/>
        <rFont val="Calibri"/>
        <family val="2"/>
        <charset val="186"/>
        <scheme val="minor"/>
      </rPr>
      <t>) ir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</si>
  <si>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didesnė, 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</si>
  <si>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didesnė, subkriterijaus balai (P</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vertinamos subkriterijaus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subkriterijaus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subkriterijaus lyginamojo svorio (L</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</si>
  <si>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didesnė, 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</si>
  <si>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didesnė, subkriterijaus balai (P</t>
    </r>
    <r>
      <rPr>
        <i/>
        <vertAlign val="subscript"/>
        <sz val="11"/>
        <color theme="1"/>
        <rFont val="Calibri"/>
        <family val="2"/>
        <scheme val="minor"/>
      </rPr>
      <t>i</t>
    </r>
    <r>
      <rPr>
        <i/>
        <sz val="11"/>
        <color theme="1"/>
        <rFont val="Calibri"/>
        <family val="2"/>
        <charset val="186"/>
        <scheme val="minor"/>
      </rPr>
      <t>) apskaičiuojami vertinamo pasiūlymo subkriterijaus vertinamos reikšmės (B</t>
    </r>
    <r>
      <rPr>
        <i/>
        <vertAlign val="subscript"/>
        <sz val="11"/>
        <color theme="1"/>
        <rFont val="Calibri"/>
        <family val="2"/>
        <scheme val="minor"/>
      </rPr>
      <t>i</t>
    </r>
    <r>
      <rPr>
        <i/>
        <sz val="11"/>
        <color theme="1"/>
        <rFont val="Calibri"/>
        <family val="2"/>
        <charset val="186"/>
        <scheme val="minor"/>
      </rPr>
      <t>) ir geriausios pasiūlytos to paties subkriterijaus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subkriterijaus lyginamojo svorio (L</t>
    </r>
    <r>
      <rPr>
        <i/>
        <vertAlign val="subscript"/>
        <sz val="11"/>
        <color theme="1"/>
        <rFont val="Calibri"/>
        <family val="2"/>
        <scheme val="minor"/>
      </rPr>
      <t>i</t>
    </r>
    <r>
      <rPr>
        <i/>
        <sz val="11"/>
        <color theme="1"/>
        <rFont val="Calibri"/>
        <family val="2"/>
        <charset val="186"/>
        <scheme val="minor"/>
      </rPr>
      <t>).</t>
    </r>
  </si>
  <si>
    <r>
      <t>Kai reikšmė geresnė, kai ji mažesnė, subkriterijaus (P</t>
    </r>
    <r>
      <rPr>
        <i/>
        <vertAlign val="subscript"/>
        <sz val="11"/>
        <color theme="1"/>
        <rFont val="Calibri"/>
        <family val="2"/>
        <scheme val="minor"/>
      </rPr>
      <t>i</t>
    </r>
    <r>
      <rPr>
        <i/>
        <sz val="11"/>
        <color theme="1"/>
        <rFont val="Calibri"/>
        <family val="2"/>
        <charset val="186"/>
        <scheme val="minor"/>
      </rPr>
      <t>) balai apskaičiuojami geriausios pasiūlytos to paties subkriterijaus vertinamos reikšmės (B</t>
    </r>
    <r>
      <rPr>
        <i/>
        <vertAlign val="subscript"/>
        <sz val="11"/>
        <color theme="1"/>
        <rFont val="Calibri"/>
        <family val="2"/>
        <scheme val="minor"/>
      </rPr>
      <t>min</t>
    </r>
    <r>
      <rPr>
        <i/>
        <sz val="11"/>
        <color theme="1"/>
        <rFont val="Calibri"/>
        <family val="2"/>
        <charset val="186"/>
        <scheme val="minor"/>
      </rPr>
      <t>) ir vertinamo pasiūlymo subkriterijaus vertinamos reikšmės (B</t>
    </r>
    <r>
      <rPr>
        <i/>
        <vertAlign val="subscript"/>
        <sz val="11"/>
        <color theme="1"/>
        <rFont val="Calibri"/>
        <family val="2"/>
        <scheme val="minor"/>
      </rPr>
      <t>i</t>
    </r>
    <r>
      <rPr>
        <i/>
        <sz val="11"/>
        <color theme="1"/>
        <rFont val="Calibri"/>
        <family val="2"/>
        <charset val="186"/>
        <scheme val="minor"/>
      </rPr>
      <t>) santykį padauginant iš vertinamo kriterijaus subkriterijaus lyginamojo svorio (L</t>
    </r>
    <r>
      <rPr>
        <i/>
        <vertAlign val="subscript"/>
        <sz val="11"/>
        <color theme="1"/>
        <rFont val="Calibri"/>
        <family val="2"/>
        <scheme val="minor"/>
      </rPr>
      <t>i</t>
    </r>
    <r>
      <rPr>
        <i/>
        <sz val="11"/>
        <color theme="1"/>
        <rFont val="Calibri"/>
        <family val="2"/>
        <charset val="186"/>
        <scheme val="minor"/>
      </rPr>
      <t>).</t>
    </r>
  </si>
  <si>
    <r>
      <t>Kai reikšmė geresnė, kai ji didesnė, 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lyginamojo svorio (Y</t>
    </r>
    <r>
      <rPr>
        <i/>
        <vertAlign val="subscript"/>
        <sz val="11"/>
        <color theme="1"/>
        <rFont val="Calibri"/>
        <family val="2"/>
        <scheme val="minor"/>
      </rPr>
      <t>i</t>
    </r>
    <r>
      <rPr>
        <i/>
        <sz val="11"/>
        <color theme="1"/>
        <rFont val="Calibri"/>
        <family val="2"/>
        <charset val="186"/>
        <scheme val="minor"/>
      </rPr>
      <t>).</t>
    </r>
  </si>
  <si>
    <r>
      <t>Kai reikšmė geresnė, kai ji mažesnė, kriterijaus balai (T</t>
    </r>
    <r>
      <rPr>
        <i/>
        <vertAlign val="subscript"/>
        <sz val="11"/>
        <color theme="1"/>
        <rFont val="Calibri"/>
        <family val="2"/>
        <scheme val="minor"/>
      </rPr>
      <t>i</t>
    </r>
    <r>
      <rPr>
        <i/>
        <sz val="11"/>
        <color theme="1"/>
        <rFont val="Calibri"/>
        <family val="2"/>
        <charset val="186"/>
        <scheme val="minor"/>
      </rPr>
      <t>) apskaičiuojami geriausios pasiūlytos to paties kriterijaus vertinamos reikšmės (B</t>
    </r>
    <r>
      <rPr>
        <i/>
        <vertAlign val="subscript"/>
        <sz val="11"/>
        <color theme="1"/>
        <rFont val="Calibri"/>
        <family val="2"/>
        <scheme val="minor"/>
      </rPr>
      <t>min</t>
    </r>
    <r>
      <rPr>
        <i/>
        <sz val="11"/>
        <color theme="1"/>
        <rFont val="Calibri"/>
        <family val="2"/>
        <charset val="186"/>
        <scheme val="minor"/>
      </rPr>
      <t>) ir vertinamo pasiūlymo kriterijaus vertinamos reikšmės (B</t>
    </r>
    <r>
      <rPr>
        <i/>
        <vertAlign val="subscript"/>
        <sz val="11"/>
        <color theme="1"/>
        <rFont val="Calibri"/>
        <family val="2"/>
        <scheme val="minor"/>
      </rPr>
      <t>i</t>
    </r>
    <r>
      <rPr>
        <i/>
        <sz val="11"/>
        <color theme="1"/>
        <rFont val="Calibri"/>
        <family val="2"/>
        <charset val="186"/>
        <scheme val="minor"/>
      </rPr>
      <t>) santykį padauginant iš vertinamo kriterijaus lyginamojo svorio (Y</t>
    </r>
    <r>
      <rPr>
        <i/>
        <vertAlign val="subscript"/>
        <sz val="11"/>
        <color theme="1"/>
        <rFont val="Calibri"/>
        <family val="2"/>
        <scheme val="minor"/>
      </rPr>
      <t>i</t>
    </r>
    <r>
      <rPr>
        <i/>
        <sz val="11"/>
        <color theme="1"/>
        <rFont val="Calibri"/>
        <family val="2"/>
        <charset val="186"/>
        <scheme val="minor"/>
      </rPr>
      <t>).</t>
    </r>
  </si>
  <si>
    <r>
      <t>Kai reikšmė geresnė, kai ji didesnė, 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</si>
  <si>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Kai reikšmė geresnė, kai ji didesnė, kriterijaus balai (T</t>
    </r>
    <r>
      <rPr>
        <i/>
        <vertAlign val="subscript"/>
        <sz val="11"/>
        <color theme="1" tint="0.14996795556505021"/>
        <rFont val="Calibri"/>
        <family val="2"/>
        <scheme val="minor"/>
      </rPr>
      <t>i</t>
    </r>
    <r>
      <rPr>
        <i/>
        <sz val="11"/>
        <color theme="1" tint="0.14999847407452621"/>
        <rFont val="Calibri"/>
        <family val="2"/>
        <charset val="186"/>
        <scheme val="minor"/>
      </rPr>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</si>
  <si>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lyginamojo svorio (Y</t>
    </r>
    <r>
      <rPr>
        <i/>
        <vertAlign val="subscript"/>
        <sz val="11"/>
        <color theme="1"/>
        <rFont val="Calibri"/>
        <family val="2"/>
        <scheme val="minor"/>
      </rPr>
      <t>i</t>
    </r>
    <r>
      <rPr>
        <i/>
        <sz val="11"/>
        <color theme="1"/>
        <rFont val="Calibri"/>
        <family val="2"/>
        <charset val="186"/>
        <scheme val="minor"/>
      </rPr>
      <t>).</t>
    </r>
  </si>
  <si>
    <r>
      <t>Kriterijaus balai (T) apskaičiuojami vertinamo pasiūlymo kriterijaus vertinamos reikšmės (B</t>
    </r>
    <r>
      <rPr>
        <i/>
        <vertAlign val="subscript"/>
        <sz val="11"/>
        <color theme="1" tint="0.14996795556505021"/>
        <rFont val="Calibri"/>
        <family val="2"/>
        <scheme val="minor"/>
      </rPr>
      <t>i</t>
    </r>
    <r>
      <rPr>
        <i/>
        <sz val="11"/>
        <color theme="1" tint="0.14999847407452621"/>
        <rFont val="Calibri"/>
        <family val="2"/>
        <charset val="186"/>
        <scheme val="minor"/>
      </rPr>
      <t>) ir geriausios pasiūlytos to paties kriterijaus vertinamos reikšmės (B</t>
    </r>
    <r>
      <rPr>
        <i/>
        <vertAlign val="subscript"/>
        <sz val="11"/>
        <color theme="1" tint="0.14996795556505021"/>
        <rFont val="Calibri"/>
        <family val="2"/>
        <scheme val="minor"/>
      </rPr>
      <t>max</t>
    </r>
    <r>
      <rPr>
        <i/>
        <sz val="11"/>
        <color theme="1" tint="0.14999847407452621"/>
        <rFont val="Calibri"/>
        <family val="2"/>
        <charset val="186"/>
        <scheme val="minor"/>
      </rPr>
      <t>) santykį padauginant iš vertinamo kriterijaus  lyginamojo svorio (Y</t>
    </r>
    <r>
      <rPr>
        <i/>
        <vertAlign val="subscript"/>
        <sz val="11"/>
        <color theme="1" tint="0.14996795556505021"/>
        <rFont val="Calibri"/>
        <family val="2"/>
        <scheme val="minor"/>
      </rPr>
      <t>i</t>
    </r>
    <r>
      <rPr>
        <i/>
        <sz val="11"/>
        <color theme="1" tint="0.14999847407452621"/>
        <rFont val="Calibri"/>
        <family val="2"/>
        <charset val="186"/>
        <scheme val="minor"/>
      </rPr>
      <t>)</t>
    </r>
  </si>
  <si>
    <r>
      <t>Subkriterijaus balai (P</t>
    </r>
    <r>
      <rPr>
        <i/>
        <vertAlign val="subscript"/>
        <sz val="11"/>
        <color theme="1"/>
        <rFont val="Calibri"/>
        <family val="2"/>
        <scheme val="minor"/>
      </rPr>
      <t>i</t>
    </r>
    <r>
      <rPr>
        <i/>
        <sz val="11"/>
        <color theme="1"/>
        <rFont val="Calibri"/>
        <family val="2"/>
        <charset val="186"/>
        <scheme val="minor"/>
      </rPr>
      <t>) apskaičiuojami vertinamo pasiūlymo subkriterijaus vertinamos reikšmės (B</t>
    </r>
    <r>
      <rPr>
        <i/>
        <vertAlign val="subscript"/>
        <sz val="11"/>
        <color theme="1"/>
        <rFont val="Calibri"/>
        <family val="2"/>
        <scheme val="minor"/>
      </rPr>
      <t>i</t>
    </r>
    <r>
      <rPr>
        <i/>
        <sz val="11"/>
        <color theme="1"/>
        <rFont val="Calibri"/>
        <family val="2"/>
        <charset val="186"/>
        <scheme val="minor"/>
      </rPr>
      <t>) ir geriausios pasiūlytos to paties subkriterijaus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subkriterijaus  lyginamojo svorio (L</t>
    </r>
    <r>
      <rPr>
        <i/>
        <vertAlign val="subscript"/>
        <sz val="11"/>
        <color theme="1"/>
        <rFont val="Calibri"/>
        <family val="2"/>
        <scheme val="minor"/>
      </rPr>
      <t>i</t>
    </r>
    <r>
      <rPr>
        <i/>
        <sz val="11"/>
        <color theme="1"/>
        <rFont val="Calibri"/>
        <family val="2"/>
        <charset val="186"/>
        <scheme val="minor"/>
      </rPr>
      <t>).</t>
    </r>
  </si>
  <si>
    <r>
      <t>Kriterijaus balai (T</t>
    </r>
    <r>
      <rPr>
        <i/>
        <vertAlign val="subscript"/>
        <sz val="11"/>
        <color theme="1"/>
        <rFont val="Calibri"/>
        <family val="2"/>
        <scheme val="minor"/>
      </rPr>
      <t>i</t>
    </r>
    <r>
      <rPr>
        <i/>
        <sz val="11"/>
        <color theme="1"/>
        <rFont val="Calibri"/>
        <family val="2"/>
        <charset val="186"/>
        <scheme val="minor"/>
      </rPr>
      <t>) apskaičiuojami vertinamo pasiūlymo kriterijaus vertinamos reikšmės (B</t>
    </r>
    <r>
      <rPr>
        <i/>
        <vertAlign val="subscript"/>
        <sz val="11"/>
        <color theme="1"/>
        <rFont val="Calibri"/>
        <family val="2"/>
        <scheme val="minor"/>
      </rPr>
      <t>i</t>
    </r>
    <r>
      <rPr>
        <i/>
        <sz val="11"/>
        <color theme="1"/>
        <rFont val="Calibri"/>
        <family val="2"/>
        <charset val="186"/>
        <scheme val="minor"/>
      </rPr>
      <t>) ir geriausios pasiūlytos to paties kriterijaus vertinamos reikšmės (B</t>
    </r>
    <r>
      <rPr>
        <i/>
        <vertAlign val="subscript"/>
        <sz val="11"/>
        <color theme="1"/>
        <rFont val="Calibri"/>
        <family val="2"/>
        <scheme val="minor"/>
      </rPr>
      <t>max</t>
    </r>
    <r>
      <rPr>
        <i/>
        <sz val="11"/>
        <color theme="1"/>
        <rFont val="Calibri"/>
        <family val="2"/>
        <charset val="186"/>
        <scheme val="minor"/>
      </rPr>
      <t>) santykį padauginant iš vertinamo kriterijaus  lyginamojo svorio (Y</t>
    </r>
    <r>
      <rPr>
        <i/>
        <vertAlign val="subscript"/>
        <sz val="11"/>
        <color theme="1"/>
        <rFont val="Calibri"/>
        <family val="2"/>
        <scheme val="minor"/>
      </rPr>
      <t>i</t>
    </r>
    <r>
      <rPr>
        <i/>
        <sz val="11"/>
        <color theme="1"/>
        <rFont val="Calibri"/>
        <family val="2"/>
        <charset val="186"/>
        <scheme val="minor"/>
      </rPr>
      <t>).</t>
    </r>
  </si>
  <si>
    <r>
      <t>Subkriterijaus balai (P</t>
    </r>
    <r>
      <rPr>
        <vertAlign val="subscript"/>
        <sz val="11"/>
        <color theme="1"/>
        <rFont val="Calibri"/>
        <family val="2"/>
        <scheme val="minor"/>
      </rPr>
      <t>i</t>
    </r>
    <r>
      <rPr>
        <sz val="11"/>
        <color theme="1"/>
        <rFont val="Calibri"/>
        <family val="2"/>
        <scheme val="minor"/>
      </rPr>
      <t>) apskaičiuojami vertinamo pasiūlymo subkriterijaus vertinamos reikšmės (B</t>
    </r>
    <r>
      <rPr>
        <vertAlign val="subscript"/>
        <sz val="11"/>
        <color theme="1"/>
        <rFont val="Calibri"/>
        <family val="2"/>
        <scheme val="minor"/>
      </rPr>
      <t>i</t>
    </r>
    <r>
      <rPr>
        <sz val="11"/>
        <color theme="1"/>
        <rFont val="Calibri"/>
        <family val="2"/>
        <scheme val="minor"/>
      </rPr>
      <t>) ir geriausios pasiūlytos to paties subkriterijaus vertinamos reikšmės (B</t>
    </r>
    <r>
      <rPr>
        <vertAlign val="subscript"/>
        <sz val="11"/>
        <color theme="1"/>
        <rFont val="Calibri"/>
        <family val="2"/>
        <scheme val="minor"/>
      </rPr>
      <t>max</t>
    </r>
    <r>
      <rPr>
        <sz val="11"/>
        <color theme="1"/>
        <rFont val="Calibri"/>
        <family val="2"/>
        <scheme val="minor"/>
      </rPr>
      <t>) santykį padauginant iš vertinamo subkriterijaus lyginamojo svorio (L</t>
    </r>
    <r>
      <rPr>
        <vertAlign val="subscript"/>
        <sz val="11"/>
        <color theme="1"/>
        <rFont val="Calibri"/>
        <family val="2"/>
        <scheme val="minor"/>
      </rPr>
      <t>i</t>
    </r>
    <r>
      <rPr>
        <sz val="11"/>
        <color theme="1"/>
        <rFont val="Calibri"/>
        <family val="2"/>
        <scheme val="minor"/>
      </rPr>
      <t>).</t>
    </r>
  </si>
  <si>
    <r>
      <t>Kriterijaus balai (T</t>
    </r>
    <r>
      <rPr>
        <vertAlign val="subscript"/>
        <sz val="11"/>
        <color theme="1"/>
        <rFont val="Calibri"/>
        <family val="2"/>
        <scheme val="minor"/>
      </rPr>
      <t>i</t>
    </r>
    <r>
      <rPr>
        <sz val="11"/>
        <color theme="1"/>
        <rFont val="Calibri"/>
        <family val="2"/>
        <scheme val="minor"/>
      </rPr>
      <t>) apskaičiuojami vertinamo pasiūlymo kriterijaus vertinamos reikšmės (B</t>
    </r>
    <r>
      <rPr>
        <vertAlign val="subscript"/>
        <sz val="11"/>
        <color theme="1"/>
        <rFont val="Calibri"/>
        <family val="2"/>
        <scheme val="minor"/>
      </rPr>
      <t>i</t>
    </r>
    <r>
      <rPr>
        <sz val="11"/>
        <color theme="1"/>
        <rFont val="Calibri"/>
        <family val="2"/>
        <scheme val="minor"/>
      </rPr>
      <t>) ir geriausios pasiūlytos to paties kriterijaus vertinamos reikšmės (B</t>
    </r>
    <r>
      <rPr>
        <vertAlign val="subscript"/>
        <sz val="11"/>
        <color theme="1"/>
        <rFont val="Calibri"/>
        <family val="2"/>
        <scheme val="minor"/>
      </rPr>
      <t>max</t>
    </r>
    <r>
      <rPr>
        <sz val="11"/>
        <color theme="1"/>
        <rFont val="Calibri"/>
        <family val="2"/>
        <scheme val="minor"/>
      </rPr>
      <t>) santykį padauginant iš vertinamo kriterijaus lyginamojo svorio (Y</t>
    </r>
    <r>
      <rPr>
        <vertAlign val="subscript"/>
        <sz val="11"/>
        <color theme="1"/>
        <rFont val="Calibri"/>
        <family val="2"/>
        <scheme val="minor"/>
      </rPr>
      <t>i</t>
    </r>
    <r>
      <rPr>
        <sz val="11"/>
        <color theme="1"/>
        <rFont val="Calibri"/>
        <family val="2"/>
        <scheme val="minor"/>
      </rPr>
      <t>).</t>
    </r>
  </si>
  <si>
    <r>
      <t>Subkriterijų reikšmė geresnė, kai ji didesnė, subkriterijaus balai (P</t>
    </r>
    <r>
      <rPr>
        <vertAlign val="subscript"/>
        <sz val="11"/>
        <color theme="1"/>
        <rFont val="Calibri"/>
        <family val="2"/>
        <scheme val="minor"/>
      </rPr>
      <t>i</t>
    </r>
    <r>
      <rPr>
        <sz val="11"/>
        <color theme="1"/>
        <rFont val="Calibri"/>
        <family val="2"/>
        <scheme val="minor"/>
      </rPr>
      <t>) apskaičiuojami vertinamo pasiūlymo subkriterijaus vertinamos reikšmės (B</t>
    </r>
    <r>
      <rPr>
        <vertAlign val="subscript"/>
        <sz val="11"/>
        <color theme="1"/>
        <rFont val="Calibri"/>
        <family val="2"/>
        <scheme val="minor"/>
      </rPr>
      <t>i</t>
    </r>
    <r>
      <rPr>
        <sz val="11"/>
        <color theme="1"/>
        <rFont val="Calibri"/>
        <family val="2"/>
        <scheme val="minor"/>
      </rPr>
      <t>) ir geriausios pasiūlytos to paties subkriterijaus vertinamos reikšmės (B</t>
    </r>
    <r>
      <rPr>
        <vertAlign val="subscript"/>
        <sz val="11"/>
        <color theme="1"/>
        <rFont val="Calibri"/>
        <family val="2"/>
        <scheme val="minor"/>
      </rPr>
      <t>max</t>
    </r>
    <r>
      <rPr>
        <sz val="11"/>
        <color theme="1"/>
        <rFont val="Calibri"/>
        <family val="2"/>
        <scheme val="minor"/>
      </rPr>
      <t>) santykį padauginant iš vertinamo subkriterijaus lyginamojo svorio (L</t>
    </r>
    <r>
      <rPr>
        <vertAlign val="subscript"/>
        <sz val="11"/>
        <color theme="1"/>
        <rFont val="Calibri"/>
        <family val="2"/>
        <scheme val="minor"/>
      </rPr>
      <t>i</t>
    </r>
    <r>
      <rPr>
        <sz val="11"/>
        <color theme="1"/>
        <rFont val="Calibri"/>
        <family val="2"/>
        <scheme val="minor"/>
      </rPr>
      <t>).</t>
    </r>
  </si>
  <si>
    <t xml:space="preserve">Vertinamo kriterijaus subkriterijai išskirti pagal atskiras darbuotojų grupes, suteikiant skirtingus lyginamuosius svorius. Rekomenduojama išskirti šias darbuotojų grupes: nekvalifikuoti darbininkai ir pagalbininkai,  kvalifikuoti  darbininkai ir specialistai. Priskiriant konkretų, sutartį įgyvendinsiantį darbuotoją, rekomenduojama vadovautis: </t>
  </si>
  <si>
    <t>Dokumente naudojami tokie kriterijaus/subkriterijaus  balų apskaičiavimo būdai:</t>
  </si>
  <si>
    <t>Nurodžius maksimalią reikšmę, tiekėjui, nurodžiusiam didesnę reikšmę, automatiškai bus suteikti balai pagal maksimalią reikšmę. Nustatant maksimalią reikšmę PO rekomenduojama pagal planuojamos sudaryti sutarties trukmę įvertinti, kiek įmanoma tokių sutarčių įgyvendinti per 3 metus (projektavimo paslaugų atveju) arba 5 metus (rangos darbų atveju), pvz. projektavimo paslaugos numatoma suteikti per 3 mėn, tai per 36 mėn. įmanoma 3 mėn. trukmės sutartis įgyvendinti 12 kartų, todėl pasirenkamas maksimalus sutarčių skaičius 12 arba  rangos darbus numatoma atlikti per 12 mėn, tai per 60 mėn. įmanoma 12 mėn. trukmės darbus atlikti 5 kartus, todėl pasirenkamas maksimalus sutarčių skaičius 5.</t>
  </si>
  <si>
    <t>Nurodžius maksimalią reikšmę, tiekėjui, nurodžiusiam didesnę reikšmę, automatiškai bus suteikti balai pagal maksimalią reikšmę. Nustatant maksimalią reikšmę PO rekomenduojama pagal planuojamos sudaryti sutarties trukmę įvertinti, kiek įmanoma tokių sutarčių įgyvendinti per  5 metus, pvz. rangos darbus numatoma atlikti per 12 mėn, tai per 60 mėn. įmanoma 12 mėn. trukmės darbus atlikti 5 kartus, todėl pasirenkamas maksimalus sutarčių skaičius 5.</t>
  </si>
  <si>
    <t>K1</t>
  </si>
  <si>
    <t>K2</t>
  </si>
  <si>
    <t>...</t>
  </si>
  <si>
    <t>Pasiūlymų vertinimas</t>
  </si>
  <si>
    <r>
      <t>Vertinama, kiek tiekėjas</t>
    </r>
    <r>
      <rPr>
        <sz val="11"/>
        <rFont val="Calibri"/>
        <family val="2"/>
        <scheme val="minor"/>
      </rPr>
      <t xml:space="preserve"> procentų </t>
    </r>
    <r>
      <rPr>
        <sz val="11"/>
        <rFont val="Calibri"/>
        <family val="2"/>
        <charset val="186"/>
        <scheme val="minor"/>
      </rPr>
      <t xml:space="preserve">daugiau nei minimalus darbo užmokestis, nustatytas Lietuvos Respublikoje, įsipareigoja mokėti visiems darbuotojams, kurie vykdys sutartį, išskyrus vadovaujančius asmenis (vadovaujantiems asmenims priskiriami: organizacijos vadovas, vidutinės grandies vadovas, statybų vadovas, specialiųjų darbų vadovas ir kiti vadovai), atsižvelgiant į tokių darbuotojų skaičių. Darbuotojų mėnesinis darbo užmokestis vertinamas pagal du subkriterijus: darbuotojų darbo užmokesčio skirtumas ir darbuotų skaičius. Iš pradžių įvertinamas kiekvieno sutartį vykdysiančio darbuotojo darbo užmokesčio skirtumas pagal </t>
    </r>
    <r>
      <rPr>
        <sz val="11"/>
        <rFont val="Calibri"/>
        <family val="2"/>
        <scheme val="minor"/>
      </rPr>
      <t>10</t>
    </r>
    <r>
      <rPr>
        <sz val="11"/>
        <color rgb="FFFF0000"/>
        <rFont val="Calibri"/>
        <family val="2"/>
        <scheme val="minor"/>
      </rPr>
      <t xml:space="preserve"> </t>
    </r>
    <r>
      <rPr>
        <sz val="11"/>
        <rFont val="Calibri"/>
        <family val="2"/>
        <scheme val="minor"/>
      </rPr>
      <t xml:space="preserve">formulę, </t>
    </r>
    <r>
      <rPr>
        <sz val="11"/>
        <rFont val="Calibri"/>
        <family val="2"/>
        <charset val="186"/>
        <scheme val="minor"/>
      </rPr>
      <t xml:space="preserve">lyginant darbo užmokestį su Lietuvos Respublikoje nustatytu minimaliu darbo užmokesčiu, o pagal 11 formulę  gauti rezultatai susumuojami. Apskaičiavus vertinamo pasiūlymo reikšmes, suteikiami  balai už mokamą didesnį darbo užmokestį kartu įvertinant  darbuotojų skaičių pagal 4 ir 5*  formules.  Darbuotojų mėnesinis darbo užmokestis kriterijaus vertinime, suteikiamas didesnis balas už mokamą didesnį darbo užmokestį ir didesnį sutartį vykdysiančių darbuotojų skaičių. </t>
    </r>
  </si>
  <si>
    <t xml:space="preserve">Vertinama, kiek statinio statyboje naudojama perdirbtų medžiagų. Vertinamas pastato elementų skaičius, kai konkrečiame elemente naudojama 15 ir daugiau proc. perdirbtų medžiagų. Už kiekvieną pastato elementą, kuriame tiekėjas įsipareigoja naudoti 15 ir daugiau proc. perdirbtų medžiagų, skiriama po vieną balą. </t>
  </si>
  <si>
    <t>PO pasirenka ir PD nurodo, kuriuos pastato elementus ji vertins. Rekomenduojama naujos pastato statybos atveju naudoti visus pastato elementus, rekonstrukcijos ar kapitalinio remonto - tuos pastato elementus, kuriuose bus vykdoma rekonstrukcija ar kapitalinis remontas.</t>
  </si>
  <si>
    <r>
      <rPr>
        <i/>
        <sz val="11"/>
        <color theme="1"/>
        <rFont val="Calibri"/>
        <family val="2"/>
        <charset val="186"/>
        <scheme val="minor"/>
      </rPr>
      <t xml:space="preserve">PASTABA: </t>
    </r>
    <r>
      <rPr>
        <b/>
        <i/>
        <sz val="11"/>
        <color theme="1"/>
        <rFont val="Calibri"/>
        <family val="2"/>
        <charset val="186"/>
        <scheme val="minor"/>
      </rPr>
      <t xml:space="preserve"> </t>
    </r>
    <r>
      <rPr>
        <i/>
        <sz val="11"/>
        <color rgb="FFC00000"/>
        <rFont val="Calibri"/>
        <family val="2"/>
        <charset val="186"/>
        <scheme val="minor"/>
      </rPr>
      <t>Rekomenduojame statinio projekto vykdymo priežiūros paslaugas pirkti kartu su techninio projekto parengimu. Visgi, jei PO konkrečiu pirkimu neperka statinio projekto vykdymo priežiūros paslaugų, statinio projekto vykdymo priežiūros vadovo patirtis nevertinama (nes nėra pirkimo objekto dalis) ir nežymima varnele.</t>
    </r>
  </si>
  <si>
    <t xml:space="preserve">PO 2 lentelėje surašo tiekėjų pateiktas reikšmes metais ir įvykdytų panašaus pobūdžio sutarčių skaičius. </t>
  </si>
  <si>
    <r>
      <rPr>
        <sz val="11"/>
        <color theme="1" tint="0.14999847407452621"/>
        <rFont val="Calibri"/>
        <family val="2"/>
        <charset val="186"/>
        <scheme val="minor"/>
      </rPr>
      <t xml:space="preserve">Vertinama tiekėjo siūlomų sutartį vykdysiančių vadovaujančių darbuotojų patirtis vykdant panašaus pobūdžio sutartis per pastaruosius  3 metus, t. y. sutartis, kurių vertė lygi arba didesnė už </t>
    </r>
    <r>
      <rPr>
        <i/>
        <sz val="11"/>
        <color rgb="FFFF0000"/>
        <rFont val="Calibri"/>
        <family val="2"/>
        <charset val="186"/>
        <scheme val="minor"/>
      </rPr>
      <t>xx</t>
    </r>
    <r>
      <rPr>
        <sz val="11"/>
        <color theme="1" tint="0.14999847407452621"/>
        <rFont val="Calibri"/>
        <family val="2"/>
        <charset val="186"/>
        <scheme val="minor"/>
      </rPr>
      <t xml:space="preserve"> Eur</t>
    </r>
    <r>
      <rPr>
        <i/>
        <sz val="11"/>
        <color theme="1" tint="0.14999847407452621"/>
        <rFont val="Calibri"/>
        <family val="2"/>
        <charset val="186"/>
        <scheme val="minor"/>
      </rPr>
      <t xml:space="preserve"> (</t>
    </r>
    <r>
      <rPr>
        <i/>
        <sz val="11"/>
        <color rgb="FFFF0000"/>
        <rFont val="Calibri"/>
        <family val="2"/>
        <charset val="186"/>
        <scheme val="minor"/>
      </rPr>
      <t>PO paskaičiuoja tikslią sumą, kuri turėtų būti lygi 0,3 pirkimo objekto vertės, kai sudaroma didelės vertės sutartis, 0,5 pirkimo objekto vertės, kai sudaroma vidutinės vertės sutartis, 0,7 pirkimo objekto vertės, kai sudaroma mažos vertės sutartis ir ją įrašo į PD</t>
    </r>
    <r>
      <rPr>
        <i/>
        <sz val="11"/>
        <color theme="1"/>
        <rFont val="Calibri"/>
        <family val="2"/>
        <charset val="186"/>
        <scheme val="minor"/>
      </rPr>
      <t>),</t>
    </r>
    <r>
      <rPr>
        <i/>
        <sz val="11"/>
        <color theme="1" tint="0.14999847407452621"/>
        <rFont val="Calibri"/>
        <family val="2"/>
        <charset val="186"/>
        <scheme val="minor"/>
      </rPr>
      <t xml:space="preserve"> </t>
    </r>
    <r>
      <rPr>
        <sz val="11"/>
        <color theme="1" tint="0.14999847407452621"/>
        <rFont val="Calibri"/>
        <family val="2"/>
        <charset val="186"/>
        <scheme val="minor"/>
      </rPr>
      <t>o sutarties dalykas -</t>
    </r>
    <r>
      <rPr>
        <sz val="11"/>
        <color theme="1"/>
        <rFont val="Calibri"/>
        <family val="2"/>
        <charset val="186"/>
        <scheme val="minor"/>
      </rPr>
      <t xml:space="preserve"> </t>
    </r>
    <r>
      <rPr>
        <i/>
        <sz val="11"/>
        <color rgb="FFFF0000"/>
        <rFont val="Calibri"/>
        <family val="2"/>
        <charset val="186"/>
        <scheme val="minor"/>
      </rPr>
      <t xml:space="preserve">įrašo PO pagal savo pirkimo objektą. </t>
    </r>
    <r>
      <rPr>
        <sz val="11"/>
        <color theme="1" tint="0.14999847407452621"/>
        <rFont val="Calibri"/>
        <family val="2"/>
        <charset val="186"/>
        <scheme val="minor"/>
      </rPr>
      <t xml:space="preserve">Vertinamos tos sutartys, kuriose asmenys atliko statinio projekto vadovo ir/ar statinio projekto vykdymo priežiūros funkcijas. </t>
    </r>
  </si>
  <si>
    <t xml:space="preserve">Vertinama tiekėjo siūlomų sutartį vykdysiančių vadovaujančių darbuotojų patirtis (metais). </t>
  </si>
  <si>
    <r>
      <t>Kai vertinamas kriterijus nesusideda iš atskirų subkriterijų ir jo reikšmė geresnė, kai ji yra didesnė, jo balai apskaičiuojami vertinamo pasiūlymo kriterijaus reikšmės (B</t>
    </r>
    <r>
      <rPr>
        <vertAlign val="subscript"/>
        <sz val="11"/>
        <rFont val="Calibri"/>
        <family val="2"/>
        <scheme val="minor"/>
      </rPr>
      <t>i</t>
    </r>
    <r>
      <rPr>
        <sz val="11"/>
        <rFont val="Calibri"/>
        <family val="2"/>
        <charset val="186"/>
        <scheme val="minor"/>
      </rPr>
      <t>) ir geriausios pasiūlytos to kriterijaus reikšmės (B</t>
    </r>
    <r>
      <rPr>
        <vertAlign val="subscript"/>
        <sz val="11"/>
        <rFont val="Calibri"/>
        <family val="2"/>
        <scheme val="minor"/>
      </rPr>
      <t>max</t>
    </r>
    <r>
      <rPr>
        <sz val="11"/>
        <rFont val="Calibri"/>
        <family val="2"/>
        <charset val="186"/>
        <scheme val="minor"/>
      </rPr>
      <t>) santykį padauginant iš vertinamo kriterijaus lyginamojo svorio (Y</t>
    </r>
    <r>
      <rPr>
        <vertAlign val="subscript"/>
        <sz val="11"/>
        <rFont val="Calibri"/>
        <family val="2"/>
        <scheme val="minor"/>
      </rPr>
      <t>i</t>
    </r>
    <r>
      <rPr>
        <sz val="11"/>
        <rFont val="Calibri"/>
        <family val="2"/>
        <charset val="186"/>
        <scheme val="minor"/>
      </rPr>
      <t xml:space="preserve">): </t>
    </r>
  </si>
  <si>
    <t>Tiekėjo darbuotojų patirtis</t>
  </si>
  <si>
    <t xml:space="preserve">Vertinama tiekėjo siūlomų sutartį vykdysiančių  vadovaujančių darbuotojų  kvalifikaciją pagal: </t>
  </si>
  <si>
    <t>1 Kriterijus</t>
  </si>
  <si>
    <t>2 Kriterijus</t>
  </si>
  <si>
    <r>
      <t>Vertinama</t>
    </r>
    <r>
      <rPr>
        <sz val="11"/>
        <color rgb="FFFF0000"/>
        <rFont val="Calibri"/>
        <family val="2"/>
        <charset val="186"/>
      </rPr>
      <t xml:space="preserve"> inžinerinių sistemų įrenginių eksploatacija (techninė profilaktika ir (ar) eksploatacinių medžiagų keitimas)</t>
    </r>
    <r>
      <rPr>
        <sz val="11"/>
        <color theme="1"/>
        <rFont val="Calibri"/>
        <family val="2"/>
        <charset val="186"/>
      </rPr>
      <t xml:space="preserve"> ciklais, t. y. bus vertinama, kad kuo laikotarpis tarp eksplotacijos ciklų ilgesnis, tuo tiekėjo siūloma įranga yra geresnė ir leis PO ekonomiškiau eksploatuoti įrenginius. Aukščiausias balas skiriamas to tiekėjo pasiūlymui, kuris siūlo ilgiausią laikotarpį (mėnesiais) tarp eksploatacijos ciklų, kitiems balai skiriami proporcingai žemesni. Toks vertinimas bus atliekamas dėl kiekvieno žemiau nurodyto subkriterijaus (tiekėjo nurodytas periodiškumas mėnesiais). Kriterijaus balai apskaičiuojami pagal </t>
    </r>
    <r>
      <rPr>
        <sz val="11"/>
        <color rgb="FFFF0000"/>
        <rFont val="Calibri"/>
        <family val="2"/>
        <charset val="186"/>
      </rPr>
      <t>4 ir 5</t>
    </r>
    <r>
      <rPr>
        <sz val="11"/>
        <color theme="1"/>
        <rFont val="Calibri"/>
        <family val="2"/>
        <charset val="186"/>
      </rPr>
      <t xml:space="preserve"> formules </t>
    </r>
    <r>
      <rPr>
        <i/>
        <sz val="11"/>
        <color rgb="FFFF0000"/>
        <rFont val="Calibri"/>
        <family val="2"/>
        <charset val="186"/>
      </rPr>
      <t>(ar 7 formulę, jei vertinamas kriterijus be atskirų subkriterijų)</t>
    </r>
    <r>
      <rPr>
        <sz val="11"/>
        <color theme="1"/>
        <rFont val="Calibri"/>
        <family val="2"/>
        <charset val="186"/>
      </rPr>
      <t>*.</t>
    </r>
  </si>
  <si>
    <t>PO šiame dokumente esančią pažymėtą raudonai informaciją pakoreguoja pagal poreikį.</t>
  </si>
  <si>
    <t>PO pasirenka kriterijus, 2 lentelėje nustatydama jiems lyginamuosius svorius (kiti kriterijai tampa neaktyvūs). Šių svorių ir kainos lyginamojo svorio (3 lentelė) suma lygi 100.</t>
  </si>
  <si>
    <t>Atlikimo terminas</t>
  </si>
  <si>
    <t xml:space="preserve">Kriterijui įvertinti tiekėjas turi nurodyti darbų atlikimo terminą </t>
  </si>
  <si>
    <r>
      <t xml:space="preserve">Vertinamas tiekėjo pasiūlytas </t>
    </r>
    <r>
      <rPr>
        <i/>
        <sz val="11"/>
        <color rgb="FFFF0000"/>
        <rFont val="Calibri"/>
        <family val="2"/>
        <charset val="186"/>
      </rPr>
      <t>paslaugų ir darbų (PO nurodo atsižvelgdama į tai, kas yra perkama)</t>
    </r>
    <r>
      <rPr>
        <sz val="11"/>
        <color theme="1"/>
        <rFont val="Calibri"/>
        <family val="2"/>
        <charset val="186"/>
      </rPr>
      <t xml:space="preserve"> atlikimo terminas </t>
    </r>
    <r>
      <rPr>
        <i/>
        <sz val="11"/>
        <color rgb="FFFF0000"/>
        <rFont val="Calibri"/>
        <family val="2"/>
        <charset val="186"/>
      </rPr>
      <t>xx</t>
    </r>
    <r>
      <rPr>
        <sz val="11"/>
        <color theme="1"/>
        <rFont val="Calibri"/>
        <family val="2"/>
        <charset val="186"/>
      </rPr>
      <t xml:space="preserve"> </t>
    </r>
    <r>
      <rPr>
        <i/>
        <sz val="11"/>
        <color rgb="FFFF0000"/>
        <rFont val="Calibri"/>
        <family val="2"/>
        <charset val="186"/>
      </rPr>
      <t>(dienomis, savaitėmis, mėnesiais, kaip pasirenka PO)</t>
    </r>
    <r>
      <rPr>
        <sz val="11"/>
        <rFont val="Calibri"/>
        <family val="2"/>
        <charset val="186"/>
      </rPr>
      <t xml:space="preserve">. Kuo trumpesnį darbų atlikimo laikotarpį tiekėjas siūlo, tuo daugiau balų suteikiama. Kriterijaus balai apskaičiuojami pagal </t>
    </r>
    <r>
      <rPr>
        <i/>
        <sz val="11"/>
        <rFont val="Calibri"/>
        <family val="2"/>
        <charset val="186"/>
      </rPr>
      <t>8 formulę</t>
    </r>
    <r>
      <rPr>
        <sz val="11"/>
        <rFont val="Calibri"/>
        <family val="2"/>
        <charset val="186"/>
      </rPr>
      <t>*.</t>
    </r>
  </si>
  <si>
    <t>ATLIKIMO TERMINAS</t>
  </si>
  <si>
    <t>Lietuvos Respublikos aplinkos ministro 2011 m. birželio 28 d.  įsakymas Nr. D1-508 "Dėl produktų, kurių viešiesiems pirkimams taikytini aplinkos apsaugos kriterijai, sąrašo, aplinkos apsaugos kriterijų ir aplinkos apsaugos kriterijų, kuriuos perkančiosios organizacijos turi taikyti pirkdamos prekes, paslaugas ar darbus, taikymo tvarkos aprašo patvirtinimo</t>
  </si>
  <si>
    <t>Šį kriterijų rekomenduojama rinktis tik išimtinais atvejais, kai pirkimo objektui terminas turi tiesioginės įtakos PO veiklos vykdymui ir suteikia aiškią ir pagrįstą naudą bei tik tuomet, kai tikrai aktuali statybos darbų pabaigos data, tačiau PO abejoja, ar gali reikalauti tokio privalomo termino dėl pernelyg trumpo likusio laikotarpio (pvz. mokyklos remonto darbus pageidautina atlikti iki rugsėjo 1 d.; „arterinės“  gatvės sutvarkymas turi būti baigtas iki „spūsčių“ laikotarpio (rudens); teritorijos sutvarkymo darbai - iki šalnų periodo ir kt.). Tuomet ji PD nurodo protingą minimalų terminą, o ekonominiame naudingume vertina tiekėjų pasiūlytą trumpesnį terminą.</t>
  </si>
  <si>
    <r>
      <t xml:space="preserve">PO vertins pasiūlymus ir pasirinks ekonomiškai naudingiausią pasiūlymą pagal </t>
    </r>
    <r>
      <rPr>
        <b/>
        <sz val="11"/>
        <rFont val="Calibri"/>
        <family val="2"/>
        <charset val="186"/>
        <scheme val="minor"/>
      </rPr>
      <t>kainos ir kokybės santykį</t>
    </r>
    <r>
      <rPr>
        <sz val="11"/>
        <rFont val="Calibri"/>
        <family val="2"/>
        <charset val="186"/>
        <scheme val="minor"/>
      </rPr>
      <t xml:space="preserve"> pagal 1 lentelėje nurodytus kriterijus ir jų subkriterijus.</t>
    </r>
  </si>
  <si>
    <t xml:space="preserve">Šioje dalyje PO parengia PD dalį (formą), susijusią su pasiūlymų vertinimu. Lentelę PO užpildo kopijuodama pasirinktų kriterijų puslapiuose pateiktą informaciją, o lyginamuosius svorius - tuos, kuriuos pasirinko dalyje "kriterijų sąrašas". </t>
  </si>
  <si>
    <t>Vertinama, kokias aplinkosaugos charakteristikas tenkina pasiūlymas pagal PO nustatytus subkriterijus:</t>
  </si>
  <si>
    <t>PASTABA:  PD nurodykite 1 lentelės subkriterijų lyginamuosius svorius.</t>
  </si>
  <si>
    <r>
      <t xml:space="preserve">Degumas - reakcija į ugnį. Vertinama suteikiant balus pagal gaminio klasę. </t>
    </r>
    <r>
      <rPr>
        <i/>
        <sz val="11"/>
        <color rgb="FFFF0000"/>
        <rFont val="Calibri"/>
        <family val="2"/>
        <charset val="186"/>
        <scheme val="minor"/>
      </rPr>
      <t>(PO nurodo, kiek balų ji suteiks už kiekvieną klasę. Rekomenduojama balus suteikti proporcingai kokybiniams rodikliams, būdingiems kiekvienai klasei (klasės: A1, A2, B, C, D, E, F (NPD)(aukščiausia klasė - A1). Balai nesuteikiami dėl žemiausios klasės, taip pat dėl klasės, kuri nustatyta kaip minimalus techninės specifikacijos reikalavimas).</t>
    </r>
  </si>
  <si>
    <r>
      <t xml:space="preserve">Degumas. Vertinama pagal klases. </t>
    </r>
    <r>
      <rPr>
        <i/>
        <sz val="11"/>
        <color rgb="FFFF0000"/>
        <rFont val="Calibri"/>
        <family val="2"/>
        <charset val="186"/>
        <scheme val="minor"/>
      </rPr>
      <t>(PO nurodo, kiek balų ji suteiks už kiekvieną klasę. Rekomenduojama balus suteikti proporcingai kokybiniams rodikliams, būdingiems kiekvienai klasei (klasės: A1, A2, B, C, D, E, F (NPD)(aukščiausia klasė - A1). Balai nesuteikiami dėl žemiausios klasės, taip pat dėl klasės, kuri nustatyta kaip minimalus techninės specifikacijos reikalavimas)</t>
    </r>
  </si>
  <si>
    <r>
      <t xml:space="preserve">Išorinis ugnies poveikis. Vertinama pagal klases. </t>
    </r>
    <r>
      <rPr>
        <i/>
        <sz val="11"/>
        <color rgb="FFFF0000"/>
        <rFont val="Calibri"/>
        <family val="2"/>
        <charset val="186"/>
        <scheme val="minor"/>
      </rPr>
      <t xml:space="preserve"> (PO nurodo, kiek balų ji suteiks už kiekvieną klasę. Rekomenduojama balus suteikti proporcingai kokybiniams rodikliams, būdingiems kiekvienai klasei (klasės: Broof, Croof, Droof, Eroof, Froof (NPD) (aukščiausia klasė - Broof). Rekomenduojama balų nesuteikti, kai tiekėjas pasiūlo produktą, atitinkantį minimalų techninės specifikacijos reikalavimą.)</t>
    </r>
  </si>
  <si>
    <r>
      <t xml:space="preserve">Keraminių grindų plytelių slidumas - kritinis kampas α  pagal A, B priedų testą.  Kuo reikšmė didesnė, tuo daugiau balų skiriama pasiūlymui. </t>
    </r>
    <r>
      <rPr>
        <i/>
        <sz val="11"/>
        <color rgb="FFFF0000"/>
        <rFont val="Calibri"/>
        <family val="2"/>
        <charset val="186"/>
        <scheme val="minor"/>
      </rPr>
      <t>(Slidumui įvertinti rekomenduojama pasirinkti vieną iš trijų subkriterijų (šioje lentelėje - 2-4). Atkreipiamas dėmesys, kad PO turi gebėti įvertinti atitikimą, jei tiekėjo reikšmės bus pateiktos pagal senesnius/kitus standartus)</t>
    </r>
    <r>
      <rPr>
        <i/>
        <sz val="11"/>
        <rFont val="Calibri"/>
        <family val="2"/>
        <charset val="186"/>
        <scheme val="minor"/>
      </rPr>
      <t xml:space="preserve">
</t>
    </r>
  </si>
  <si>
    <r>
      <t xml:space="preserve">Lenkiamojo tempimo stipris (tik membranų komponentui). Vertinama suteikiant balus pagal gaminio klasę. </t>
    </r>
    <r>
      <rPr>
        <i/>
        <sz val="11"/>
        <color rgb="FFFF0000"/>
        <rFont val="Calibri"/>
        <family val="2"/>
        <charset val="186"/>
        <scheme val="minor"/>
      </rPr>
      <t>(PO nurodo, kiek balų ji suteiks už kiekvieną klasę. Rekomenduojama balus suteikti proporcingai kokybiniams rodikliams, būdingiems kiekvienai klasei. Klasės:  A, B, C, D (aukščiausia klasė - D). Balai nesuteikiami dėl žemiausios klasės, taip pat dėl klasės, kuri nustatyta kaip minimalus techninės specifikacijos reikalavimas).</t>
    </r>
    <r>
      <rPr>
        <i/>
        <sz val="11"/>
        <rFont val="Calibri"/>
        <family val="2"/>
        <charset val="186"/>
        <scheme val="minor"/>
      </rPr>
      <t xml:space="preserve">
</t>
    </r>
  </si>
  <si>
    <r>
      <t xml:space="preserve">Apkrovos pajėgumas - pagrindas (substruktūra). Vertinama suteikiant balus pagal gaminio klasę. </t>
    </r>
    <r>
      <rPr>
        <i/>
        <sz val="11"/>
        <color rgb="FFFF0000"/>
        <rFont val="Calibri"/>
        <family val="2"/>
        <charset val="186"/>
        <scheme val="minor"/>
      </rPr>
      <t xml:space="preserve">(PO nurodo, kiek balų ji suteiks už kiekvieną klasę. Rekomenduojama balus suteikti proporcingai kokybiniams rodikliams, būdingiems kiekvienai klasei. Klasės:  1, 2, 3 (aukščiausia klasė - 1). Balai nesuteikiami dėl žemiausios klasės, taip pat dėl klasės, kuri nustatyta kaip minimalus techninės specifikacijos reikalavimas.) </t>
    </r>
  </si>
  <si>
    <r>
      <t xml:space="preserve">Vertinamas Pastato išorės atitvarų šilumos perdavimo koeficientas U (W/(m2·K)) pagal žemiau nurodytus subkriterijų subkriterijus. Kuo šis koeficientas mažesnis, tuo didesnė šiluma išlaikoma pastate, tuo didesnis skiriamas balas. Aukščiausias balas skiriamas to tiekėjo pasiūlymui, kuris siūlo geriausią reikšmę, kitiems balai skiriami proporcingai žemesni. Minimalios ir maksimalios galimos reikšmės bei skiriamų balų intervalai nustatyti 2 lentelėje </t>
    </r>
    <r>
      <rPr>
        <i/>
        <sz val="11"/>
        <color rgb="FFFF0000"/>
        <rFont val="Calibri"/>
        <family val="2"/>
        <charset val="186"/>
        <scheme val="minor"/>
      </rPr>
      <t>(lentelėje nustatytos CPVA siūlomos ribos, PO gali nustatyti savo ribas)</t>
    </r>
    <r>
      <rPr>
        <sz val="11"/>
        <rFont val="Calibri"/>
        <family val="2"/>
        <charset val="186"/>
        <scheme val="minor"/>
      </rPr>
      <t xml:space="preserve">. Balai suteikiami interpoliavimo metodu - tiekėjo pasiūlytoms reikšmėms suteikiant balus proporcingai pagal nustatytą vertinimo skalę. Kriterijaus balui apskaičiuoti  naudojama </t>
    </r>
    <r>
      <rPr>
        <i/>
        <sz val="11"/>
        <color rgb="FFFF0000"/>
        <rFont val="Calibri"/>
        <family val="2"/>
        <charset val="186"/>
        <scheme val="minor"/>
      </rPr>
      <t>4 ir 5 formulės (arba 7   formulė, jei yra kriterijus be atskirų subkriterijų)*</t>
    </r>
    <r>
      <rPr>
        <sz val="11"/>
        <rFont val="Calibri"/>
        <family val="2"/>
        <charset val="186"/>
        <scheme val="minor"/>
      </rPr>
      <t xml:space="preserve">. Subkriterijaus arba kriterijaus balų skyrimui taikoma </t>
    </r>
    <r>
      <rPr>
        <i/>
        <sz val="11"/>
        <color rgb="FFFF0000"/>
        <rFont val="Calibri"/>
        <family val="2"/>
        <charset val="186"/>
        <scheme val="minor"/>
      </rPr>
      <t>9 formulė</t>
    </r>
    <r>
      <rPr>
        <sz val="11"/>
        <rFont val="Calibri"/>
        <family val="2"/>
        <charset val="186"/>
        <scheme val="minor"/>
      </rPr>
      <t>*.</t>
    </r>
  </si>
  <si>
    <r>
      <t>Lentelėje pateiktos minimalios ir maksimalios reikšmės pagal PO planuojamą suvartoti elektros energijos iš atsinaujinančių šaltinių kiekį (</t>
    </r>
    <r>
      <rPr>
        <i/>
        <sz val="11"/>
        <color rgb="FFFF0000"/>
        <rFont val="Calibri"/>
        <family val="2"/>
        <charset val="186"/>
        <scheme val="minor"/>
      </rPr>
      <t>saulės ir vėjo energijos parametrų reikšmes kw/m (kilovatvalanes per metus) PO nustato pati įsivertinusi poreikį</t>
    </r>
    <r>
      <rPr>
        <sz val="11"/>
        <color theme="1"/>
        <rFont val="Calibri"/>
        <family val="2"/>
        <charset val="186"/>
        <scheme val="minor"/>
      </rPr>
      <t xml:space="preserve">, </t>
    </r>
    <r>
      <rPr>
        <i/>
        <sz val="11"/>
        <color rgb="FFFF0000"/>
        <rFont val="Calibri"/>
        <family val="2"/>
        <charset val="186"/>
        <scheme val="minor"/>
      </rPr>
      <t>o geoterminio šildymo parametrui CPVA pateikia siūlomas reikšmes. Geoterminio šildymo parametras vertinamas šildymo įrenginio naudingumo koeficientu COP (Coefficient Of performance). Šis koeficientas parodo, kiek šilumos pagaminama iš 1kW elektros. Įrenginys laikomas A klasės - jei COP &gt; 3.60; G klasės - jei COP &lt;= 2.4).</t>
    </r>
  </si>
  <si>
    <t>Balai nebus skiriami už tuos universalaus dizaino principus, kurie yra privalomi pagal teisės aktus, t. y. atitinka reikalavimus neįgaliesiems, nustatytus normatyviniuose statybos techniniuose dokumentuose, bei kitus reikalavimus, nurodytus normatyviniuose statinio saugos ir paskirties dokumentuose, kurie yra privalomi projektuojant ir statant statinius.                                                                                                                                                               Balus skiria PO ekspertai, kurie vertina, ar tiekėjo nurodyti universalaus dizaino principai yra įgyvendinami bei ar jie nėra privalomi pagal teisės aktus. Tiekėjo nurodytus, tačiau praktiškai dėl pirkimo objekto specifikos neįgyvendinamus universalaus dizaino principus, balai nebus skiriami. Už nepilnai įgyvendinamą/tiekėjo nepilnai nurodytą ar pagrįstą universalaus dizaino principą gali būti skiriama 0,5 balo.</t>
  </si>
  <si>
    <t xml:space="preserve">Tiekėjas universalaus dizaino principus nurodo vadovaudamasis interneto svetainėje www.universali-architektura.lt pateikta informacija apie PO nurodytus subkriterijus. Atskirais universalaus dizaino principais laikomi elementai, kurie savo pobūdžiu yra atskiri techniniai parametrai.                                                                                                                                                       </t>
  </si>
  <si>
    <t>PASTABA:  PD nurodykite 1 lentelės subkriterijų komponentų lyginamuosius svorius.</t>
  </si>
  <si>
    <r>
      <t xml:space="preserve">*Kriterijaus vertinimui naudojama skyrelio "PD rengimas"  4 ir 5 formulės </t>
    </r>
    <r>
      <rPr>
        <i/>
        <sz val="10"/>
        <color theme="1"/>
        <rFont val="Calibri"/>
        <family val="2"/>
        <charset val="186"/>
        <scheme val="minor"/>
      </rPr>
      <t>(jei PD keisis numeracija, pateikite teisingą nuorodą)</t>
    </r>
    <r>
      <rPr>
        <sz val="11"/>
        <color theme="1"/>
        <rFont val="Calibri"/>
        <family val="2"/>
        <charset val="186"/>
        <scheme val="minor"/>
      </rPr>
      <t>:</t>
    </r>
  </si>
  <si>
    <t>2) Rengiant aplinkosaugos kriterijus rekomenduojama vadovautis:
 − Europos Komisijos tarnybų dokumentu "ES žaliųjų viešųjų pirkimų kriterijai, taikomi biurų pastatų projektavimui, statybai ir valdymui" ;
-  Lietuvos Respublikos aplinkos ministro 2011 m. birželio 28 d.  įsakymu Nr. D1-508 "Dėl produktų, kurių viešiesiems pirkimams taikytini aplinkos apsaugos kriterijai, sąrašo, aplinkos apsaugos kriterijų ir aplinkos apsaugos kriterijų, kuriuos perkančiosios organizacijos turi taikyti pirkdamos prekes, paslaugas ar darbus, taikymo tvarkos aprašo patvirtinimo" (toliau - AM įsakymas). Jei įgyvendinamos VPĮ 35 str. 2 d. 12 p. nuostatos, PO turi vadovautis AM įsakymu.
 Pasiūlymų vertinimui PO gali naudoti ir minimalius, ir išplėstinius reikalavimus, nustatytus AM įsakyme. Juos galima naudoti ir tuomet, kai dalis aplinkos apsaugos reikalavimų keliami techninėje specifikacijoje (privalomi reikalavimai pasiūlymui). Tokiu atveju pasiūlymų vertinimui naudojami aukštesni arba kiti aplinkosaugos reikalavimai, pavyzdžiui, techninei specifikacijai apibrėžti naudojami AM įsakyme nustatyti  minimalūs kriterijai, o vertinimui – išplėstiniai. Pažymėtina, kad pirkimas laikomas žaliuoju viešuoju pirkimu, jei PO PD naudoja visus produktui tinkamus minimalius aplinkos apsaugos reikalavimus.</t>
  </si>
  <si>
    <r>
      <t xml:space="preserve">4) </t>
    </r>
    <r>
      <rPr>
        <b/>
        <i/>
        <sz val="11"/>
        <color theme="1" tint="0.14999847407452621"/>
        <rFont val="Calibri"/>
        <family val="2"/>
        <charset val="186"/>
        <scheme val="minor"/>
      </rPr>
      <t>Sutarties projekte ir atitinkamai sutartyje</t>
    </r>
    <r>
      <rPr>
        <sz val="11"/>
        <color theme="1" tint="0.14999847407452621"/>
        <rFont val="Calibri"/>
        <family val="2"/>
        <charset val="186"/>
        <scheme val="minor"/>
      </rPr>
      <t xml:space="preserve"> siūlome numatyti, kad pirkimo sutarties vykdymo metu PO tikrins atitikimą pasiūlyme nurodytiems įsipareigojimams, prašydama pateikti įsigytų medžiagų savybes patvirtinančius sertifikavimo įstaigų ar gamintojo sertifikatus ar kitus dokumentus, nurodytus PD, kurie patvirtina deklaruojamą reikšmę dėl panaudotų medžiagų. Sutarties projekte ir atitinkamai sutartyje turi būti numatyta aukščiau minimų dokumentų pateikimo PO tvarka.          </t>
    </r>
  </si>
  <si>
    <t>PD RENGIMAS</t>
  </si>
  <si>
    <t xml:space="preserve">Dalyje "PD rengimas" pateiktas kriterijaus aprašymas, kurį PO papildo, jei reikia, pasirenka taikytinus subkriterijus (jei yra), subkritetijams suteikia lyginamuosius svorius. </t>
  </si>
  <si>
    <t>PASTABA: PD nurodykite 1 lentelės subkriterijų lyginamuosius svorius.</t>
  </si>
  <si>
    <t>PO PD nurodo reikalavimus, kuriuos pasirinko vertinti, pavyzdžiui:</t>
  </si>
  <si>
    <t>PO PD nurodo elementus, kuriuos pasirinko vertinti:</t>
  </si>
  <si>
    <r>
      <t xml:space="preserve">*Kriterijaus vertinimui naudojama skyrelio "PD rengimas"  4 ir 5 formulės </t>
    </r>
    <r>
      <rPr>
        <i/>
        <sz val="10"/>
        <color theme="1" tint="0.14999847407452621"/>
        <rFont val="Calibri"/>
        <family val="2"/>
        <charset val="186"/>
      </rPr>
      <t xml:space="preserve">(jei PD keisis numeracija, pateikite teisingą nuorodą). </t>
    </r>
    <r>
      <rPr>
        <sz val="11"/>
        <color theme="1" tint="0.14999847407452621"/>
        <rFont val="Calibri"/>
        <family val="2"/>
        <charset val="186"/>
      </rPr>
      <t>:</t>
    </r>
  </si>
  <si>
    <r>
      <t xml:space="preserve">*Kriterijaus vertinimui naudojama dalies "PD rengimas"  4 ir 5 formulės </t>
    </r>
    <r>
      <rPr>
        <i/>
        <sz val="10"/>
        <color theme="1" tint="0.14999847407452621"/>
        <rFont val="Calibri"/>
        <family val="2"/>
        <charset val="186"/>
        <scheme val="minor"/>
      </rPr>
      <t xml:space="preserve">(jei PD keisis numeracija ar kriterijus neturės atskirų subkriterijų, pateikite teisingą nuorodą). </t>
    </r>
    <r>
      <rPr>
        <sz val="11"/>
        <color theme="1" tint="0.14999847407452621"/>
        <rFont val="Calibri"/>
        <family val="2"/>
        <charset val="186"/>
        <scheme val="minor"/>
      </rPr>
      <t>:</t>
    </r>
  </si>
  <si>
    <t>Nurodoma minimali reikšmė tik tada, jei šis reikalavimas sutampa su PD nustatytu minimaliu kvalifikacijos reikalavimu ir yra identiškas, tiekėjui, pasiūliusiam šią reikšmę, automatiškai bus suteikta 0 balų, pvz. jei nustatomas kvalifikacijos reikalavimas būti įvykdžius bent 1 panašią sutartį, pasiūlymo vertinimo kriterijai gali būti nustatomi dėl panašių sutarčių įvykdymo, tačiau skiriant balus tik už įvykdytas 2 ir daugiau sutarčių.</t>
  </si>
  <si>
    <t xml:space="preserve">Dalyje "PD rengimas" pateiktas kriterijaus aprašymas, kurį PO papildo, jei reikia, pasirenka taikytinus subkriterijus (jei yra), subkriterijams suteikia lyginamuosius svorius. </t>
  </si>
  <si>
    <r>
      <t xml:space="preserve">*Kriterijaus vertinimui naudojama dalies "PD rengimas"  4 ir 5 formulės </t>
    </r>
    <r>
      <rPr>
        <i/>
        <sz val="10"/>
        <color theme="1" tint="0.14999847407452621"/>
        <rFont val="Calibri"/>
        <family val="2"/>
        <charset val="186"/>
        <scheme val="minor"/>
      </rPr>
      <t xml:space="preserve">(jei PD keisis numeracija ar kriterijus neturės atskirų subkriterijų, pateikite teisingą nuorodą) </t>
    </r>
    <r>
      <rPr>
        <sz val="11"/>
        <color theme="1" tint="0.14999847407452621"/>
        <rFont val="Calibri"/>
        <family val="2"/>
        <charset val="186"/>
        <scheme val="minor"/>
      </rPr>
      <t>:</t>
    </r>
  </si>
  <si>
    <t>Nurodoma minimali reikšmė tik tada, jei šis reikalavimas sutampa su PD nustatytu minimaliu kvalifikacijos reikalavimu ir yra identiškas, tiekėjui, pasiūliusiam šią reikšmę, automatiškai bus suteikta 0 balų, pvz. jei nustatomas kvalifikacijos reikalavimas būti įvykdžius bent 1 panašią sutartį, pasiūlymo vertinimo kriterijai gali būti nustatomi dėl panašių sutarčių įvykdymo, tačiau skiriant balus tik nuo įvykdytų ne mažiau kaip 2 sutarčių</t>
  </si>
  <si>
    <r>
      <t xml:space="preserve">*Kriterijaus vertinimui naudojama skyrelio "PD rengimas"  4 ir 5 formulės </t>
    </r>
    <r>
      <rPr>
        <i/>
        <sz val="10"/>
        <color theme="1"/>
        <rFont val="Calibri"/>
        <family val="2"/>
        <charset val="186"/>
        <scheme val="minor"/>
      </rPr>
      <t xml:space="preserve">(jei PD keisis numeracija ar kriterijus neturės atskirų subkriterijų, pateikite teisingą nuorodą). </t>
    </r>
    <r>
      <rPr>
        <sz val="11"/>
        <color theme="1"/>
        <rFont val="Calibri"/>
        <family val="2"/>
        <charset val="186"/>
        <scheme val="minor"/>
      </rPr>
      <t>:</t>
    </r>
  </si>
  <si>
    <t>Nurodoma minimali reikšmė tik tada, jei šis reikalavimas sutampa su PD nustatytu minimaliu kvalifikacijos reikalavimu ir yra identiškas, tiekėjui, pasiūliusiam šią reikšmę, automatiškai bus suteikta 0 balų, pvz. jei nustatomas kvalifikacijos reikalavimas būti įvykdžius bent 1 panašią sutartį, pasiūlymo vertinimo kriterijai gali būti nustatomi dėl panašių sutarčių įvykdymo, tačiau skiriant balus tik nuo įvykdytų ne mažiau kaip 2 sutarčių.</t>
  </si>
  <si>
    <t>PASTABA:  PD nurodykite 2 lentelės subkriterijų lyginamuosius svorius.</t>
  </si>
  <si>
    <r>
      <t xml:space="preserve">*Kriterijų vertinimui naudojama skyrelio "PD rengimas"  4 ir 5 formulės </t>
    </r>
    <r>
      <rPr>
        <i/>
        <sz val="10"/>
        <color theme="1" tint="0.14999847407452621"/>
        <rFont val="Calibri"/>
        <family val="2"/>
        <charset val="186"/>
        <scheme val="minor"/>
      </rPr>
      <t>(</t>
    </r>
    <r>
      <rPr>
        <i/>
        <sz val="10"/>
        <color theme="1" tint="0.14999847407452621"/>
        <rFont val="Calibri"/>
        <family val="2"/>
        <scheme val="minor"/>
      </rPr>
      <t>PASTABA:</t>
    </r>
    <r>
      <rPr>
        <b/>
        <i/>
        <sz val="10"/>
        <color theme="1" tint="0.14999847407452621"/>
        <rFont val="Calibri"/>
        <family val="2"/>
        <charset val="186"/>
        <scheme val="minor"/>
      </rPr>
      <t xml:space="preserve"> </t>
    </r>
    <r>
      <rPr>
        <i/>
        <sz val="10"/>
        <color theme="1" tint="0.14999847407452621"/>
        <rFont val="Calibri"/>
        <family val="2"/>
        <charset val="186"/>
        <scheme val="minor"/>
      </rPr>
      <t xml:space="preserve">jei PD keisis numeracija ar kriterijus neturės atskirų subkriterijų, pateikite teisingą formulių nuorodą) </t>
    </r>
    <r>
      <rPr>
        <sz val="11"/>
        <color theme="1" tint="0.14999847407452621"/>
        <rFont val="Calibri"/>
        <family val="2"/>
        <charset val="186"/>
        <scheme val="minor"/>
      </rPr>
      <t>:</t>
    </r>
  </si>
  <si>
    <t xml:space="preserve">Dalyje "PD rengimas" pateiktas kriterijaus aprašymas, kurį PO, jei reikia, papildo; pasirenka taikytinus subkriterijus (jei yra); subkriterijams suteikia lyginamuosius svorius. </t>
  </si>
  <si>
    <r>
      <t xml:space="preserve">*Kriterijaus vertinimui naudojama 8-ta skyrelio "PD rengimas" formulė </t>
    </r>
    <r>
      <rPr>
        <i/>
        <sz val="10"/>
        <color theme="1"/>
        <rFont val="Calibri"/>
        <family val="2"/>
        <charset val="186"/>
        <scheme val="minor"/>
      </rPr>
      <t>(jei PD keisis numeracija, pateikite teisingą nuorodą)</t>
    </r>
    <r>
      <rPr>
        <sz val="11"/>
        <color theme="1"/>
        <rFont val="Calibri"/>
        <family val="2"/>
        <charset val="186"/>
        <scheme val="minor"/>
      </rPr>
      <t>:</t>
    </r>
  </si>
  <si>
    <t xml:space="preserve">Dalyje "PD rengimas" pateiktas kriterijaus aprašymas, kurį PO, jei reikia, papildo. </t>
  </si>
  <si>
    <r>
      <t xml:space="preserve">*Kriterijaus vertinimui naudojama skyrelio "PD rengimas"  7 formulė </t>
    </r>
    <r>
      <rPr>
        <i/>
        <sz val="10"/>
        <color theme="1" tint="0.14999847407452621"/>
        <rFont val="Calibri"/>
        <family val="2"/>
        <charset val="186"/>
        <scheme val="minor"/>
      </rPr>
      <t>(jei PD keisis numeracija, pateikite teisingą nuorodą)</t>
    </r>
    <r>
      <rPr>
        <sz val="11"/>
        <color theme="1" tint="0.14999847407452621"/>
        <rFont val="Calibri"/>
        <family val="2"/>
        <charset val="186"/>
        <scheme val="minor"/>
      </rPr>
      <t>:</t>
    </r>
  </si>
  <si>
    <t xml:space="preserve">PO 1 lentelėje įrašo PD nustatytą minimalų garantijos terminą, jei ji PD nurodė, kad už jį suteikia 0 balų. </t>
  </si>
  <si>
    <t xml:space="preserve">PO 1 lentelėje įrašo PD nustatytą maksimalų garantijos terminą, jei ji PD tokį nustatė.  </t>
  </si>
  <si>
    <r>
      <t xml:space="preserve">*Kriterijaus vertinimui naudojama skyrelio "PD rengimas"  4 ir 6 formulės </t>
    </r>
    <r>
      <rPr>
        <i/>
        <sz val="10"/>
        <color theme="1"/>
        <rFont val="Calibri"/>
        <family val="2"/>
        <charset val="186"/>
        <scheme val="minor"/>
      </rPr>
      <t xml:space="preserve">(jei PD keisis numeracija ar kriterijus turės kriterijų be atskirų subkriterijų, pateikite teisingą nuorodą). </t>
    </r>
    <r>
      <rPr>
        <sz val="11"/>
        <color theme="1"/>
        <rFont val="Calibri"/>
        <family val="2"/>
        <charset val="186"/>
        <scheme val="minor"/>
      </rPr>
      <t>:</t>
    </r>
  </si>
  <si>
    <r>
      <t xml:space="preserve">*Kriterijaus vertinimui naudojama skyrelio "PD rengimas"  4 ir 5 formulės </t>
    </r>
    <r>
      <rPr>
        <i/>
        <sz val="10"/>
        <color theme="1"/>
        <rFont val="Calibri"/>
        <family val="2"/>
        <charset val="186"/>
        <scheme val="minor"/>
      </rPr>
      <t xml:space="preserve">(jei PD keisis numeracija ar kriterijus turės tik kriterijų be atskirų subkriterijų, pateikite teisingą nuorodą). </t>
    </r>
    <r>
      <rPr>
        <sz val="11"/>
        <color theme="1"/>
        <rFont val="Calibri"/>
        <family val="2"/>
        <charset val="186"/>
        <scheme val="minor"/>
      </rPr>
      <t>:</t>
    </r>
  </si>
  <si>
    <t xml:space="preserve">PO 1 lentelėje įrašo PD nustatytą minimalią subkriterijų reikšmę, jei ji PD nurodė, kad ją pasiūlius suteikiama 0 balų.  </t>
  </si>
  <si>
    <t xml:space="preserve">PO 2 lentelėje įrašo PD nustatytą maksimalią reikšmę, jei ji PD tokią atitinkamam subkriterijui nustatė. </t>
  </si>
  <si>
    <r>
      <t xml:space="preserve">*Kriterijaus vertinimui naudojama skyrelio "PD rengimas"  4, 5 ir 6 formulės </t>
    </r>
    <r>
      <rPr>
        <i/>
        <sz val="10"/>
        <color theme="1" tint="0.14999847407452621"/>
        <rFont val="Calibri"/>
        <family val="2"/>
        <charset val="186"/>
        <scheme val="minor"/>
      </rPr>
      <t xml:space="preserve">(jei PD keisis numeracija ar kriterijus turės kriterijų be atskirų subkriterijų, pateikite teisingą nuorodą). </t>
    </r>
    <r>
      <rPr>
        <sz val="11"/>
        <color theme="1" tint="0.14999847407452621"/>
        <rFont val="Calibri"/>
        <family val="2"/>
        <charset val="186"/>
        <scheme val="minor"/>
      </rPr>
      <t>:</t>
    </r>
  </si>
  <si>
    <t xml:space="preserve">PO užpildo 1 lentelę dėl tų subkriterijų, kurių reikšmė geresnė tuomet, kai ji didesnė: 1) įrašo PD nustatytą minimalią subkriterijų reikšmę, jei ji PD nurodė, kad ją pasiūlius suteikiama 0 balų; 2) įrašo maksimalią reikšmę, jei ji PD nurodė, kad ją viršijus pasiūlymui bus suteikti balai pagal maksimalią reikšmę.  </t>
  </si>
  <si>
    <t xml:space="preserve">PO užpildo 2 lentelę dėl tų subkriterijų, kurių reikšmė geresnė tuomet, kai ji mažesnė: 1) įrašo PD nustatytą maksimalią galimą subkriterijų reikšmę, jei ji PD nurodė, kad ją pasiūlius suteikiama 0 balų; 2) įrašo minimalią reikšmę, jei ji PD nurodė, kad pasiūlius žemesnę reikšmę bus suteikti balai pagal minimalią reikšmę. </t>
  </si>
  <si>
    <r>
      <t xml:space="preserve">*Kriterijaus vertinimui naudojama skyrelio "PD rengimas"  4, 5 ir 6 formulės </t>
    </r>
    <r>
      <rPr>
        <i/>
        <sz val="10"/>
        <color theme="1" tint="0.14999847407452621"/>
        <rFont val="Calibri"/>
        <family val="2"/>
        <charset val="186"/>
        <scheme val="minor"/>
      </rPr>
      <t xml:space="preserve">(jei PD keisis numeracija ar kriterijus neturės atskirų subkriterijų, pateikite teisingą nuorodą). </t>
    </r>
    <r>
      <rPr>
        <sz val="11"/>
        <color theme="1" tint="0.14999847407452621"/>
        <rFont val="Calibri"/>
        <family val="2"/>
        <charset val="186"/>
        <scheme val="minor"/>
      </rPr>
      <t>:</t>
    </r>
  </si>
  <si>
    <t>PO užpildo 2 lentelę dėl tų subkriterijų, kurių reikšmė geresnė tuomet, kai ji mažesnė: 1) įrašo PD nustatytą maksimalią galimą subkriterijų reikšmę, jei ji PD nurodė, kad ją pasiūlius suteikiama 0 balų; 2) įrašo minimalią reikšmę, jei ji PD nurodė, kad pasiūlius žemesnę reikšmę bus suteikti balai pagal minimalią reikšmę.</t>
  </si>
  <si>
    <t>PASTABA: Jeigu PO PD nurodė maksimalias reikšmes, kurias viršijus nebus suteikiama daugiau balų, ji į šią lentelę tuo atveju, kai tiekėjai pasiūlo geresnes reikšmes, rašo maksimalias nurodytas reikšmes</t>
  </si>
  <si>
    <r>
      <t xml:space="preserve">*Kriterijaus vertinimui naudojama skyrelio "PD rengimas"  4, 5 ir 6 formulės </t>
    </r>
    <r>
      <rPr>
        <i/>
        <sz val="10"/>
        <color theme="1"/>
        <rFont val="Calibri"/>
        <family val="2"/>
        <charset val="186"/>
        <scheme val="minor"/>
      </rPr>
      <t xml:space="preserve">(jei PD keisis numeracija ar kriterijus neturės atskirų subkriterijų, pateikite teisingą nuorodą). </t>
    </r>
    <r>
      <rPr>
        <sz val="11"/>
        <color theme="1"/>
        <rFont val="Calibri"/>
        <family val="2"/>
        <charset val="186"/>
        <scheme val="minor"/>
      </rPr>
      <t>:</t>
    </r>
  </si>
  <si>
    <t xml:space="preserve">PO užpildo 1 lentelę dėl tų subkriterijų, kurių reikšmė geresnė tuomet, kai ji didesnė: 1) įrašo PD nustatytą minimalią subkriterijų reikšmę, jei ji PD nurodė, kad ją pasiūlius suteikiama 0 balų; 2) įrašo maksimalią reikšmę, jei ji PD nurodė, kad ją viršijus pasiūlymui bus suteikti balai pagal maksimalią reikšmę. </t>
  </si>
  <si>
    <r>
      <t xml:space="preserve">*Kriterijaus vertinimui naudojama skyrelio "PD rengimas"  4 ir 5 formulės </t>
    </r>
    <r>
      <rPr>
        <i/>
        <sz val="10"/>
        <color theme="1" tint="0.14999847407452621"/>
        <rFont val="Calibri"/>
        <family val="2"/>
        <charset val="186"/>
        <scheme val="minor"/>
      </rPr>
      <t xml:space="preserve">(jei PD keisis numeracija ar kriterijus turės tik kriterijų be atskirų subkriterijų, pateikite teisingą nuorodą). </t>
    </r>
    <r>
      <rPr>
        <sz val="11"/>
        <color theme="1" tint="0.14999847407452621"/>
        <rFont val="Calibri"/>
        <family val="2"/>
        <charset val="186"/>
        <scheme val="minor"/>
      </rPr>
      <t>:</t>
    </r>
  </si>
  <si>
    <t>PASTABA: Jeigu PO PD nurodė maksimalias reikšmes, kurias viršijus nebus suteikiama daugiau balų, ji į šią lentelę tuo atveju, kai tiekėjai pasiūlo geresnes reikšmes, rašo maksimalias nurodytas reikšmes.</t>
  </si>
  <si>
    <r>
      <t xml:space="preserve">*Kriterijaus vertinimui naudojama skyrelio "PD rengimas"  4 ir 5 formulės </t>
    </r>
    <r>
      <rPr>
        <i/>
        <sz val="10"/>
        <color theme="1" tint="0.14999847407452621"/>
        <rFont val="Calibri"/>
        <family val="2"/>
        <charset val="186"/>
        <scheme val="minor"/>
      </rPr>
      <t xml:space="preserve">(jei PD keisis numeracija ar kriterijus neturės atskirų subkriterijų, pateikite teisingą nuorodą). </t>
    </r>
    <r>
      <rPr>
        <sz val="11"/>
        <color theme="1" tint="0.14999847407452621"/>
        <rFont val="Calibri"/>
        <family val="2"/>
        <charset val="186"/>
        <scheme val="minor"/>
      </rPr>
      <t>:</t>
    </r>
  </si>
  <si>
    <t xml:space="preserve">Subkriterijų balai bus skaičiuojami proporcingai pasiūlyme pateiktoms ir PD nurodytoms tarpinėms subkriterijų reikšmėms interpoliavimo principu, naudojant 9 formulę (ir 1 pav.). 
</t>
  </si>
  <si>
    <t>PASTABA. PO PD pateikia lentelę ir formules. Minimalios reikšmės šioje skaičiuoklės lentelėje atitinka pasiūlymų vertinimo dalyje surašytas tiekėjų pasiūlymų reikšmes)</t>
  </si>
  <si>
    <t xml:space="preserve">PO 1 lentelėje surašo minimalias tiekėjų pasiūlytas reikšmes, pagal kurias automatiškai nustatomi balų intervalai pagal PD pateiktas formules. </t>
  </si>
  <si>
    <t>PASTABA. PD nurodykite 1 lentelės subkriterijų lyginamuosius svorius.</t>
  </si>
  <si>
    <r>
      <t xml:space="preserve">*Kriterijaus vertinimui naudojama skyrelio "PD rengimas"  4 ir 5 formulės </t>
    </r>
    <r>
      <rPr>
        <i/>
        <sz val="10"/>
        <color theme="1"/>
        <rFont val="Calibri"/>
        <family val="2"/>
        <charset val="186"/>
        <scheme val="minor"/>
      </rPr>
      <t xml:space="preserve">(jei PD keisis numeracija ar kriterijus turės tik kriterijų be atskirų kriterijų, pateikite teisingą nuorodą). </t>
    </r>
    <r>
      <rPr>
        <sz val="11"/>
        <color theme="1"/>
        <rFont val="Calibri"/>
        <family val="2"/>
        <charset val="186"/>
        <scheme val="minor"/>
      </rPr>
      <t>:</t>
    </r>
  </si>
  <si>
    <t xml:space="preserve">PO 1 lentelėje įrašo PD nustatytą minimalią subkriterijų reikšmę, jei ji PD nurodė, kad ją pasiūlius suteikiama 0 balų. </t>
  </si>
  <si>
    <t>PO 2 lentelėje įrašo PD nustatytą maksimalią reikšmę, jei ji PD tokią atitinkamam subkriterijui nustatė.</t>
  </si>
  <si>
    <t xml:space="preserve">(PO subkriterijus nurodo išrinkdama parametrus iš svetainės  www.universali-architektura.lt pagal savo pirkimo objektą. Rekomenduojame subkriterijais laikyti ne visą grupę parametrų (jų yra septynios - "Išorės aplinka", "Įėjimai ir praėjimai" ir kt., žr. 1 paveiskliuką kairėje), o grupių sudedamasias dalis. Pvz., PO iš pirmos grupės pasirenka subkriterijų parametrus: "Automobilių stovėjimo aikštelės", "Suoliukai", iš antros - "Judėjimo maršrutai", ir šiuos tris subkriterijų parametrus nurodo PD bei vertina juose taikomus universalaus dizaino principus. Rekomenduojame nurodyti 3-5 subkriterijus, visais atvejais - ne daugiau kaip 10. Atskirais atvejais subkriterijumi PO gali laikyti visą grupę parametrų, tačiau turi nurodyti, iš kurių jos sudedamųjų dalių turi būti pritaikyti universalaus dizaino principai).          </t>
  </si>
  <si>
    <t>Kriterijaus balai (Ti) apskaičiuojami sudėjus subkriterijų balus (Pi) ir padauginus iš kriterijaus lyginamojo svorio (Yi).</t>
  </si>
  <si>
    <t>PASTABA: Tuo atveju, jei PO pasirenka vertinti kriterijų be atskirų subkriterijų, vertinimui vietoj 4, 5  naudojama 7  formulė:</t>
  </si>
  <si>
    <r>
      <t xml:space="preserve">*Kriterijaus vertinimui naudojama skyrelio "PD rengimas"  4  formulės </t>
    </r>
    <r>
      <rPr>
        <i/>
        <sz val="10"/>
        <color theme="1"/>
        <rFont val="Calibri"/>
        <family val="2"/>
        <charset val="186"/>
        <scheme val="minor"/>
      </rPr>
      <t>(jei PD keisis numeracija, pateikite teisingą nuorodą)</t>
    </r>
    <r>
      <rPr>
        <sz val="11"/>
        <color theme="1"/>
        <rFont val="Calibri"/>
        <family val="2"/>
        <charset val="186"/>
        <scheme val="minor"/>
      </rPr>
      <t>:</t>
    </r>
  </si>
  <si>
    <t>3 lentelė Pasiūlymų reikšmės</t>
  </si>
  <si>
    <t>PASTABA: PO rekomenduojama PD pateikti Tiekėjo darbuotojų darbo užmokesčio kriterijaus vertinimo lenteles, kurias tiekėjai užpildytų ir pateiktų su pasiūlymu. PO bendroje pasiūlymų vertinimo lentelėje (1 lentelė) suveda duomenis, juos įklijuodama iš tiekėjo atsiųstų duomenų.</t>
  </si>
  <si>
    <r>
      <t>1 subkriterijui (K</t>
    </r>
    <r>
      <rPr>
        <b/>
        <vertAlign val="subscript"/>
        <sz val="11"/>
        <color theme="1"/>
        <rFont val="Calibri"/>
        <family val="2"/>
        <charset val="186"/>
        <scheme val="minor"/>
      </rPr>
      <t>1</t>
    </r>
    <r>
      <rPr>
        <b/>
        <sz val="11"/>
        <color theme="1"/>
        <rFont val="Calibri"/>
        <family val="2"/>
        <scheme val="minor"/>
      </rPr>
      <t>) priskirto darbuotojo darbo užmokestis</t>
    </r>
  </si>
  <si>
    <r>
      <t>2 subkriterijui (K</t>
    </r>
    <r>
      <rPr>
        <b/>
        <vertAlign val="subscript"/>
        <sz val="11"/>
        <color theme="1"/>
        <rFont val="Calibri"/>
        <family val="2"/>
        <charset val="186"/>
        <scheme val="minor"/>
      </rPr>
      <t>1</t>
    </r>
    <r>
      <rPr>
        <b/>
        <sz val="11"/>
        <color theme="1"/>
        <rFont val="Calibri"/>
        <family val="2"/>
        <scheme val="minor"/>
      </rPr>
      <t>) priskirto darbuotojo darbo užmokestis</t>
    </r>
  </si>
  <si>
    <r>
      <t>3 subkriterijui (K</t>
    </r>
    <r>
      <rPr>
        <b/>
        <vertAlign val="subscript"/>
        <sz val="11"/>
        <color theme="1"/>
        <rFont val="Calibri"/>
        <family val="2"/>
        <charset val="186"/>
        <scheme val="minor"/>
      </rPr>
      <t>1</t>
    </r>
    <r>
      <rPr>
        <b/>
        <sz val="11"/>
        <color theme="1"/>
        <rFont val="Calibri"/>
        <family val="2"/>
        <scheme val="minor"/>
      </rPr>
      <t>) priskirto darbuotojo darbo užmokestis</t>
    </r>
  </si>
  <si>
    <r>
      <t>Eil. Nr. (K</t>
    </r>
    <r>
      <rPr>
        <b/>
        <vertAlign val="subscript"/>
        <sz val="11"/>
        <color theme="1"/>
        <rFont val="Calibri"/>
        <family val="2"/>
        <charset val="186"/>
        <scheme val="minor"/>
      </rPr>
      <t>2</t>
    </r>
    <r>
      <rPr>
        <b/>
        <sz val="11"/>
        <color theme="1"/>
        <rFont val="Calibri"/>
        <family val="2"/>
        <charset val="186"/>
        <scheme val="minor"/>
      </rPr>
      <t>)</t>
    </r>
  </si>
  <si>
    <t>1 lentelė Pasiūlymų  reikšmės</t>
  </si>
  <si>
    <t>PO pagal tiekėjų pateiktas pažymas užpildo 1 lentelę.</t>
  </si>
  <si>
    <t>PO pagal tiekėjų pateiktus duomenis užpildo 1 lentelę.</t>
  </si>
  <si>
    <t>2 lentelėje įrašyta Lietuvos minimalaus darbo užmokesčio (MDU), galiojančio nuo 2018 m. sausio mėn. 1 d., reikšmė - 555 Eur. Jei MDU pasikeitė - įrašykite kitą MDU reikšmę.</t>
  </si>
  <si>
    <t xml:space="preserve">PASTABA:  PO rekomenduojama PD pateikti Tiekėjo darbuotojų darbo užmokesčio kriterijaus vertinimo lenteles, kurias tiekėjai užpildytų ir pateiktų su pasiūlymu. PO bendroje pasiūlymų vertinimo lentelėje (1 lentelė) suveda duomenis, juos įklijuodama iš tiekėjo atsiųstų duomenų.Užpildžius 1 lentelę, 2 lentelėje automatiškai apskaičiuojamas kiekvieno tiekėjo pasiūlymui suteikiamų balų skaičius, kuris automatiškai perkeliamas į "Bendrą vertinimą". </t>
  </si>
  <si>
    <t>Darbuotojo darbo užmokestis</t>
  </si>
  <si>
    <r>
      <t>Eil. Nr. (L</t>
    </r>
    <r>
      <rPr>
        <b/>
        <vertAlign val="subscript"/>
        <sz val="11"/>
        <color theme="1"/>
        <rFont val="Calibri"/>
        <family val="2"/>
        <charset val="186"/>
        <scheme val="minor"/>
      </rPr>
      <t>2</t>
    </r>
    <r>
      <rPr>
        <b/>
        <sz val="11"/>
        <color theme="1"/>
        <rFont val="Calibri"/>
        <family val="2"/>
        <charset val="186"/>
        <scheme val="minor"/>
      </rPr>
      <t>)</t>
    </r>
  </si>
  <si>
    <t>PASTABA: PO rekomenduojama PD pateikti Tiekėjo darbuotojų darbo užmokesčio kriterijaus vertinimo lenteles, kurias tiekėjai užpildytų ir pateiktų su pasiūlymu (Excel formatu).</t>
  </si>
  <si>
    <t>2 lentelė Pasiūlymų reikšmės</t>
  </si>
  <si>
    <r>
      <t>P</t>
    </r>
    <r>
      <rPr>
        <b/>
        <vertAlign val="subscript"/>
        <sz val="11"/>
        <color theme="1" tint="0.14996795556505021"/>
        <rFont val="Calibri"/>
        <family val="2"/>
        <scheme val="minor"/>
      </rPr>
      <t>1 (L1)</t>
    </r>
  </si>
  <si>
    <r>
      <t>P</t>
    </r>
    <r>
      <rPr>
        <b/>
        <vertAlign val="subscript"/>
        <sz val="11"/>
        <color theme="1" tint="0.14996795556505021"/>
        <rFont val="Calibri"/>
        <family val="2"/>
        <scheme val="minor"/>
      </rPr>
      <t>1 (L2)</t>
    </r>
  </si>
  <si>
    <t>row</t>
  </si>
  <si>
    <t>col</t>
  </si>
  <si>
    <t>rows</t>
  </si>
  <si>
    <t>cols</t>
  </si>
  <si>
    <t>height</t>
  </si>
  <si>
    <t>with</t>
  </si>
  <si>
    <t>Eil. Nr.</t>
  </si>
  <si>
    <t>count</t>
  </si>
  <si>
    <t>Vi</t>
  </si>
  <si>
    <t>Si</t>
  </si>
  <si>
    <t>1 sub</t>
  </si>
  <si>
    <t>2 sub</t>
  </si>
  <si>
    <t>3 sub</t>
  </si>
  <si>
    <t>Ui (K1)</t>
  </si>
  <si>
    <t>Di (K2)</t>
  </si>
  <si>
    <t>Pi</t>
  </si>
  <si>
    <t xml:space="preserve">DU </t>
  </si>
  <si>
    <t>1.2.</t>
  </si>
  <si>
    <t>Eil. Nr. (L2)</t>
  </si>
  <si>
    <t>Eil. Nr. (K2)</t>
  </si>
  <si>
    <t xml:space="preserve">3 lentelė. Vertinimas </t>
  </si>
  <si>
    <t xml:space="preserve">PO 2 lentelėje surašo tiekėjų pateiktas reikšmes mėnesiais. </t>
  </si>
  <si>
    <t>PO 1 lentelėje įrašo PD nustatytą maksimalų paslaugų ir (ar) darbų atlikimo terminą, jei ji PD tokį nustatė.</t>
  </si>
  <si>
    <t xml:space="preserve">PO 1 lentelėje įrašo PD nustatytą maksimalų įrangos gedimų šalinimo laiką, jei ji PD nurodė, kad už jį suteikia 0 balų. </t>
  </si>
  <si>
    <r>
      <t xml:space="preserve">Vertinamas tiekėjo nurodomas įrangos gedimų šalinimo laikas ... </t>
    </r>
    <r>
      <rPr>
        <i/>
        <sz val="11"/>
        <color rgb="FFFF0000"/>
        <rFont val="Calibri"/>
        <family val="2"/>
        <charset val="186"/>
        <scheme val="minor"/>
      </rPr>
      <t xml:space="preserve">(valandomis, dienomis, savaitėmis, mėnesiais - PO pasirenka atsižvelgdama į perkamos įrangos pobūdį) </t>
    </r>
    <r>
      <rPr>
        <sz val="11"/>
        <color theme="1"/>
        <rFont val="Calibri"/>
        <family val="2"/>
        <charset val="186"/>
        <scheme val="minor"/>
      </rPr>
      <t>įrangos garantijos galiojimo metu</t>
    </r>
    <r>
      <rPr>
        <sz val="11"/>
        <rFont val="Calibri"/>
        <family val="2"/>
        <charset val="186"/>
        <scheme val="minor"/>
      </rPr>
      <t xml:space="preserve">. Tiekėjas nurodydamas įrangos gedimų šalinimo laiką kartu turi pateikti ir pagrindimą, kad per jo nurodytą laiką jis turės realias galimybes pašalinti gedimą.  Laikoma, kad tiekėjas, kuris pasiūlyme nurodyto gedimų šalinimo laiko nepagrindžia, gedimus pašalins per PO nustatytą  maksimalų gedimų šalinimo laiką, t. y. kuris įrašomas į vertinimo formulę.  Kuo trumpesnį įrangos gedimų šalinimo laiką tiekėjas siūlo, tuo daugiau balų suteikiama. Kriterijaus subkriterijai - atskirų įrangų gedimo šalinimo laikas </t>
    </r>
    <r>
      <rPr>
        <i/>
        <sz val="11"/>
        <color rgb="FFFF0000"/>
        <rFont val="Calibri"/>
        <family val="2"/>
        <charset val="186"/>
        <scheme val="minor"/>
      </rPr>
      <t>(jei PO pasirenka kelias įrangas)</t>
    </r>
    <r>
      <rPr>
        <sz val="11"/>
        <rFont val="Calibri"/>
        <family val="2"/>
        <charset val="186"/>
        <scheme val="minor"/>
      </rPr>
      <t xml:space="preserve">. Kriterijaus balai apskaičiuojami pagal </t>
    </r>
    <r>
      <rPr>
        <i/>
        <sz val="11"/>
        <color rgb="FFFF0000"/>
        <rFont val="Calibri"/>
        <family val="2"/>
        <charset val="186"/>
        <scheme val="minor"/>
      </rPr>
      <t xml:space="preserve">4 ir 6 (jei yra keli subkriterijai) arba 8 (jei yra kriterijus be atskirų subkriterijų) </t>
    </r>
    <r>
      <rPr>
        <sz val="11"/>
        <color rgb="FFFF0000"/>
        <rFont val="Calibri"/>
        <family val="2"/>
        <charset val="186"/>
        <scheme val="minor"/>
      </rPr>
      <t>formulę</t>
    </r>
    <r>
      <rPr>
        <sz val="11"/>
        <rFont val="Calibri"/>
        <family val="2"/>
        <charset val="186"/>
        <scheme val="minor"/>
      </rPr>
      <t>*</t>
    </r>
    <r>
      <rPr>
        <sz val="11"/>
        <color rgb="FF7030A0"/>
        <rFont val="Calibri"/>
        <family val="2"/>
        <charset val="186"/>
        <scheme val="minor"/>
      </rPr>
      <t xml:space="preserve">. </t>
    </r>
  </si>
  <si>
    <t>1 lentelėje nurodžius maksimalų terminą, tiekėjui, pasiūliusiam šį terminą, automatiškai bus suteikta 0 balų.</t>
  </si>
  <si>
    <r>
      <rPr>
        <b/>
        <sz val="11"/>
        <rFont val="Calibri"/>
        <family val="2"/>
        <charset val="186"/>
        <scheme val="minor"/>
      </rPr>
      <t>Darbuotojų skaičius</t>
    </r>
    <r>
      <rPr>
        <sz val="11"/>
        <rFont val="Calibri"/>
        <family val="2"/>
        <charset val="186"/>
        <scheme val="minor"/>
      </rPr>
      <t>. Įvertinama, kiek vertinamų darbuotojų vykdys sutartį. Kuo tiekėjo nurodytas darbuotojų skaičius didesnis, tuo daugiau balų skiriama pasiūlymui pagal 5 formulę. Aukščiausias balas skiriamas to tiekėjo pasiūlymui, kuris siūlo geriausią reikšmę, kitiems balai skiriami proporcingai žemesni.</t>
    </r>
  </si>
  <si>
    <r>
      <rPr>
        <b/>
        <i/>
        <sz val="11"/>
        <rFont val="Calibri"/>
        <family val="2"/>
        <scheme val="minor"/>
      </rPr>
      <t xml:space="preserve">Darbuotojų skaičius. </t>
    </r>
    <r>
      <rPr>
        <i/>
        <sz val="11"/>
        <rFont val="Calibri"/>
        <family val="2"/>
        <scheme val="minor"/>
      </rPr>
      <t>Įvertinama, kiek vertinamų darbuotojų vykdys sutartį, atsižvelgiant į komponento lyginamąjį svorį. Subkriterijaus komponento vertinama reikšmė (Di) apskaičiuojama įvertinus darbuotojų grupei priskirtų darbuotojų skaičių, atsižvelgiant į komponento lyginamąjį svorį (K</t>
    </r>
    <r>
      <rPr>
        <i/>
        <vertAlign val="subscript"/>
        <sz val="11"/>
        <rFont val="Calibri"/>
        <family val="2"/>
        <scheme val="minor"/>
      </rPr>
      <t>2</t>
    </r>
    <r>
      <rPr>
        <i/>
        <sz val="11"/>
        <rFont val="Calibri"/>
        <family val="2"/>
        <scheme val="minor"/>
      </rPr>
      <t>) pagal 13 formulę. Kuo tiekėjo nurodytas darbuotojų skaičius didesnis, tuo daugiau balų skiriama pasiūlymui. Aukščiausias balas skiriamas to tiekėjo pasiūlymui, kuris siūlo geriausią reikšmę, kitiems balai skiriami proporcingai žemesni.</t>
    </r>
  </si>
  <si>
    <r>
      <t xml:space="preserve">Darbuotojų skaičius. </t>
    </r>
    <r>
      <rPr>
        <i/>
        <sz val="11"/>
        <rFont val="Calibri"/>
        <family val="2"/>
        <scheme val="minor"/>
      </rPr>
      <t>Įvertinama, kiek vertinamų darbuotojų vykdys sutartį, atsižvelgiant į komponento lyginamąjį svorį. Subkriterijaus komponento vertinama reikšmė (Di) apskaičiuojama įvertinus darbuotojų grupei priskirtų darbuotojų skaičių, atsižvelgiant į komponento lyginamąjį svorį (K</t>
    </r>
    <r>
      <rPr>
        <i/>
        <vertAlign val="subscript"/>
        <sz val="11"/>
        <rFont val="Calibri"/>
        <family val="2"/>
        <scheme val="minor"/>
      </rPr>
      <t>2</t>
    </r>
    <r>
      <rPr>
        <i/>
        <sz val="11"/>
        <rFont val="Calibri"/>
        <family val="2"/>
        <scheme val="minor"/>
      </rPr>
      <t>) pagal 13 formulę. Kuo tiekėjo nurodytas darbuotojų skaičius didesnis, tuo daugiau balų skiriama pasiūlymui. Aukščiausias balas skiriamas to tiekėjo pasiūlymui, kuris siūlo geriausią reikšmę, kitiems balai skiriami proporcingai žemesni.</t>
    </r>
  </si>
  <si>
    <r>
      <rPr>
        <b/>
        <i/>
        <sz val="11"/>
        <rFont val="Calibri"/>
        <family val="2"/>
        <scheme val="minor"/>
      </rPr>
      <t>Darbuotojų skaičius</t>
    </r>
    <r>
      <rPr>
        <i/>
        <sz val="11"/>
        <rFont val="Calibri"/>
        <family val="2"/>
        <scheme val="minor"/>
      </rPr>
      <t>. Įvertinama, kiek vertinamų darbuotojų vykdys sutartį, atsižvelgiant į komponento lyginamąjį svorį. Subkriterijaus komponento vertinama reikšmė (Di) apskaičiuojama įvertinus darbuotojų grupei priskirtų darbuotojų skaičių, atsižvelgiant į komponento lyginamąjį svorį (K2) pagal 13 formulę. Kuo tiekėjo nurodytas darbuotojų skaičius didesnis, tuo daugiau balų skiriama pasiūlymui. Aukščiausias balas skiriamas to tiekėjo pasiūlymui, kuris siūlo geriausią reikšmę, kitiems balai skiriami proporcingai žemesni.</t>
    </r>
  </si>
  <si>
    <r>
      <t>Kriterijui įvertinti tiekėjas turi pateikti statinio projekto vadovo, statinio projekto vykdymo priežiūros vadovo (</t>
    </r>
    <r>
      <rPr>
        <i/>
        <sz val="11"/>
        <color rgb="FFFF0000"/>
        <rFont val="Calibri"/>
        <family val="2"/>
        <scheme val="minor"/>
      </rPr>
      <t>PO palieka tuos vadovus, kurių patirtį vertina</t>
    </r>
    <r>
      <rPr>
        <i/>
        <sz val="11"/>
        <rFont val="Calibri"/>
        <family val="2"/>
        <charset val="186"/>
        <scheme val="minor"/>
      </rPr>
      <t>) gyvenimo aprašymus (CV), nurodant sutarčių vertes ir skaičių.</t>
    </r>
  </si>
  <si>
    <r>
      <t xml:space="preserve">Kuo tiekėjo pasiūlytas darbuotojas turi ilgesnę patirtį metais, tuo daugiau balų jam suteikiama pagal 5 formulę. Aukščiausias balas skiriamas to tiekėjo pasiūlymui, kuris siūlo geriausią reikšmę, kitiems balai skiriami proporcingai žemesni. Tiekėjas pasiūlęs darbuotoją su </t>
    </r>
    <r>
      <rPr>
        <sz val="11"/>
        <color rgb="FFFF0000"/>
        <rFont val="Calibri"/>
        <family val="2"/>
        <charset val="186"/>
        <scheme val="minor"/>
      </rPr>
      <t>10</t>
    </r>
    <r>
      <rPr>
        <sz val="11"/>
        <color theme="1"/>
        <rFont val="Calibri"/>
        <family val="2"/>
        <charset val="186"/>
        <scheme val="minor"/>
      </rPr>
      <t xml:space="preserve"> metų </t>
    </r>
    <r>
      <rPr>
        <sz val="11"/>
        <color rgb="FFFF0000"/>
        <rFont val="Calibri"/>
        <family val="2"/>
        <charset val="186"/>
        <scheme val="minor"/>
      </rPr>
      <t xml:space="preserve"> (ar PO kita pasirinkta reikšmė metais)</t>
    </r>
    <r>
      <rPr>
        <sz val="11"/>
        <color theme="1"/>
        <rFont val="Calibri"/>
        <family val="2"/>
        <charset val="186"/>
        <scheme val="minor"/>
      </rPr>
      <t xml:space="preserve"> ar ilgesne patirtimi gaus aukščiausią balą, t. y. į vertinimo formulę bus įrašomas </t>
    </r>
    <r>
      <rPr>
        <sz val="11"/>
        <color rgb="FFFF0000"/>
        <rFont val="Calibri"/>
        <family val="2"/>
        <charset val="186"/>
        <scheme val="minor"/>
      </rPr>
      <t>10</t>
    </r>
    <r>
      <rPr>
        <sz val="11"/>
        <color theme="1"/>
        <rFont val="Calibri"/>
        <family val="2"/>
        <charset val="186"/>
        <scheme val="minor"/>
      </rPr>
      <t xml:space="preserve"> metų laikotarpis, neatsižvelgiant į tai, kad siūlomas darbuotojas turi ilgesnę nei </t>
    </r>
    <r>
      <rPr>
        <sz val="11"/>
        <color rgb="FFFF0000"/>
        <rFont val="Calibri"/>
        <family val="2"/>
        <charset val="186"/>
        <scheme val="minor"/>
      </rPr>
      <t>10</t>
    </r>
    <r>
      <rPr>
        <sz val="11"/>
        <color theme="1"/>
        <rFont val="Calibri"/>
        <family val="2"/>
        <charset val="186"/>
        <scheme val="minor"/>
      </rPr>
      <t xml:space="preserve"> metų patirtį.  </t>
    </r>
  </si>
  <si>
    <r>
      <t>Kuo tiekėjo pasiūlytas darbuotojas turi ilgesnę patirtį metais, tuo daugiau balų jam suteikiama pagal</t>
    </r>
    <r>
      <rPr>
        <i/>
        <sz val="11"/>
        <rFont val="Calibri"/>
        <family val="2"/>
        <charset val="186"/>
        <scheme val="minor"/>
      </rPr>
      <t xml:space="preserve"> 5 formulę</t>
    </r>
    <r>
      <rPr>
        <sz val="11"/>
        <rFont val="Calibri"/>
        <family val="2"/>
        <charset val="186"/>
        <scheme val="minor"/>
      </rPr>
      <t xml:space="preserve">. Aukščiausias balas skiriamas to tiekėjo pasiūlymui, kuris siūlo geriausią reikšmę, kitiems balai skiriami proporcingai žemesni. Tiekėjas pasiūlęs darbuotoją su </t>
    </r>
    <r>
      <rPr>
        <sz val="11"/>
        <color rgb="FFFF0000"/>
        <rFont val="Calibri"/>
        <family val="2"/>
        <charset val="186"/>
        <scheme val="minor"/>
      </rPr>
      <t xml:space="preserve">10 </t>
    </r>
    <r>
      <rPr>
        <sz val="11"/>
        <rFont val="Calibri"/>
        <family val="2"/>
        <charset val="186"/>
        <scheme val="minor"/>
      </rPr>
      <t>metų</t>
    </r>
    <r>
      <rPr>
        <sz val="11"/>
        <color rgb="FFFF0000"/>
        <rFont val="Calibri"/>
        <family val="2"/>
        <charset val="186"/>
        <scheme val="minor"/>
      </rPr>
      <t xml:space="preserve"> (ar PO kita pasirinkta reikšmė metais)</t>
    </r>
    <r>
      <rPr>
        <sz val="11"/>
        <rFont val="Calibri"/>
        <family val="2"/>
        <charset val="186"/>
        <scheme val="minor"/>
      </rPr>
      <t xml:space="preserve"> ar ilgesne patirtimi gaus aukščiausią balą, t. y. į vertinimo formulę bus įrašomas </t>
    </r>
    <r>
      <rPr>
        <sz val="11"/>
        <color rgb="FFFF0000"/>
        <rFont val="Calibri"/>
        <family val="2"/>
        <charset val="186"/>
        <scheme val="minor"/>
      </rPr>
      <t>10</t>
    </r>
    <r>
      <rPr>
        <sz val="11"/>
        <rFont val="Calibri"/>
        <family val="2"/>
        <charset val="186"/>
        <scheme val="minor"/>
      </rPr>
      <t xml:space="preserve"> metų laikotarpis, neatsižvelgiant į tai, kad siūlomas darbuotojas turi ilgesnę nei </t>
    </r>
    <r>
      <rPr>
        <sz val="11"/>
        <color rgb="FFFF0000"/>
        <rFont val="Calibri"/>
        <family val="2"/>
        <charset val="186"/>
        <scheme val="minor"/>
      </rPr>
      <t>10</t>
    </r>
    <r>
      <rPr>
        <sz val="11"/>
        <rFont val="Calibri"/>
        <family val="2"/>
        <charset val="186"/>
        <scheme val="minor"/>
      </rPr>
      <t xml:space="preserve"> metų patirtį.   </t>
    </r>
  </si>
  <si>
    <r>
      <t xml:space="preserve">Kuo tiekėjo pasiūlytas darbuotojas turi ilgesnę patirtį metais, tuo daugiau balų jam suteikiama pagal 5 formulę. Aukščiausias balas skiriamas to tiekėjo pasiūlymui, kuris siūlo geriausią reikšmę, kitiems balai skiriami proporcingai žemesni. Tiekėjas pasiūlęs darbuotoją su </t>
    </r>
    <r>
      <rPr>
        <sz val="11"/>
        <color rgb="FFFF0000"/>
        <rFont val="Calibri"/>
        <family val="2"/>
        <charset val="186"/>
        <scheme val="minor"/>
      </rPr>
      <t>10</t>
    </r>
    <r>
      <rPr>
        <sz val="11"/>
        <color theme="1"/>
        <rFont val="Calibri"/>
        <family val="2"/>
        <charset val="186"/>
        <scheme val="minor"/>
      </rPr>
      <t xml:space="preserve"> metų  </t>
    </r>
    <r>
      <rPr>
        <sz val="11"/>
        <color rgb="FFFF0000"/>
        <rFont val="Calibri"/>
        <family val="2"/>
        <charset val="186"/>
        <scheme val="minor"/>
      </rPr>
      <t>(ar PO kita pasirinkta reikšmė metais)</t>
    </r>
    <r>
      <rPr>
        <sz val="11"/>
        <color theme="1"/>
        <rFont val="Calibri"/>
        <family val="2"/>
        <charset val="186"/>
        <scheme val="minor"/>
      </rPr>
      <t xml:space="preserve"> ar ilgesne patirtimi gaus aukščiausią balą, t. y. į vertinimo formulę bus įrašomas </t>
    </r>
    <r>
      <rPr>
        <sz val="11"/>
        <color rgb="FFFF0000"/>
        <rFont val="Calibri"/>
        <family val="2"/>
        <charset val="186"/>
        <scheme val="minor"/>
      </rPr>
      <t>10</t>
    </r>
    <r>
      <rPr>
        <sz val="11"/>
        <color theme="1"/>
        <rFont val="Calibri"/>
        <family val="2"/>
        <charset val="186"/>
        <scheme val="minor"/>
      </rPr>
      <t xml:space="preserve"> metų laikotarpis, neatsižvelgiant į tai, kad siūlomas darbuotojas turi ilgesnę nei </t>
    </r>
    <r>
      <rPr>
        <sz val="11"/>
        <color rgb="FFFF0000"/>
        <rFont val="Calibri"/>
        <family val="2"/>
        <charset val="186"/>
        <scheme val="minor"/>
      </rPr>
      <t>10</t>
    </r>
    <r>
      <rPr>
        <sz val="11"/>
        <color theme="1"/>
        <rFont val="Calibri"/>
        <family val="2"/>
        <charset val="186"/>
        <scheme val="minor"/>
      </rPr>
      <t xml:space="preserve"> metų patirtį.  </t>
    </r>
  </si>
  <si>
    <r>
      <t xml:space="preserve">Vertinama tiekėjo sutarčiai paskirtų vadovaujančių darbuotojų patirtis vykdant panašaus pobūdžio sutartis </t>
    </r>
    <r>
      <rPr>
        <sz val="11"/>
        <rFont val="Calibri"/>
        <family val="2"/>
        <charset val="186"/>
        <scheme val="minor"/>
      </rPr>
      <t xml:space="preserve">per pastaruosius </t>
    </r>
    <r>
      <rPr>
        <sz val="11"/>
        <color rgb="FFFF0000"/>
        <rFont val="Calibri"/>
        <family val="2"/>
        <scheme val="minor"/>
      </rPr>
      <t xml:space="preserve">3 </t>
    </r>
    <r>
      <rPr>
        <sz val="11"/>
        <rFont val="Calibri"/>
        <family val="2"/>
        <scheme val="minor"/>
      </rPr>
      <t>metus (paslaugų atveju) ir (arba)</t>
    </r>
    <r>
      <rPr>
        <sz val="11"/>
        <color rgb="FFFF0000"/>
        <rFont val="Calibri"/>
        <family val="2"/>
        <scheme val="minor"/>
      </rPr>
      <t xml:space="preserve"> 5</t>
    </r>
    <r>
      <rPr>
        <sz val="11"/>
        <rFont val="Calibri"/>
        <family val="2"/>
        <scheme val="minor"/>
      </rPr>
      <t xml:space="preserve"> metus (rangos darbų atveju)</t>
    </r>
    <r>
      <rPr>
        <sz val="11"/>
        <color theme="1"/>
        <rFont val="Calibri"/>
        <family val="2"/>
        <charset val="186"/>
        <scheme val="minor"/>
      </rPr>
      <t xml:space="preserve">,  t. y. sutartis, kurių vertė lygi arba didesnė už </t>
    </r>
    <r>
      <rPr>
        <sz val="11"/>
        <color rgb="FFFF0000"/>
        <rFont val="Calibri"/>
        <family val="2"/>
        <charset val="186"/>
        <scheme val="minor"/>
      </rPr>
      <t>xx</t>
    </r>
    <r>
      <rPr>
        <sz val="11"/>
        <color theme="1"/>
        <rFont val="Calibri"/>
        <family val="2"/>
        <charset val="186"/>
        <scheme val="minor"/>
      </rPr>
      <t xml:space="preserve"> Eur </t>
    </r>
    <r>
      <rPr>
        <sz val="11"/>
        <color rgb="FFFF0000"/>
        <rFont val="Calibri"/>
        <family val="2"/>
        <charset val="186"/>
        <scheme val="minor"/>
      </rPr>
      <t>(PO paskaičiuoja tikslią</t>
    </r>
    <r>
      <rPr>
        <sz val="11"/>
        <color theme="1"/>
        <rFont val="Calibri"/>
        <family val="2"/>
        <charset val="186"/>
        <scheme val="minor"/>
      </rPr>
      <t xml:space="preserve"> </t>
    </r>
    <r>
      <rPr>
        <sz val="11"/>
        <color rgb="FFFF0000"/>
        <rFont val="Calibri"/>
        <family val="2"/>
        <charset val="186"/>
        <scheme val="minor"/>
      </rPr>
      <t>sumą, kuri turėtų būti lygi 0,3 pirkimo  objekto vertės, kai sudaroma didelės vertės sutartis, 0,5 pirkimo objekto vertės, kai sudaroma vidutinės vertės sutartis, 0,7 pirkimo objekto vertės, kai sudaroma mažos vertės sutartis ir ją įrašo į PD)</t>
    </r>
    <r>
      <rPr>
        <sz val="11"/>
        <color theme="1"/>
        <rFont val="Calibri"/>
        <family val="2"/>
        <charset val="186"/>
        <scheme val="minor"/>
      </rPr>
      <t xml:space="preserve">, o sutarties dalykas - įrašo PO pagal savo pirkimo objektą. Vertinamos tos sutartys, kuriose asmenys atliko statinio projekto vadovo ir/ar statinio projekto vykdymo priežiūros funkcijas. t. y. sutartis, kurių vertė lygi 0,5 pirkimo objekto vertei, o sutarties dalykas - </t>
    </r>
    <r>
      <rPr>
        <i/>
        <sz val="11"/>
        <color rgb="FFFF0000"/>
        <rFont val="Calibri"/>
        <family val="2"/>
        <charset val="186"/>
        <scheme val="minor"/>
      </rPr>
      <t xml:space="preserve">įrašo PO pagal savo pirkimo objektą. </t>
    </r>
    <r>
      <rPr>
        <sz val="11"/>
        <rFont val="Calibri"/>
        <family val="2"/>
        <charset val="186"/>
        <scheme val="minor"/>
      </rPr>
      <t xml:space="preserve">Vertinamos tos sutartys, kuriose asmenys atliko statinio projekto vadovo ir/ar statinio projekto vykdymo priežiūros ar statybos vadovo funkcijas. </t>
    </r>
  </si>
  <si>
    <r>
      <t xml:space="preserve">Kuo tiekėjo siūlomi sutartį vykdysiantys vadovaujantys darbuotojai  yra įvykdę daugiau panašaus pobūdžio projektavimo paslaugų sutarčių ir (ar) rangos sutarčių per pastaruosius 3 metus (paslaugų atveju) ir (ar) per pastaruosiu 5 metus (rangos darbų atveju), tuo daugiau balų jam suteikiama pagal </t>
    </r>
    <r>
      <rPr>
        <sz val="11"/>
        <color rgb="FFFF0000"/>
        <rFont val="Calibri"/>
        <family val="2"/>
        <charset val="186"/>
        <scheme val="minor"/>
      </rPr>
      <t>5 formulę (arba pagal 7 formulę)</t>
    </r>
    <r>
      <rPr>
        <sz val="11"/>
        <rFont val="Calibri"/>
        <family val="2"/>
        <charset val="186"/>
        <scheme val="minor"/>
      </rPr>
      <t xml:space="preserve">. Aukščiausias balas skiriamas to tiekėjo pasiūlymui, kuris siūlo geriausią reikšmę (daugiausiai įvykdytų panašaus pobūdžio sutarčių), kitiems balai skiriami proporcingai žemesni. </t>
    </r>
    <r>
      <rPr>
        <sz val="11"/>
        <color rgb="FFFF0000"/>
        <rFont val="Calibri"/>
        <family val="2"/>
        <charset val="186"/>
        <scheme val="minor"/>
      </rPr>
      <t xml:space="preserve">5 formulėje (arba 7 formulėje) naudojama vertinimo reikšmė (Bi) yra lygi visų siūlomų vadovaujančių darbuotojų bendrai įvykdytų panašaus pobūdžio sutarčių sumai (pvz. tiekėjo siūlomas statinio projekto vadovas yra įvykdęs 5 panašaus pobūdžio sutartis,  statinio projekto vykdymo priežiūros vadovas - 7, o statinio statybos vadovas - 4, tai vertinimo reikšmė (Bi) bus lygi 16) (PO šį sakinį palieka tuo atveju, kai vertina  visus arba du vadovus). </t>
    </r>
    <r>
      <rPr>
        <sz val="11"/>
        <rFont val="Calibri"/>
        <family val="2"/>
        <charset val="186"/>
        <scheme val="minor"/>
      </rPr>
      <t/>
    </r>
  </si>
  <si>
    <r>
      <t>Kuo tiekėjo siūlomi sutartį vykdysiantys vadovaujantys darbuotojai  yra įvykdę daugiau panašaus pobūdžio sutarčių per pastaruosius 3 metus, tuo daugiau balų jam suteikiama pagal</t>
    </r>
    <r>
      <rPr>
        <i/>
        <sz val="11"/>
        <color theme="1"/>
        <rFont val="Calibri"/>
        <family val="2"/>
        <charset val="186"/>
      </rPr>
      <t xml:space="preserve"> </t>
    </r>
    <r>
      <rPr>
        <i/>
        <sz val="11"/>
        <color rgb="FFFF0000"/>
        <rFont val="Calibri"/>
        <family val="2"/>
        <charset val="186"/>
      </rPr>
      <t>5 formulę (arba pagal 7 formulę)</t>
    </r>
    <r>
      <rPr>
        <sz val="11"/>
        <color theme="1"/>
        <rFont val="Calibri"/>
        <family val="2"/>
        <charset val="186"/>
      </rPr>
      <t xml:space="preserve">. Aukščiausias balas skiriamas to tiekėjo pasiūlymui, kuris siūlo geriausią reikšmę (daugiausiai įvykdytų panašaus pobūdžio sutarčių), kitiems balai skiriami proporcingai žemesni. </t>
    </r>
    <r>
      <rPr>
        <i/>
        <sz val="11"/>
        <color rgb="FFFF0000"/>
        <rFont val="Calibri"/>
        <family val="2"/>
        <charset val="186"/>
      </rPr>
      <t>5</t>
    </r>
    <r>
      <rPr>
        <sz val="11"/>
        <color rgb="FFFF0000"/>
        <rFont val="Calibri"/>
        <family val="2"/>
        <charset val="186"/>
      </rPr>
      <t xml:space="preserve"> </t>
    </r>
    <r>
      <rPr>
        <i/>
        <sz val="11"/>
        <color rgb="FFFF0000"/>
        <rFont val="Calibri"/>
        <family val="2"/>
        <charset val="186"/>
      </rPr>
      <t>formulėje (arba 7 formulėje) naudojama vertinimo reikšmė (B</t>
    </r>
    <r>
      <rPr>
        <i/>
        <vertAlign val="subscript"/>
        <sz val="11"/>
        <color rgb="FFFF0000"/>
        <rFont val="Calibri"/>
        <family val="2"/>
        <charset val="186"/>
      </rPr>
      <t>i</t>
    </r>
    <r>
      <rPr>
        <i/>
        <sz val="11"/>
        <color rgb="FFFF0000"/>
        <rFont val="Calibri"/>
        <family val="2"/>
        <charset val="186"/>
      </rPr>
      <t>) yra lygi abiejų siūlomų vadovaujančių darbuotojų bendrai įvykdytų panašaus pobūdžio sutarčių sumai (pvz. tiekėjo siūlomas statinio projekto vadovas yra įvykdęs 5 panašaus pobūdžio sutartis, o statinio projekto vykdymo priežiūros vadovas - 7, tai vertinimo reikšmė (B</t>
    </r>
    <r>
      <rPr>
        <i/>
        <vertAlign val="subscript"/>
        <sz val="11"/>
        <color rgb="FFFF0000"/>
        <rFont val="Calibri"/>
        <family val="2"/>
        <charset val="186"/>
      </rPr>
      <t>i</t>
    </r>
    <r>
      <rPr>
        <i/>
        <sz val="11"/>
        <color rgb="FFFF0000"/>
        <rFont val="Calibri"/>
        <family val="2"/>
        <charset val="186"/>
      </rPr>
      <t>) bus lygi 12) (PO šį sakinį palieka tuo atveju, kai vertina abu vadovus).</t>
    </r>
    <r>
      <rPr>
        <i/>
        <sz val="11"/>
        <color theme="1"/>
        <rFont val="Calibri"/>
        <family val="2"/>
        <charset val="186"/>
      </rPr>
      <t xml:space="preserve"> </t>
    </r>
    <r>
      <rPr>
        <sz val="11"/>
        <color theme="1"/>
        <rFont val="Calibri"/>
        <family val="2"/>
        <charset val="186"/>
      </rPr>
      <t xml:space="preserve">Tiekėjas pasiūlęs darbuotoją, įvykdžiusį </t>
    </r>
    <r>
      <rPr>
        <sz val="11"/>
        <color rgb="FFFF0000"/>
        <rFont val="Calibri"/>
        <family val="2"/>
        <charset val="186"/>
      </rPr>
      <t>12</t>
    </r>
    <r>
      <rPr>
        <sz val="11"/>
        <color theme="1"/>
        <rFont val="Calibri"/>
        <family val="2"/>
        <charset val="186"/>
      </rPr>
      <t xml:space="preserve"> ar daugiau panašaus pobūdžio sutarčių gaus aukščiausią balą, t. y. į vertinimo formulę bus įrašoma </t>
    </r>
    <r>
      <rPr>
        <sz val="11"/>
        <color rgb="FFFF0000"/>
        <rFont val="Calibri"/>
        <family val="2"/>
        <charset val="186"/>
      </rPr>
      <t xml:space="preserve">12 </t>
    </r>
    <r>
      <rPr>
        <sz val="11"/>
        <color theme="1"/>
        <rFont val="Calibri"/>
        <family val="2"/>
        <charset val="186"/>
      </rPr>
      <t xml:space="preserve">panašaus pobūdžio sutarčių, neatsižvelgiant į tai, kad siūlomas darbuotojas yra įvykdęs daugiau nei </t>
    </r>
    <r>
      <rPr>
        <sz val="11"/>
        <color rgb="FFFF0000"/>
        <rFont val="Calibri"/>
        <family val="2"/>
        <charset val="186"/>
      </rPr>
      <t>12</t>
    </r>
    <r>
      <rPr>
        <sz val="11"/>
        <color theme="1"/>
        <rFont val="Calibri"/>
        <family val="2"/>
        <charset val="186"/>
      </rPr>
      <t xml:space="preserve"> panašaus pobūdžio sutarčių. </t>
    </r>
    <r>
      <rPr>
        <sz val="11"/>
        <color rgb="FFFF0000"/>
        <rFont val="Calibri"/>
        <family val="2"/>
        <charset val="186"/>
      </rPr>
      <t>(</t>
    </r>
    <r>
      <rPr>
        <i/>
        <sz val="11"/>
        <color rgb="FFFF0000"/>
        <rFont val="Calibri"/>
        <family val="2"/>
        <charset val="186"/>
      </rPr>
      <t>P</t>
    </r>
    <r>
      <rPr>
        <i/>
        <sz val="11"/>
        <color rgb="FFFF0000"/>
        <rFont val="Calibri"/>
        <family val="2"/>
      </rPr>
      <t>O pakoreguoja maksimalų panašaus pobūdžio sutarčių skaičių pagal planuojamos sudaryti sutarties trukmę, įvertinusi, kiek įmanoma tokių sutarčių įgyvendinti per 3 metus, pavyzdžiui projektavimo paslaugas planuojamoje sudaryti sutartyje yra reikalaujama suteikti per 3 mėn, tai per 3 metų laikotarpį 3 mėn. trukmės sutartis įmanoma įgyvendinti 12 kartų, todėl pasirenkamas maksimalus sutarčių skaič</t>
    </r>
    <r>
      <rPr>
        <i/>
        <sz val="11"/>
        <color rgb="FFFF0000"/>
        <rFont val="Calibri"/>
        <family val="2"/>
        <charset val="186"/>
      </rPr>
      <t>ius 12</t>
    </r>
    <r>
      <rPr>
        <sz val="11"/>
        <color rgb="FFFF0000"/>
        <rFont val="Calibri"/>
        <family val="2"/>
        <charset val="186"/>
      </rPr>
      <t>)</t>
    </r>
    <r>
      <rPr>
        <sz val="11"/>
        <color theme="1"/>
        <rFont val="Calibri"/>
        <family val="2"/>
        <charset val="186"/>
      </rPr>
      <t xml:space="preserve">. </t>
    </r>
  </si>
  <si>
    <r>
      <t xml:space="preserve">Tiekėjas pasiūlęs darbuotoją, įvykdžiusį </t>
    </r>
    <r>
      <rPr>
        <sz val="11"/>
        <color rgb="FFFF0000"/>
        <rFont val="Calibri"/>
        <family val="2"/>
        <charset val="186"/>
        <scheme val="minor"/>
      </rPr>
      <t>12</t>
    </r>
    <r>
      <rPr>
        <sz val="11"/>
        <rFont val="Calibri"/>
        <family val="2"/>
        <charset val="186"/>
        <scheme val="minor"/>
      </rPr>
      <t xml:space="preserve"> ar daugiau panašaus pobūdžio projektavimo paslaugų sutarčių gaus aukščiausią balą, t. y. į vertinimo formulę bus įrašoma </t>
    </r>
    <r>
      <rPr>
        <sz val="11"/>
        <color rgb="FFFF0000"/>
        <rFont val="Calibri"/>
        <family val="2"/>
        <charset val="186"/>
        <scheme val="minor"/>
      </rPr>
      <t>12</t>
    </r>
    <r>
      <rPr>
        <sz val="11"/>
        <rFont val="Calibri"/>
        <family val="2"/>
        <charset val="186"/>
        <scheme val="minor"/>
      </rPr>
      <t xml:space="preserve"> panašaus pobūdžio sutarčių, neatsižvelgiant į tai, kad siūlomas darbuotojas yra įvykdęs daugiau nei </t>
    </r>
    <r>
      <rPr>
        <sz val="11"/>
        <color rgb="FFFF0000"/>
        <rFont val="Calibri"/>
        <family val="2"/>
        <charset val="186"/>
        <scheme val="minor"/>
      </rPr>
      <t>12</t>
    </r>
    <r>
      <rPr>
        <sz val="11"/>
        <rFont val="Calibri"/>
        <family val="2"/>
        <charset val="186"/>
        <scheme val="minor"/>
      </rPr>
      <t xml:space="preserve"> panašaus pobūdžio sutarčių.</t>
    </r>
    <r>
      <rPr>
        <sz val="11"/>
        <color rgb="FFFF0000"/>
        <rFont val="Calibri"/>
        <family val="2"/>
        <charset val="186"/>
        <scheme val="minor"/>
      </rPr>
      <t xml:space="preserve"> (PO pakoreguoja maksimalų panašaus pobūdžio sutarčių skaičių pagal planuojamos sudaryti sutarties trukmę, įvertinusi, kiek įmanoma tokių sutarčių įgyvendinti per 3 metus, pavyzdžiui projektavimo paslaugas planuojamoje sudaryti sutartyje yra reikalaujama suteikti per 3 mėn, tai per 3 metų laikotarpį 3 mėn. trukmės sutartis įmanoma įgyvendinti 12 kartų, todėl pasirenkamas maksimalus sutarčių skaičius 12)</t>
    </r>
    <r>
      <rPr>
        <sz val="11"/>
        <rFont val="Calibri"/>
        <family val="2"/>
        <charset val="186"/>
        <scheme val="minor"/>
      </rPr>
      <t xml:space="preserve">. </t>
    </r>
  </si>
  <si>
    <r>
      <t xml:space="preserve">Tiekėjas pasiūlęs darbuotoją, įvykdžiusį </t>
    </r>
    <r>
      <rPr>
        <sz val="11"/>
        <color rgb="FFFF0000"/>
        <rFont val="Calibri"/>
        <family val="2"/>
        <charset val="186"/>
        <scheme val="minor"/>
      </rPr>
      <t>5</t>
    </r>
    <r>
      <rPr>
        <sz val="11"/>
        <rFont val="Calibri"/>
        <family val="2"/>
        <charset val="186"/>
        <scheme val="minor"/>
      </rPr>
      <t xml:space="preserve"> ar daugiau panašaus pobūdžio rangos darbų sutarčių gaus aukščiausią balą, t. y. į vertinimo formulę bus įrašoma </t>
    </r>
    <r>
      <rPr>
        <sz val="11"/>
        <color rgb="FFFF0000"/>
        <rFont val="Calibri"/>
        <family val="2"/>
        <charset val="186"/>
        <scheme val="minor"/>
      </rPr>
      <t>5</t>
    </r>
    <r>
      <rPr>
        <sz val="11"/>
        <rFont val="Calibri"/>
        <family val="2"/>
        <charset val="186"/>
        <scheme val="minor"/>
      </rPr>
      <t xml:space="preserve"> panašaus pobūdžio sutarčių, neatsižvelgiant į tai, kad siūlomas darbuotojas yra įvykdęs daugiau nei </t>
    </r>
    <r>
      <rPr>
        <sz val="11"/>
        <color rgb="FFFF0000"/>
        <rFont val="Calibri"/>
        <family val="2"/>
        <charset val="186"/>
        <scheme val="minor"/>
      </rPr>
      <t>5</t>
    </r>
    <r>
      <rPr>
        <sz val="11"/>
        <rFont val="Calibri"/>
        <family val="2"/>
        <charset val="186"/>
        <scheme val="minor"/>
      </rPr>
      <t xml:space="preserve"> panašaus pobūdžio sutarčių. </t>
    </r>
    <r>
      <rPr>
        <sz val="11"/>
        <color rgb="FFFF0000"/>
        <rFont val="Calibri"/>
        <family val="2"/>
        <charset val="186"/>
        <scheme val="minor"/>
      </rPr>
      <t>(PO pakoreguoja maksimalų panašaus pobūdžio rangos darbų sutarčių skaičių pagal planuojamos sudaryti sutarties trukmę, įvertinusi, kiek įmanoma tokių sutarčių įgyvendinti per 5 metus, pavyzdžiui rangos darbus planuojamoje sudaryti sutartyje yra reikalaujama atlikti per 12 mėn, tai per 5 metų laikotarpį 12 mėn. trukmės sutartis įmanoma įgyvendinti 5 kartų, todėl pasirenkamas maksimalus sutarčių skaičius 5)</t>
    </r>
  </si>
  <si>
    <r>
      <t xml:space="preserve">Tiekėjas pasiūlęs darbuotoją, įvykdžiusį </t>
    </r>
    <r>
      <rPr>
        <sz val="11"/>
        <color rgb="FFFF0000"/>
        <rFont val="Calibri"/>
        <family val="2"/>
        <charset val="186"/>
        <scheme val="minor"/>
      </rPr>
      <t>5</t>
    </r>
    <r>
      <rPr>
        <sz val="11"/>
        <rFont val="Calibri"/>
        <family val="2"/>
        <charset val="186"/>
        <scheme val="minor"/>
      </rPr>
      <t xml:space="preserve"> ar daugiau panašaus pobūdžio statinio projekto priežiūros vykdymo paslaugų sutarčių gaus aukščiausią balą, t. y. į vertinimo formulę bus įrašoma </t>
    </r>
    <r>
      <rPr>
        <sz val="11"/>
        <color rgb="FFFF0000"/>
        <rFont val="Calibri"/>
        <family val="2"/>
        <charset val="186"/>
        <scheme val="minor"/>
      </rPr>
      <t>5</t>
    </r>
    <r>
      <rPr>
        <sz val="11"/>
        <rFont val="Calibri"/>
        <family val="2"/>
        <charset val="186"/>
        <scheme val="minor"/>
      </rPr>
      <t xml:space="preserve"> panašaus pobūdžio sutarčių, neatsižvelgiant į tai, kad siūlomas darbuotojas yra įvykdęs daugiau nei </t>
    </r>
    <r>
      <rPr>
        <sz val="11"/>
        <color rgb="FFFF0000"/>
        <rFont val="Calibri"/>
        <family val="2"/>
        <charset val="186"/>
        <scheme val="minor"/>
      </rPr>
      <t>5</t>
    </r>
    <r>
      <rPr>
        <sz val="11"/>
        <rFont val="Calibri"/>
        <family val="2"/>
        <charset val="186"/>
        <scheme val="minor"/>
      </rPr>
      <t xml:space="preserve"> panašaus pobūdžio sutarčių. </t>
    </r>
    <r>
      <rPr>
        <sz val="11"/>
        <color rgb="FFFF0000"/>
        <rFont val="Calibri"/>
        <family val="2"/>
        <charset val="186"/>
        <scheme val="minor"/>
      </rPr>
      <t>(PO pakoreguoja maksimalų panašaus pobūdžio statinio projekto priežiūros vykdymo paslaugų sutarčių skaičių pagal planuojamos sudaryti sutarties trukmę, įvertinusi, kiek įmanoma tokių sutarčių įgyvendinti per 5 metus, pavyzdžiui statinio projekto priežiūros vykdymo paslaugas planuojamoje sudaryti sutartyje yra reikalaujama atlikti per 12 mėn, tai per 5 metų laikotarpį 12 mėn. trukmės sutartis įmanoma įgyvendinti 5 kartų, todėl pasirenkamas maksimalus sutarčių skaičius 5)</t>
    </r>
  </si>
  <si>
    <r>
      <t xml:space="preserve">Kriterijui įvertinti tiekėjas turi pateikti </t>
    </r>
    <r>
      <rPr>
        <i/>
        <sz val="11"/>
        <color rgb="FFFF0000"/>
        <rFont val="Calibri"/>
        <family val="2"/>
        <charset val="186"/>
        <scheme val="minor"/>
      </rPr>
      <t xml:space="preserve">statinio statybos vadovo, kito pasirinkto asmens (PO palieka tuos vadovus, kurių patirtį vertina) </t>
    </r>
    <r>
      <rPr>
        <i/>
        <sz val="11"/>
        <color theme="1"/>
        <rFont val="Calibri"/>
        <family val="2"/>
        <charset val="186"/>
        <scheme val="minor"/>
      </rPr>
      <t>gyvenimo aprašymus (CV) , nurodant sutarčių vertes ir skaičių.</t>
    </r>
  </si>
  <si>
    <r>
      <t xml:space="preserve">Vertinama tiekėjo sutarčiai paskirtų vadovaujančių darbuotojų patirtis vykdant panašaus pobūdžio sutartis </t>
    </r>
    <r>
      <rPr>
        <sz val="11"/>
        <rFont val="Calibri"/>
        <family val="2"/>
        <charset val="186"/>
        <scheme val="minor"/>
      </rPr>
      <t xml:space="preserve">per </t>
    </r>
    <r>
      <rPr>
        <sz val="11"/>
        <color rgb="FFFF0000"/>
        <rFont val="Calibri"/>
        <family val="2"/>
        <charset val="186"/>
        <scheme val="minor"/>
      </rPr>
      <t>10</t>
    </r>
    <r>
      <rPr>
        <sz val="11"/>
        <rFont val="Calibri"/>
        <family val="2"/>
        <charset val="186"/>
        <scheme val="minor"/>
      </rPr>
      <t xml:space="preserve"> metų</t>
    </r>
    <r>
      <rPr>
        <sz val="11"/>
        <color theme="1"/>
        <rFont val="Calibri"/>
        <family val="2"/>
        <charset val="186"/>
        <scheme val="minor"/>
      </rPr>
      <t xml:space="preserve">, t. y. sutartis, kurių vertė lygi arba didesnė už </t>
    </r>
    <r>
      <rPr>
        <sz val="11"/>
        <color rgb="FFFF0000"/>
        <rFont val="Calibri"/>
        <family val="2"/>
        <charset val="186"/>
        <scheme val="minor"/>
      </rPr>
      <t>xx</t>
    </r>
    <r>
      <rPr>
        <sz val="11"/>
        <color theme="1"/>
        <rFont val="Calibri"/>
        <family val="2"/>
        <charset val="186"/>
        <scheme val="minor"/>
      </rPr>
      <t xml:space="preserve"> Eur </t>
    </r>
    <r>
      <rPr>
        <sz val="11"/>
        <color rgb="FFFF0000"/>
        <rFont val="Calibri"/>
        <family val="2"/>
        <charset val="186"/>
        <scheme val="minor"/>
      </rPr>
      <t>(PO paskaičiuoja tikslią sumą, kuri turėtų būti lygi 0,3 pirkimo objekto vertės, kai sudaroma</t>
    </r>
    <r>
      <rPr>
        <sz val="11"/>
        <color theme="1"/>
        <rFont val="Calibri"/>
        <family val="2"/>
        <charset val="186"/>
        <scheme val="minor"/>
      </rPr>
      <t xml:space="preserve"> </t>
    </r>
    <r>
      <rPr>
        <sz val="11"/>
        <color rgb="FFFF0000"/>
        <rFont val="Calibri"/>
        <family val="2"/>
        <charset val="186"/>
        <scheme val="minor"/>
      </rPr>
      <t>didelės vertės sutartis, 0,5 pirkimo objekto vertės,</t>
    </r>
    <r>
      <rPr>
        <sz val="11"/>
        <color theme="1"/>
        <rFont val="Calibri"/>
        <family val="2"/>
        <charset val="186"/>
        <scheme val="minor"/>
      </rPr>
      <t xml:space="preserve"> </t>
    </r>
    <r>
      <rPr>
        <sz val="11"/>
        <color rgb="FFFF0000"/>
        <rFont val="Calibri"/>
        <family val="2"/>
        <charset val="186"/>
        <scheme val="minor"/>
      </rPr>
      <t>kai sudaroma vidutinės vertės sutartis, 0,7 pirkimo objekto vertės, kai sudaroma mažos vertės</t>
    </r>
    <r>
      <rPr>
        <sz val="11"/>
        <color theme="1"/>
        <rFont val="Calibri"/>
        <family val="2"/>
        <charset val="186"/>
        <scheme val="minor"/>
      </rPr>
      <t xml:space="preserve"> </t>
    </r>
    <r>
      <rPr>
        <sz val="11"/>
        <color rgb="FFFF0000"/>
        <rFont val="Calibri"/>
        <family val="2"/>
        <charset val="186"/>
        <scheme val="minor"/>
      </rPr>
      <t>sutartis ir ją įrašo į PD)</t>
    </r>
    <r>
      <rPr>
        <sz val="11"/>
        <color theme="1"/>
        <rFont val="Calibri"/>
        <family val="2"/>
        <charset val="186"/>
        <scheme val="minor"/>
      </rPr>
      <t xml:space="preserve">, o sutarties dalykas - </t>
    </r>
    <r>
      <rPr>
        <sz val="11"/>
        <color rgb="FFFF0000"/>
        <rFont val="Calibri"/>
        <family val="2"/>
        <charset val="186"/>
        <scheme val="minor"/>
      </rPr>
      <t>įrašo PO pagal savo pirkimo objektą</t>
    </r>
    <r>
      <rPr>
        <sz val="11"/>
        <color theme="1"/>
        <rFont val="Calibri"/>
        <family val="2"/>
        <charset val="186"/>
        <scheme val="minor"/>
      </rPr>
      <t xml:space="preserve">. </t>
    </r>
    <r>
      <rPr>
        <sz val="11"/>
        <rFont val="Calibri"/>
        <family val="2"/>
        <charset val="186"/>
        <scheme val="minor"/>
      </rPr>
      <t xml:space="preserve">Vertinamos tos sutartys, kuriose asmenys atliko statinio statybos vadovo ir/ar kito pasirinkto vertinti asmens vykdomas funkcijas. </t>
    </r>
  </si>
  <si>
    <r>
      <t>Kuo tiekėjo siūlomi sutartį vykdysiantys vadovaujantys darbuotojai  yra įvykdę daugiau panašaus pobūdžio sutarčių per pastaruosius 5 metus, tuo daugiau balų jam suteikiama pagal</t>
    </r>
    <r>
      <rPr>
        <sz val="11"/>
        <color rgb="FFFF0000"/>
        <rFont val="Calibri"/>
        <family val="2"/>
        <charset val="186"/>
        <scheme val="minor"/>
      </rPr>
      <t xml:space="preserve"> 5 formulę (arba pagal 7 formulę)</t>
    </r>
    <r>
      <rPr>
        <sz val="11"/>
        <color theme="1"/>
        <rFont val="Calibri"/>
        <family val="2"/>
        <charset val="186"/>
        <scheme val="minor"/>
      </rPr>
      <t xml:space="preserve">. Aukščiausias balas skiriamas to tiekėjo pasiūlymui, kuris siūlo geriausią reikšmę (daugiausiai įvykdytų panašaus pobūdžio sutarčių), kitiems balai skiriami proporcingai žemesni. </t>
    </r>
    <r>
      <rPr>
        <sz val="11"/>
        <color rgb="FFFF0000"/>
        <rFont val="Calibri"/>
        <family val="2"/>
        <charset val="186"/>
        <scheme val="minor"/>
      </rPr>
      <t>5 formulėje (arba 7 formulėje) naudojama vertinimo reikšmė (Bi) yra lygi abiejų siūlomų vadovaujančių darbuotojų bendrai įvykdytų panašaus pobūdžio sutarčių sumai (pvz. tiekėjo siūlomas statinio statybos vadovas yra įvykdęs 5 panašaus pobūdžio sutartis, o kitas pasirinktas ir PO nurodytas asmuo - 7, tai vertinimo reikšmė (Bi) bus lygi 12) (PO šį sakinį palieka tuo atveju, kai vertina abu vadovus).</t>
    </r>
    <r>
      <rPr>
        <sz val="11"/>
        <color theme="1"/>
        <rFont val="Calibri"/>
        <family val="2"/>
        <charset val="186"/>
        <scheme val="minor"/>
      </rPr>
      <t xml:space="preserve"> Tiekėjas pasiūlęs darbuotoją, įvykdžiusį </t>
    </r>
    <r>
      <rPr>
        <sz val="11"/>
        <color rgb="FFFF0000"/>
        <rFont val="Calibri"/>
        <family val="2"/>
        <charset val="186"/>
        <scheme val="minor"/>
      </rPr>
      <t>5</t>
    </r>
    <r>
      <rPr>
        <sz val="11"/>
        <color theme="1"/>
        <rFont val="Calibri"/>
        <family val="2"/>
        <charset val="186"/>
        <scheme val="minor"/>
      </rPr>
      <t xml:space="preserve"> ar daugiau panašaus pobūdžio rangos darbų sutarčių gaus aukščiausią balą, t. y. į vertinimo formulę bus įrašoma </t>
    </r>
    <r>
      <rPr>
        <sz val="11"/>
        <color rgb="FFFF0000"/>
        <rFont val="Calibri"/>
        <family val="2"/>
        <charset val="186"/>
        <scheme val="minor"/>
      </rPr>
      <t>5</t>
    </r>
    <r>
      <rPr>
        <sz val="11"/>
        <color theme="1"/>
        <rFont val="Calibri"/>
        <family val="2"/>
        <charset val="186"/>
        <scheme val="minor"/>
      </rPr>
      <t xml:space="preserve"> panašaus pobūdžio sutarčių, neatsižvelgiant į tai, kad siūlomas darbuotojas yra įvykdęs daugiau nei </t>
    </r>
    <r>
      <rPr>
        <sz val="11"/>
        <color rgb="FFFF0000"/>
        <rFont val="Calibri"/>
        <family val="2"/>
        <charset val="186"/>
        <scheme val="minor"/>
      </rPr>
      <t>5</t>
    </r>
    <r>
      <rPr>
        <sz val="11"/>
        <color theme="1"/>
        <rFont val="Calibri"/>
        <family val="2"/>
        <charset val="186"/>
        <scheme val="minor"/>
      </rPr>
      <t xml:space="preserve"> panašaus pobūdžio sutarčių. </t>
    </r>
    <r>
      <rPr>
        <sz val="11"/>
        <color rgb="FFFF0000"/>
        <rFont val="Calibri"/>
        <family val="2"/>
        <charset val="186"/>
        <scheme val="minor"/>
      </rPr>
      <t>(PO pakoreguoja maksimalų panašaus pobūdžio rangos darbų sutarčių skaičių pagal planuojamos sudaryti sutarties trukmę, įvertinusi, kiek įmanoma tokių sutarčių įgyvendinti per 5 metus, pavyzdžiui rangos darbus planuojamoje sudaryti sutartyje yra reikalaujama atlikti per 12 mėn, tai per 5 metų laikotarpį 12 mėn. trukmės sutartis įmanoma įgyvendinti 5 kartų, todėl pasirenkamas maksimalus sutarčių skaičius 5)</t>
    </r>
  </si>
  <si>
    <t>PO 2 lentelėje surašo tiekėjų pateiktas reikšmes metais ir įvykdytų panašaus pobūdžio sutarčių skaičius.</t>
  </si>
  <si>
    <t>Rule</t>
  </si>
  <si>
    <t>ATMESTA</t>
  </si>
  <si>
    <t>Atmesta</t>
  </si>
  <si>
    <t>3 lentelė. Kriterijų ir subkriterijų sąrašas</t>
  </si>
  <si>
    <t>Techninės profilaktikos ir eksploatacinių medžiagų keitimo pavyzdžiai, kurių kiekvienas naudotinas kaip atskiras subkriterijus:</t>
  </si>
  <si>
    <r>
      <t xml:space="preserve">Oro kondicionavimo įrenginių eksploatacija                                                                                  </t>
    </r>
    <r>
      <rPr>
        <sz val="11"/>
        <color theme="1"/>
        <rFont val="Calibri"/>
        <family val="2"/>
        <charset val="186"/>
        <scheme val="minor"/>
      </rPr>
      <t xml:space="preserve">  - oro filtrų keitimas;                                                                                                                                                                - išorinio įrenginio kolektoriaus valymas;                                                                                                                     - diagnostika;                                                                                                                                                                             - freono pildymas (jei būtina);                                                                                                                                               - kaloriferių ir šaldiklių valymas.              </t>
    </r>
  </si>
  <si>
    <r>
      <t xml:space="preserve">Vandentiekio ir nuotekų tinklų įrenginių eksploatacija                                              </t>
    </r>
    <r>
      <rPr>
        <sz val="11"/>
        <color theme="1"/>
        <rFont val="Calibri"/>
        <family val="2"/>
        <charset val="186"/>
        <scheme val="minor"/>
      </rPr>
      <t xml:space="preserve">            - vandens tiekimo sistemos įvadinio mazgo, vamzdynų ir armatūros apžiūra;                                                   - vandens filtrų keitimas;                                                                                                                                                     - elektrinių boilerių remontas ir priežiūra (šildymo tenų keitimas ir kt.)                                                                                                                                              - naftos gaudyklių preižiūra;                                                                                                                                               - nuotekų šulinių valymas.                                                               </t>
    </r>
  </si>
  <si>
    <r>
      <rPr>
        <b/>
        <sz val="11"/>
        <color theme="1"/>
        <rFont val="Calibri"/>
        <family val="2"/>
        <charset val="186"/>
        <scheme val="minor"/>
      </rPr>
      <t>Elektros tinklų įrenginių eksploatacija</t>
    </r>
    <r>
      <rPr>
        <sz val="11"/>
        <color theme="1"/>
        <rFont val="Calibri"/>
        <family val="2"/>
        <charset val="186"/>
        <scheme val="minor"/>
      </rPr>
      <t xml:space="preserve">                                                                                                   - apšvietimo sistemos eksploatcinių medžiagų keitimas;                                                                                                                                         - profilaktinis elektros variklių aptarnavimas (guolių sutepimas, diržų keitimas ir kt.); 
- pakeliamų automobilių stovėjimo aikštelių vartų apžiūra.                                                                                     </t>
    </r>
  </si>
  <si>
    <r>
      <rPr>
        <b/>
        <sz val="11"/>
        <color theme="1"/>
        <rFont val="Calibri"/>
        <family val="2"/>
        <charset val="186"/>
        <scheme val="minor"/>
      </rPr>
      <t>Katilinių ir jos įrenginių eksploatacija</t>
    </r>
    <r>
      <rPr>
        <sz val="11"/>
        <color theme="1"/>
        <rFont val="Calibri"/>
        <family val="2"/>
        <charset val="186"/>
        <scheme val="minor"/>
      </rPr>
      <t xml:space="preserve">                                                                                                  - katilų eksploatavimas; 
- katilų ir jų įrenginių sistemų būklės tikrinimas bei parametrų reguliavimas;                                               - šilumos įrenginių vidinių paviršių cheminio valymo darbai.</t>
    </r>
  </si>
  <si>
    <r>
      <rPr>
        <b/>
        <sz val="11"/>
        <color theme="1"/>
        <rFont val="Calibri"/>
        <family val="2"/>
        <charset val="186"/>
        <scheme val="minor"/>
      </rPr>
      <t>Dujotiekio sistemos įrenginių eksploatacija</t>
    </r>
    <r>
      <rPr>
        <sz val="11"/>
        <color theme="1"/>
        <rFont val="Calibri"/>
        <family val="2"/>
        <charset val="186"/>
        <scheme val="minor"/>
      </rPr>
      <t xml:space="preserve">                                                                                                                     - dujotiekio vamzdynų ir armatūros apžiūra (objekto administratoriaus atsakomybės ribose); 
- dujų slėgio reguliavimo įrenginių patikrinimas, sureguliavimas, remontas; 
- apsauginių įtaisų sureguliavimas, remontas; 
- dujų filtrų valymas, plovimas, keitimas. </t>
    </r>
  </si>
  <si>
    <r>
      <rPr>
        <b/>
        <sz val="11"/>
        <color theme="1"/>
        <rFont val="Calibri"/>
        <family val="2"/>
        <charset val="186"/>
        <scheme val="minor"/>
      </rPr>
      <t xml:space="preserve">Vėdinimo sistemų įrenginių eksploatacija   </t>
    </r>
    <r>
      <rPr>
        <sz val="11"/>
        <color theme="1"/>
        <rFont val="Calibri"/>
        <family val="2"/>
        <charset val="186"/>
        <scheme val="minor"/>
      </rPr>
      <t xml:space="preserve">                                                                                                                                    - rekuperatorių valymas, pavarų testavimas, visų elektromechaninių oro sklendžių testavimas ir kalibravimas;                                                                                                                                                                           -dažnio keitiklių vėdinimo dalies valymas, patikra, dažnio keitiklio parametrų ir darbo režimų testavimas;                                                                                                                                                                       -bendros mechaninės būklės, elektros sujungimų, kondensato nuvedimo, užšalimo apsaugos bei oro sklendžių valdymo patikrinimai;                                                                                                                                                                                                                                                 - paduodamų ir ištraukiamų ventiliatorių guolių patikra;                                                                                      - ventiliatorių menčių valymas;                                                                                                                                              - fankoilų priežiūra ir valymas;                                                                                                                                                                  - vėdinimo sistemos filtrų užterštumo tikrinimas ir jų keitimas, filtrų užterštumo daviklių kalibravimas ir testavimas.</t>
    </r>
  </si>
  <si>
    <r>
      <rPr>
        <b/>
        <sz val="11"/>
        <color theme="1"/>
        <rFont val="Calibri"/>
        <family val="2"/>
        <charset val="186"/>
        <scheme val="minor"/>
      </rPr>
      <t xml:space="preserve">Gaisro gesinimo ir perspėjimo sistemų įrenginių eksploatacija   </t>
    </r>
    <r>
      <rPr>
        <sz val="11"/>
        <color theme="1"/>
        <rFont val="Calibri"/>
        <family val="2"/>
        <charset val="186"/>
        <scheme val="minor"/>
      </rPr>
      <t xml:space="preserve">                                            - dūmų šalinimo ir viršslėgio sistemų priežiūra; 
- priešgaisrinės signalizacijos priežiūra; 
- anglies dvideginio (CO2) šalinimo sistemų priežiūra; 
- priešgaisrinio vandentiekio sistemos priežiūra.                                 </t>
    </r>
  </si>
  <si>
    <r>
      <t xml:space="preserve">Šaldymo mašinos eksploatacija                                          </t>
    </r>
    <r>
      <rPr>
        <sz val="11"/>
        <color theme="1"/>
        <rFont val="Calibri"/>
        <family val="2"/>
        <charset val="186"/>
        <scheme val="minor"/>
      </rPr>
      <t xml:space="preserve">                                                                - kondensatoriaus valymas, filtrų išvalymas ir keitimas;                                                                                      - glikolio darbinių temperatūrų nustatymas, papildymas, koncentracijos korekcija;                                         - šaldymo mašinos tepalų ir tepalų filtrų keitimas                                                                                                      - elektrinės dalies patikrinimas ir įrangos gedimų diagnostika, programavimas.</t>
    </r>
  </si>
  <si>
    <t>Įrodan-tys doku-mentai</t>
  </si>
  <si>
    <t>Atitikties deklaracija ir (arba) techniniai įrenginio parametrai, ir (arba) įrenginio eksploatavimo dokumentacija (instrukcija), išduota gamintojo, ir (arba) sertifikatai.</t>
  </si>
  <si>
    <r>
      <t>PO kiekvieną kriterijų pasirenka iš sudaryto sąrašo (išskleistas kriterijų ir jų subkriterijų sąrašas pateikiamas 3 lentelėje "Kriterijų ir jų subkriterijų sąrašas"</t>
    </r>
    <r>
      <rPr>
        <i/>
        <sz val="11"/>
        <color theme="1" tint="0.14999847407452621"/>
        <rFont val="Calibri"/>
        <family val="2"/>
        <charset val="186"/>
      </rPr>
      <t xml:space="preserve"> </t>
    </r>
    <r>
      <rPr>
        <u/>
        <sz val="11"/>
        <color theme="1" tint="0.14999847407452621"/>
        <rFont val="Calibri"/>
        <family val="2"/>
        <charset val="186"/>
      </rPr>
      <t>(dešinėje</t>
    </r>
    <r>
      <rPr>
        <sz val="11"/>
        <color theme="1" tint="0.14999847407452621"/>
        <rFont val="Calibri"/>
        <family val="2"/>
        <charset val="186"/>
      </rPr>
      <t xml:space="preserve">)). Pasirinkus kriterijų, subkriterijaus laukelyje atsiras galimybė pasirinkti tam kriterijui taikomų subkriterijų sąrašas, iš kurio PO turi juos pasirinkti. Tuo atveju, jei PO neranda jai tinkamo subkriterijaus, kurį ji nori vertinti, ji turi pasirinkti "Kita" ir apačioje laukelyje įvesti savo subkriterijų, kurį ji vertins. </t>
    </r>
  </si>
  <si>
    <t>9. Kita</t>
  </si>
  <si>
    <t>atmesta</t>
  </si>
  <si>
    <t>1. Vėdinimo sistemų įrenginių eksploatacija</t>
  </si>
  <si>
    <t>2019-04-03  v.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</si>
</sst>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General"/>
    <numFmt numFmtId="165" formatCode="General&quot;.&quot;"/>
  </numFmts>
  <fonts count="174">
    <font>
      <sz val="11"/>
      <color theme="1"/>
      <name val="Calibri"/>
      <family val="2"/>
      <charset val="186"/>
      <scheme val="minor"/>
    </font>
    <font>
      <b/>
      <sz val="11"/>
      <color theme="1"/>
      <name val="Calibri"/>
      <family val="2"/>
      <charset val="186"/>
      <scheme val="minor"/>
    </font>
    <font>
      <b/>
      <i/>
      <sz val="11"/>
      <color theme="1"/>
      <name val="Calibri"/>
      <family val="2"/>
      <charset val="186"/>
      <scheme val="minor"/>
    </font>
    <font>
      <i/>
      <sz val="11"/>
      <color theme="1"/>
      <name val="Calibri"/>
      <family val="2"/>
      <charset val="186"/>
      <scheme val="minor"/>
    </font>
    <font>
      <b/>
      <sz val="11"/>
      <name val="Calibri"/>
      <family val="2"/>
      <charset val="186"/>
      <scheme val="minor"/>
    </font>
    <font>
      <sz val="11"/>
      <name val="Calibri"/>
      <family val="2"/>
      <charset val="186"/>
      <scheme val="minor"/>
    </font>
    <font>
      <i/>
      <sz val="11"/>
      <name val="Calibri"/>
      <family val="2"/>
      <charset val="186"/>
      <scheme val="minor"/>
    </font>
    <font>
      <i/>
      <sz val="11"/>
      <color rgb="FFFF0000"/>
      <name val="Calibri"/>
      <family val="2"/>
      <charset val="186"/>
      <scheme val="minor"/>
    </font>
    <font>
      <sz val="11"/>
      <color rgb="FF000000"/>
      <name val="Calibri"/>
      <family val="2"/>
      <charset val="186"/>
    </font>
    <font>
      <b/>
      <sz val="11"/>
      <color rgb="FF000000"/>
      <name val="Calibri"/>
      <family val="2"/>
      <charset val="186"/>
    </font>
    <font>
      <u/>
      <sz val="11"/>
      <color rgb="FF0563C1"/>
      <name val="Calibri"/>
      <family val="2"/>
      <charset val="186"/>
    </font>
    <font>
      <sz val="11"/>
      <color rgb="FF006100"/>
      <name val="Calibri"/>
      <family val="2"/>
      <charset val="186"/>
      <scheme val="minor"/>
    </font>
    <font>
      <sz val="11"/>
      <color rgb="FFFF0000"/>
      <name val="Calibri"/>
      <family val="2"/>
      <charset val="186"/>
      <scheme val="minor"/>
    </font>
    <font>
      <vertAlign val="subscript"/>
      <sz val="11"/>
      <name val="Calibri"/>
      <family val="2"/>
      <charset val="186"/>
      <scheme val="minor"/>
    </font>
    <font>
      <sz val="11"/>
      <color theme="0"/>
      <name val="Calibri"/>
      <family val="2"/>
      <charset val="186"/>
      <scheme val="minor"/>
    </font>
    <font>
      <u/>
      <sz val="11"/>
      <color theme="10"/>
      <name val="Calibri"/>
      <family val="2"/>
      <charset val="186"/>
      <scheme val="minor"/>
    </font>
    <font>
      <sz val="11"/>
      <color rgb="FF000000"/>
      <name val="Arial"/>
      <family val="2"/>
      <charset val="186"/>
    </font>
    <font>
      <b/>
      <sz val="11"/>
      <color rgb="FFFF0000"/>
      <name val="Calibri"/>
      <family val="2"/>
      <charset val="186"/>
      <scheme val="minor"/>
    </font>
    <font>
      <sz val="10"/>
      <color rgb="FF000000"/>
      <name val="Inherit"/>
    </font>
    <font>
      <b/>
      <sz val="10"/>
      <color rgb="FF000000"/>
      <name val="Inherit"/>
    </font>
    <font>
      <sz val="12"/>
      <color theme="1"/>
      <name val="Calibri"/>
      <family val="2"/>
      <charset val="186"/>
      <scheme val="minor"/>
    </font>
    <font>
      <sz val="14"/>
      <color theme="1"/>
      <name val="Calibri"/>
      <family val="2"/>
      <charset val="186"/>
      <scheme val="minor"/>
    </font>
    <font>
      <b/>
      <i/>
      <sz val="11"/>
      <name val="Calibri"/>
      <family val="2"/>
      <charset val="186"/>
      <scheme val="minor"/>
    </font>
    <font>
      <sz val="14"/>
      <color rgb="FF000000"/>
      <name val="Calibri"/>
      <family val="2"/>
      <charset val="186"/>
    </font>
    <font>
      <sz val="11"/>
      <color rgb="FF000000"/>
      <name val="Calibri"/>
      <family val="2"/>
      <charset val="186"/>
      <scheme val="minor"/>
    </font>
    <font>
      <i/>
      <sz val="11"/>
      <color rgb="FF000000"/>
      <name val="Calibri"/>
      <family val="2"/>
      <charset val="186"/>
      <scheme val="minor"/>
    </font>
    <font>
      <b/>
      <sz val="10"/>
      <color theme="1"/>
      <name val="Calibri"/>
      <family val="2"/>
      <charset val="186"/>
      <scheme val="minor"/>
    </font>
    <font>
      <b/>
      <sz val="10"/>
      <color theme="1"/>
      <name val="Times New Roman"/>
      <family val="1"/>
      <charset val="186"/>
    </font>
    <font>
      <i/>
      <sz val="11"/>
      <color theme="6" tint="-0.499984740745262"/>
      <name val="Calibri"/>
      <family val="2"/>
      <charset val="186"/>
      <scheme val="minor"/>
    </font>
    <font>
      <sz val="11"/>
      <color theme="6" tint="-0.499984740745262"/>
      <name val="Calibri"/>
      <family val="2"/>
      <charset val="186"/>
      <scheme val="minor"/>
    </font>
    <font>
      <i/>
      <vertAlign val="subscript"/>
      <sz val="11"/>
      <color theme="1"/>
      <name val="Calibri"/>
      <family val="2"/>
      <charset val="186"/>
      <scheme val="minor"/>
    </font>
    <font>
      <i/>
      <sz val="10"/>
      <color theme="1"/>
      <name val="Calibri"/>
      <family val="2"/>
      <charset val="186"/>
      <scheme val="minor"/>
    </font>
    <font>
      <sz val="10"/>
      <color theme="1"/>
      <name val="Calibri"/>
      <family val="2"/>
      <charset val="186"/>
      <scheme val="minor"/>
    </font>
    <font>
      <b/>
      <sz val="14"/>
      <name val="Calibri"/>
      <family val="2"/>
      <charset val="186"/>
      <scheme val="minor"/>
    </font>
    <font>
      <b/>
      <u/>
      <sz val="14"/>
      <color theme="1"/>
      <name val="Calibri"/>
      <family val="2"/>
      <charset val="186"/>
      <scheme val="minor"/>
    </font>
    <font>
      <b/>
      <i/>
      <sz val="10"/>
      <color theme="1"/>
      <name val="Calibri"/>
      <family val="2"/>
      <charset val="186"/>
      <scheme val="minor"/>
    </font>
    <font>
      <u/>
      <sz val="11"/>
      <color rgb="FFFF0000"/>
      <name val="Calibri"/>
      <family val="2"/>
      <charset val="186"/>
      <scheme val="minor"/>
    </font>
    <font>
      <b/>
      <sz val="11"/>
      <color theme="0"/>
      <name val="Calibri"/>
      <family val="2"/>
      <charset val="186"/>
      <scheme val="minor"/>
    </font>
    <font>
      <b/>
      <sz val="20"/>
      <color rgb="FFFF0000"/>
      <name val="Calibri"/>
      <family val="2"/>
      <charset val="186"/>
      <scheme val="minor"/>
    </font>
    <font>
      <sz val="20"/>
      <color theme="0"/>
      <name val="Calibri"/>
      <family val="2"/>
      <charset val="186"/>
      <scheme val="minor"/>
    </font>
    <font>
      <sz val="18"/>
      <color theme="0"/>
      <name val="Calibri"/>
      <family val="2"/>
      <charset val="186"/>
      <scheme val="minor"/>
    </font>
    <font>
      <sz val="14"/>
      <color theme="0"/>
      <name val="Calibri"/>
      <family val="2"/>
      <charset val="186"/>
      <scheme val="minor"/>
    </font>
    <font>
      <i/>
      <sz val="10"/>
      <name val="Calibri"/>
      <family val="2"/>
      <charset val="186"/>
      <scheme val="minor"/>
    </font>
    <font>
      <b/>
      <i/>
      <sz val="10"/>
      <name val="Calibri"/>
      <family val="2"/>
      <charset val="186"/>
      <scheme val="minor"/>
    </font>
    <font>
      <b/>
      <sz val="14"/>
      <color theme="1"/>
      <name val="Calibri"/>
      <family val="2"/>
      <charset val="186"/>
      <scheme val="minor"/>
    </font>
    <font>
      <sz val="11"/>
      <color theme="9" tint="0.39997558519241921"/>
      <name val="Calibri"/>
      <family val="2"/>
      <charset val="186"/>
      <scheme val="minor"/>
    </font>
    <font>
      <sz val="11"/>
      <color rgb="FF7030A0"/>
      <name val="Calibri"/>
      <family val="2"/>
      <charset val="186"/>
      <scheme val="minor"/>
    </font>
    <font>
      <sz val="11"/>
      <name val="Calibri"/>
      <family val="2"/>
      <charset val="186"/>
    </font>
    <font>
      <sz val="9"/>
      <color theme="1"/>
      <name val="Calibri"/>
      <family val="2"/>
      <charset val="186"/>
      <scheme val="minor"/>
    </font>
    <font>
      <b/>
      <i/>
      <sz val="11"/>
      <name val="Calibri"/>
      <family val="2"/>
      <scheme val="minor"/>
    </font>
    <font>
      <sz val="11"/>
      <color rgb="FFFF0000"/>
      <name val="Calibri"/>
      <family val="2"/>
      <scheme val="minor"/>
    </font>
    <font>
      <b/>
      <i/>
      <sz val="11"/>
      <color theme="1"/>
      <name val="Calibri"/>
      <family val="2"/>
      <scheme val="minor"/>
    </font>
    <font>
      <i/>
      <u/>
      <sz val="11"/>
      <name val="Calibri"/>
      <family val="2"/>
      <charset val="186"/>
      <scheme val="minor"/>
    </font>
    <font>
      <sz val="11"/>
      <color theme="1"/>
      <name val="Calibri"/>
      <family val="2"/>
      <scheme val="minor"/>
    </font>
    <font>
      <sz val="11"/>
      <color theme="1"/>
      <name val="Calibri"/>
      <family val="2"/>
      <charset val="186"/>
      <scheme val="minor"/>
    </font>
    <font>
      <sz val="10"/>
      <color rgb="FFFF0000"/>
      <name val="Calibri"/>
      <family val="2"/>
      <charset val="186"/>
      <scheme val="minor"/>
    </font>
    <font>
      <sz val="8"/>
      <color rgb="FFFF0000"/>
      <name val="Calibri"/>
      <family val="2"/>
      <charset val="186"/>
      <scheme val="minor"/>
    </font>
    <font>
      <sz val="11"/>
      <name val="Calibri"/>
      <family val="2"/>
      <scheme val="minor"/>
    </font>
    <font>
      <sz val="11"/>
      <name val="Arial"/>
      <family val="2"/>
      <charset val="186"/>
    </font>
    <font>
      <i/>
      <sz val="10"/>
      <color rgb="FFFF0000"/>
      <name val="Calibri"/>
      <family val="2"/>
      <charset val="186"/>
      <scheme val="minor"/>
    </font>
    <font>
      <b/>
      <vertAlign val="subscript"/>
      <sz val="10"/>
      <color theme="1"/>
      <name val="Calibri"/>
      <family val="2"/>
      <charset val="186"/>
      <scheme val="minor"/>
    </font>
    <font>
      <b/>
      <sz val="14"/>
      <color theme="0"/>
      <name val="Calibri"/>
      <family val="2"/>
      <charset val="186"/>
    </font>
    <font>
      <sz val="18"/>
      <color theme="4" tint="0.79998168889431442"/>
      <name val="Calibri"/>
      <family val="2"/>
      <charset val="186"/>
      <scheme val="minor"/>
    </font>
    <font>
      <sz val="18"/>
      <color theme="6" tint="0.79998168889431442"/>
      <name val="Calibri"/>
      <family val="2"/>
      <charset val="186"/>
      <scheme val="minor"/>
    </font>
    <font>
      <sz val="20"/>
      <color theme="6" tint="0.79998168889431442"/>
      <name val="Calibri"/>
      <family val="2"/>
      <charset val="186"/>
      <scheme val="minor"/>
    </font>
    <font>
      <sz val="18"/>
      <color theme="6" tint="0.39997558519241921"/>
      <name val="Calibri"/>
      <family val="2"/>
      <charset val="186"/>
      <scheme val="minor"/>
    </font>
    <font>
      <sz val="14"/>
      <color theme="6" tint="0.79998168889431442"/>
      <name val="Calibri"/>
      <family val="2"/>
      <charset val="186"/>
      <scheme val="minor"/>
    </font>
    <font>
      <b/>
      <sz val="11"/>
      <color theme="6" tint="0.79998168889431442"/>
      <name val="Calibri"/>
      <family val="2"/>
      <charset val="186"/>
      <scheme val="minor"/>
    </font>
    <font>
      <i/>
      <sz val="11"/>
      <color theme="1" tint="0.249977111117893"/>
      <name val="Calibri"/>
      <family val="2"/>
      <charset val="186"/>
      <scheme val="minor"/>
    </font>
    <font>
      <i/>
      <sz val="10"/>
      <color theme="1" tint="0.249977111117893"/>
      <name val="Calibri"/>
      <family val="2"/>
      <charset val="186"/>
      <scheme val="minor"/>
    </font>
    <font>
      <sz val="11"/>
      <color theme="1" tint="0.14999847407452621"/>
      <name val="Calibri"/>
      <family val="2"/>
      <charset val="186"/>
      <scheme val="minor"/>
    </font>
    <font>
      <b/>
      <i/>
      <sz val="11"/>
      <color theme="1" tint="0.14999847407452621"/>
      <name val="Calibri"/>
      <family val="2"/>
      <charset val="186"/>
      <scheme val="minor"/>
    </font>
    <font>
      <i/>
      <sz val="11"/>
      <color theme="1" tint="0.14999847407452621"/>
      <name val="Calibri"/>
      <family val="2"/>
      <charset val="186"/>
      <scheme val="minor"/>
    </font>
    <font>
      <i/>
      <sz val="10"/>
      <color theme="1" tint="0.14999847407452621"/>
      <name val="Calibri"/>
      <family val="2"/>
      <charset val="186"/>
      <scheme val="minor"/>
    </font>
    <font>
      <sz val="10"/>
      <color theme="1" tint="0.14999847407452621"/>
      <name val="Calibri"/>
      <family val="2"/>
      <charset val="186"/>
      <scheme val="minor"/>
    </font>
    <font>
      <b/>
      <sz val="11"/>
      <color theme="1" tint="0.14999847407452621"/>
      <name val="Calibri"/>
      <family val="2"/>
      <charset val="186"/>
      <scheme val="minor"/>
    </font>
    <font>
      <sz val="12"/>
      <color theme="1" tint="0.14999847407452621"/>
      <name val="Calibri"/>
      <family val="2"/>
      <charset val="186"/>
      <scheme val="minor"/>
    </font>
    <font>
      <i/>
      <sz val="14"/>
      <color theme="1"/>
      <name val="Calibri"/>
      <family val="2"/>
      <charset val="186"/>
      <scheme val="minor"/>
    </font>
    <font>
      <sz val="14"/>
      <color theme="9" tint="0.39997558519241921"/>
      <name val="Calibri"/>
      <family val="2"/>
      <charset val="186"/>
      <scheme val="minor"/>
    </font>
    <font>
      <sz val="11"/>
      <color theme="0" tint="-4.9989318521683403E-2"/>
      <name val="Calibri"/>
      <family val="2"/>
      <charset val="186"/>
      <scheme val="minor"/>
    </font>
    <font>
      <i/>
      <sz val="11"/>
      <color theme="0"/>
      <name val="Calibri"/>
      <family val="2"/>
      <charset val="186"/>
      <scheme val="minor"/>
    </font>
    <font>
      <vertAlign val="subscript"/>
      <sz val="11"/>
      <color theme="1" tint="0.14999847407452621"/>
      <name val="Calibri"/>
      <family val="2"/>
      <charset val="186"/>
      <scheme val="minor"/>
    </font>
    <font>
      <b/>
      <sz val="10"/>
      <color theme="1" tint="0.14999847407452621"/>
      <name val="Calibri"/>
      <family val="2"/>
      <charset val="186"/>
      <scheme val="minor"/>
    </font>
    <font>
      <u/>
      <sz val="11"/>
      <color theme="1" tint="0.14999847407452621"/>
      <name val="Calibri"/>
      <family val="2"/>
      <charset val="186"/>
      <scheme val="minor"/>
    </font>
    <font>
      <b/>
      <sz val="11"/>
      <color theme="0" tint="-4.9989318521683403E-2"/>
      <name val="Calibri"/>
      <family val="2"/>
      <charset val="186"/>
      <scheme val="minor"/>
    </font>
    <font>
      <b/>
      <u/>
      <sz val="11"/>
      <color theme="1" tint="0.14999847407452621"/>
      <name val="Calibri"/>
      <family val="2"/>
      <charset val="186"/>
      <scheme val="minor"/>
    </font>
    <font>
      <b/>
      <sz val="18"/>
      <color theme="0" tint="-4.9989318521683403E-2"/>
      <name val="Calibri"/>
      <family val="2"/>
      <charset val="186"/>
      <scheme val="minor"/>
    </font>
    <font>
      <b/>
      <sz val="14"/>
      <color theme="0" tint="-4.9989318521683403E-2"/>
      <name val="Calibri"/>
      <family val="2"/>
      <charset val="186"/>
      <scheme val="minor"/>
    </font>
    <font>
      <sz val="14"/>
      <color theme="0" tint="-4.9989318521683403E-2"/>
      <name val="Calibri"/>
      <family val="2"/>
      <charset val="186"/>
      <scheme val="minor"/>
    </font>
    <font>
      <i/>
      <sz val="14"/>
      <color theme="0" tint="-4.9989318521683403E-2"/>
      <name val="Calibri"/>
      <family val="2"/>
      <charset val="186"/>
      <scheme val="minor"/>
    </font>
    <font>
      <i/>
      <sz val="11"/>
      <color rgb="FFC00000"/>
      <name val="Calibri"/>
      <family val="2"/>
      <charset val="186"/>
      <scheme val="minor"/>
    </font>
    <font>
      <b/>
      <sz val="11"/>
      <color rgb="FFC00000"/>
      <name val="Calibri"/>
      <family val="2"/>
      <charset val="186"/>
      <scheme val="minor"/>
    </font>
    <font>
      <sz val="11"/>
      <color rgb="FFC00000"/>
      <name val="Calibri"/>
      <family val="2"/>
      <charset val="186"/>
      <scheme val="minor"/>
    </font>
    <font>
      <b/>
      <sz val="10"/>
      <color rgb="FFC00000"/>
      <name val="Calibri"/>
      <family val="2"/>
      <charset val="186"/>
      <scheme val="minor"/>
    </font>
    <font>
      <i/>
      <sz val="10"/>
      <color theme="4" tint="-0.499984740745262"/>
      <name val="Calibri"/>
      <family val="2"/>
      <charset val="186"/>
      <scheme val="minor"/>
    </font>
    <font>
      <i/>
      <sz val="11"/>
      <color theme="4" tint="-0.499984740745262"/>
      <name val="Calibri"/>
      <family val="2"/>
      <charset val="186"/>
      <scheme val="minor"/>
    </font>
    <font>
      <sz val="11"/>
      <color theme="4" tint="-0.499984740745262"/>
      <name val="Calibri"/>
      <family val="2"/>
      <charset val="186"/>
      <scheme val="minor"/>
    </font>
    <font>
      <sz val="14"/>
      <color theme="1" tint="0.14999847407452621"/>
      <name val="Calibri"/>
      <family val="2"/>
      <charset val="186"/>
      <scheme val="minor"/>
    </font>
    <font>
      <i/>
      <u/>
      <sz val="11"/>
      <color theme="1" tint="0.14999847407452621"/>
      <name val="Calibri"/>
      <family val="2"/>
      <charset val="186"/>
      <scheme val="minor"/>
    </font>
    <font>
      <u/>
      <sz val="11"/>
      <color theme="4" tint="-0.499984740745262"/>
      <name val="Calibri"/>
      <family val="2"/>
      <charset val="186"/>
      <scheme val="minor"/>
    </font>
    <font>
      <i/>
      <sz val="11"/>
      <color rgb="FF0070C0"/>
      <name val="Calibri"/>
      <family val="2"/>
      <charset val="186"/>
      <scheme val="minor"/>
    </font>
    <font>
      <sz val="11"/>
      <color rgb="FF0070C0"/>
      <name val="Calibri"/>
      <family val="2"/>
      <charset val="186"/>
      <scheme val="minor"/>
    </font>
    <font>
      <b/>
      <i/>
      <sz val="11"/>
      <color rgb="FF0070C0"/>
      <name val="Calibri"/>
      <family val="2"/>
      <charset val="186"/>
      <scheme val="minor"/>
    </font>
    <font>
      <b/>
      <sz val="12"/>
      <color theme="0" tint="-4.9989318521683403E-2"/>
      <name val="Calibri"/>
      <family val="2"/>
      <charset val="186"/>
      <scheme val="minor"/>
    </font>
    <font>
      <b/>
      <sz val="14"/>
      <color theme="1" tint="0.14999847407452621"/>
      <name val="Calibri"/>
      <family val="2"/>
      <charset val="186"/>
      <scheme val="minor"/>
    </font>
    <font>
      <b/>
      <u/>
      <sz val="14"/>
      <color theme="1" tint="0.14999847407452621"/>
      <name val="Calibri"/>
      <family val="2"/>
      <charset val="186"/>
      <scheme val="minor"/>
    </font>
    <font>
      <b/>
      <u/>
      <sz val="14"/>
      <color theme="4" tint="-0.499984740745262"/>
      <name val="Calibri"/>
      <family val="2"/>
      <charset val="186"/>
      <scheme val="minor"/>
    </font>
    <font>
      <b/>
      <i/>
      <sz val="10"/>
      <color theme="1" tint="0.14999847407452621"/>
      <name val="Calibri"/>
      <family val="2"/>
      <charset val="186"/>
      <scheme val="minor"/>
    </font>
    <font>
      <b/>
      <i/>
      <sz val="11"/>
      <color theme="6" tint="-0.499984740745262"/>
      <name val="Calibri"/>
      <family val="2"/>
      <charset val="186"/>
      <scheme val="minor"/>
    </font>
    <font>
      <b/>
      <sz val="11"/>
      <color theme="6" tint="-0.499984740745262"/>
      <name val="Calibri"/>
      <family val="2"/>
      <charset val="186"/>
      <scheme val="minor"/>
    </font>
    <font>
      <b/>
      <u/>
      <sz val="12"/>
      <color theme="1" tint="0.14999847407452621"/>
      <name val="Calibri"/>
      <family val="2"/>
      <charset val="186"/>
      <scheme val="minor"/>
    </font>
    <font>
      <b/>
      <u/>
      <sz val="11"/>
      <color theme="1"/>
      <name val="Calibri"/>
      <family val="2"/>
      <charset val="186"/>
      <scheme val="minor"/>
    </font>
    <font>
      <sz val="14"/>
      <color rgb="FF000000"/>
      <name val="Calibri"/>
      <family val="2"/>
      <charset val="186"/>
      <scheme val="minor"/>
    </font>
    <font>
      <b/>
      <sz val="11"/>
      <color rgb="FF000000"/>
      <name val="Calibri"/>
      <family val="2"/>
      <charset val="186"/>
      <scheme val="minor"/>
    </font>
    <font>
      <sz val="11"/>
      <color theme="1" tint="0.14999847407452621"/>
      <name val="Calibri"/>
      <family val="2"/>
      <charset val="186"/>
    </font>
    <font>
      <sz val="10"/>
      <color rgb="FF000000"/>
      <name val="Calibri"/>
      <family val="2"/>
      <charset val="186"/>
      <scheme val="minor"/>
    </font>
    <font>
      <b/>
      <sz val="10"/>
      <color rgb="FF000000"/>
      <name val="Calibri"/>
      <family val="2"/>
      <charset val="186"/>
      <scheme val="minor"/>
    </font>
    <font>
      <sz val="14"/>
      <color theme="1" tint="0.14999847407452621"/>
      <name val="Calibri"/>
      <family val="2"/>
      <charset val="186"/>
    </font>
    <font>
      <b/>
      <sz val="11"/>
      <color theme="1" tint="0.14999847407452621"/>
      <name val="Calibri"/>
      <family val="2"/>
      <charset val="186"/>
    </font>
    <font>
      <i/>
      <sz val="11"/>
      <color theme="0" tint="-4.9989318521683403E-2"/>
      <name val="Calibri"/>
      <family val="2"/>
      <charset val="186"/>
      <scheme val="minor"/>
    </font>
    <font>
      <b/>
      <vertAlign val="subscript"/>
      <sz val="11"/>
      <name val="Calibri"/>
      <family val="2"/>
      <charset val="186"/>
      <scheme val="minor"/>
    </font>
    <font>
      <b/>
      <sz val="10"/>
      <color theme="6" tint="0.79998168889431442"/>
      <name val="Calibri"/>
      <family val="2"/>
      <charset val="186"/>
      <scheme val="minor"/>
    </font>
    <font>
      <b/>
      <i/>
      <sz val="10"/>
      <color theme="0" tint="-4.9989318521683403E-2"/>
      <name val="Calibri"/>
      <family val="2"/>
      <charset val="186"/>
      <scheme val="minor"/>
    </font>
    <font>
      <b/>
      <sz val="11"/>
      <color rgb="FF92D050"/>
      <name val="Calibri"/>
      <family val="2"/>
      <charset val="186"/>
      <scheme val="minor"/>
    </font>
    <font>
      <sz val="11"/>
      <color rgb="FF92D050"/>
      <name val="Calibri"/>
      <family val="2"/>
      <charset val="186"/>
      <scheme val="minor"/>
    </font>
    <font>
      <sz val="10"/>
      <name val="Calibri"/>
      <family val="2"/>
      <charset val="186"/>
      <scheme val="minor"/>
    </font>
    <font>
      <b/>
      <i/>
      <sz val="12"/>
      <color rgb="FFFF0000"/>
      <name val="Calibri"/>
      <family val="2"/>
      <charset val="186"/>
      <scheme val="minor"/>
    </font>
    <font>
      <sz val="12"/>
      <color rgb="FF000000"/>
      <name val="Times New Roman"/>
      <family val="1"/>
    </font>
    <font>
      <i/>
      <sz val="11"/>
      <color theme="1"/>
      <name val="Calibri"/>
      <family val="2"/>
      <scheme val="minor"/>
    </font>
    <font>
      <sz val="11"/>
      <color rgb="FF00B050"/>
      <name val="Calibri"/>
      <family val="2"/>
      <charset val="186"/>
      <scheme val="minor"/>
    </font>
    <font>
      <i/>
      <sz val="11"/>
      <color rgb="FF00B050"/>
      <name val="Calibri"/>
      <family val="2"/>
      <charset val="186"/>
      <scheme val="minor"/>
    </font>
    <font>
      <sz val="11"/>
      <name val="Cambria Math"/>
      <family val="1"/>
    </font>
    <font>
      <sz val="11"/>
      <color rgb="FFC00000"/>
      <name val="Calibri"/>
      <family val="2"/>
      <scheme val="minor"/>
    </font>
    <font>
      <i/>
      <sz val="11"/>
      <color rgb="FFFF0000"/>
      <name val="Calibri"/>
      <family val="2"/>
      <scheme val="minor"/>
    </font>
    <font>
      <sz val="11"/>
      <color rgb="FFC00000"/>
      <name val="Calibri"/>
      <family val="2"/>
    </font>
    <font>
      <sz val="11"/>
      <name val="Calibri"/>
      <family val="2"/>
    </font>
    <font>
      <sz val="11"/>
      <color theme="1" tint="0.14999847407452621"/>
      <name val="Calibri"/>
      <family val="2"/>
      <scheme val="minor"/>
    </font>
    <font>
      <b/>
      <u/>
      <sz val="11"/>
      <name val="Calibri"/>
      <family val="2"/>
      <charset val="186"/>
      <scheme val="minor"/>
    </font>
    <font>
      <b/>
      <sz val="11"/>
      <name val="Calibri"/>
      <family val="2"/>
      <charset val="186"/>
    </font>
    <font>
      <i/>
      <sz val="11"/>
      <name val="Calibri"/>
      <family val="2"/>
    </font>
    <font>
      <i/>
      <sz val="11"/>
      <color theme="1"/>
      <name val="Calibri"/>
      <family val="2"/>
      <charset val="186"/>
    </font>
    <font>
      <b/>
      <sz val="11"/>
      <color theme="1" tint="0.14999847407452621"/>
      <name val="Calibri"/>
      <family val="2"/>
      <scheme val="minor"/>
    </font>
    <font>
      <b/>
      <vertAlign val="subscript"/>
      <sz val="11"/>
      <color theme="1" tint="0.14999847407452621"/>
      <name val="Calibri"/>
      <family val="2"/>
      <scheme val="minor"/>
    </font>
    <font>
      <b/>
      <sz val="10"/>
      <color theme="1" tint="0.14999847407452621"/>
      <name val="Calibri"/>
      <family val="2"/>
      <scheme val="minor"/>
    </font>
    <font>
      <b/>
      <sz val="11"/>
      <color theme="1"/>
      <name val="Calibri"/>
      <family val="2"/>
      <scheme val="minor"/>
    </font>
    <font>
      <vertAlign val="subscript"/>
      <sz val="11"/>
      <name val="Calibri"/>
      <family val="2"/>
      <scheme val="minor"/>
    </font>
    <font>
      <i/>
      <sz val="11"/>
      <name val="Calibri"/>
      <family val="2"/>
      <scheme val="minor"/>
    </font>
    <font>
      <vertAlign val="subscript"/>
      <sz val="11"/>
      <color theme="1"/>
      <name val="Calibri"/>
      <family val="2"/>
      <scheme val="minor"/>
    </font>
    <font>
      <b/>
      <i/>
      <sz val="11"/>
      <color theme="1" tint="0.14999847407452621"/>
      <name val="Calibri"/>
      <family val="2"/>
      <scheme val="minor"/>
    </font>
    <font>
      <b/>
      <vertAlign val="subscript"/>
      <sz val="11"/>
      <color theme="1" tint="0.14996795556505021"/>
      <name val="Calibri"/>
      <family val="2"/>
      <scheme val="minor"/>
    </font>
    <font>
      <i/>
      <vertAlign val="subscript"/>
      <sz val="11"/>
      <color theme="1"/>
      <name val="Calibri"/>
      <family val="2"/>
      <scheme val="minor"/>
    </font>
    <font>
      <i/>
      <vertAlign val="subscript"/>
      <sz val="11"/>
      <color theme="1" tint="0.14996795556505021"/>
      <name val="Calibri"/>
      <family val="2"/>
      <scheme val="minor"/>
    </font>
    <font>
      <i/>
      <sz val="10"/>
      <color theme="1" tint="0.14999847407452621"/>
      <name val="Calibri"/>
      <family val="2"/>
      <scheme val="minor"/>
    </font>
    <font>
      <b/>
      <i/>
      <sz val="11"/>
      <color rgb="FFFF0000"/>
      <name val="Calibri"/>
      <family val="2"/>
      <charset val="186"/>
      <scheme val="minor"/>
    </font>
    <font>
      <vertAlign val="subscript"/>
      <sz val="11"/>
      <color theme="1" tint="0.14996795556505021"/>
      <name val="Calibri"/>
      <family val="2"/>
      <scheme val="minor"/>
    </font>
    <font>
      <u/>
      <sz val="11"/>
      <name val="Calibri"/>
      <family val="2"/>
      <charset val="186"/>
      <scheme val="minor"/>
    </font>
    <font>
      <i/>
      <vertAlign val="subscript"/>
      <sz val="11"/>
      <color theme="1" tint="0.14993743705557422"/>
      <name val="Calibri"/>
      <family val="2"/>
      <scheme val="minor"/>
    </font>
    <font>
      <b/>
      <vertAlign val="subscript"/>
      <sz val="11"/>
      <color theme="1"/>
      <name val="Calibri"/>
      <family val="2"/>
      <scheme val="minor"/>
    </font>
    <font>
      <i/>
      <sz val="11"/>
      <color theme="1" tint="0.14999847407452621"/>
      <name val="Calibri"/>
      <family val="2"/>
      <scheme val="minor"/>
    </font>
    <font>
      <b/>
      <i/>
      <u/>
      <sz val="11"/>
      <color theme="1" tint="0.14999847407452621"/>
      <name val="Calibri"/>
      <family val="2"/>
      <charset val="186"/>
      <scheme val="minor"/>
    </font>
    <font>
      <b/>
      <sz val="11"/>
      <name val="Calibri"/>
      <family val="2"/>
      <scheme val="minor"/>
    </font>
    <font>
      <b/>
      <i/>
      <vertAlign val="subscript"/>
      <sz val="11"/>
      <name val="Calibri"/>
      <family val="2"/>
      <scheme val="minor"/>
    </font>
    <font>
      <b/>
      <vertAlign val="subscript"/>
      <sz val="11"/>
      <name val="Calibri"/>
      <family val="2"/>
      <scheme val="minor"/>
    </font>
    <font>
      <i/>
      <vertAlign val="subscript"/>
      <sz val="11"/>
      <name val="Calibri"/>
      <family val="2"/>
      <scheme val="minor"/>
    </font>
    <font>
      <sz val="11"/>
      <color theme="1"/>
      <name val="Calibri"/>
      <family val="2"/>
      <charset val="186"/>
    </font>
    <font>
      <sz val="11"/>
      <color rgb="FFFF0000"/>
      <name val="Calibri"/>
      <family val="2"/>
      <charset val="186"/>
    </font>
    <font>
      <i/>
      <sz val="11"/>
      <color rgb="FFFF0000"/>
      <name val="Calibri"/>
      <family val="2"/>
    </font>
    <font>
      <i/>
      <sz val="11"/>
      <color rgb="FFFF0000"/>
      <name val="Calibri"/>
      <family val="2"/>
      <charset val="186"/>
    </font>
    <font>
      <i/>
      <vertAlign val="subscript"/>
      <sz val="11"/>
      <color rgb="FFFF0000"/>
      <name val="Calibri"/>
      <family val="2"/>
      <charset val="186"/>
    </font>
    <font>
      <i/>
      <sz val="11"/>
      <color theme="1" tint="0.14999847407452621"/>
      <name val="Calibri"/>
      <family val="2"/>
      <charset val="186"/>
    </font>
    <font>
      <u/>
      <sz val="11"/>
      <color theme="1" tint="0.14999847407452621"/>
      <name val="Calibri"/>
      <family val="2"/>
      <charset val="186"/>
    </font>
    <font>
      <i/>
      <sz val="11"/>
      <name val="Calibri"/>
      <family val="2"/>
      <charset val="186"/>
    </font>
    <font>
      <i/>
      <sz val="10"/>
      <color theme="1" tint="0.14999847407452621"/>
      <name val="Calibri"/>
      <family val="2"/>
      <charset val="186"/>
    </font>
    <font>
      <b/>
      <vertAlign val="subscript"/>
      <sz val="11"/>
      <color theme="1"/>
      <name val="Calibri"/>
      <family val="2"/>
      <charset val="186"/>
      <scheme val="minor"/>
    </font>
  </fonts>
  <fills count="31">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rgb="FFC6EFCE"/>
      </patternFill>
    </fill>
    <fill>
      <patternFill patternType="solid">
        <fgColor theme="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7"/>
        <bgColor indexed="64"/>
      </patternFill>
    </fill>
    <fill>
      <patternFill patternType="solid">
        <fgColor rgb="FF0C3248"/>
        <bgColor indexed="64"/>
      </patternFill>
    </fill>
    <fill>
      <patternFill patternType="solid">
        <fgColor rgb="FF176490"/>
        <bgColor indexed="64"/>
      </patternFill>
    </fill>
    <fill>
      <patternFill patternType="solid">
        <fgColor rgb="FFF9FBFD"/>
        <bgColor indexed="64"/>
      </patternFill>
    </fill>
    <fill>
      <patternFill patternType="solid">
        <fgColor rgb="FFF0F5FA"/>
        <bgColor indexed="64"/>
      </patternFill>
    </fill>
    <fill>
      <patternFill patternType="solid">
        <fgColor theme="4" tint="0.59999389629810485"/>
        <bgColor theme="4" tint="0.39994506668294322"/>
      </patternFill>
    </fill>
    <fill>
      <patternFill patternType="solid">
        <fgColor theme="4" tint="0.59999389629810485"/>
        <bgColor theme="4" tint="0.39991454817346722"/>
      </patternFill>
    </fill>
    <fill>
      <patternFill patternType="solid">
        <fgColor rgb="FFC00000"/>
        <bgColor indexed="64"/>
      </patternFill>
    </fill>
    <fill>
      <patternFill patternType="solid">
        <fgColor rgb="FF792A15"/>
        <bgColor indexed="64"/>
      </patternFill>
    </fill>
    <fill>
      <patternFill patternType="solid">
        <fgColor rgb="FFF8F8F8"/>
        <bgColor indexed="64"/>
      </patternFill>
    </fill>
    <fill>
      <patternFill patternType="solid">
        <fgColor rgb="FF375623"/>
        <bgColor indexed="64"/>
      </patternFill>
    </fill>
    <fill>
      <patternFill patternType="solid">
        <fgColor rgb="FFF6F6F6"/>
        <bgColor indexed="64"/>
      </patternFill>
    </fill>
    <fill>
      <patternFill patternType="solid">
        <fgColor rgb="FFFAFAFA"/>
        <bgColor indexed="64"/>
      </patternFill>
    </fill>
    <fill>
      <patternFill patternType="solid">
        <fgColor theme="2"/>
        <bgColor indexed="64"/>
      </patternFill>
    </fill>
    <fill>
      <patternFill patternType="solid">
        <fgColor theme="5"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theme="3"/>
      </left>
      <right/>
      <top style="thin">
        <color theme="3"/>
      </top>
      <bottom/>
      <diagonal/>
    </border>
    <border>
      <left/>
      <right/>
      <top style="thin">
        <color theme="3"/>
      </top>
      <bottom/>
      <diagonal/>
    </border>
  </borders>
  <cellStyleXfs count="8">
    <xf numFmtId="0" fontId="0" fillId="0" borderId="0"/>
    <xf numFmtId="0" fontId="1" fillId="0" borderId="0" applyNumberFormat="0" applyFill="0" applyBorder="0" applyAlignment="0" applyProtection="0"/>
    <xf numFmtId="164" fontId="8" fillId="0" borderId="0" applyBorder="0" applyProtection="0"/>
    <xf numFmtId="164" fontId="10" fillId="0" borderId="0" applyBorder="0" applyProtection="0"/>
    <xf numFmtId="0" fontId="11" fillId="9" borderId="0" applyNumberFormat="0" applyBorder="0" applyAlignment="0" applyProtection="0"/>
    <xf numFmtId="0" fontId="15" fillId="0" borderId="0" applyNumberFormat="0" applyFill="0" applyBorder="0" applyAlignment="0" applyProtection="0"/>
    <xf numFmtId="0" fontId="16" fillId="0" borderId="0"/>
    <xf numFmtId="0" fontId="53" fillId="0" borderId="0"/>
  </cellStyleXfs>
  <cellXfs count="2555">
    <xf numFmtId="0" fontId="0" fillId="0" borderId="0" xfId="0"/>
    <xf numFmtId="0" fontId="63" fillId="17" borderId="0" xfId="0" applyFont="1" applyFill="1" applyAlignment="1" applyProtection="1">
      <alignment horizontal="center"/>
    </xf>
    <xf numFmtId="0" fontId="0" fillId="0" borderId="0" xfId="0" applyFill="1"/>
    <xf numFmtId="0" fontId="0" fillId="0" borderId="0" xfId="0" applyBorder="1"/>
    <xf numFmtId="0" fontId="0" fillId="0" borderId="0" xfId="0" applyFill="1" applyBorder="1"/>
    <xf numFmtId="0" fontId="0" fillId="0" borderId="0" xfId="0" applyBorder="1" applyAlignment="1">
      <alignment vertical="top"/>
    </xf>
    <xf numFmtId="0" fontId="0" fillId="0" borderId="0" xfId="0" applyBorder="1" applyAlignment="1">
      <alignment horizontal="left" vertical="top"/>
    </xf>
    <xf numFmtId="0" fontId="0" fillId="0" borderId="0" xfId="0" applyFill="1" applyBorder="1" applyAlignment="1">
      <alignment horizontal="center"/>
    </xf>
    <xf numFmtId="0" fontId="0" fillId="0" borderId="0" xfId="0" applyAlignment="1">
      <alignment horizontal="center" vertical="center"/>
    </xf>
    <xf numFmtId="0" fontId="5" fillId="0" borderId="0" xfId="0" applyFont="1" applyFill="1" applyBorder="1" applyAlignment="1">
      <alignment horizontal="center"/>
    </xf>
    <xf numFmtId="164" fontId="9" fillId="0" borderId="0" xfId="2" applyFont="1" applyFill="1" applyAlignment="1" applyProtection="1"/>
    <xf numFmtId="164" fontId="8" fillId="0" borderId="0" xfId="2" applyFont="1" applyFill="1" applyAlignment="1" applyProtection="1"/>
    <xf numFmtId="0" fontId="0" fillId="0" borderId="0" xfId="0" applyFill="1" applyBorder="1" applyAlignment="1">
      <alignment vertical="center"/>
    </xf>
    <xf numFmtId="164" fontId="8" fillId="0" borderId="0" xfId="2" applyFont="1" applyFill="1" applyBorder="1" applyAlignment="1" applyProtection="1">
      <alignment horizontal="left" vertical="top" wrapText="1"/>
    </xf>
    <xf numFmtId="49" fontId="0" fillId="0" borderId="0" xfId="0" applyNumberFormat="1" applyFont="1" applyBorder="1" applyAlignment="1">
      <alignment horizontal="left" vertical="top" wrapText="1"/>
    </xf>
    <xf numFmtId="0" fontId="1" fillId="5" borderId="5" xfId="0" applyFont="1" applyFill="1" applyBorder="1"/>
    <xf numFmtId="0" fontId="2" fillId="2" borderId="1" xfId="0" applyFont="1" applyFill="1" applyBorder="1" applyAlignment="1">
      <alignment horizontal="center" wrapText="1"/>
    </xf>
    <xf numFmtId="0" fontId="5" fillId="0" borderId="0" xfId="0" applyFont="1" applyFill="1"/>
    <xf numFmtId="164" fontId="8" fillId="0" borderId="0" xfId="2" applyFont="1" applyFill="1" applyBorder="1" applyAlignment="1" applyProtection="1"/>
    <xf numFmtId="165" fontId="0" fillId="0" borderId="0" xfId="0" applyNumberFormat="1" applyFill="1" applyBorder="1" applyAlignment="1">
      <alignment horizontal="center" vertical="center"/>
    </xf>
    <xf numFmtId="0" fontId="1" fillId="0" borderId="0" xfId="0" applyFont="1"/>
    <xf numFmtId="0" fontId="0" fillId="0" borderId="0" xfId="0" applyFont="1" applyFill="1"/>
    <xf numFmtId="0" fontId="0" fillId="0" borderId="0" xfId="0" applyFont="1"/>
    <xf numFmtId="0" fontId="0" fillId="0" borderId="0" xfId="0" applyFont="1" applyFill="1" applyBorder="1"/>
    <xf numFmtId="0" fontId="1" fillId="0" borderId="0" xfId="0" applyFont="1" applyBorder="1"/>
    <xf numFmtId="0" fontId="0" fillId="0" borderId="0" xfId="0" applyFont="1" applyBorder="1" applyAlignment="1">
      <alignment wrapText="1"/>
    </xf>
    <xf numFmtId="0" fontId="7" fillId="0" borderId="0" xfId="0" applyFont="1" applyBorder="1" applyAlignment="1">
      <alignment horizontal="left" wrapText="1"/>
    </xf>
    <xf numFmtId="0" fontId="3" fillId="0" borderId="0" xfId="0" applyFont="1" applyFill="1" applyBorder="1" applyAlignment="1">
      <alignment horizontal="left" vertical="center" wrapText="1"/>
    </xf>
    <xf numFmtId="0" fontId="36" fillId="0" borderId="0" xfId="5" applyFont="1" applyFill="1" applyBorder="1" applyAlignment="1">
      <alignment horizontal="left" vertical="top"/>
    </xf>
    <xf numFmtId="0" fontId="0" fillId="0" borderId="0" xfId="0"/>
    <xf numFmtId="0" fontId="0" fillId="0" borderId="0" xfId="0"/>
    <xf numFmtId="0" fontId="2" fillId="10" borderId="0" xfId="0" applyFont="1" applyFill="1" applyBorder="1"/>
    <xf numFmtId="0" fontId="0" fillId="0" borderId="0" xfId="0" applyBorder="1" applyAlignment="1">
      <alignment horizontal="center" vertical="center" textRotation="90"/>
    </xf>
    <xf numFmtId="0" fontId="1" fillId="0" borderId="0" xfId="0" applyFont="1" applyBorder="1" applyAlignment="1">
      <alignment horizontal="left" vertical="top"/>
    </xf>
    <xf numFmtId="0" fontId="1" fillId="0" borderId="0" xfId="0" applyFont="1" applyBorder="1" applyAlignment="1">
      <alignment horizontal="left" vertical="top" wrapText="1"/>
    </xf>
    <xf numFmtId="49" fontId="0" fillId="0" borderId="0" xfId="0" applyNumberFormat="1" applyFont="1" applyFill="1" applyBorder="1" applyAlignment="1">
      <alignment horizontal="left" vertical="top" wrapText="1"/>
    </xf>
    <xf numFmtId="0" fontId="4" fillId="10" borderId="0" xfId="4" applyFont="1" applyFill="1" applyBorder="1" applyAlignment="1">
      <alignment horizontal="left" vertical="top" wrapText="1"/>
    </xf>
    <xf numFmtId="0" fontId="5" fillId="0" borderId="0" xfId="0" applyFont="1" applyFill="1" applyBorder="1"/>
    <xf numFmtId="0" fontId="34" fillId="0" borderId="0" xfId="0" applyFont="1" applyFill="1" applyBorder="1" applyAlignment="1">
      <alignment horizontal="center" vertical="center"/>
    </xf>
    <xf numFmtId="0" fontId="0" fillId="0" borderId="0" xfId="0" applyFill="1" applyBorder="1" applyAlignment="1">
      <alignment horizontal="left" wrapText="1"/>
    </xf>
    <xf numFmtId="0" fontId="3" fillId="0" borderId="0" xfId="0" applyFont="1" applyFill="1" applyBorder="1" applyAlignment="1">
      <alignment horizontal="left" wrapText="1"/>
    </xf>
    <xf numFmtId="0" fontId="34" fillId="0" borderId="0" xfId="0" applyFont="1" applyFill="1" applyBorder="1" applyAlignment="1">
      <alignment horizontal="center"/>
    </xf>
    <xf numFmtId="0" fontId="3" fillId="0" borderId="0" xfId="0" applyFont="1" applyFill="1" applyBorder="1" applyAlignment="1">
      <alignment horizontal="center"/>
    </xf>
    <xf numFmtId="0" fontId="6" fillId="0" borderId="0" xfId="0" applyFont="1" applyFill="1" applyBorder="1" applyAlignment="1">
      <alignment horizontal="left" wrapText="1"/>
    </xf>
    <xf numFmtId="0" fontId="31" fillId="0" borderId="0" xfId="0" applyFont="1" applyFill="1" applyBorder="1" applyAlignment="1">
      <alignment horizontal="left" wrapText="1"/>
    </xf>
    <xf numFmtId="0" fontId="1" fillId="5" borderId="1" xfId="0" applyFont="1" applyFill="1" applyBorder="1" applyAlignment="1">
      <alignment horizontal="center"/>
    </xf>
    <xf numFmtId="0" fontId="3" fillId="0" borderId="0" xfId="0" applyFont="1" applyFill="1" applyBorder="1" applyAlignment="1">
      <alignment horizontal="left" vertical="top" wrapText="1"/>
    </xf>
    <xf numFmtId="0" fontId="0" fillId="0" borderId="0" xfId="0" applyFont="1" applyBorder="1" applyAlignment="1">
      <alignment horizontal="left" vertical="top" wrapText="1"/>
    </xf>
    <xf numFmtId="0" fontId="1" fillId="0" borderId="0" xfId="0" applyFont="1" applyFill="1" applyBorder="1" applyAlignment="1">
      <alignment horizontal="center"/>
    </xf>
    <xf numFmtId="0" fontId="0" fillId="0" borderId="0" xfId="0"/>
    <xf numFmtId="0" fontId="5"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4" fillId="0" borderId="0" xfId="4" applyFont="1" applyFill="1" applyBorder="1" applyAlignment="1">
      <alignment horizontal="left" vertical="top" wrapText="1"/>
    </xf>
    <xf numFmtId="49" fontId="3" fillId="0" borderId="0" xfId="0" applyNumberFormat="1" applyFont="1" applyFill="1" applyBorder="1" applyAlignment="1">
      <alignment horizontal="left" vertical="top" wrapText="1"/>
    </xf>
    <xf numFmtId="0" fontId="0" fillId="10" borderId="5" xfId="0" applyFill="1" applyBorder="1" applyAlignment="1">
      <alignment horizontal="left" vertical="top"/>
    </xf>
    <xf numFmtId="0" fontId="1" fillId="10" borderId="1" xfId="0" applyFont="1" applyFill="1" applyBorder="1" applyAlignment="1">
      <alignment horizontal="left" vertical="top"/>
    </xf>
    <xf numFmtId="0" fontId="0" fillId="10" borderId="9" xfId="0" applyFill="1" applyBorder="1" applyAlignment="1">
      <alignment horizontal="left" vertical="top"/>
    </xf>
    <xf numFmtId="0" fontId="0" fillId="10" borderId="2" xfId="0" applyFill="1" applyBorder="1" applyAlignment="1">
      <alignment horizontal="left" vertical="top"/>
    </xf>
    <xf numFmtId="0" fontId="1" fillId="10" borderId="2" xfId="0" applyFont="1" applyFill="1" applyBorder="1" applyAlignment="1">
      <alignment horizontal="left" vertical="top"/>
    </xf>
    <xf numFmtId="0" fontId="1" fillId="10" borderId="9" xfId="0" applyFont="1" applyFill="1" applyBorder="1" applyAlignment="1">
      <alignment horizontal="left" vertical="top"/>
    </xf>
    <xf numFmtId="0" fontId="0" fillId="10" borderId="5" xfId="0" applyFill="1" applyBorder="1" applyAlignment="1">
      <alignment vertical="top"/>
    </xf>
    <xf numFmtId="0" fontId="0" fillId="10" borderId="9" xfId="0" applyFill="1" applyBorder="1" applyAlignment="1">
      <alignment vertical="top"/>
    </xf>
    <xf numFmtId="0" fontId="0" fillId="10" borderId="2" xfId="0" applyFill="1" applyBorder="1" applyAlignment="1">
      <alignment vertical="top"/>
    </xf>
    <xf numFmtId="0" fontId="0" fillId="10" borderId="1" xfId="0" applyFill="1" applyBorder="1" applyAlignment="1">
      <alignment vertical="top"/>
    </xf>
    <xf numFmtId="0" fontId="0" fillId="10" borderId="0" xfId="0" applyFill="1"/>
    <xf numFmtId="164" fontId="8" fillId="0" borderId="0" xfId="2" applyFont="1" applyFill="1" applyAlignment="1" applyProtection="1">
      <alignment wrapText="1"/>
    </xf>
    <xf numFmtId="164" fontId="8" fillId="0" borderId="0" xfId="2" applyFont="1" applyFill="1" applyAlignment="1" applyProtection="1">
      <alignment horizontal="left" wrapText="1"/>
    </xf>
    <xf numFmtId="164" fontId="8" fillId="0" borderId="0" xfId="2" applyFont="1" applyFill="1" applyAlignment="1" applyProtection="1">
      <alignment vertical="top" wrapText="1"/>
    </xf>
    <xf numFmtId="0" fontId="0" fillId="0" borderId="0" xfId="0"/>
    <xf numFmtId="0" fontId="1" fillId="0" borderId="0" xfId="0" applyFont="1" applyFill="1" applyBorder="1" applyAlignment="1">
      <alignment horizontal="left" vertical="top"/>
    </xf>
    <xf numFmtId="164" fontId="24" fillId="0" borderId="0" xfId="2" applyFont="1" applyFill="1" applyAlignment="1" applyProtection="1">
      <alignment horizontal="center" vertical="center"/>
    </xf>
    <xf numFmtId="164" fontId="47" fillId="0" borderId="0" xfId="2" applyFont="1" applyFill="1" applyAlignment="1" applyProtection="1"/>
    <xf numFmtId="0" fontId="1" fillId="0" borderId="0" xfId="0" applyFont="1" applyBorder="1" applyAlignment="1">
      <alignment horizontal="center"/>
    </xf>
    <xf numFmtId="0" fontId="0" fillId="0" borderId="0" xfId="0" applyFont="1" applyBorder="1" applyAlignment="1">
      <alignment horizontal="left" wrapText="1"/>
    </xf>
    <xf numFmtId="0" fontId="5" fillId="0" borderId="0" xfId="0" applyFont="1" applyBorder="1" applyAlignment="1">
      <alignment horizontal="left" wrapText="1"/>
    </xf>
    <xf numFmtId="0" fontId="0" fillId="0" borderId="0" xfId="0" applyFont="1" applyBorder="1" applyAlignment="1">
      <alignment horizontal="left" vertical="center" wrapText="1"/>
    </xf>
    <xf numFmtId="0" fontId="3" fillId="0" borderId="0" xfId="0" applyFont="1" applyBorder="1" applyAlignment="1">
      <alignment horizontal="center" vertical="center" wrapText="1"/>
    </xf>
    <xf numFmtId="0" fontId="0" fillId="0" borderId="0" xfId="0" applyFont="1" applyFill="1" applyBorder="1" applyAlignment="1">
      <alignment horizontal="left" wrapText="1"/>
    </xf>
    <xf numFmtId="0" fontId="0" fillId="0" borderId="0" xfId="0" applyFont="1" applyBorder="1" applyAlignment="1">
      <alignment horizontal="center" vertical="center" wrapText="1"/>
    </xf>
    <xf numFmtId="165" fontId="0" fillId="0" borderId="0" xfId="0" applyNumberFormat="1" applyFont="1" applyFill="1" applyBorder="1" applyAlignment="1">
      <alignment horizontal="center" vertical="center"/>
    </xf>
    <xf numFmtId="0" fontId="15" fillId="0" borderId="0" xfId="5" applyFont="1" applyFill="1" applyBorder="1" applyAlignment="1">
      <alignment horizontal="left" vertical="top"/>
    </xf>
    <xf numFmtId="165" fontId="0" fillId="0" borderId="0" xfId="0" applyNumberFormat="1" applyFont="1" applyFill="1" applyBorder="1" applyAlignment="1">
      <alignment horizontal="center"/>
    </xf>
    <xf numFmtId="0" fontId="0" fillId="0" borderId="0" xfId="0" applyFont="1" applyBorder="1"/>
    <xf numFmtId="0" fontId="26" fillId="13" borderId="3" xfId="0" applyFont="1" applyFill="1" applyBorder="1" applyAlignment="1">
      <alignment horizontal="right" vertical="center" wrapText="1"/>
    </xf>
    <xf numFmtId="0" fontId="26" fillId="13" borderId="15" xfId="0" applyFont="1" applyFill="1" applyBorder="1" applyAlignment="1">
      <alignment horizontal="left" vertical="center" wrapText="1"/>
    </xf>
    <xf numFmtId="0" fontId="0" fillId="0" borderId="11" xfId="0" applyFont="1" applyBorder="1" applyAlignment="1">
      <alignment horizontal="right"/>
    </xf>
    <xf numFmtId="0" fontId="0" fillId="0" borderId="4" xfId="0" applyFont="1" applyBorder="1" applyAlignment="1">
      <alignment horizontal="right"/>
    </xf>
    <xf numFmtId="0" fontId="26" fillId="0" borderId="11" xfId="0" applyFont="1" applyFill="1" applyBorder="1" applyAlignment="1">
      <alignment horizontal="right" vertical="center" wrapText="1"/>
    </xf>
    <xf numFmtId="0" fontId="26" fillId="0" borderId="13" xfId="0" applyFont="1" applyFill="1" applyBorder="1" applyAlignment="1">
      <alignment horizontal="left" vertical="center" wrapText="1"/>
    </xf>
    <xf numFmtId="0" fontId="26" fillId="0" borderId="3" xfId="0" applyFont="1" applyFill="1" applyBorder="1" applyAlignment="1">
      <alignment horizontal="right" vertical="center" wrapText="1"/>
    </xf>
    <xf numFmtId="0" fontId="26" fillId="0" borderId="15" xfId="0" applyFont="1" applyFill="1" applyBorder="1" applyAlignment="1">
      <alignment horizontal="left" vertical="center" wrapText="1"/>
    </xf>
    <xf numFmtId="0" fontId="32" fillId="0" borderId="3" xfId="0" applyFont="1" applyBorder="1" applyAlignment="1">
      <alignment horizontal="right" vertical="center" wrapText="1"/>
    </xf>
    <xf numFmtId="0" fontId="32" fillId="0" borderId="15" xfId="0" applyFont="1" applyFill="1" applyBorder="1" applyAlignment="1">
      <alignment horizontal="left" vertical="center" wrapText="1"/>
    </xf>
    <xf numFmtId="0" fontId="32" fillId="0" borderId="4" xfId="0" applyFont="1" applyBorder="1" applyAlignment="1">
      <alignment horizontal="right" vertical="center" wrapText="1"/>
    </xf>
    <xf numFmtId="0" fontId="32" fillId="0" borderId="10" xfId="0" applyFont="1" applyFill="1" applyBorder="1" applyAlignment="1">
      <alignment horizontal="left" vertical="center" wrapText="1"/>
    </xf>
    <xf numFmtId="0" fontId="26" fillId="0" borderId="11" xfId="0" applyFont="1" applyBorder="1" applyAlignment="1">
      <alignment horizontal="right" vertical="center" wrapText="1"/>
    </xf>
    <xf numFmtId="0" fontId="32" fillId="0" borderId="11" xfId="0" applyFont="1" applyBorder="1" applyAlignment="1">
      <alignment horizontal="right" vertical="center" wrapText="1"/>
    </xf>
    <xf numFmtId="0" fontId="32" fillId="0" borderId="13" xfId="0" applyFont="1" applyFill="1" applyBorder="1" applyAlignment="1">
      <alignment horizontal="left" vertical="center" wrapText="1"/>
    </xf>
    <xf numFmtId="0" fontId="26" fillId="0" borderId="14" xfId="0" applyFont="1" applyBorder="1" applyAlignment="1">
      <alignment horizontal="right" vertical="center" wrapText="1"/>
    </xf>
    <xf numFmtId="0" fontId="26" fillId="0" borderId="8" xfId="0" applyFont="1" applyFill="1" applyBorder="1" applyAlignment="1">
      <alignment horizontal="left" vertical="center" wrapText="1"/>
    </xf>
    <xf numFmtId="0" fontId="26" fillId="0" borderId="6" xfId="0" applyFont="1" applyBorder="1" applyAlignment="1">
      <alignment horizontal="right" vertical="center" wrapText="1"/>
    </xf>
    <xf numFmtId="0" fontId="26" fillId="0" borderId="3" xfId="0" applyFont="1" applyBorder="1" applyAlignment="1">
      <alignment horizontal="right" vertical="center" wrapText="1"/>
    </xf>
    <xf numFmtId="0" fontId="26" fillId="0" borderId="4" xfId="0" applyFont="1" applyBorder="1" applyAlignment="1">
      <alignment horizontal="right" vertical="center" wrapText="1"/>
    </xf>
    <xf numFmtId="0" fontId="26" fillId="13" borderId="6" xfId="0" applyFont="1" applyFill="1" applyBorder="1" applyAlignment="1">
      <alignment horizontal="right" vertical="center" wrapText="1"/>
    </xf>
    <xf numFmtId="0" fontId="48" fillId="0" borderId="0" xfId="0" applyFont="1" applyBorder="1"/>
    <xf numFmtId="0" fontId="0" fillId="0" borderId="0" xfId="0" applyFont="1" applyBorder="1" applyAlignment="1">
      <alignment horizontal="center"/>
    </xf>
    <xf numFmtId="0" fontId="48" fillId="0" borderId="0" xfId="0" applyFont="1" applyBorder="1" applyAlignment="1">
      <alignment horizontal="center" vertical="center"/>
    </xf>
    <xf numFmtId="0" fontId="3" fillId="0" borderId="0" xfId="0" applyFont="1" applyBorder="1" applyAlignment="1">
      <alignment horizontal="left" wrapText="1"/>
    </xf>
    <xf numFmtId="0" fontId="26" fillId="13" borderId="8" xfId="0" applyFont="1" applyFill="1" applyBorder="1" applyAlignment="1">
      <alignment horizontal="left" vertical="center" wrapText="1"/>
    </xf>
    <xf numFmtId="0" fontId="0" fillId="13" borderId="0" xfId="0" applyFont="1" applyFill="1"/>
    <xf numFmtId="0" fontId="0" fillId="18" borderId="0" xfId="0" applyFont="1" applyFill="1"/>
    <xf numFmtId="0" fontId="15" fillId="0" borderId="0" xfId="5" applyFont="1" applyAlignment="1">
      <alignment horizontal="center"/>
    </xf>
    <xf numFmtId="0" fontId="0" fillId="0" borderId="0" xfId="0" applyFont="1" applyFill="1" applyBorder="1" applyAlignment="1">
      <alignment wrapText="1"/>
    </xf>
    <xf numFmtId="0" fontId="88" fillId="18" borderId="0" xfId="0" applyFont="1" applyFill="1"/>
    <xf numFmtId="0" fontId="89" fillId="18" borderId="0" xfId="0" applyFont="1" applyFill="1" applyAlignment="1">
      <alignment horizontal="center"/>
    </xf>
    <xf numFmtId="0" fontId="88" fillId="18" borderId="0" xfId="0" applyFont="1" applyFill="1" applyAlignment="1">
      <alignment horizontal="center"/>
    </xf>
    <xf numFmtId="0" fontId="88" fillId="0" borderId="0" xfId="0" applyFont="1" applyFill="1"/>
    <xf numFmtId="0" fontId="1" fillId="5" borderId="9" xfId="0" applyFont="1" applyFill="1" applyBorder="1"/>
    <xf numFmtId="0" fontId="0" fillId="13" borderId="0" xfId="0" applyFont="1" applyFill="1" applyBorder="1"/>
    <xf numFmtId="0" fontId="48" fillId="13" borderId="0" xfId="0" applyFont="1" applyFill="1" applyBorder="1" applyAlignment="1">
      <alignment horizontal="left" vertical="center"/>
    </xf>
    <xf numFmtId="0" fontId="48" fillId="13" borderId="0" xfId="0" applyFont="1" applyFill="1" applyBorder="1" applyAlignment="1">
      <alignment horizontal="right" vertical="center"/>
    </xf>
    <xf numFmtId="0" fontId="48" fillId="13" borderId="0" xfId="0" applyFont="1" applyFill="1" applyBorder="1"/>
    <xf numFmtId="0" fontId="32" fillId="5" borderId="6" xfId="0" applyFont="1" applyFill="1" applyBorder="1" applyAlignment="1">
      <alignment horizontal="right" vertical="center" wrapText="1"/>
    </xf>
    <xf numFmtId="0" fontId="32" fillId="5" borderId="8" xfId="0" applyFont="1" applyFill="1" applyBorder="1" applyAlignment="1">
      <alignment horizontal="left" vertical="center" wrapText="1"/>
    </xf>
    <xf numFmtId="0" fontId="32" fillId="0" borderId="7" xfId="0" applyFont="1" applyFill="1" applyBorder="1" applyAlignment="1">
      <alignment vertical="center" wrapText="1"/>
    </xf>
    <xf numFmtId="0" fontId="26" fillId="0" borderId="6" xfId="0" applyFont="1" applyFill="1" applyBorder="1" applyAlignment="1">
      <alignment horizontal="right" vertical="center" wrapText="1"/>
    </xf>
    <xf numFmtId="0" fontId="32" fillId="0" borderId="7" xfId="0" applyFont="1" applyFill="1" applyBorder="1" applyAlignment="1">
      <alignment horizontal="right" vertical="center" wrapText="1"/>
    </xf>
    <xf numFmtId="0" fontId="32" fillId="0" borderId="11" xfId="0" applyFont="1" applyFill="1" applyBorder="1" applyAlignment="1">
      <alignment horizontal="right" vertical="center" wrapText="1"/>
    </xf>
    <xf numFmtId="0" fontId="32" fillId="0" borderId="3" xfId="0" applyFont="1" applyFill="1" applyBorder="1" applyAlignment="1">
      <alignment horizontal="right" vertical="center" wrapText="1"/>
    </xf>
    <xf numFmtId="0" fontId="32" fillId="0" borderId="4" xfId="0" applyFont="1" applyFill="1" applyBorder="1" applyAlignment="1">
      <alignment horizontal="right" vertical="center" wrapText="1"/>
    </xf>
    <xf numFmtId="0" fontId="26" fillId="0" borderId="14" xfId="0" applyFont="1" applyFill="1" applyBorder="1" applyAlignment="1">
      <alignment horizontal="right" vertical="center" wrapText="1"/>
    </xf>
    <xf numFmtId="0" fontId="26" fillId="0" borderId="4" xfId="0" applyFont="1" applyFill="1" applyBorder="1" applyAlignment="1">
      <alignment horizontal="right" vertical="center" wrapText="1"/>
    </xf>
    <xf numFmtId="0" fontId="75" fillId="5" borderId="2" xfId="0" applyFont="1" applyFill="1" applyBorder="1" applyAlignment="1" applyProtection="1">
      <alignment horizontal="center" wrapText="1"/>
      <protection hidden="1"/>
    </xf>
    <xf numFmtId="0" fontId="71" fillId="5" borderId="2" xfId="0" applyFont="1" applyFill="1" applyBorder="1" applyAlignment="1" applyProtection="1">
      <alignment horizontal="center" wrapText="1"/>
      <protection hidden="1"/>
    </xf>
    <xf numFmtId="0" fontId="84" fillId="0" borderId="9" xfId="0" applyFont="1" applyBorder="1" applyAlignment="1" applyProtection="1">
      <alignment vertical="center" textRotation="90" wrapText="1"/>
      <protection hidden="1"/>
    </xf>
    <xf numFmtId="0" fontId="75" fillId="5" borderId="5" xfId="0" applyFont="1" applyFill="1" applyBorder="1" applyAlignment="1" applyProtection="1">
      <alignment horizontal="center" wrapText="1"/>
      <protection hidden="1"/>
    </xf>
    <xf numFmtId="0" fontId="71" fillId="5" borderId="1" xfId="0" applyFont="1" applyFill="1" applyBorder="1" applyAlignment="1" applyProtection="1">
      <alignment horizontal="center" wrapText="1"/>
      <protection hidden="1"/>
    </xf>
    <xf numFmtId="0" fontId="71" fillId="5" borderId="1" xfId="5" applyFont="1" applyFill="1" applyBorder="1" applyAlignment="1" applyProtection="1">
      <alignment horizontal="center" vertical="top"/>
      <protection hidden="1"/>
    </xf>
    <xf numFmtId="0" fontId="79" fillId="0" borderId="9" xfId="0" applyFont="1" applyBorder="1" applyAlignment="1" applyProtection="1">
      <alignment horizontal="center"/>
      <protection hidden="1"/>
    </xf>
    <xf numFmtId="0" fontId="75" fillId="5" borderId="5" xfId="0" quotePrefix="1" applyFont="1" applyFill="1" applyBorder="1" applyAlignment="1" applyProtection="1">
      <alignment horizontal="center"/>
      <protection hidden="1"/>
    </xf>
    <xf numFmtId="0" fontId="79" fillId="0" borderId="2" xfId="0" applyFont="1" applyBorder="1" applyAlignment="1" applyProtection="1">
      <alignment horizontal="center"/>
      <protection hidden="1"/>
    </xf>
    <xf numFmtId="0" fontId="0" fillId="0" borderId="0" xfId="0" applyFont="1" applyProtection="1">
      <protection hidden="1"/>
    </xf>
    <xf numFmtId="0" fontId="3" fillId="0" borderId="0" xfId="0" applyFont="1" applyProtection="1">
      <protection hidden="1"/>
    </xf>
    <xf numFmtId="0" fontId="0" fillId="0" borderId="0" xfId="0" applyFont="1" applyAlignment="1" applyProtection="1">
      <alignment horizontal="center"/>
      <protection hidden="1"/>
    </xf>
    <xf numFmtId="0" fontId="68" fillId="0" borderId="0" xfId="0" applyFont="1" applyProtection="1">
      <protection hidden="1"/>
    </xf>
    <xf numFmtId="0" fontId="70" fillId="5" borderId="1" xfId="0" applyFont="1" applyFill="1" applyBorder="1" applyAlignment="1" applyProtection="1">
      <alignment horizontal="center"/>
    </xf>
    <xf numFmtId="0" fontId="75" fillId="5" borderId="5" xfId="0" applyFont="1" applyFill="1" applyBorder="1" applyAlignment="1" applyProtection="1">
      <alignment horizontal="center"/>
    </xf>
    <xf numFmtId="0" fontId="75" fillId="0" borderId="5" xfId="0" applyFont="1" applyBorder="1" applyAlignment="1" applyProtection="1">
      <alignment horizontal="center" vertical="center" wrapText="1"/>
      <protection hidden="1"/>
    </xf>
    <xf numFmtId="0" fontId="71" fillId="13" borderId="12" xfId="0" applyFont="1" applyFill="1" applyBorder="1" applyAlignment="1" applyProtection="1">
      <alignment horizontal="justify" vertical="center" wrapText="1"/>
      <protection hidden="1"/>
    </xf>
    <xf numFmtId="0" fontId="70" fillId="13" borderId="3" xfId="0" applyFont="1" applyFill="1" applyBorder="1" applyAlignment="1" applyProtection="1">
      <alignment horizontal="center"/>
      <protection hidden="1"/>
    </xf>
    <xf numFmtId="0" fontId="70" fillId="13" borderId="1" xfId="0" applyFont="1" applyFill="1" applyBorder="1" applyAlignment="1" applyProtection="1">
      <alignment horizontal="center"/>
      <protection hidden="1"/>
    </xf>
    <xf numFmtId="0" fontId="71" fillId="13" borderId="1" xfId="5" applyFont="1" applyFill="1" applyBorder="1" applyAlignment="1" applyProtection="1">
      <alignment horizontal="center" vertical="top"/>
      <protection hidden="1"/>
    </xf>
    <xf numFmtId="0" fontId="70" fillId="13" borderId="11" xfId="0" applyFont="1" applyFill="1" applyBorder="1" applyAlignment="1" applyProtection="1">
      <alignment horizontal="center"/>
      <protection hidden="1"/>
    </xf>
    <xf numFmtId="0" fontId="70" fillId="13" borderId="4" xfId="0" applyFont="1" applyFill="1" applyBorder="1" applyAlignment="1" applyProtection="1">
      <alignment horizontal="center"/>
      <protection hidden="1"/>
    </xf>
    <xf numFmtId="0" fontId="70" fillId="10" borderId="3" xfId="0" applyFont="1" applyFill="1" applyBorder="1" applyAlignment="1" applyProtection="1">
      <alignment horizontal="center"/>
      <protection hidden="1"/>
    </xf>
    <xf numFmtId="0" fontId="79" fillId="0" borderId="9" xfId="0" applyFont="1" applyBorder="1" applyAlignment="1" applyProtection="1">
      <alignment vertical="center" wrapText="1"/>
      <protection hidden="1"/>
    </xf>
    <xf numFmtId="0" fontId="95" fillId="0" borderId="0" xfId="0" applyFont="1"/>
    <xf numFmtId="0" fontId="95" fillId="0" borderId="0" xfId="0" applyFont="1" applyProtection="1">
      <protection hidden="1"/>
    </xf>
    <xf numFmtId="0" fontId="96" fillId="13" borderId="0" xfId="0" applyFont="1" applyFill="1"/>
    <xf numFmtId="0" fontId="96" fillId="0" borderId="0" xfId="0" applyFont="1" applyFill="1"/>
    <xf numFmtId="0" fontId="96" fillId="0" borderId="0" xfId="0" applyFont="1" applyFill="1" applyBorder="1"/>
    <xf numFmtId="0" fontId="96" fillId="13" borderId="0" xfId="0" applyFont="1" applyFill="1" applyAlignment="1">
      <alignment horizontal="center"/>
    </xf>
    <xf numFmtId="0" fontId="70" fillId="0" borderId="1" xfId="0" applyFont="1" applyBorder="1" applyProtection="1">
      <protection locked="0"/>
    </xf>
    <xf numFmtId="0" fontId="32" fillId="0" borderId="8" xfId="0" applyFont="1" applyFill="1" applyBorder="1" applyAlignment="1">
      <alignment vertical="center" wrapText="1"/>
    </xf>
    <xf numFmtId="0" fontId="1" fillId="5" borderId="1" xfId="0" applyFont="1" applyFill="1" applyBorder="1" applyAlignment="1">
      <alignment vertical="center"/>
    </xf>
    <xf numFmtId="0" fontId="95" fillId="0" borderId="0" xfId="0" applyFont="1" applyFill="1" applyProtection="1">
      <protection hidden="1"/>
    </xf>
    <xf numFmtId="0" fontId="26" fillId="0" borderId="0"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7" fillId="0" borderId="0" xfId="0" applyFont="1" applyFill="1" applyBorder="1" applyAlignment="1">
      <alignment horizontal="left" wrapText="1"/>
    </xf>
    <xf numFmtId="0" fontId="3" fillId="0" borderId="0" xfId="0" applyFont="1" applyFill="1" applyBorder="1" applyAlignment="1">
      <alignment horizontal="center" wrapText="1"/>
    </xf>
    <xf numFmtId="0" fontId="103" fillId="0" borderId="0" xfId="0" applyFont="1" applyFill="1" applyBorder="1" applyAlignment="1">
      <alignment horizontal="center" vertical="center"/>
    </xf>
    <xf numFmtId="0" fontId="5" fillId="0" borderId="0" xfId="0" applyFont="1" applyFill="1" applyBorder="1" applyAlignment="1">
      <alignment horizontal="left" wrapText="1"/>
    </xf>
    <xf numFmtId="0" fontId="1"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48"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Fill="1" applyBorder="1" applyAlignment="1">
      <alignment horizontal="left" vertical="center"/>
    </xf>
    <xf numFmtId="0" fontId="95" fillId="13" borderId="0" xfId="0" applyFont="1" applyFill="1"/>
    <xf numFmtId="165" fontId="96" fillId="13" borderId="0" xfId="0" applyNumberFormat="1" applyFont="1" applyFill="1" applyBorder="1" applyAlignment="1">
      <alignment horizontal="center" vertical="center"/>
    </xf>
    <xf numFmtId="0" fontId="99" fillId="13" borderId="0" xfId="5" applyFont="1" applyFill="1" applyBorder="1" applyAlignment="1">
      <alignment vertical="top"/>
    </xf>
    <xf numFmtId="165" fontId="96" fillId="13" borderId="0" xfId="0" applyNumberFormat="1" applyFont="1" applyFill="1" applyBorder="1" applyAlignment="1">
      <alignment horizontal="center"/>
    </xf>
    <xf numFmtId="0" fontId="95" fillId="13" borderId="0" xfId="0" applyFont="1" applyFill="1" applyAlignment="1">
      <alignment horizontal="center"/>
    </xf>
    <xf numFmtId="0" fontId="99" fillId="13" borderId="0" xfId="5" applyFont="1" applyFill="1" applyAlignment="1">
      <alignment horizontal="center"/>
    </xf>
    <xf numFmtId="0" fontId="70" fillId="0" borderId="1" xfId="0" applyFont="1" applyFill="1" applyBorder="1" applyAlignment="1" applyProtection="1">
      <alignment horizontal="center"/>
      <protection locked="0"/>
    </xf>
    <xf numFmtId="0" fontId="88" fillId="0" borderId="0" xfId="0" applyFont="1" applyFill="1" applyAlignment="1">
      <alignment horizontal="center"/>
    </xf>
    <xf numFmtId="0" fontId="96" fillId="0" borderId="0" xfId="0" applyFont="1" applyFill="1" applyAlignment="1"/>
    <xf numFmtId="0" fontId="95" fillId="0" borderId="0" xfId="0" applyFont="1" applyFill="1" applyAlignment="1"/>
    <xf numFmtId="0" fontId="48" fillId="13" borderId="0" xfId="0" applyFont="1" applyFill="1"/>
    <xf numFmtId="0" fontId="95" fillId="13" borderId="0" xfId="5" quotePrefix="1" applyFont="1" applyFill="1" applyBorder="1" applyAlignment="1">
      <alignment vertical="top"/>
    </xf>
    <xf numFmtId="0" fontId="95" fillId="13" borderId="0" xfId="0" quotePrefix="1" applyFont="1" applyFill="1"/>
    <xf numFmtId="0" fontId="89" fillId="0" borderId="0" xfId="0" applyFont="1" applyFill="1" applyAlignment="1">
      <alignment horizontal="center"/>
    </xf>
    <xf numFmtId="0" fontId="1" fillId="5" borderId="5" xfId="0" applyFont="1" applyFill="1" applyBorder="1" applyAlignment="1">
      <alignment vertical="center"/>
    </xf>
    <xf numFmtId="0" fontId="1" fillId="5" borderId="9" xfId="0" applyFont="1" applyFill="1" applyBorder="1" applyAlignment="1">
      <alignment vertical="center"/>
    </xf>
    <xf numFmtId="0" fontId="1" fillId="5" borderId="2" xfId="0" applyFont="1" applyFill="1" applyBorder="1" applyAlignment="1">
      <alignment vertical="center"/>
    </xf>
    <xf numFmtId="0" fontId="1" fillId="5" borderId="3" xfId="0" applyFont="1" applyFill="1" applyBorder="1" applyAlignment="1">
      <alignment horizontal="right" vertical="center" wrapText="1"/>
    </xf>
    <xf numFmtId="0" fontId="1" fillId="5" borderId="15" xfId="0" applyFont="1" applyFill="1" applyBorder="1" applyAlignment="1">
      <alignment horizontal="left" vertical="center" wrapText="1"/>
    </xf>
    <xf numFmtId="0" fontId="70" fillId="0" borderId="3" xfId="0" applyFont="1" applyBorder="1" applyAlignment="1" applyProtection="1">
      <alignment horizontal="center" vertical="top"/>
      <protection locked="0"/>
    </xf>
    <xf numFmtId="0" fontId="70" fillId="0" borderId="1" xfId="0" applyFont="1" applyBorder="1" applyAlignment="1" applyProtection="1">
      <alignment horizontal="center" vertical="top"/>
      <protection locked="0"/>
    </xf>
    <xf numFmtId="0" fontId="0" fillId="18" borderId="0" xfId="0" applyFont="1" applyFill="1" applyBorder="1"/>
    <xf numFmtId="0" fontId="70" fillId="10" borderId="5" xfId="0" applyFont="1" applyFill="1" applyBorder="1" applyAlignment="1" applyProtection="1">
      <alignment horizontal="center"/>
      <protection hidden="1"/>
    </xf>
    <xf numFmtId="0" fontId="70" fillId="10" borderId="9" xfId="0" applyFont="1" applyFill="1" applyBorder="1" applyAlignment="1" applyProtection="1">
      <alignment horizontal="center"/>
      <protection hidden="1"/>
    </xf>
    <xf numFmtId="0" fontId="75" fillId="3" borderId="1" xfId="1" applyFont="1" applyFill="1" applyBorder="1" applyAlignment="1" applyProtection="1">
      <alignment horizontal="center"/>
      <protection hidden="1"/>
    </xf>
    <xf numFmtId="0" fontId="75" fillId="5" borderId="1" xfId="1" applyFont="1" applyFill="1" applyBorder="1" applyAlignment="1" applyProtection="1">
      <alignment horizontal="center" vertical="top"/>
      <protection hidden="1"/>
    </xf>
    <xf numFmtId="0" fontId="75" fillId="5" borderId="1" xfId="1" applyFont="1" applyFill="1" applyBorder="1" applyAlignment="1" applyProtection="1">
      <alignment horizontal="center"/>
    </xf>
    <xf numFmtId="0" fontId="75" fillId="5" borderId="1" xfId="1" applyFont="1" applyFill="1" applyBorder="1" applyAlignment="1" applyProtection="1">
      <alignment horizontal="center"/>
      <protection hidden="1"/>
    </xf>
    <xf numFmtId="0" fontId="75" fillId="5" borderId="1" xfId="1" quotePrefix="1" applyFont="1" applyFill="1" applyBorder="1" applyAlignment="1" applyProtection="1">
      <alignment horizontal="center"/>
      <protection hidden="1"/>
    </xf>
    <xf numFmtId="0" fontId="75" fillId="5" borderId="5" xfId="1" quotePrefix="1" applyFont="1" applyFill="1" applyBorder="1" applyAlignment="1" applyProtection="1">
      <alignment horizontal="center"/>
      <protection hidden="1"/>
    </xf>
    <xf numFmtId="0" fontId="75" fillId="5" borderId="5" xfId="1" applyFont="1" applyFill="1" applyBorder="1" applyAlignment="1" applyProtection="1">
      <alignment horizontal="center"/>
    </xf>
    <xf numFmtId="0" fontId="95" fillId="18" borderId="0" xfId="0" applyFont="1" applyFill="1" applyProtection="1">
      <protection hidden="1"/>
    </xf>
    <xf numFmtId="0" fontId="0" fillId="0" borderId="0" xfId="0" applyFont="1" applyFill="1" applyProtection="1">
      <protection hidden="1"/>
    </xf>
    <xf numFmtId="0" fontId="1" fillId="18" borderId="0" xfId="0" applyFont="1" applyFill="1"/>
    <xf numFmtId="0" fontId="72" fillId="18" borderId="0" xfId="0" applyFont="1" applyFill="1"/>
    <xf numFmtId="0" fontId="0" fillId="13" borderId="0" xfId="0" applyFont="1" applyFill="1" applyProtection="1">
      <protection hidden="1"/>
    </xf>
    <xf numFmtId="0" fontId="95" fillId="13" borderId="0" xfId="0" applyFont="1" applyFill="1" applyProtection="1">
      <protection hidden="1"/>
    </xf>
    <xf numFmtId="164" fontId="61" fillId="0" borderId="0" xfId="2" applyFont="1" applyFill="1" applyAlignment="1" applyProtection="1">
      <alignment vertical="center"/>
    </xf>
    <xf numFmtId="164" fontId="8" fillId="26" borderId="0" xfId="2" applyFont="1" applyFill="1" applyAlignment="1" applyProtection="1"/>
    <xf numFmtId="164" fontId="8" fillId="8" borderId="0" xfId="2" applyFont="1" applyFill="1" applyAlignment="1" applyProtection="1"/>
    <xf numFmtId="164" fontId="24" fillId="0" borderId="0" xfId="2" applyFont="1" applyFill="1" applyAlignment="1" applyProtection="1"/>
    <xf numFmtId="164" fontId="112" fillId="0" borderId="0" xfId="2" applyFont="1" applyFill="1" applyAlignment="1" applyProtection="1">
      <alignment vertical="center"/>
    </xf>
    <xf numFmtId="164" fontId="113" fillId="0" borderId="0" xfId="2" applyFont="1" applyFill="1" applyAlignment="1" applyProtection="1"/>
    <xf numFmtId="164" fontId="24" fillId="26" borderId="0" xfId="2" applyFont="1" applyFill="1" applyAlignment="1" applyProtection="1"/>
    <xf numFmtId="164" fontId="24" fillId="14" borderId="0" xfId="2" applyFont="1" applyFill="1" applyAlignment="1" applyProtection="1">
      <alignment horizontal="center" vertical="center"/>
    </xf>
    <xf numFmtId="164" fontId="8" fillId="26" borderId="0" xfId="2" applyFont="1" applyFill="1" applyAlignment="1" applyProtection="1">
      <alignment wrapText="1"/>
    </xf>
    <xf numFmtId="0" fontId="0" fillId="0" borderId="1" xfId="0" applyFill="1" applyBorder="1" applyProtection="1">
      <protection locked="0"/>
    </xf>
    <xf numFmtId="0" fontId="70" fillId="0" borderId="1" xfId="0" applyFont="1" applyBorder="1" applyAlignment="1" applyProtection="1">
      <alignment horizontal="center" vertical="center"/>
      <protection locked="0"/>
    </xf>
    <xf numFmtId="0" fontId="70" fillId="0" borderId="1" xfId="0" applyFont="1" applyFill="1" applyBorder="1" applyProtection="1">
      <protection locked="0"/>
    </xf>
    <xf numFmtId="0" fontId="0" fillId="0" borderId="1" xfId="0" applyBorder="1" applyProtection="1">
      <protection locked="0"/>
    </xf>
    <xf numFmtId="164" fontId="24" fillId="8" borderId="0" xfId="2" applyFont="1" applyFill="1" applyAlignment="1" applyProtection="1">
      <alignment wrapText="1"/>
    </xf>
    <xf numFmtId="164" fontId="24" fillId="0" borderId="0" xfId="2" applyFont="1" applyFill="1" applyAlignment="1" applyProtection="1">
      <alignment wrapText="1"/>
    </xf>
    <xf numFmtId="164" fontId="24" fillId="0" borderId="0" xfId="2" applyFont="1" applyFill="1" applyAlignment="1" applyProtection="1">
      <alignment horizontal="left" wrapText="1"/>
    </xf>
    <xf numFmtId="164" fontId="24" fillId="26" borderId="0" xfId="2" applyFont="1" applyFill="1" applyAlignment="1" applyProtection="1">
      <alignment vertical="top" wrapText="1"/>
    </xf>
    <xf numFmtId="164" fontId="24" fillId="0" borderId="0" xfId="2" applyFont="1" applyFill="1" applyAlignment="1" applyProtection="1">
      <alignment vertical="top" wrapText="1"/>
    </xf>
    <xf numFmtId="164" fontId="24" fillId="26" borderId="0" xfId="2" applyFont="1" applyFill="1" applyAlignment="1" applyProtection="1">
      <alignment wrapText="1"/>
    </xf>
    <xf numFmtId="164" fontId="70" fillId="13" borderId="0" xfId="2" applyFont="1" applyFill="1" applyAlignment="1" applyProtection="1">
      <alignment wrapText="1"/>
    </xf>
    <xf numFmtId="0" fontId="0" fillId="0" borderId="1" xfId="0" applyFont="1" applyFill="1" applyBorder="1" applyProtection="1">
      <protection locked="0"/>
    </xf>
    <xf numFmtId="164" fontId="24" fillId="24" borderId="0" xfId="2" applyFont="1" applyFill="1" applyAlignment="1" applyProtection="1"/>
    <xf numFmtId="164" fontId="113" fillId="8" borderId="0" xfId="2" applyFont="1" applyFill="1" applyAlignment="1" applyProtection="1"/>
    <xf numFmtId="164" fontId="24" fillId="8" borderId="0" xfId="2" applyFont="1" applyFill="1" applyAlignment="1" applyProtection="1"/>
    <xf numFmtId="164" fontId="24" fillId="0" borderId="0" xfId="2" applyFont="1" applyFill="1" applyBorder="1" applyAlignment="1" applyProtection="1">
      <alignment horizontal="left" vertical="top" wrapText="1"/>
    </xf>
    <xf numFmtId="164" fontId="24" fillId="0" borderId="0" xfId="2" applyFont="1" applyFill="1" applyBorder="1" applyAlignment="1" applyProtection="1"/>
    <xf numFmtId="164" fontId="117" fillId="0" borderId="0" xfId="2" applyFont="1" applyFill="1" applyAlignment="1" applyProtection="1">
      <alignment vertical="center"/>
    </xf>
    <xf numFmtId="164" fontId="114" fillId="0" borderId="0" xfId="2" applyFont="1" applyFill="1" applyAlignment="1" applyProtection="1"/>
    <xf numFmtId="164" fontId="118" fillId="0" borderId="0" xfId="2" applyFont="1" applyFill="1" applyAlignment="1" applyProtection="1"/>
    <xf numFmtId="164" fontId="8" fillId="24" borderId="0" xfId="2" applyFont="1" applyFill="1" applyBorder="1" applyAlignment="1" applyProtection="1">
      <alignment horizontal="left" vertical="center"/>
    </xf>
    <xf numFmtId="164" fontId="8" fillId="24" borderId="0" xfId="2" applyFont="1" applyFill="1" applyBorder="1" applyAlignment="1" applyProtection="1">
      <alignment horizontal="left" wrapText="1"/>
    </xf>
    <xf numFmtId="164" fontId="8" fillId="26" borderId="0" xfId="2" applyFont="1" applyFill="1" applyBorder="1" applyAlignment="1" applyProtection="1">
      <alignment horizontal="left" vertical="top" wrapText="1"/>
    </xf>
    <xf numFmtId="164" fontId="114" fillId="8" borderId="0" xfId="2" applyFont="1" applyFill="1" applyAlignment="1" applyProtection="1"/>
    <xf numFmtId="164" fontId="114" fillId="0" borderId="0" xfId="2" applyFont="1" applyFill="1" applyAlignment="1" applyProtection="1">
      <alignment horizontal="left" wrapText="1"/>
    </xf>
    <xf numFmtId="164" fontId="114" fillId="26" borderId="0" xfId="2" applyFont="1" applyFill="1" applyAlignment="1" applyProtection="1">
      <alignment wrapText="1"/>
    </xf>
    <xf numFmtId="164" fontId="114" fillId="8" borderId="0" xfId="2" applyFont="1" applyFill="1" applyAlignment="1" applyProtection="1">
      <alignment wrapText="1"/>
    </xf>
    <xf numFmtId="164" fontId="114" fillId="0" borderId="0" xfId="2" applyFont="1" applyFill="1" applyBorder="1" applyAlignment="1" applyProtection="1">
      <alignment horizontal="left" vertical="top" wrapText="1"/>
    </xf>
    <xf numFmtId="164" fontId="8" fillId="26" borderId="0" xfId="2" applyFont="1" applyFill="1" applyAlignment="1" applyProtection="1">
      <alignment vertical="top" wrapText="1"/>
    </xf>
    <xf numFmtId="164" fontId="23" fillId="0" borderId="0" xfId="2" applyFont="1" applyFill="1" applyAlignment="1" applyProtection="1">
      <alignment vertical="center"/>
    </xf>
    <xf numFmtId="164" fontId="8" fillId="13" borderId="0" xfId="2" applyFont="1" applyFill="1" applyAlignment="1" applyProtection="1">
      <alignment wrapText="1"/>
    </xf>
    <xf numFmtId="164" fontId="8" fillId="8" borderId="0" xfId="2" applyFont="1" applyFill="1" applyAlignment="1" applyProtection="1">
      <alignment horizontal="left" wrapText="1" indent="1"/>
    </xf>
    <xf numFmtId="164" fontId="8" fillId="24" borderId="0" xfId="2" applyFont="1" applyFill="1" applyBorder="1" applyAlignment="1" applyProtection="1">
      <alignment horizontal="left" vertical="top" wrapText="1"/>
    </xf>
    <xf numFmtId="0" fontId="0" fillId="0" borderId="1" xfId="0" applyFill="1" applyBorder="1" applyAlignment="1" applyProtection="1">
      <protection locked="0"/>
    </xf>
    <xf numFmtId="164" fontId="24" fillId="18" borderId="0" xfId="2" applyFont="1" applyFill="1" applyAlignment="1" applyProtection="1"/>
    <xf numFmtId="164" fontId="24" fillId="13" borderId="0" xfId="2" applyFont="1" applyFill="1" applyAlignment="1" applyProtection="1">
      <alignment wrapText="1"/>
    </xf>
    <xf numFmtId="164" fontId="24" fillId="24" borderId="0" xfId="2" applyFont="1" applyFill="1" applyBorder="1" applyAlignment="1" applyProtection="1">
      <alignment horizontal="left" vertical="top" wrapText="1"/>
    </xf>
    <xf numFmtId="0" fontId="0" fillId="0" borderId="1" xfId="0" applyFont="1" applyFill="1" applyBorder="1" applyAlignment="1" applyProtection="1">
      <protection locked="0"/>
    </xf>
    <xf numFmtId="0" fontId="0" fillId="0" borderId="1" xfId="0" applyFont="1" applyBorder="1" applyProtection="1">
      <protection locked="0"/>
    </xf>
    <xf numFmtId="0" fontId="0" fillId="18" borderId="0" xfId="0" applyFont="1" applyFill="1" applyProtection="1">
      <protection hidden="1"/>
    </xf>
    <xf numFmtId="0" fontId="3" fillId="18" borderId="0" xfId="0" applyFont="1" applyFill="1" applyProtection="1">
      <protection hidden="1"/>
    </xf>
    <xf numFmtId="0" fontId="0" fillId="18" borderId="0" xfId="0" applyFont="1" applyFill="1" applyAlignment="1" applyProtection="1">
      <alignment horizontal="center"/>
      <protection hidden="1"/>
    </xf>
    <xf numFmtId="0" fontId="70" fillId="13" borderId="2" xfId="0" applyFont="1" applyFill="1" applyBorder="1" applyAlignment="1" applyProtection="1">
      <alignment horizontal="center"/>
    </xf>
    <xf numFmtId="0" fontId="75" fillId="5" borderId="1" xfId="1" applyFont="1" applyFill="1" applyBorder="1" applyAlignment="1" applyProtection="1">
      <alignment horizontal="center" vertical="center" wrapText="1"/>
      <protection hidden="1"/>
    </xf>
    <xf numFmtId="0" fontId="32" fillId="0" borderId="13" xfId="0" applyFont="1" applyBorder="1" applyAlignment="1">
      <alignment horizontal="left" vertical="center" wrapText="1"/>
    </xf>
    <xf numFmtId="0" fontId="32" fillId="0" borderId="10" xfId="0" applyFont="1" applyBorder="1" applyAlignment="1">
      <alignment horizontal="left" vertical="center" wrapText="1"/>
    </xf>
    <xf numFmtId="0" fontId="3" fillId="13" borderId="0" xfId="0" applyFont="1" applyFill="1" applyBorder="1" applyAlignment="1">
      <alignment horizontal="left" wrapText="1"/>
    </xf>
    <xf numFmtId="0" fontId="0" fillId="13" borderId="0" xfId="0" applyFont="1" applyFill="1" applyBorder="1" applyAlignment="1">
      <alignment horizontal="left" vertical="center" wrapText="1"/>
    </xf>
    <xf numFmtId="0" fontId="48" fillId="13" borderId="0" xfId="0" applyFont="1" applyFill="1" applyBorder="1" applyAlignment="1">
      <alignment horizontal="center" vertical="center"/>
    </xf>
    <xf numFmtId="0" fontId="0" fillId="13" borderId="0" xfId="0" applyFont="1" applyFill="1" applyBorder="1" applyAlignment="1">
      <alignment horizontal="left" wrapText="1"/>
    </xf>
    <xf numFmtId="0" fontId="26" fillId="0" borderId="0" xfId="0" applyFont="1" applyFill="1" applyBorder="1" applyAlignment="1">
      <alignment horizontal="left" wrapText="1"/>
    </xf>
    <xf numFmtId="0" fontId="29" fillId="0" borderId="0" xfId="0" applyFont="1" applyAlignment="1">
      <alignment horizontal="center"/>
    </xf>
    <xf numFmtId="0" fontId="33" fillId="18" borderId="0" xfId="0" applyFont="1" applyFill="1" applyBorder="1" applyAlignment="1" applyProtection="1">
      <alignment horizontal="center" vertical="center"/>
    </xf>
    <xf numFmtId="0" fontId="21" fillId="18" borderId="0" xfId="0" applyFont="1" applyFill="1" applyProtection="1"/>
    <xf numFmtId="0" fontId="3" fillId="18" borderId="0" xfId="0" applyFont="1" applyFill="1" applyAlignment="1" applyProtection="1">
      <alignment wrapText="1"/>
    </xf>
    <xf numFmtId="0" fontId="90" fillId="18" borderId="0" xfId="0" applyFont="1" applyFill="1" applyAlignment="1" applyProtection="1">
      <alignment wrapText="1"/>
    </xf>
    <xf numFmtId="0" fontId="77" fillId="0" borderId="0" xfId="0" applyFont="1" applyFill="1" applyAlignment="1" applyProtection="1">
      <alignment wrapText="1"/>
    </xf>
    <xf numFmtId="0" fontId="78" fillId="0" borderId="0" xfId="0" applyFont="1" applyFill="1" applyProtection="1"/>
    <xf numFmtId="0" fontId="21" fillId="0" borderId="0" xfId="0" applyFont="1" applyFill="1" applyAlignment="1" applyProtection="1">
      <alignment horizontal="center"/>
    </xf>
    <xf numFmtId="0" fontId="21" fillId="0" borderId="0" xfId="0" applyFont="1" applyFill="1" applyProtection="1"/>
    <xf numFmtId="0" fontId="28" fillId="0" borderId="0" xfId="0" applyFont="1" applyAlignment="1" applyProtection="1"/>
    <xf numFmtId="0" fontId="29" fillId="0" borderId="0" xfId="0" applyFont="1" applyAlignment="1" applyProtection="1"/>
    <xf numFmtId="0" fontId="33" fillId="0" borderId="0" xfId="0" applyFont="1" applyFill="1" applyBorder="1" applyAlignment="1" applyProtection="1">
      <alignment horizontal="center" vertical="center"/>
    </xf>
    <xf numFmtId="0" fontId="3" fillId="0" borderId="0" xfId="0" applyFont="1" applyFill="1" applyAlignment="1" applyProtection="1">
      <alignment wrapText="1"/>
    </xf>
    <xf numFmtId="0" fontId="90" fillId="0" borderId="0" xfId="0" applyFont="1" applyFill="1" applyAlignment="1" applyProtection="1">
      <alignment wrapText="1"/>
    </xf>
    <xf numFmtId="0" fontId="0" fillId="0" borderId="0" xfId="0" applyFont="1" applyProtection="1"/>
    <xf numFmtId="0" fontId="94" fillId="0" borderId="0" xfId="0" applyFont="1" applyProtection="1"/>
    <xf numFmtId="0" fontId="3" fillId="0" borderId="0" xfId="0" applyFont="1" applyAlignment="1" applyProtection="1">
      <alignment horizontal="center"/>
    </xf>
    <xf numFmtId="0" fontId="0" fillId="0" borderId="0" xfId="0" applyFont="1" applyFill="1" applyProtection="1"/>
    <xf numFmtId="0" fontId="45" fillId="0" borderId="0" xfId="0" applyFont="1" applyFill="1" applyProtection="1"/>
    <xf numFmtId="0" fontId="0" fillId="15" borderId="0" xfId="0" applyFont="1" applyFill="1" applyProtection="1"/>
    <xf numFmtId="0" fontId="3" fillId="0" borderId="0" xfId="0" applyFont="1" applyAlignment="1" applyProtection="1">
      <alignment wrapText="1"/>
    </xf>
    <xf numFmtId="0" fontId="3" fillId="0" borderId="0" xfId="0" applyFont="1" applyProtection="1"/>
    <xf numFmtId="0" fontId="3" fillId="0" borderId="0" xfId="0" applyFont="1" applyFill="1" applyProtection="1"/>
    <xf numFmtId="0" fontId="1" fillId="0" borderId="0" xfId="0" applyFont="1" applyFill="1" applyBorder="1" applyAlignment="1" applyProtection="1">
      <alignment horizontal="center"/>
    </xf>
    <xf numFmtId="0" fontId="1" fillId="0" borderId="0" xfId="0" applyFont="1" applyFill="1" applyAlignment="1" applyProtection="1">
      <alignment horizontal="center"/>
    </xf>
    <xf numFmtId="0" fontId="91" fillId="0" borderId="0" xfId="0" applyFont="1" applyFill="1" applyAlignment="1" applyProtection="1">
      <alignment horizontal="center"/>
    </xf>
    <xf numFmtId="0" fontId="17" fillId="0" borderId="0" xfId="0" applyFont="1" applyFill="1" applyBorder="1" applyAlignment="1" applyProtection="1">
      <alignment horizontal="left"/>
    </xf>
    <xf numFmtId="0" fontId="2" fillId="0" borderId="0" xfId="0" applyFont="1" applyFill="1" applyProtection="1"/>
    <xf numFmtId="0" fontId="0" fillId="0" borderId="0" xfId="0" applyFont="1" applyFill="1" applyAlignment="1" applyProtection="1">
      <alignment horizontal="left"/>
    </xf>
    <xf numFmtId="0" fontId="5" fillId="0" borderId="0" xfId="0" applyFont="1" applyFill="1" applyAlignment="1" applyProtection="1">
      <alignment horizontal="center"/>
    </xf>
    <xf numFmtId="0" fontId="0" fillId="18" borderId="6" xfId="0" applyFont="1" applyFill="1" applyBorder="1" applyProtection="1"/>
    <xf numFmtId="0" fontId="80" fillId="18" borderId="8" xfId="0" applyFont="1" applyFill="1" applyBorder="1" applyProtection="1"/>
    <xf numFmtId="0" fontId="0" fillId="14" borderId="0" xfId="0" applyFont="1" applyFill="1" applyProtection="1"/>
    <xf numFmtId="0" fontId="0" fillId="0" borderId="0" xfId="0" applyFont="1" applyFill="1" applyBorder="1" applyAlignment="1" applyProtection="1">
      <alignment wrapText="1"/>
    </xf>
    <xf numFmtId="0" fontId="92" fillId="0" borderId="0" xfId="0" applyFont="1" applyProtection="1"/>
    <xf numFmtId="0" fontId="31" fillId="0" borderId="0" xfId="0" applyFont="1" applyFill="1" applyBorder="1" applyAlignment="1" applyProtection="1">
      <alignment horizontal="center" vertical="center" wrapText="1"/>
    </xf>
    <xf numFmtId="0" fontId="0" fillId="0" borderId="0" xfId="0" quotePrefix="1" applyFont="1" applyFill="1" applyAlignment="1" applyProtection="1">
      <alignment horizontal="center"/>
    </xf>
    <xf numFmtId="0" fontId="91" fillId="0" borderId="0" xfId="0" applyFont="1" applyFill="1" applyBorder="1" applyAlignment="1" applyProtection="1">
      <alignment horizontal="center"/>
    </xf>
    <xf numFmtId="0" fontId="0" fillId="11" borderId="1" xfId="0" applyFont="1" applyFill="1" applyBorder="1" applyAlignment="1" applyProtection="1">
      <alignment horizontal="center"/>
    </xf>
    <xf numFmtId="165" fontId="0" fillId="14" borderId="0" xfId="0" applyNumberFormat="1" applyFont="1" applyFill="1" applyProtection="1"/>
    <xf numFmtId="0" fontId="93" fillId="0" borderId="0" xfId="0" applyFont="1" applyFill="1" applyBorder="1" applyAlignment="1" applyProtection="1">
      <alignment horizontal="center" vertical="center" wrapText="1"/>
    </xf>
    <xf numFmtId="0" fontId="70" fillId="0" borderId="0" xfId="0" applyFont="1" applyFill="1" applyProtection="1"/>
    <xf numFmtId="0" fontId="0" fillId="14" borderId="0" xfId="0" applyFont="1" applyFill="1" applyAlignment="1" applyProtection="1">
      <alignment horizontal="center"/>
    </xf>
    <xf numFmtId="0" fontId="83" fillId="3" borderId="6" xfId="5" applyFont="1" applyFill="1" applyBorder="1" applyAlignment="1" applyProtection="1">
      <alignment horizontal="left" vertical="top"/>
    </xf>
    <xf numFmtId="0" fontId="92" fillId="0" borderId="0" xfId="0" applyFont="1" applyFill="1" applyBorder="1" applyAlignment="1" applyProtection="1">
      <alignment horizontal="left" indent="1"/>
    </xf>
    <xf numFmtId="0" fontId="70" fillId="4" borderId="1" xfId="0" applyFont="1" applyFill="1" applyBorder="1" applyAlignment="1" applyProtection="1">
      <alignment horizontal="center"/>
    </xf>
    <xf numFmtId="0" fontId="31" fillId="0" borderId="0" xfId="0" applyFont="1" applyFill="1" applyAlignment="1" applyProtection="1">
      <alignment wrapText="1"/>
    </xf>
    <xf numFmtId="0" fontId="73" fillId="0" borderId="0" xfId="0" applyFont="1" applyFill="1" applyAlignment="1" applyProtection="1">
      <alignment wrapText="1"/>
    </xf>
    <xf numFmtId="0" fontId="73" fillId="0" borderId="0" xfId="0" applyFont="1" applyFill="1" applyBorder="1" applyAlignment="1" applyProtection="1">
      <alignment vertical="center" wrapText="1"/>
    </xf>
    <xf numFmtId="0" fontId="73" fillId="0" borderId="0" xfId="0" applyFont="1" applyFill="1" applyBorder="1" applyAlignment="1" applyProtection="1">
      <alignment horizontal="center" vertical="center" wrapText="1"/>
    </xf>
    <xf numFmtId="0" fontId="83" fillId="3" borderId="6" xfId="5" quotePrefix="1" applyFont="1" applyFill="1" applyBorder="1" applyAlignment="1" applyProtection="1">
      <alignment horizontal="left" vertical="top"/>
    </xf>
    <xf numFmtId="0" fontId="70" fillId="0" borderId="0" xfId="0" applyFont="1" applyFill="1" applyAlignment="1" applyProtection="1">
      <alignment wrapText="1"/>
    </xf>
    <xf numFmtId="0" fontId="0" fillId="0" borderId="0" xfId="0" applyFont="1" applyFill="1" applyAlignment="1" applyProtection="1">
      <alignment wrapText="1"/>
    </xf>
    <xf numFmtId="0" fontId="0" fillId="0" borderId="0" xfId="0" applyFont="1" applyFill="1" applyBorder="1" applyProtection="1"/>
    <xf numFmtId="0" fontId="70" fillId="0" borderId="0" xfId="0" applyFont="1" applyFill="1" applyBorder="1" applyProtection="1"/>
    <xf numFmtId="0" fontId="70" fillId="0" borderId="0" xfId="0" applyFont="1" applyFill="1" applyBorder="1" applyAlignment="1" applyProtection="1">
      <alignment wrapText="1"/>
    </xf>
    <xf numFmtId="0" fontId="45" fillId="0" borderId="0" xfId="0" applyFont="1" applyFill="1" applyBorder="1" applyProtection="1"/>
    <xf numFmtId="0" fontId="70" fillId="0" borderId="0" xfId="0" applyFont="1" applyProtection="1"/>
    <xf numFmtId="0" fontId="92" fillId="0" borderId="0" xfId="0" applyFont="1" applyFill="1" applyProtection="1"/>
    <xf numFmtId="0" fontId="0" fillId="0" borderId="0" xfId="0" applyFont="1" applyBorder="1" applyProtection="1"/>
    <xf numFmtId="0" fontId="92" fillId="0" borderId="0" xfId="0" applyFont="1" applyFill="1" applyBorder="1" applyProtection="1"/>
    <xf numFmtId="0" fontId="0" fillId="0" borderId="0" xfId="0" applyFont="1" applyBorder="1" applyAlignment="1" applyProtection="1">
      <alignment horizontal="center"/>
    </xf>
    <xf numFmtId="0" fontId="1" fillId="0" borderId="0" xfId="1" applyProtection="1"/>
    <xf numFmtId="0" fontId="1" fillId="0" borderId="0" xfId="1" applyBorder="1" applyProtection="1"/>
    <xf numFmtId="0" fontId="1" fillId="0" borderId="0" xfId="1" applyFill="1" applyBorder="1" applyProtection="1"/>
    <xf numFmtId="0" fontId="1" fillId="0" borderId="0" xfId="1" applyBorder="1" applyAlignment="1" applyProtection="1">
      <alignment horizontal="center"/>
    </xf>
    <xf numFmtId="0" fontId="111" fillId="0" borderId="0" xfId="1" applyFont="1" applyBorder="1" applyProtection="1"/>
    <xf numFmtId="0" fontId="0" fillId="0" borderId="0" xfId="0" applyFont="1" applyFill="1" applyBorder="1" applyAlignment="1" applyProtection="1">
      <alignment horizontal="center"/>
    </xf>
    <xf numFmtId="0" fontId="1" fillId="0" borderId="0" xfId="1" applyFill="1" applyProtection="1"/>
    <xf numFmtId="0" fontId="1" fillId="0" borderId="0" xfId="1" applyFill="1" applyBorder="1" applyAlignment="1" applyProtection="1">
      <alignment horizontal="center"/>
    </xf>
    <xf numFmtId="0" fontId="92" fillId="0" borderId="0" xfId="0" applyFont="1" applyBorder="1" applyProtection="1"/>
    <xf numFmtId="0" fontId="12" fillId="0" borderId="0" xfId="0" applyFont="1" applyBorder="1" applyProtection="1"/>
    <xf numFmtId="0" fontId="0" fillId="18" borderId="0" xfId="0" applyFont="1" applyFill="1" applyProtection="1"/>
    <xf numFmtId="0" fontId="0" fillId="18" borderId="0" xfId="0" applyFont="1" applyFill="1" applyBorder="1" applyProtection="1"/>
    <xf numFmtId="0" fontId="92" fillId="18" borderId="0" xfId="0" applyFont="1" applyFill="1" applyBorder="1" applyProtection="1"/>
    <xf numFmtId="14" fontId="48" fillId="0" borderId="0" xfId="0" applyNumberFormat="1" applyFont="1" applyProtection="1"/>
    <xf numFmtId="0" fontId="122" fillId="17" borderId="0" xfId="0" applyFont="1" applyFill="1" applyAlignment="1" applyProtection="1">
      <alignment horizontal="center"/>
    </xf>
    <xf numFmtId="0" fontId="103" fillId="0" borderId="0" xfId="0" applyFont="1" applyFill="1" applyAlignment="1" applyProtection="1">
      <alignment horizontal="center"/>
    </xf>
    <xf numFmtId="0" fontId="0" fillId="17" borderId="0" xfId="0" applyFont="1" applyFill="1" applyProtection="1"/>
    <xf numFmtId="0" fontId="38" fillId="17" borderId="0" xfId="0" applyFont="1" applyFill="1" applyAlignment="1" applyProtection="1"/>
    <xf numFmtId="0" fontId="39" fillId="17" borderId="0" xfId="0" applyFont="1" applyFill="1" applyAlignment="1" applyProtection="1">
      <alignment horizontal="center"/>
    </xf>
    <xf numFmtId="0" fontId="40" fillId="17" borderId="0" xfId="0" applyFont="1" applyFill="1" applyAlignment="1" applyProtection="1">
      <alignment horizontal="center"/>
    </xf>
    <xf numFmtId="0" fontId="66" fillId="18" borderId="0" xfId="0" applyFont="1" applyFill="1" applyAlignment="1" applyProtection="1"/>
    <xf numFmtId="0" fontId="121" fillId="18" borderId="0" xfId="0" applyFont="1" applyFill="1" applyAlignment="1" applyProtection="1">
      <alignment horizontal="right"/>
    </xf>
    <xf numFmtId="0" fontId="41" fillId="0" borderId="0" xfId="0" applyFont="1" applyFill="1" applyAlignment="1" applyProtection="1">
      <alignment horizontal="center"/>
    </xf>
    <xf numFmtId="0" fontId="71" fillId="3" borderId="6" xfId="0" applyFont="1" applyFill="1" applyBorder="1" applyAlignment="1" applyProtection="1">
      <alignment horizontal="left" wrapText="1"/>
    </xf>
    <xf numFmtId="0" fontId="71" fillId="3" borderId="8" xfId="0" applyFont="1" applyFill="1" applyBorder="1" applyAlignment="1" applyProtection="1">
      <alignment horizontal="left" wrapText="1"/>
    </xf>
    <xf numFmtId="0" fontId="71" fillId="3" borderId="1" xfId="0" applyFont="1" applyFill="1" applyBorder="1" applyAlignment="1" applyProtection="1">
      <alignment horizontal="center"/>
    </xf>
    <xf numFmtId="0" fontId="73" fillId="0" borderId="0" xfId="0" applyFont="1" applyFill="1" applyBorder="1" applyAlignment="1" applyProtection="1">
      <alignment wrapText="1"/>
    </xf>
    <xf numFmtId="0" fontId="73" fillId="0" borderId="0" xfId="0" applyFont="1" applyFill="1" applyBorder="1" applyAlignment="1" applyProtection="1">
      <alignment horizontal="left"/>
    </xf>
    <xf numFmtId="0" fontId="73" fillId="0" borderId="0" xfId="0" applyFont="1" applyFill="1" applyBorder="1" applyAlignment="1" applyProtection="1">
      <alignment horizontal="center"/>
    </xf>
    <xf numFmtId="0" fontId="69" fillId="0" borderId="0" xfId="0" applyFont="1" applyFill="1" applyBorder="1" applyAlignment="1" applyProtection="1">
      <alignment horizontal="center"/>
    </xf>
    <xf numFmtId="0" fontId="31" fillId="10" borderId="0" xfId="0" applyFont="1" applyFill="1" applyBorder="1" applyAlignment="1" applyProtection="1"/>
    <xf numFmtId="0" fontId="70" fillId="3" borderId="1" xfId="0" applyFont="1" applyFill="1" applyBorder="1" applyAlignment="1" applyProtection="1">
      <alignment horizontal="center" vertical="center"/>
    </xf>
    <xf numFmtId="0" fontId="73" fillId="0" borderId="0" xfId="5" applyFont="1" applyFill="1" applyBorder="1" applyAlignment="1" applyProtection="1">
      <alignment horizontal="left"/>
    </xf>
    <xf numFmtId="0" fontId="0" fillId="0" borderId="0" xfId="0" applyFont="1" applyAlignment="1" applyProtection="1">
      <alignment wrapText="1"/>
    </xf>
    <xf numFmtId="0" fontId="70" fillId="20" borderId="3" xfId="0" applyFont="1" applyFill="1" applyBorder="1" applyAlignment="1" applyProtection="1">
      <alignment vertical="top" wrapText="1"/>
    </xf>
    <xf numFmtId="0" fontId="70" fillId="20" borderId="0" xfId="0" applyFont="1" applyFill="1" applyBorder="1" applyAlignment="1" applyProtection="1">
      <alignment vertical="top" wrapText="1"/>
    </xf>
    <xf numFmtId="0" fontId="70" fillId="20" borderId="15" xfId="0" applyFont="1" applyFill="1" applyBorder="1" applyAlignment="1" applyProtection="1">
      <alignment vertical="top" wrapText="1"/>
    </xf>
    <xf numFmtId="0" fontId="70" fillId="20" borderId="3" xfId="0" applyFont="1" applyFill="1" applyBorder="1" applyAlignment="1" applyProtection="1">
      <alignment wrapText="1"/>
    </xf>
    <xf numFmtId="0" fontId="73" fillId="20" borderId="0" xfId="0" applyFont="1" applyFill="1" applyBorder="1" applyAlignment="1" applyProtection="1">
      <alignment horizontal="center" wrapText="1"/>
    </xf>
    <xf numFmtId="0" fontId="70" fillId="20" borderId="15" xfId="0" applyFont="1" applyFill="1" applyBorder="1" applyAlignment="1" applyProtection="1">
      <alignment wrapText="1"/>
    </xf>
    <xf numFmtId="0" fontId="70" fillId="0" borderId="0" xfId="0" applyFont="1" applyAlignment="1" applyProtection="1">
      <alignment horizontal="left" wrapText="1"/>
    </xf>
    <xf numFmtId="0" fontId="70" fillId="0" borderId="0" xfId="0" applyFont="1" applyAlignment="1" applyProtection="1">
      <alignment wrapText="1"/>
    </xf>
    <xf numFmtId="0" fontId="70" fillId="20" borderId="3" xfId="0" applyFont="1" applyFill="1" applyBorder="1" applyProtection="1"/>
    <xf numFmtId="0" fontId="12" fillId="0" borderId="0" xfId="0" applyFont="1" applyAlignment="1" applyProtection="1">
      <alignment wrapText="1"/>
    </xf>
    <xf numFmtId="0" fontId="75" fillId="0" borderId="0" xfId="0" applyFont="1" applyProtection="1"/>
    <xf numFmtId="0" fontId="75" fillId="21" borderId="11" xfId="0" applyFont="1" applyFill="1" applyBorder="1" applyAlignment="1" applyProtection="1">
      <alignment vertical="top"/>
    </xf>
    <xf numFmtId="0" fontId="75" fillId="21" borderId="12" xfId="0" applyFont="1" applyFill="1" applyBorder="1" applyAlignment="1" applyProtection="1">
      <alignment vertical="top"/>
    </xf>
    <xf numFmtId="0" fontId="70" fillId="21" borderId="12" xfId="0" applyFont="1" applyFill="1" applyBorder="1" applyAlignment="1" applyProtection="1">
      <alignment vertical="top"/>
    </xf>
    <xf numFmtId="0" fontId="75" fillId="21" borderId="4" xfId="0" applyFont="1" applyFill="1" applyBorder="1" applyAlignment="1" applyProtection="1">
      <alignment vertical="top"/>
    </xf>
    <xf numFmtId="0" fontId="75" fillId="21" borderId="14" xfId="0" applyFont="1" applyFill="1" applyBorder="1" applyAlignment="1" applyProtection="1">
      <alignment vertical="top"/>
    </xf>
    <xf numFmtId="0" fontId="70" fillId="21" borderId="14" xfId="0" applyFont="1" applyFill="1" applyBorder="1" applyAlignment="1" applyProtection="1">
      <alignment vertical="top"/>
    </xf>
    <xf numFmtId="0" fontId="75" fillId="22" borderId="11" xfId="0" applyFont="1" applyFill="1" applyBorder="1" applyAlignment="1" applyProtection="1">
      <alignment vertical="top"/>
    </xf>
    <xf numFmtId="0" fontId="75" fillId="22" borderId="12" xfId="0" applyFont="1" applyFill="1" applyBorder="1" applyAlignment="1" applyProtection="1">
      <alignment vertical="top"/>
    </xf>
    <xf numFmtId="0" fontId="70" fillId="22" borderId="12" xfId="0" applyFont="1" applyFill="1" applyBorder="1" applyAlignment="1" applyProtection="1">
      <alignment vertical="top"/>
    </xf>
    <xf numFmtId="0" fontId="75" fillId="21" borderId="6" xfId="0" applyFont="1" applyFill="1" applyBorder="1" applyAlignment="1" applyProtection="1">
      <alignment vertical="top"/>
    </xf>
    <xf numFmtId="0" fontId="75" fillId="21" borderId="7" xfId="0" applyFont="1" applyFill="1" applyBorder="1" applyAlignment="1" applyProtection="1">
      <alignment vertical="top"/>
    </xf>
    <xf numFmtId="0" fontId="70" fillId="21" borderId="7" xfId="0" applyFont="1" applyFill="1" applyBorder="1" applyAlignment="1" applyProtection="1">
      <alignment vertical="top"/>
    </xf>
    <xf numFmtId="0" fontId="74" fillId="0" borderId="0" xfId="0" applyFont="1" applyFill="1" applyBorder="1" applyAlignment="1" applyProtection="1">
      <alignment wrapText="1"/>
    </xf>
    <xf numFmtId="0" fontId="12" fillId="0" borderId="0" xfId="0" applyFont="1" applyProtection="1"/>
    <xf numFmtId="0" fontId="76" fillId="20" borderId="11" xfId="0" applyFont="1" applyFill="1" applyBorder="1" applyAlignment="1" applyProtection="1">
      <alignment horizontal="center" vertical="top"/>
    </xf>
    <xf numFmtId="0" fontId="20" fillId="0" borderId="0" xfId="0" applyFont="1" applyProtection="1"/>
    <xf numFmtId="0" fontId="70" fillId="20" borderId="3" xfId="0" applyFont="1" applyFill="1" applyBorder="1" applyAlignment="1" applyProtection="1">
      <alignment horizontal="center" vertical="top" wrapText="1"/>
    </xf>
    <xf numFmtId="0" fontId="70" fillId="20" borderId="3" xfId="0" applyFont="1" applyFill="1" applyBorder="1" applyAlignment="1" applyProtection="1">
      <alignment vertical="top"/>
    </xf>
    <xf numFmtId="0" fontId="70" fillId="20" borderId="4" xfId="0" applyFont="1" applyFill="1" applyBorder="1" applyAlignment="1" applyProtection="1">
      <alignment horizontal="center" vertical="top"/>
    </xf>
    <xf numFmtId="0" fontId="70" fillId="20" borderId="11" xfId="0" applyFont="1" applyFill="1" applyBorder="1" applyAlignment="1" applyProtection="1">
      <alignment horizontal="center" vertical="center"/>
    </xf>
    <xf numFmtId="0" fontId="70" fillId="20" borderId="0" xfId="0" applyFont="1" applyFill="1" applyBorder="1" applyProtection="1"/>
    <xf numFmtId="0" fontId="70" fillId="20" borderId="15" xfId="0" applyFont="1" applyFill="1" applyBorder="1" applyProtection="1"/>
    <xf numFmtId="0" fontId="70" fillId="20" borderId="3" xfId="0" applyFont="1" applyFill="1" applyBorder="1" applyAlignment="1" applyProtection="1">
      <alignment horizontal="center"/>
    </xf>
    <xf numFmtId="0" fontId="70" fillId="20" borderId="4" xfId="0" applyFont="1" applyFill="1" applyBorder="1" applyAlignment="1" applyProtection="1">
      <alignment horizontal="center" vertical="center" wrapText="1"/>
    </xf>
    <xf numFmtId="0" fontId="2" fillId="0" borderId="0" xfId="0" applyFont="1" applyAlignment="1" applyProtection="1">
      <alignment wrapText="1"/>
    </xf>
    <xf numFmtId="0" fontId="2" fillId="18" borderId="0" xfId="0" applyFont="1" applyFill="1" applyAlignment="1" applyProtection="1">
      <alignment wrapText="1"/>
    </xf>
    <xf numFmtId="0" fontId="95" fillId="0" borderId="0" xfId="0" applyFont="1" applyProtection="1"/>
    <xf numFmtId="0" fontId="33" fillId="0" borderId="0" xfId="0" applyFont="1" applyFill="1" applyBorder="1" applyAlignment="1" applyProtection="1">
      <alignment vertical="center"/>
    </xf>
    <xf numFmtId="0" fontId="34" fillId="0" borderId="0" xfId="0" applyFont="1" applyFill="1" applyAlignment="1" applyProtection="1">
      <alignment vertical="center"/>
    </xf>
    <xf numFmtId="0" fontId="0" fillId="13" borderId="0" xfId="0" applyFont="1" applyFill="1" applyProtection="1"/>
    <xf numFmtId="0" fontId="72" fillId="13" borderId="0" xfId="0" applyFont="1" applyFill="1" applyAlignment="1" applyProtection="1">
      <alignment horizontal="left" vertical="center"/>
    </xf>
    <xf numFmtId="0" fontId="70" fillId="13" borderId="0" xfId="0" applyFont="1" applyFill="1" applyProtection="1"/>
    <xf numFmtId="0" fontId="72" fillId="13" borderId="0" xfId="0" applyFont="1" applyFill="1" applyAlignment="1" applyProtection="1"/>
    <xf numFmtId="0" fontId="97" fillId="13"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72" fillId="0" borderId="0" xfId="0" applyFont="1" applyFill="1" applyProtection="1"/>
    <xf numFmtId="0" fontId="71" fillId="13" borderId="0" xfId="0" applyFont="1" applyFill="1" applyAlignment="1" applyProtection="1">
      <alignment horizontal="left" wrapText="1"/>
    </xf>
    <xf numFmtId="0" fontId="71" fillId="13" borderId="0" xfId="0" applyFont="1" applyFill="1" applyAlignment="1" applyProtection="1">
      <alignment wrapText="1"/>
    </xf>
    <xf numFmtId="0" fontId="70" fillId="13" borderId="0" xfId="0" applyFont="1" applyFill="1" applyBorder="1" applyProtection="1"/>
    <xf numFmtId="0" fontId="35" fillId="0" borderId="0" xfId="0" applyFont="1" applyBorder="1" applyProtection="1"/>
    <xf numFmtId="0" fontId="31" fillId="0" borderId="0" xfId="0" applyFont="1" applyAlignment="1" applyProtection="1"/>
    <xf numFmtId="165" fontId="0" fillId="13" borderId="0" xfId="0" applyNumberFormat="1" applyFont="1" applyFill="1" applyBorder="1" applyAlignment="1" applyProtection="1">
      <alignment horizontal="center"/>
    </xf>
    <xf numFmtId="0" fontId="72" fillId="0" borderId="0" xfId="0" applyFont="1" applyFill="1" applyAlignment="1" applyProtection="1">
      <alignment wrapText="1"/>
    </xf>
    <xf numFmtId="0" fontId="73" fillId="13" borderId="0" xfId="0" applyFont="1" applyFill="1" applyAlignment="1" applyProtection="1"/>
    <xf numFmtId="0" fontId="100" fillId="0" borderId="0" xfId="0" applyFont="1" applyFill="1" applyAlignment="1" applyProtection="1">
      <alignment wrapText="1"/>
    </xf>
    <xf numFmtId="0" fontId="71" fillId="13" borderId="0" xfId="0" applyFont="1" applyFill="1" applyProtection="1"/>
    <xf numFmtId="0" fontId="101" fillId="13" borderId="0" xfId="0" applyFont="1" applyFill="1" applyProtection="1"/>
    <xf numFmtId="0" fontId="3" fillId="11" borderId="0" xfId="0" applyFont="1" applyFill="1" applyAlignment="1" applyProtection="1">
      <alignment wrapText="1"/>
    </xf>
    <xf numFmtId="0" fontId="72" fillId="11" borderId="0" xfId="0" applyFont="1" applyFill="1" applyAlignment="1" applyProtection="1">
      <alignment wrapText="1"/>
    </xf>
    <xf numFmtId="0" fontId="70" fillId="11" borderId="0" xfId="0" applyFont="1" applyFill="1" applyProtection="1"/>
    <xf numFmtId="0" fontId="101" fillId="0" borderId="0" xfId="0" applyFont="1" applyFill="1" applyProtection="1"/>
    <xf numFmtId="0" fontId="102" fillId="0" borderId="0" xfId="0" applyFont="1" applyProtection="1"/>
    <xf numFmtId="0" fontId="101" fillId="0" borderId="0" xfId="0" applyFont="1" applyProtection="1"/>
    <xf numFmtId="0" fontId="3" fillId="13" borderId="0" xfId="0" applyFont="1" applyFill="1" applyAlignment="1" applyProtection="1">
      <alignment wrapText="1"/>
    </xf>
    <xf numFmtId="0" fontId="96" fillId="13" borderId="0" xfId="0" applyFont="1" applyFill="1" applyProtection="1"/>
    <xf numFmtId="0" fontId="99" fillId="5" borderId="1" xfId="5" applyFont="1" applyFill="1" applyBorder="1" applyAlignment="1" applyProtection="1">
      <alignment horizontal="center" vertical="center"/>
    </xf>
    <xf numFmtId="0" fontId="99" fillId="5" borderId="1" xfId="5" quotePrefix="1" applyFont="1" applyFill="1" applyBorder="1" applyAlignment="1" applyProtection="1">
      <alignment horizontal="center" vertical="center"/>
    </xf>
    <xf numFmtId="0" fontId="0" fillId="13" borderId="0" xfId="0" applyFont="1" applyFill="1" applyAlignment="1" applyProtection="1">
      <alignment vertical="top"/>
    </xf>
    <xf numFmtId="0" fontId="75" fillId="5" borderId="1" xfId="0" applyFont="1" applyFill="1" applyBorder="1" applyAlignment="1" applyProtection="1">
      <alignment vertical="top"/>
    </xf>
    <xf numFmtId="0" fontId="75" fillId="5" borderId="1" xfId="0" applyFont="1" applyFill="1" applyBorder="1" applyAlignment="1" applyProtection="1">
      <alignment horizontal="center" vertical="top"/>
    </xf>
    <xf numFmtId="0" fontId="70" fillId="13" borderId="0" xfId="0" applyFont="1" applyFill="1" applyAlignment="1" applyProtection="1">
      <alignment vertical="top"/>
    </xf>
    <xf numFmtId="0" fontId="70" fillId="13" borderId="0" xfId="0" applyFont="1" applyFill="1" applyBorder="1" applyAlignment="1" applyProtection="1">
      <alignment horizontal="center" vertical="top"/>
    </xf>
    <xf numFmtId="0" fontId="70" fillId="0" borderId="0" xfId="0" applyFont="1" applyFill="1" applyAlignment="1" applyProtection="1">
      <alignment vertical="top"/>
    </xf>
    <xf numFmtId="0" fontId="70" fillId="6" borderId="1" xfId="0" applyFont="1" applyFill="1" applyBorder="1" applyAlignment="1" applyProtection="1">
      <alignment horizontal="center"/>
    </xf>
    <xf numFmtId="0" fontId="70" fillId="8" borderId="1" xfId="0" applyFont="1" applyFill="1" applyBorder="1" applyAlignment="1" applyProtection="1">
      <alignment horizontal="center"/>
    </xf>
    <xf numFmtId="0" fontId="0" fillId="0" borderId="0" xfId="0" applyFont="1" applyAlignment="1" applyProtection="1">
      <alignment vertical="top"/>
    </xf>
    <xf numFmtId="0" fontId="70" fillId="8" borderId="1" xfId="0" applyFont="1" applyFill="1" applyBorder="1" applyProtection="1"/>
    <xf numFmtId="0" fontId="70" fillId="13" borderId="0" xfId="0" applyFont="1" applyFill="1" applyAlignment="1" applyProtection="1">
      <alignment horizontal="center"/>
    </xf>
    <xf numFmtId="0" fontId="70" fillId="13" borderId="0" xfId="0" applyFont="1" applyFill="1" applyAlignment="1" applyProtection="1">
      <alignment horizontal="right" vertical="center"/>
    </xf>
    <xf numFmtId="0" fontId="70" fillId="0" borderId="0" xfId="0" applyFont="1" applyFill="1" applyAlignment="1" applyProtection="1">
      <alignment horizontal="right" vertical="center"/>
    </xf>
    <xf numFmtId="0" fontId="0" fillId="11" borderId="0" xfId="0" applyFont="1" applyFill="1" applyProtection="1"/>
    <xf numFmtId="0" fontId="72" fillId="0" borderId="1" xfId="0" applyFont="1" applyFill="1" applyBorder="1" applyProtection="1">
      <protection locked="0"/>
    </xf>
    <xf numFmtId="0" fontId="6" fillId="0" borderId="0" xfId="0" applyFont="1" applyFill="1" applyBorder="1" applyAlignment="1" applyProtection="1">
      <alignment vertical="center" wrapText="1"/>
    </xf>
    <xf numFmtId="0" fontId="104" fillId="0" borderId="0" xfId="0" applyFont="1" applyFill="1" applyBorder="1" applyAlignment="1" applyProtection="1">
      <alignment horizontal="center" vertical="center"/>
    </xf>
    <xf numFmtId="0" fontId="0" fillId="26" borderId="0" xfId="0" applyFont="1" applyFill="1" applyProtection="1"/>
    <xf numFmtId="0" fontId="70" fillId="26" borderId="0" xfId="0" applyFont="1" applyFill="1" applyProtection="1"/>
    <xf numFmtId="0" fontId="70" fillId="8" borderId="1" xfId="0"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2" fillId="13" borderId="0" xfId="0" applyFont="1" applyFill="1" applyBorder="1" applyAlignment="1" applyProtection="1">
      <alignment vertical="top"/>
    </xf>
    <xf numFmtId="0" fontId="72" fillId="0" borderId="0" xfId="0" applyFont="1" applyFill="1" applyBorder="1" applyAlignment="1" applyProtection="1">
      <alignment vertical="center" wrapText="1"/>
    </xf>
    <xf numFmtId="0" fontId="28" fillId="26" borderId="0" xfId="0" applyFont="1" applyFill="1" applyAlignment="1" applyProtection="1"/>
    <xf numFmtId="0" fontId="29" fillId="26" borderId="0" xfId="0" applyFont="1" applyFill="1" applyAlignment="1" applyProtection="1"/>
    <xf numFmtId="0" fontId="103" fillId="0" borderId="0" xfId="0" applyFont="1" applyFill="1" applyBorder="1" applyAlignment="1" applyProtection="1">
      <alignment vertical="center"/>
    </xf>
    <xf numFmtId="0" fontId="0" fillId="24" borderId="0" xfId="0" applyFont="1" applyFill="1" applyProtection="1"/>
    <xf numFmtId="0" fontId="72" fillId="0" borderId="0" xfId="0" applyFont="1" applyFill="1" applyAlignment="1" applyProtection="1">
      <alignment horizontal="left" vertical="center"/>
    </xf>
    <xf numFmtId="0" fontId="72" fillId="0" borderId="0" xfId="0" applyFont="1" applyFill="1" applyAlignment="1" applyProtection="1"/>
    <xf numFmtId="0" fontId="0" fillId="24" borderId="0" xfId="0" applyFont="1" applyFill="1" applyAlignment="1" applyProtection="1">
      <alignment horizontal="right"/>
    </xf>
    <xf numFmtId="0" fontId="70" fillId="13" borderId="0" xfId="0" applyFont="1" applyFill="1" applyBorder="1" applyAlignment="1" applyProtection="1">
      <alignment wrapText="1"/>
    </xf>
    <xf numFmtId="0" fontId="0" fillId="24" borderId="0" xfId="0" applyFont="1" applyFill="1" applyAlignment="1" applyProtection="1">
      <alignment horizontal="right" vertical="center"/>
    </xf>
    <xf numFmtId="0" fontId="73" fillId="0" borderId="0" xfId="0" applyFont="1" applyFill="1" applyAlignment="1" applyProtection="1">
      <alignment horizontal="left" wrapText="1"/>
    </xf>
    <xf numFmtId="0" fontId="71" fillId="0" borderId="0" xfId="0" applyFont="1" applyFill="1" applyProtection="1"/>
    <xf numFmtId="0" fontId="72" fillId="0" borderId="0" xfId="0"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12" borderId="1" xfId="0" applyFont="1" applyFill="1" applyBorder="1" applyAlignment="1" applyProtection="1">
      <alignment horizontal="center"/>
    </xf>
    <xf numFmtId="0" fontId="70" fillId="12" borderId="1" xfId="0" applyFont="1" applyFill="1" applyBorder="1" applyAlignment="1" applyProtection="1">
      <alignment horizontal="center" vertical="center"/>
    </xf>
    <xf numFmtId="0" fontId="72" fillId="5" borderId="1" xfId="0" applyFont="1" applyFill="1" applyBorder="1" applyAlignment="1" applyProtection="1">
      <alignment horizontal="left"/>
    </xf>
    <xf numFmtId="0" fontId="87" fillId="18" borderId="0" xfId="0" applyFont="1" applyFill="1" applyBorder="1" applyAlignment="1" applyProtection="1">
      <alignment vertical="center"/>
    </xf>
    <xf numFmtId="0" fontId="0" fillId="0" borderId="0" xfId="0" applyFont="1" applyFill="1" applyAlignment="1" applyProtection="1">
      <alignment horizontal="center" vertical="center"/>
    </xf>
    <xf numFmtId="0" fontId="0" fillId="8" borderId="0" xfId="0" applyFont="1" applyFill="1" applyProtection="1"/>
    <xf numFmtId="0" fontId="0" fillId="0" borderId="0" xfId="0" applyFont="1" applyAlignment="1" applyProtection="1">
      <alignment horizontal="center" vertical="center"/>
    </xf>
    <xf numFmtId="0" fontId="6" fillId="8" borderId="0" xfId="0" applyFont="1" applyFill="1" applyBorder="1" applyAlignment="1" applyProtection="1">
      <alignment horizontal="left" vertical="center" indent="2"/>
    </xf>
    <xf numFmtId="0" fontId="0" fillId="8" borderId="0" xfId="0" applyFont="1" applyFill="1" applyAlignment="1" applyProtection="1">
      <alignment horizontal="left" indent="2"/>
    </xf>
    <xf numFmtId="0" fontId="15" fillId="0" borderId="0" xfId="5" applyFont="1" applyAlignment="1" applyProtection="1">
      <alignment horizontal="center"/>
    </xf>
    <xf numFmtId="0" fontId="103" fillId="26" borderId="0" xfId="0" applyFont="1" applyFill="1" applyBorder="1" applyAlignment="1" applyProtection="1">
      <alignment vertical="center"/>
    </xf>
    <xf numFmtId="0" fontId="106" fillId="26" borderId="0" xfId="0" applyFont="1" applyFill="1" applyAlignment="1" applyProtection="1">
      <alignment vertical="center"/>
    </xf>
    <xf numFmtId="0" fontId="106" fillId="0" borderId="0" xfId="0" applyFont="1" applyFill="1" applyAlignment="1" applyProtection="1">
      <alignment vertical="center"/>
    </xf>
    <xf numFmtId="0" fontId="96" fillId="0" borderId="0" xfId="0" applyFont="1" applyFill="1" applyProtection="1"/>
    <xf numFmtId="0" fontId="96" fillId="26" borderId="0" xfId="0" applyFont="1" applyFill="1" applyProtection="1"/>
    <xf numFmtId="0" fontId="96" fillId="0" borderId="0" xfId="0" applyFont="1" applyFill="1" applyAlignment="1" applyProtection="1">
      <alignment horizontal="center" vertical="center"/>
    </xf>
    <xf numFmtId="0" fontId="15" fillId="26" borderId="0" xfId="5" applyFont="1" applyFill="1" applyProtection="1"/>
    <xf numFmtId="0" fontId="5" fillId="0" borderId="0" xfId="0" applyFont="1" applyFill="1" applyBorder="1" applyAlignment="1" applyProtection="1">
      <alignment horizontal="left" wrapText="1"/>
    </xf>
    <xf numFmtId="0" fontId="0" fillId="26" borderId="0" xfId="0" applyFont="1" applyFill="1" applyBorder="1" applyProtection="1"/>
    <xf numFmtId="0" fontId="0" fillId="0" borderId="0" xfId="0" applyFont="1" applyFill="1" applyBorder="1" applyAlignment="1" applyProtection="1">
      <alignment horizontal="left" vertical="top" wrapText="1"/>
    </xf>
    <xf numFmtId="0" fontId="0" fillId="26" borderId="1" xfId="0" applyFont="1" applyFill="1" applyBorder="1" applyAlignment="1" applyProtection="1">
      <alignment horizontal="left" vertical="top" wrapText="1"/>
    </xf>
    <xf numFmtId="0" fontId="0" fillId="14" borderId="0" xfId="0" applyFont="1" applyFill="1" applyAlignment="1" applyProtection="1">
      <alignment horizontal="center" vertical="center"/>
    </xf>
    <xf numFmtId="0" fontId="0" fillId="27" borderId="1" xfId="0" applyFont="1" applyFill="1" applyBorder="1" applyAlignment="1" applyProtection="1">
      <alignment horizontal="left" vertical="top" wrapText="1"/>
    </xf>
    <xf numFmtId="0" fontId="70" fillId="0" borderId="0" xfId="0" applyFont="1" applyFill="1" applyBorder="1" applyAlignment="1" applyProtection="1">
      <alignment vertical="top" wrapText="1"/>
    </xf>
    <xf numFmtId="0" fontId="1" fillId="0" borderId="0" xfId="0" applyFont="1" applyFill="1" applyBorder="1" applyAlignment="1" applyProtection="1">
      <alignment horizontal="center" vertical="top"/>
    </xf>
    <xf numFmtId="0" fontId="0" fillId="0" borderId="0" xfId="0" applyFont="1" applyFill="1" applyBorder="1" applyAlignment="1" applyProtection="1">
      <alignment horizontal="center" vertical="center"/>
    </xf>
    <xf numFmtId="0" fontId="0" fillId="13" borderId="0" xfId="0" applyFont="1" applyFill="1" applyBorder="1" applyProtection="1"/>
    <xf numFmtId="0" fontId="0" fillId="0" borderId="0" xfId="0" applyFont="1" applyFill="1" applyBorder="1" applyAlignment="1" applyProtection="1">
      <alignment horizontal="left" wrapText="1"/>
    </xf>
    <xf numFmtId="0" fontId="2" fillId="0" borderId="0" xfId="0" applyFont="1" applyFill="1" applyBorder="1" applyAlignment="1" applyProtection="1">
      <alignment horizontal="left" wrapText="1"/>
    </xf>
    <xf numFmtId="0" fontId="5" fillId="6" borderId="1" xfId="0" applyFont="1" applyFill="1" applyBorder="1" applyAlignment="1" applyProtection="1">
      <alignment horizontal="center"/>
    </xf>
    <xf numFmtId="0" fontId="0" fillId="0" borderId="0" xfId="0" applyFont="1" applyBorder="1" applyAlignment="1" applyProtection="1">
      <alignment horizontal="center" vertical="center"/>
    </xf>
    <xf numFmtId="0" fontId="0" fillId="8" borderId="1" xfId="0" applyFont="1" applyFill="1" applyBorder="1" applyAlignment="1" applyProtection="1">
      <alignment horizontal="center" vertical="center"/>
    </xf>
    <xf numFmtId="0" fontId="0" fillId="0" borderId="0" xfId="0" quotePrefix="1" applyFont="1" applyFill="1" applyBorder="1" applyProtection="1"/>
    <xf numFmtId="0" fontId="1" fillId="5" borderId="1" xfId="0" applyFont="1" applyFill="1" applyBorder="1" applyProtection="1"/>
    <xf numFmtId="0" fontId="0" fillId="26" borderId="1" xfId="0" applyFont="1" applyFill="1" applyBorder="1" applyProtection="1"/>
    <xf numFmtId="0" fontId="70" fillId="0" borderId="0" xfId="0" applyFont="1" applyFill="1" applyBorder="1" applyAlignment="1" applyProtection="1">
      <alignment horizontal="right" vertical="top" wrapText="1"/>
    </xf>
    <xf numFmtId="0" fontId="72" fillId="0" borderId="0" xfId="0" applyFont="1" applyFill="1" applyBorder="1" applyAlignment="1" applyProtection="1"/>
    <xf numFmtId="0" fontId="70" fillId="0" borderId="0" xfId="0" applyFont="1" applyFill="1" applyBorder="1" applyAlignment="1" applyProtection="1">
      <alignment horizontal="center" wrapText="1"/>
    </xf>
    <xf numFmtId="0" fontId="0" fillId="0" borderId="0" xfId="0" applyFont="1" applyFill="1" applyBorder="1" applyAlignment="1" applyProtection="1">
      <alignment horizontal="center" vertical="top" wrapText="1"/>
    </xf>
    <xf numFmtId="0" fontId="6" fillId="0" borderId="0" xfId="0" applyFont="1" applyFill="1" applyBorder="1" applyAlignment="1" applyProtection="1"/>
    <xf numFmtId="0" fontId="0" fillId="0" borderId="0" xfId="0" applyFont="1" applyFill="1" applyBorder="1" applyAlignment="1" applyProtection="1">
      <alignment horizontal="right" wrapText="1"/>
    </xf>
    <xf numFmtId="0" fontId="5" fillId="0" borderId="0" xfId="0" applyFont="1" applyFill="1" applyBorder="1" applyAlignment="1" applyProtection="1"/>
    <xf numFmtId="0" fontId="75" fillId="5" borderId="1" xfId="0" applyFont="1" applyFill="1" applyBorder="1" applyAlignment="1" applyProtection="1">
      <alignment wrapText="1"/>
    </xf>
    <xf numFmtId="0" fontId="75" fillId="26" borderId="6" xfId="0" applyFont="1" applyFill="1" applyBorder="1" applyAlignment="1" applyProtection="1">
      <alignment wrapText="1"/>
    </xf>
    <xf numFmtId="0" fontId="70" fillId="13" borderId="0" xfId="0" applyFont="1" applyFill="1" applyBorder="1" applyAlignment="1" applyProtection="1">
      <alignment horizontal="right" wrapText="1"/>
    </xf>
    <xf numFmtId="0" fontId="7" fillId="0" borderId="0" xfId="0" applyFont="1" applyFill="1" applyBorder="1" applyAlignment="1" applyProtection="1"/>
    <xf numFmtId="0" fontId="15" fillId="26" borderId="0" xfId="5" quotePrefix="1" applyFont="1" applyFill="1" applyBorder="1" applyAlignment="1" applyProtection="1"/>
    <xf numFmtId="0" fontId="0" fillId="26" borderId="0" xfId="0" applyFont="1" applyFill="1" applyBorder="1" applyAlignment="1" applyProtection="1">
      <alignment horizontal="left" wrapText="1"/>
    </xf>
    <xf numFmtId="0" fontId="0" fillId="26" borderId="0" xfId="0" applyFont="1" applyFill="1" applyBorder="1" applyAlignment="1" applyProtection="1">
      <alignment horizontal="center" wrapText="1"/>
    </xf>
    <xf numFmtId="0" fontId="0" fillId="0" borderId="0" xfId="0" applyFont="1" applyBorder="1" applyAlignment="1" applyProtection="1">
      <alignment horizontal="left" wrapText="1"/>
    </xf>
    <xf numFmtId="0" fontId="103" fillId="24" borderId="0" xfId="0" applyFont="1" applyFill="1" applyBorder="1" applyAlignment="1" applyProtection="1">
      <alignment vertical="center"/>
    </xf>
    <xf numFmtId="0" fontId="34" fillId="24" borderId="0" xfId="0" applyFont="1" applyFill="1" applyAlignment="1" applyProtection="1">
      <alignment vertical="center"/>
    </xf>
    <xf numFmtId="0" fontId="105" fillId="13" borderId="0" xfId="0" applyFont="1" applyFill="1" applyAlignment="1" applyProtection="1">
      <alignment vertical="center"/>
    </xf>
    <xf numFmtId="0" fontId="72" fillId="13" borderId="0" xfId="0" applyFont="1" applyFill="1" applyProtection="1"/>
    <xf numFmtId="0" fontId="0" fillId="24" borderId="0" xfId="0" applyFont="1" applyFill="1" applyBorder="1" applyProtection="1"/>
    <xf numFmtId="0" fontId="31" fillId="24" borderId="0" xfId="0" applyFont="1" applyFill="1" applyAlignment="1" applyProtection="1">
      <alignment horizontal="left" wrapText="1"/>
    </xf>
    <xf numFmtId="0" fontId="70" fillId="13" borderId="1" xfId="0" applyFont="1" applyFill="1" applyBorder="1" applyAlignment="1" applyProtection="1">
      <alignment horizontal="center"/>
    </xf>
    <xf numFmtId="0" fontId="75" fillId="5" borderId="1" xfId="0" applyFont="1" applyFill="1" applyBorder="1" applyAlignment="1" applyProtection="1">
      <alignment vertical="center"/>
    </xf>
    <xf numFmtId="0" fontId="0" fillId="24" borderId="0" xfId="0" applyFont="1" applyFill="1" applyBorder="1" applyAlignment="1" applyProtection="1">
      <alignment vertical="center"/>
    </xf>
    <xf numFmtId="165" fontId="70" fillId="5" borderId="1" xfId="0" applyNumberFormat="1" applyFont="1" applyFill="1" applyBorder="1" applyAlignment="1" applyProtection="1">
      <alignment horizontal="center" vertical="center"/>
    </xf>
    <xf numFmtId="165" fontId="70" fillId="0" borderId="0" xfId="0" applyNumberFormat="1" applyFont="1" applyFill="1" applyBorder="1" applyAlignment="1" applyProtection="1">
      <alignment horizontal="center" vertical="center"/>
    </xf>
    <xf numFmtId="165" fontId="70" fillId="5" borderId="6" xfId="0" applyNumberFormat="1" applyFont="1" applyFill="1" applyBorder="1" applyAlignment="1" applyProtection="1">
      <alignment horizontal="center" vertical="center"/>
    </xf>
    <xf numFmtId="165" fontId="0" fillId="0" borderId="0" xfId="0" applyNumberFormat="1" applyFont="1" applyFill="1" applyBorder="1" applyAlignment="1" applyProtection="1">
      <alignment horizontal="center" vertical="center"/>
    </xf>
    <xf numFmtId="0" fontId="0" fillId="0" borderId="0" xfId="0" applyFont="1" applyFill="1" applyAlignment="1" applyProtection="1">
      <alignment vertical="center"/>
    </xf>
    <xf numFmtId="0" fontId="0" fillId="24" borderId="0" xfId="0" applyFont="1" applyFill="1" applyAlignment="1" applyProtection="1">
      <alignment vertical="center"/>
    </xf>
    <xf numFmtId="0" fontId="0" fillId="0" borderId="0" xfId="0" applyFont="1" applyAlignment="1" applyProtection="1">
      <alignment vertical="center"/>
    </xf>
    <xf numFmtId="0" fontId="15" fillId="0" borderId="0" xfId="5" applyFont="1" applyFill="1" applyAlignment="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0" fillId="8" borderId="0" xfId="0" applyFont="1" applyFill="1" applyBorder="1" applyProtection="1"/>
    <xf numFmtId="0" fontId="72" fillId="8" borderId="0" xfId="0" applyFont="1" applyFill="1" applyBorder="1" applyAlignment="1" applyProtection="1">
      <alignment horizontal="left" vertical="center" indent="1"/>
    </xf>
    <xf numFmtId="0" fontId="83" fillId="8" borderId="0" xfId="5" applyFont="1" applyFill="1" applyAlignment="1" applyProtection="1">
      <alignment horizontal="left" indent="1"/>
    </xf>
    <xf numFmtId="0" fontId="70" fillId="8" borderId="0" xfId="0" applyFont="1" applyFill="1" applyAlignment="1" applyProtection="1">
      <alignment horizontal="left" indent="1"/>
    </xf>
    <xf numFmtId="0" fontId="103" fillId="8" borderId="0" xfId="0" applyFont="1" applyFill="1" applyBorder="1" applyAlignment="1" applyProtection="1">
      <alignment vertical="center"/>
    </xf>
    <xf numFmtId="0" fontId="6" fillId="0" borderId="0" xfId="0" applyFont="1" applyFill="1" applyBorder="1" applyAlignment="1" applyProtection="1">
      <alignment vertical="center"/>
    </xf>
    <xf numFmtId="0" fontId="0" fillId="0" borderId="0" xfId="0" applyFont="1" applyFill="1" applyAlignment="1" applyProtection="1"/>
    <xf numFmtId="0" fontId="6" fillId="0" borderId="0" xfId="0" applyFont="1" applyFill="1" applyBorder="1" applyAlignment="1" applyProtection="1">
      <alignment horizontal="center" vertical="center"/>
    </xf>
    <xf numFmtId="0" fontId="34" fillId="26" borderId="0" xfId="0" applyFont="1" applyFill="1" applyAlignment="1" applyProtection="1">
      <alignment vertical="center"/>
    </xf>
    <xf numFmtId="0" fontId="1" fillId="26" borderId="0" xfId="0" applyFont="1" applyFill="1" applyBorder="1" applyAlignment="1" applyProtection="1">
      <alignment horizontal="center"/>
    </xf>
    <xf numFmtId="0" fontId="0" fillId="26" borderId="0" xfId="0" applyFont="1" applyFill="1" applyBorder="1" applyAlignment="1" applyProtection="1">
      <alignment horizontal="left" vertical="top" wrapText="1"/>
    </xf>
    <xf numFmtId="0" fontId="70" fillId="26" borderId="1" xfId="0" applyFont="1" applyFill="1" applyBorder="1" applyAlignment="1" applyProtection="1">
      <alignment horizontal="left" vertical="top" wrapText="1"/>
    </xf>
    <xf numFmtId="49" fontId="0" fillId="0" borderId="0" xfId="0" applyNumberFormat="1" applyFont="1" applyFill="1" applyBorder="1" applyAlignment="1" applyProtection="1">
      <alignment horizontal="left" vertical="top" wrapText="1"/>
    </xf>
    <xf numFmtId="0" fontId="71" fillId="0" borderId="0" xfId="0" applyFont="1" applyFill="1" applyBorder="1" applyAlignment="1" applyProtection="1">
      <alignment horizontal="left" vertical="top"/>
    </xf>
    <xf numFmtId="0" fontId="0" fillId="0" borderId="0" xfId="0" applyFont="1" applyFill="1" applyBorder="1" applyAlignment="1" applyProtection="1">
      <alignment vertical="top" wrapText="1"/>
    </xf>
    <xf numFmtId="0" fontId="14" fillId="0" borderId="0" xfId="0" applyFont="1" applyFill="1" applyBorder="1" applyAlignment="1" applyProtection="1">
      <alignment horizontal="center"/>
    </xf>
    <xf numFmtId="0" fontId="14" fillId="26" borderId="0" xfId="0" applyFont="1" applyFill="1" applyBorder="1" applyAlignment="1" applyProtection="1">
      <alignment horizontal="center"/>
    </xf>
    <xf numFmtId="0" fontId="0" fillId="26"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26" borderId="0" xfId="0" applyFont="1" applyFill="1" applyBorder="1" applyAlignment="1" applyProtection="1">
      <alignment horizontal="center" vertical="center"/>
    </xf>
    <xf numFmtId="0" fontId="14" fillId="0" borderId="0" xfId="0" applyFont="1" applyFill="1" applyBorder="1" applyProtection="1"/>
    <xf numFmtId="0" fontId="14" fillId="26" borderId="0" xfId="0" applyFont="1" applyFill="1" applyBorder="1" applyProtection="1"/>
    <xf numFmtId="0" fontId="14" fillId="0" borderId="0" xfId="0" applyFont="1" applyFill="1" applyProtection="1"/>
    <xf numFmtId="0" fontId="14" fillId="13" borderId="0" xfId="0" applyFont="1" applyFill="1" applyBorder="1" applyProtection="1"/>
    <xf numFmtId="0" fontId="29" fillId="0" borderId="0" xfId="0" applyFont="1" applyFill="1" applyAlignment="1" applyProtection="1"/>
    <xf numFmtId="0" fontId="1" fillId="26" borderId="0" xfId="0" applyFont="1" applyFill="1" applyProtection="1"/>
    <xf numFmtId="0" fontId="1" fillId="26" borderId="0" xfId="0" applyFont="1" applyFill="1" applyBorder="1" applyAlignment="1" applyProtection="1">
      <alignment wrapText="1"/>
    </xf>
    <xf numFmtId="0" fontId="1" fillId="26" borderId="0" xfId="0" applyFont="1" applyFill="1" applyBorder="1" applyProtection="1"/>
    <xf numFmtId="0" fontId="72" fillId="0" borderId="0" xfId="0" applyFont="1" applyFill="1" applyAlignment="1" applyProtection="1">
      <alignment horizontal="left" wrapText="1"/>
    </xf>
    <xf numFmtId="0" fontId="71" fillId="0" borderId="0" xfId="0" applyFont="1" applyFill="1" applyAlignment="1" applyProtection="1">
      <alignment horizontal="left" wrapText="1"/>
    </xf>
    <xf numFmtId="0" fontId="107" fillId="0" borderId="0" xfId="0" applyFont="1" applyFill="1" applyAlignment="1" applyProtection="1">
      <alignment horizontal="left" wrapText="1"/>
    </xf>
    <xf numFmtId="0" fontId="73" fillId="0" borderId="0" xfId="0" applyFont="1" applyFill="1" applyAlignment="1" applyProtection="1">
      <alignment horizontal="left" vertical="center" wrapText="1"/>
    </xf>
    <xf numFmtId="0" fontId="72" fillId="6" borderId="1" xfId="0" applyFont="1" applyFill="1" applyBorder="1" applyAlignment="1" applyProtection="1">
      <alignment horizontal="center" wrapText="1"/>
    </xf>
    <xf numFmtId="0" fontId="70" fillId="13" borderId="0" xfId="0" applyFont="1" applyFill="1" applyBorder="1" applyAlignment="1" applyProtection="1">
      <alignment horizontal="center"/>
    </xf>
    <xf numFmtId="0" fontId="70" fillId="5" borderId="1" xfId="0" applyNumberFormat="1" applyFont="1" applyFill="1" applyBorder="1" applyAlignment="1" applyProtection="1">
      <alignment horizontal="center" vertical="center"/>
    </xf>
    <xf numFmtId="165" fontId="70" fillId="13" borderId="0" xfId="0" applyNumberFormat="1" applyFont="1" applyFill="1" applyBorder="1" applyAlignment="1" applyProtection="1">
      <alignment horizontal="center" vertical="center"/>
    </xf>
    <xf numFmtId="0" fontId="70" fillId="8" borderId="1" xfId="0" applyFont="1" applyFill="1" applyBorder="1" applyAlignment="1" applyProtection="1">
      <alignment horizontal="center" vertical="top"/>
    </xf>
    <xf numFmtId="0" fontId="0" fillId="0" borderId="0" xfId="0" applyFont="1" applyFill="1" applyBorder="1" applyAlignment="1" applyProtection="1">
      <alignment vertical="top"/>
    </xf>
    <xf numFmtId="0" fontId="0" fillId="0" borderId="0" xfId="0" applyFont="1" applyFill="1" applyAlignment="1" applyProtection="1">
      <alignment vertical="top"/>
    </xf>
    <xf numFmtId="0" fontId="70" fillId="3" borderId="1" xfId="0" applyFont="1" applyFill="1" applyBorder="1" applyProtection="1"/>
    <xf numFmtId="0" fontId="73" fillId="0" borderId="1" xfId="0" applyFont="1" applyFill="1" applyBorder="1" applyAlignment="1" applyProtection="1">
      <alignment horizontal="center" wrapText="1"/>
      <protection locked="0"/>
    </xf>
    <xf numFmtId="0" fontId="21" fillId="0" borderId="0" xfId="0" applyFont="1" applyFill="1" applyAlignment="1" applyProtection="1">
      <alignment horizontal="center" vertical="center"/>
    </xf>
    <xf numFmtId="0" fontId="6" fillId="8" borderId="0" xfId="0" applyFont="1" applyFill="1" applyBorder="1" applyAlignment="1" applyProtection="1">
      <alignment horizontal="left" vertical="center" indent="1"/>
    </xf>
    <xf numFmtId="0" fontId="0" fillId="8" borderId="0" xfId="0" applyFont="1" applyFill="1" applyAlignment="1" applyProtection="1">
      <alignment horizontal="left" indent="1"/>
    </xf>
    <xf numFmtId="0" fontId="105" fillId="0" borderId="0" xfId="0" applyFont="1" applyFill="1" applyAlignment="1" applyProtection="1">
      <alignment vertical="center"/>
    </xf>
    <xf numFmtId="0" fontId="5" fillId="0" borderId="0" xfId="0" applyFont="1" applyFill="1" applyBorder="1" applyAlignment="1" applyProtection="1">
      <alignment horizontal="center"/>
    </xf>
    <xf numFmtId="0" fontId="0" fillId="8" borderId="1" xfId="0" applyFont="1" applyFill="1" applyBorder="1" applyAlignment="1" applyProtection="1">
      <alignment horizontal="center"/>
    </xf>
    <xf numFmtId="0" fontId="0" fillId="7" borderId="1" xfId="0" applyFont="1" applyFill="1" applyBorder="1" applyAlignment="1" applyProtection="1">
      <alignment horizontal="left" vertical="top" wrapText="1"/>
    </xf>
    <xf numFmtId="0" fontId="0" fillId="27" borderId="0" xfId="0" applyFont="1" applyFill="1" applyProtection="1"/>
    <xf numFmtId="0" fontId="3" fillId="0" borderId="0" xfId="0" applyFont="1" applyFill="1" applyBorder="1" applyAlignment="1" applyProtection="1">
      <alignment horizontal="left" vertical="center" wrapText="1"/>
    </xf>
    <xf numFmtId="0" fontId="3" fillId="26" borderId="0" xfId="0" applyFont="1" applyFill="1" applyBorder="1" applyAlignment="1" applyProtection="1">
      <alignment horizontal="left" vertical="center" wrapText="1"/>
    </xf>
    <xf numFmtId="0" fontId="3" fillId="13" borderId="0" xfId="0" applyFont="1" applyFill="1" applyAlignment="1" applyProtection="1"/>
    <xf numFmtId="0" fontId="3" fillId="0" borderId="0" xfId="0" applyFont="1" applyFill="1" applyAlignment="1" applyProtection="1"/>
    <xf numFmtId="0" fontId="31" fillId="0" borderId="0" xfId="0" applyFont="1" applyFill="1" applyAlignment="1" applyProtection="1">
      <alignment horizontal="left" vertical="center" wrapText="1"/>
    </xf>
    <xf numFmtId="0" fontId="21" fillId="13" borderId="0" xfId="0" applyFont="1" applyFill="1" applyAlignment="1" applyProtection="1">
      <alignment horizontal="center" vertical="center"/>
    </xf>
    <xf numFmtId="0" fontId="6" fillId="13" borderId="0" xfId="0" applyFont="1" applyFill="1" applyAlignment="1" applyProtection="1">
      <alignment wrapText="1"/>
    </xf>
    <xf numFmtId="0" fontId="6" fillId="0" borderId="0" xfId="0" applyFont="1" applyFill="1" applyAlignment="1" applyProtection="1">
      <alignment wrapText="1"/>
    </xf>
    <xf numFmtId="0" fontId="3" fillId="16" borderId="1" xfId="0" applyFont="1" applyFill="1" applyBorder="1" applyAlignment="1" applyProtection="1">
      <alignment horizontal="center" wrapText="1"/>
    </xf>
    <xf numFmtId="0" fontId="70" fillId="0" borderId="0" xfId="0" applyFont="1" applyFill="1" applyBorder="1" applyAlignment="1" applyProtection="1">
      <alignment horizontal="center" vertical="top"/>
    </xf>
    <xf numFmtId="0" fontId="73" fillId="0" borderId="14" xfId="0" applyFont="1" applyFill="1" applyBorder="1" applyAlignment="1" applyProtection="1">
      <alignment vertical="top" wrapText="1"/>
    </xf>
    <xf numFmtId="0" fontId="31" fillId="0" borderId="1" xfId="0" applyFont="1" applyFill="1" applyBorder="1" applyAlignment="1" applyProtection="1">
      <alignment horizontal="center" wrapText="1"/>
      <protection locked="0"/>
    </xf>
    <xf numFmtId="0" fontId="0" fillId="0" borderId="3" xfId="0" applyBorder="1" applyAlignment="1" applyProtection="1">
      <alignment horizontal="center" vertical="top"/>
      <protection locked="0"/>
    </xf>
    <xf numFmtId="0" fontId="0" fillId="0" borderId="1" xfId="0" applyBorder="1" applyAlignment="1" applyProtection="1">
      <alignment horizontal="center" vertical="top"/>
      <protection locked="0"/>
    </xf>
    <xf numFmtId="0" fontId="5" fillId="0" borderId="0" xfId="0" applyFont="1" applyFill="1" applyProtection="1"/>
    <xf numFmtId="0" fontId="87" fillId="0" borderId="0" xfId="0" applyFont="1" applyFill="1" applyBorder="1" applyAlignment="1" applyProtection="1">
      <alignment vertical="center" wrapText="1"/>
    </xf>
    <xf numFmtId="0" fontId="15" fillId="0" borderId="0" xfId="5" applyFont="1" applyProtection="1"/>
    <xf numFmtId="0" fontId="3"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15" fillId="0" borderId="0" xfId="5" applyFont="1" applyAlignment="1" applyProtection="1"/>
    <xf numFmtId="0" fontId="12" fillId="0" borderId="0" xfId="0" applyFont="1" applyAlignment="1" applyProtection="1">
      <alignment horizontal="center" vertical="center"/>
    </xf>
    <xf numFmtId="49" fontId="0" fillId="8" borderId="0" xfId="0" applyNumberFormat="1" applyFont="1" applyFill="1" applyBorder="1" applyAlignment="1" applyProtection="1">
      <alignment horizontal="left" vertical="top" wrapText="1"/>
    </xf>
    <xf numFmtId="0" fontId="105" fillId="8"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4" fillId="26" borderId="0" xfId="0" applyFont="1" applyFill="1" applyBorder="1" applyAlignment="1" applyProtection="1">
      <alignment horizontal="center" vertical="center"/>
    </xf>
    <xf numFmtId="49" fontId="0" fillId="26" borderId="0" xfId="0" applyNumberFormat="1" applyFont="1" applyFill="1" applyBorder="1" applyAlignment="1" applyProtection="1">
      <alignment horizontal="left" vertical="top" wrapText="1"/>
    </xf>
    <xf numFmtId="0" fontId="15" fillId="26" borderId="0" xfId="5" applyFont="1" applyFill="1" applyAlignment="1" applyProtection="1">
      <alignment horizontal="center"/>
    </xf>
    <xf numFmtId="0" fontId="2" fillId="0" borderId="0" xfId="0" applyFont="1" applyFill="1" applyBorder="1" applyAlignment="1" applyProtection="1">
      <alignment horizontal="left"/>
    </xf>
    <xf numFmtId="0" fontId="6" fillId="13"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 fillId="26" borderId="0" xfId="0" applyFont="1" applyFill="1" applyBorder="1" applyAlignment="1" applyProtection="1">
      <alignment horizontal="left" vertical="top" wrapText="1"/>
    </xf>
    <xf numFmtId="0" fontId="5" fillId="0" borderId="0" xfId="0" applyFont="1" applyFill="1" applyBorder="1" applyProtection="1"/>
    <xf numFmtId="0" fontId="5" fillId="0" borderId="0" xfId="0" applyFont="1" applyFill="1" applyBorder="1" applyAlignment="1" applyProtection="1">
      <alignment horizontal="center" vertical="center"/>
    </xf>
    <xf numFmtId="0" fontId="12" fillId="0" borderId="0" xfId="0" applyFont="1" applyFill="1" applyBorder="1" applyAlignment="1" applyProtection="1">
      <alignment horizontal="left" vertical="top" wrapText="1"/>
    </xf>
    <xf numFmtId="0" fontId="70" fillId="0" borderId="14" xfId="0" applyFont="1" applyFill="1" applyBorder="1" applyAlignment="1" applyProtection="1">
      <alignment horizontal="left" wrapText="1"/>
    </xf>
    <xf numFmtId="0" fontId="70" fillId="0" borderId="14" xfId="0" applyFont="1" applyFill="1" applyBorder="1" applyProtection="1"/>
    <xf numFmtId="0" fontId="72" fillId="13" borderId="0" xfId="0" applyFont="1" applyFill="1" applyBorder="1" applyAlignment="1" applyProtection="1">
      <alignment vertical="top" wrapText="1"/>
    </xf>
    <xf numFmtId="0" fontId="0" fillId="0" borderId="0" xfId="0" applyFont="1" applyFill="1" applyBorder="1" applyAlignment="1" applyProtection="1">
      <alignment vertical="center"/>
    </xf>
    <xf numFmtId="0" fontId="72" fillId="0" borderId="14" xfId="0" applyFont="1" applyFill="1" applyBorder="1" applyAlignment="1" applyProtection="1">
      <alignment horizontal="left" vertical="top" wrapText="1"/>
    </xf>
    <xf numFmtId="0" fontId="75" fillId="5" borderId="1" xfId="0" applyFont="1" applyFill="1" applyBorder="1" applyAlignment="1" applyProtection="1">
      <alignment horizontal="left" vertical="top" wrapText="1"/>
    </xf>
    <xf numFmtId="0" fontId="70" fillId="6" borderId="6" xfId="0" applyFont="1" applyFill="1" applyBorder="1" applyAlignment="1" applyProtection="1">
      <alignment horizontal="center"/>
    </xf>
    <xf numFmtId="0" fontId="70" fillId="0" borderId="3" xfId="0" applyFont="1" applyFill="1" applyBorder="1" applyProtection="1"/>
    <xf numFmtId="0" fontId="4" fillId="26" borderId="0" xfId="4" applyFont="1" applyFill="1" applyBorder="1" applyAlignment="1" applyProtection="1">
      <alignment horizontal="left" vertical="top" wrapText="1"/>
    </xf>
    <xf numFmtId="0" fontId="4" fillId="0" borderId="0" xfId="4"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70" fillId="13" borderId="0" xfId="0" applyFont="1" applyFill="1" applyBorder="1" applyAlignment="1" applyProtection="1">
      <alignment horizontal="center" wrapText="1"/>
    </xf>
    <xf numFmtId="49" fontId="3" fillId="26" borderId="0" xfId="0" applyNumberFormat="1"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0" fontId="3" fillId="26" borderId="0" xfId="0" applyFont="1" applyFill="1" applyBorder="1" applyAlignment="1" applyProtection="1">
      <alignment horizontal="left" vertical="top" wrapText="1"/>
    </xf>
    <xf numFmtId="0" fontId="0" fillId="26" borderId="14" xfId="0" applyFont="1" applyFill="1" applyBorder="1" applyProtection="1"/>
    <xf numFmtId="0" fontId="0" fillId="0" borderId="14" xfId="0" applyFont="1" applyFill="1" applyBorder="1" applyProtection="1"/>
    <xf numFmtId="0" fontId="3" fillId="0" borderId="0" xfId="0" applyFont="1" applyFill="1" applyBorder="1" applyAlignment="1" applyProtection="1">
      <alignment vertical="top" wrapText="1"/>
    </xf>
    <xf numFmtId="0" fontId="72" fillId="0" borderId="0" xfId="0" applyFont="1" applyFill="1" applyBorder="1" applyAlignment="1" applyProtection="1">
      <alignment horizontal="left" vertical="top" wrapText="1"/>
    </xf>
    <xf numFmtId="0" fontId="0" fillId="26" borderId="0" xfId="0" applyFont="1" applyFill="1" applyAlignment="1" applyProtection="1">
      <alignment vertical="top"/>
    </xf>
    <xf numFmtId="0" fontId="70" fillId="26" borderId="0" xfId="0" applyFont="1" applyFill="1" applyBorder="1" applyProtection="1"/>
    <xf numFmtId="0" fontId="15" fillId="24" borderId="0" xfId="5" applyFont="1" applyFill="1" applyAlignment="1" applyProtection="1">
      <alignment horizontal="center"/>
    </xf>
    <xf numFmtId="0" fontId="34" fillId="0" borderId="0" xfId="0" applyFont="1" applyFill="1" applyAlignment="1" applyProtection="1"/>
    <xf numFmtId="0" fontId="34" fillId="0" borderId="0" xfId="0" applyFont="1" applyFill="1" applyBorder="1" applyAlignment="1" applyProtection="1">
      <alignment horizontal="center"/>
    </xf>
    <xf numFmtId="0" fontId="34" fillId="24" borderId="0" xfId="0" applyFont="1" applyFill="1" applyBorder="1" applyAlignment="1" applyProtection="1">
      <alignment horizontal="center"/>
    </xf>
    <xf numFmtId="0" fontId="0" fillId="24" borderId="0" xfId="0" applyFont="1" applyFill="1" applyAlignment="1" applyProtection="1"/>
    <xf numFmtId="0" fontId="71" fillId="0" borderId="0" xfId="0" applyFont="1" applyFill="1" applyAlignment="1" applyProtection="1"/>
    <xf numFmtId="0" fontId="3" fillId="0" borderId="0" xfId="0" applyFont="1" applyFill="1" applyBorder="1" applyAlignment="1" applyProtection="1">
      <alignment horizontal="center"/>
    </xf>
    <xf numFmtId="0" fontId="3" fillId="24" borderId="0" xfId="0" applyFont="1" applyFill="1" applyBorder="1" applyAlignment="1" applyProtection="1">
      <alignment horizontal="center"/>
    </xf>
    <xf numFmtId="0" fontId="71" fillId="13" borderId="0" xfId="0" applyFont="1" applyFill="1" applyAlignment="1" applyProtection="1"/>
    <xf numFmtId="0" fontId="0" fillId="24" borderId="0" xfId="0" applyFont="1" applyFill="1" applyBorder="1" applyAlignment="1" applyProtection="1"/>
    <xf numFmtId="0" fontId="72" fillId="0" borderId="0" xfId="0" applyFont="1" applyFill="1" applyAlignment="1" applyProtection="1">
      <alignment horizontal="left"/>
    </xf>
    <xf numFmtId="0" fontId="6" fillId="0" borderId="0" xfId="0" applyFont="1" applyFill="1" applyBorder="1" applyAlignment="1" applyProtection="1">
      <alignment horizontal="left" wrapText="1"/>
    </xf>
    <xf numFmtId="0" fontId="6" fillId="24" borderId="0" xfId="0" applyFont="1" applyFill="1" applyBorder="1" applyAlignment="1" applyProtection="1">
      <alignment horizontal="left" wrapText="1"/>
    </xf>
    <xf numFmtId="0" fontId="31" fillId="24" borderId="0" xfId="0" applyFont="1" applyFill="1" applyAlignment="1" applyProtection="1">
      <alignment horizontal="left"/>
    </xf>
    <xf numFmtId="0" fontId="6" fillId="13" borderId="0" xfId="0" applyFont="1" applyFill="1" applyBorder="1" applyAlignment="1" applyProtection="1">
      <alignment horizontal="left" wrapText="1"/>
    </xf>
    <xf numFmtId="0" fontId="31" fillId="0" borderId="0" xfId="0" applyFont="1" applyFill="1" applyBorder="1" applyAlignment="1" applyProtection="1">
      <alignment horizontal="left" wrapText="1"/>
    </xf>
    <xf numFmtId="0" fontId="31" fillId="24" borderId="0" xfId="0" applyFont="1" applyFill="1" applyBorder="1" applyAlignment="1" applyProtection="1">
      <alignment horizontal="left" wrapText="1"/>
    </xf>
    <xf numFmtId="0" fontId="31" fillId="5" borderId="0" xfId="0" applyFont="1" applyFill="1" applyBorder="1" applyAlignment="1" applyProtection="1">
      <alignment horizontal="left" wrapText="1"/>
    </xf>
    <xf numFmtId="0" fontId="5" fillId="24" borderId="0" xfId="0" applyFont="1" applyFill="1" applyBorder="1" applyAlignment="1" applyProtection="1">
      <alignment horizontal="center"/>
    </xf>
    <xf numFmtId="0" fontId="0" fillId="24" borderId="0" xfId="0" applyFont="1" applyFill="1" applyBorder="1" applyAlignment="1" applyProtection="1">
      <alignment horizontal="center"/>
    </xf>
    <xf numFmtId="0" fontId="70" fillId="0" borderId="0" xfId="0" applyFont="1" applyFill="1" applyBorder="1" applyAlignment="1" applyProtection="1">
      <alignment vertical="top"/>
    </xf>
    <xf numFmtId="165" fontId="0" fillId="24" borderId="0" xfId="0" applyNumberFormat="1" applyFont="1" applyFill="1" applyBorder="1" applyAlignment="1" applyProtection="1">
      <alignment horizontal="center" vertical="center"/>
    </xf>
    <xf numFmtId="0" fontId="75" fillId="0" borderId="0" xfId="0" applyFont="1" applyFill="1" applyBorder="1" applyAlignment="1" applyProtection="1">
      <alignment vertical="center"/>
    </xf>
    <xf numFmtId="0" fontId="0" fillId="24" borderId="0" xfId="0" applyFont="1" applyFill="1" applyBorder="1" applyAlignment="1" applyProtection="1">
      <alignment vertical="top"/>
    </xf>
    <xf numFmtId="0" fontId="0" fillId="14" borderId="0" xfId="0" applyFont="1" applyFill="1" applyBorder="1" applyAlignment="1" applyProtection="1">
      <alignment horizontal="center"/>
    </xf>
    <xf numFmtId="0" fontId="0" fillId="14" borderId="0" xfId="0" applyFont="1" applyFill="1" applyBorder="1" applyAlignment="1" applyProtection="1">
      <alignment horizontal="center" vertical="center"/>
    </xf>
    <xf numFmtId="0" fontId="70" fillId="0" borderId="4" xfId="0" applyFont="1" applyFill="1" applyBorder="1" applyAlignment="1" applyProtection="1">
      <alignment horizontal="center" vertical="center"/>
      <protection locked="0"/>
    </xf>
    <xf numFmtId="0" fontId="70" fillId="0" borderId="6" xfId="0" applyFont="1" applyFill="1" applyBorder="1" applyAlignment="1" applyProtection="1">
      <alignment horizontal="center" vertical="center"/>
      <protection locked="0"/>
    </xf>
    <xf numFmtId="0" fontId="0" fillId="0" borderId="0" xfId="0" applyProtection="1"/>
    <xf numFmtId="0" fontId="15" fillId="0" borderId="0" xfId="5" applyFill="1" applyAlignment="1" applyProtection="1"/>
    <xf numFmtId="0" fontId="0" fillId="0" borderId="0" xfId="0" applyFill="1" applyProtection="1"/>
    <xf numFmtId="0" fontId="6" fillId="0" borderId="0" xfId="0" applyFont="1" applyFill="1" applyBorder="1" applyAlignment="1" applyProtection="1">
      <alignment horizontal="center" vertical="center" wrapText="1"/>
    </xf>
    <xf numFmtId="0" fontId="0" fillId="26" borderId="0" xfId="0" applyFill="1" applyProtection="1"/>
    <xf numFmtId="0" fontId="15" fillId="26" borderId="0" xfId="5" applyFill="1" applyProtection="1"/>
    <xf numFmtId="0" fontId="71" fillId="13" borderId="0" xfId="0" applyFont="1" applyFill="1" applyBorder="1" applyAlignment="1" applyProtection="1">
      <alignment vertical="top" wrapText="1"/>
    </xf>
    <xf numFmtId="0" fontId="71" fillId="26" borderId="0" xfId="0" applyFont="1" applyFill="1" applyBorder="1" applyAlignment="1" applyProtection="1">
      <alignment vertical="top" wrapText="1"/>
    </xf>
    <xf numFmtId="0" fontId="5" fillId="26" borderId="0" xfId="0" applyFont="1" applyFill="1" applyAlignment="1" applyProtection="1">
      <alignment horizontal="left" vertical="top" wrapText="1"/>
    </xf>
    <xf numFmtId="0" fontId="0" fillId="0" borderId="0" xfId="0" applyFill="1" applyBorder="1" applyAlignment="1" applyProtection="1">
      <alignment horizontal="left" vertical="top" wrapText="1"/>
    </xf>
    <xf numFmtId="0" fontId="3" fillId="0" borderId="0" xfId="0" applyFont="1" applyFill="1" applyBorder="1" applyAlignment="1" applyProtection="1">
      <alignment vertical="top"/>
    </xf>
    <xf numFmtId="0" fontId="0" fillId="0" borderId="0" xfId="0" applyFill="1" applyBorder="1" applyAlignment="1" applyProtection="1">
      <alignment horizontal="center" vertical="center"/>
    </xf>
    <xf numFmtId="0" fontId="0" fillId="13" borderId="0" xfId="0" applyFill="1" applyProtection="1"/>
    <xf numFmtId="0" fontId="0" fillId="13" borderId="0" xfId="0" applyFill="1" applyBorder="1" applyAlignment="1" applyProtection="1">
      <alignment horizontal="center" vertical="center"/>
    </xf>
    <xf numFmtId="0" fontId="3" fillId="13" borderId="0" xfId="0" applyFont="1" applyFill="1" applyBorder="1" applyAlignment="1" applyProtection="1">
      <alignment vertical="top"/>
    </xf>
    <xf numFmtId="0" fontId="0" fillId="0" borderId="0" xfId="0" applyAlignment="1" applyProtection="1">
      <alignment vertical="top"/>
    </xf>
    <xf numFmtId="0" fontId="0" fillId="0" borderId="0" xfId="0" applyBorder="1" applyAlignment="1" applyProtection="1">
      <alignment horizontal="left" vertical="top"/>
    </xf>
    <xf numFmtId="0" fontId="0" fillId="0" borderId="0" xfId="0" applyBorder="1" applyProtection="1"/>
    <xf numFmtId="0" fontId="1" fillId="0" borderId="0" xfId="0" applyFont="1" applyBorder="1" applyAlignment="1" applyProtection="1">
      <alignment horizontal="left" vertical="top"/>
    </xf>
    <xf numFmtId="0" fontId="1" fillId="0" borderId="0" xfId="0" applyFont="1" applyBorder="1" applyAlignment="1" applyProtection="1">
      <alignment horizontal="left" vertical="top" wrapText="1"/>
    </xf>
    <xf numFmtId="49" fontId="0" fillId="0" borderId="0" xfId="0" applyNumberFormat="1" applyFont="1" applyBorder="1" applyAlignment="1" applyProtection="1">
      <alignment horizontal="left" vertical="top" wrapText="1"/>
    </xf>
    <xf numFmtId="0" fontId="15" fillId="0" borderId="0" xfId="5" applyAlignment="1" applyProtection="1"/>
    <xf numFmtId="0" fontId="15" fillId="0" borderId="0" xfId="5" applyFill="1" applyAlignment="1" applyProtection="1">
      <alignment horizontal="center"/>
    </xf>
    <xf numFmtId="0" fontId="0" fillId="0" borderId="0" xfId="0" applyFill="1" applyAlignment="1" applyProtection="1">
      <alignment vertical="top"/>
    </xf>
    <xf numFmtId="0" fontId="15" fillId="24" borderId="0" xfId="5" applyFill="1" applyAlignment="1" applyProtection="1">
      <alignment horizontal="center"/>
    </xf>
    <xf numFmtId="0" fontId="0" fillId="0" borderId="0" xfId="0" applyFill="1" applyAlignment="1" applyProtection="1"/>
    <xf numFmtId="0" fontId="0" fillId="24" borderId="0" xfId="0" applyFill="1" applyProtection="1"/>
    <xf numFmtId="0" fontId="0" fillId="24" borderId="0" xfId="0" applyFill="1" applyAlignment="1" applyProtection="1"/>
    <xf numFmtId="0" fontId="2" fillId="0" borderId="0" xfId="0" applyFont="1" applyFill="1" applyAlignment="1" applyProtection="1"/>
    <xf numFmtId="0" fontId="2" fillId="13" borderId="0" xfId="0" applyFont="1" applyFill="1" applyAlignment="1" applyProtection="1"/>
    <xf numFmtId="0" fontId="0" fillId="13" borderId="0" xfId="0" applyFill="1" applyAlignment="1" applyProtection="1"/>
    <xf numFmtId="0" fontId="0" fillId="24" borderId="0" xfId="0" applyFill="1" applyBorder="1" applyAlignment="1" applyProtection="1"/>
    <xf numFmtId="0" fontId="6" fillId="13" borderId="0" xfId="0" applyFont="1" applyFill="1" applyAlignment="1" applyProtection="1"/>
    <xf numFmtId="0" fontId="0" fillId="0" borderId="0" xfId="0" applyFill="1" applyBorder="1" applyProtection="1"/>
    <xf numFmtId="0" fontId="6" fillId="0" borderId="0" xfId="0" applyFont="1" applyFill="1" applyAlignment="1" applyProtection="1">
      <alignment horizontal="left"/>
    </xf>
    <xf numFmtId="0" fontId="31" fillId="24" borderId="0" xfId="0" applyFont="1" applyFill="1" applyAlignment="1" applyProtection="1">
      <alignment vertical="top" wrapText="1"/>
    </xf>
    <xf numFmtId="0" fontId="31" fillId="13" borderId="0" xfId="0" applyFont="1" applyFill="1" applyAlignment="1" applyProtection="1"/>
    <xf numFmtId="0" fontId="31" fillId="13" borderId="0" xfId="0" applyFont="1" applyFill="1" applyAlignment="1" applyProtection="1">
      <alignment horizontal="left"/>
    </xf>
    <xf numFmtId="0" fontId="0" fillId="24" borderId="0" xfId="0" applyFill="1" applyBorder="1" applyProtection="1"/>
    <xf numFmtId="0" fontId="12" fillId="24" borderId="0" xfId="0" applyFont="1" applyFill="1" applyProtection="1"/>
    <xf numFmtId="0" fontId="12" fillId="0" borderId="0" xfId="0" applyFont="1" applyFill="1" applyBorder="1" applyProtection="1"/>
    <xf numFmtId="0" fontId="7" fillId="0" borderId="0" xfId="0" applyFont="1" applyFill="1" applyProtection="1"/>
    <xf numFmtId="0" fontId="0" fillId="12" borderId="1" xfId="0" applyFill="1" applyBorder="1" applyAlignment="1" applyProtection="1">
      <alignment horizontal="center" vertical="center"/>
    </xf>
    <xf numFmtId="0" fontId="5" fillId="12" borderId="1" xfId="0" applyFont="1" applyFill="1" applyBorder="1" applyAlignment="1" applyProtection="1">
      <alignment horizontal="center"/>
    </xf>
    <xf numFmtId="0" fontId="0" fillId="5" borderId="1" xfId="0" applyFill="1" applyBorder="1" applyAlignment="1" applyProtection="1">
      <alignment horizontal="center"/>
    </xf>
    <xf numFmtId="0" fontId="6" fillId="5" borderId="1" xfId="0" applyFont="1" applyFill="1" applyBorder="1" applyAlignment="1" applyProtection="1">
      <alignment horizontal="left"/>
    </xf>
    <xf numFmtId="0" fontId="0" fillId="8" borderId="1" xfId="0" applyFill="1" applyBorder="1" applyProtection="1"/>
    <xf numFmtId="0" fontId="24" fillId="0" borderId="0" xfId="6" applyFont="1" applyProtection="1"/>
    <xf numFmtId="0" fontId="15" fillId="0" borderId="0" xfId="5" applyFont="1" applyFill="1" applyProtection="1"/>
    <xf numFmtId="0" fontId="34" fillId="8" borderId="0" xfId="0" applyFont="1" applyFill="1" applyAlignment="1" applyProtection="1">
      <alignment horizontal="left" vertical="center" indent="1"/>
    </xf>
    <xf numFmtId="0" fontId="5" fillId="13" borderId="0" xfId="0" applyFont="1" applyFill="1" applyAlignment="1" applyProtection="1">
      <alignment vertical="top"/>
    </xf>
    <xf numFmtId="0" fontId="5" fillId="13" borderId="0" xfId="0" applyFont="1" applyFill="1" applyAlignment="1" applyProtection="1">
      <alignment vertical="top" wrapText="1"/>
    </xf>
    <xf numFmtId="0" fontId="0" fillId="0" borderId="0" xfId="0" applyFont="1" applyAlignment="1" applyProtection="1"/>
    <xf numFmtId="0" fontId="0" fillId="26" borderId="0" xfId="0" applyFont="1" applyFill="1" applyAlignment="1" applyProtection="1"/>
    <xf numFmtId="0" fontId="24" fillId="26" borderId="0" xfId="6" applyFont="1" applyFill="1" applyProtection="1"/>
    <xf numFmtId="164" fontId="0" fillId="8" borderId="1" xfId="0" applyNumberFormat="1" applyFont="1" applyFill="1" applyBorder="1" applyAlignment="1" applyProtection="1">
      <alignment horizontal="center" vertical="center"/>
    </xf>
    <xf numFmtId="0" fontId="1" fillId="5" borderId="1" xfId="0" applyFont="1" applyFill="1" applyBorder="1" applyAlignment="1" applyProtection="1">
      <alignment horizontal="left" vertical="top" wrapText="1"/>
    </xf>
    <xf numFmtId="0" fontId="0" fillId="0" borderId="0" xfId="0" applyFont="1" applyFill="1" applyBorder="1" applyAlignment="1" applyProtection="1">
      <alignment horizontal="left" vertical="top"/>
    </xf>
    <xf numFmtId="0" fontId="12" fillId="7" borderId="1" xfId="0" applyFont="1" applyFill="1" applyBorder="1" applyAlignment="1" applyProtection="1">
      <alignment horizontal="center" vertical="top" wrapText="1"/>
    </xf>
    <xf numFmtId="0" fontId="1" fillId="0" borderId="0" xfId="0" applyFont="1" applyFill="1" applyBorder="1" applyAlignment="1" applyProtection="1">
      <alignment horizontal="left" vertical="top"/>
    </xf>
    <xf numFmtId="0" fontId="0" fillId="13" borderId="0" xfId="0" applyFont="1" applyFill="1" applyBorder="1" applyAlignment="1" applyProtection="1">
      <alignment horizontal="right" wrapText="1"/>
    </xf>
    <xf numFmtId="0" fontId="15" fillId="26" borderId="0" xfId="5" applyFont="1" applyFill="1" applyAlignment="1" applyProtection="1"/>
    <xf numFmtId="0" fontId="0" fillId="26" borderId="0" xfId="0" applyFont="1" applyFill="1" applyBorder="1" applyAlignment="1" applyProtection="1">
      <alignment wrapText="1"/>
    </xf>
    <xf numFmtId="49" fontId="0" fillId="24" borderId="0" xfId="0" applyNumberFormat="1" applyFont="1" applyFill="1" applyBorder="1" applyAlignment="1" applyProtection="1">
      <alignment horizontal="left" vertical="top" wrapText="1"/>
    </xf>
    <xf numFmtId="0" fontId="0" fillId="13" borderId="0" xfId="0" applyFont="1" applyFill="1" applyBorder="1" applyAlignment="1" applyProtection="1">
      <alignment horizontal="left" vertical="top"/>
    </xf>
    <xf numFmtId="0" fontId="0" fillId="0" borderId="0" xfId="0" applyFont="1" applyBorder="1" applyAlignment="1" applyProtection="1">
      <alignment horizontal="left" vertical="top"/>
    </xf>
    <xf numFmtId="0" fontId="3" fillId="13" borderId="0" xfId="0" applyFont="1" applyFill="1" applyProtection="1"/>
    <xf numFmtId="0" fontId="0" fillId="0" borderId="0" xfId="0" applyFont="1" applyFill="1" applyBorder="1" applyAlignment="1" applyProtection="1"/>
    <xf numFmtId="0" fontId="6" fillId="0" borderId="0" xfId="0" applyFont="1" applyFill="1" applyAlignment="1" applyProtection="1">
      <alignment vertical="top" wrapText="1"/>
    </xf>
    <xf numFmtId="0" fontId="6" fillId="0" borderId="0" xfId="0" applyFont="1" applyFill="1" applyAlignment="1" applyProtection="1">
      <alignment horizontal="left" wrapText="1"/>
    </xf>
    <xf numFmtId="0" fontId="6" fillId="0" borderId="0" xfId="0" applyFont="1" applyFill="1" applyAlignment="1" applyProtection="1">
      <alignment horizontal="left" vertical="top"/>
    </xf>
    <xf numFmtId="0" fontId="0" fillId="24" borderId="0" xfId="0" applyFont="1" applyFill="1" applyBorder="1" applyAlignment="1" applyProtection="1">
      <alignment horizontal="left" vertical="top" wrapText="1"/>
    </xf>
    <xf numFmtId="0" fontId="73" fillId="0" borderId="0" xfId="0" applyFont="1" applyFill="1" applyBorder="1" applyAlignment="1" applyProtection="1">
      <alignment vertical="top" wrapText="1"/>
    </xf>
    <xf numFmtId="0" fontId="31" fillId="0" borderId="0" xfId="0" applyFont="1" applyFill="1" applyBorder="1" applyAlignment="1" applyProtection="1">
      <alignment vertical="top" wrapText="1"/>
    </xf>
    <xf numFmtId="0" fontId="72" fillId="16" borderId="1" xfId="0" applyFont="1" applyFill="1" applyBorder="1" applyAlignment="1" applyProtection="1">
      <alignment horizontal="center" vertical="center" wrapText="1"/>
    </xf>
    <xf numFmtId="164" fontId="70" fillId="8" borderId="1" xfId="0" applyNumberFormat="1" applyFont="1" applyFill="1" applyBorder="1" applyAlignment="1" applyProtection="1">
      <alignment horizontal="center"/>
    </xf>
    <xf numFmtId="164" fontId="0" fillId="24" borderId="0" xfId="0" applyNumberFormat="1" applyFont="1" applyFill="1" applyBorder="1" applyProtection="1"/>
    <xf numFmtId="0" fontId="73" fillId="0" borderId="0" xfId="0" applyFont="1" applyFill="1" applyAlignment="1" applyProtection="1">
      <alignment vertical="top" wrapText="1"/>
    </xf>
    <xf numFmtId="0" fontId="31" fillId="0" borderId="0" xfId="0" applyFont="1" applyFill="1" applyAlignment="1" applyProtection="1">
      <alignment vertical="top"/>
    </xf>
    <xf numFmtId="0" fontId="31" fillId="0" borderId="0" xfId="0" applyFont="1" applyFill="1" applyAlignment="1" applyProtection="1">
      <alignment vertical="top" wrapText="1"/>
    </xf>
    <xf numFmtId="0" fontId="1" fillId="24" borderId="0" xfId="0" applyFont="1" applyFill="1" applyBorder="1" applyAlignment="1" applyProtection="1">
      <alignment horizontal="left" vertical="top" wrapText="1"/>
    </xf>
    <xf numFmtId="0" fontId="0" fillId="24" borderId="0" xfId="0" applyFont="1" applyFill="1" applyBorder="1" applyAlignment="1" applyProtection="1">
      <alignment horizontal="left" vertical="top"/>
    </xf>
    <xf numFmtId="165" fontId="70" fillId="5" borderId="9" xfId="0" applyNumberFormat="1" applyFont="1" applyFill="1" applyBorder="1" applyAlignment="1" applyProtection="1">
      <alignment horizontal="center" vertical="center"/>
    </xf>
    <xf numFmtId="0" fontId="1" fillId="24" borderId="0" xfId="0" applyFont="1" applyFill="1" applyBorder="1" applyAlignment="1" applyProtection="1">
      <alignment horizontal="left" vertical="top"/>
    </xf>
    <xf numFmtId="0" fontId="0" fillId="0" borderId="0" xfId="0" applyFont="1" applyBorder="1" applyAlignment="1" applyProtection="1">
      <alignment horizontal="left" vertical="top" wrapText="1"/>
    </xf>
    <xf numFmtId="0" fontId="5"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0" fontId="34" fillId="8" borderId="0" xfId="0" applyFont="1" applyFill="1" applyAlignment="1" applyProtection="1">
      <alignment vertical="center"/>
    </xf>
    <xf numFmtId="0" fontId="5" fillId="0" borderId="0" xfId="0" applyFont="1" applyFill="1" applyAlignment="1" applyProtection="1">
      <alignment vertical="top" wrapText="1"/>
    </xf>
    <xf numFmtId="0" fontId="0" fillId="26" borderId="0" xfId="0" applyFont="1" applyFill="1" applyBorder="1" applyAlignment="1" applyProtection="1"/>
    <xf numFmtId="0" fontId="3" fillId="0" borderId="0" xfId="0" applyFont="1" applyFill="1" applyBorder="1" applyAlignment="1" applyProtection="1">
      <alignment horizontal="left" vertical="top"/>
    </xf>
    <xf numFmtId="0" fontId="0" fillId="0" borderId="0" xfId="0" applyFont="1" applyFill="1" applyBorder="1" applyAlignment="1" applyProtection="1">
      <alignment horizontal="left"/>
    </xf>
    <xf numFmtId="0" fontId="0" fillId="0" borderId="0" xfId="0" applyFont="1" applyBorder="1" applyAlignment="1" applyProtection="1"/>
    <xf numFmtId="0" fontId="0" fillId="10" borderId="0" xfId="0" applyFont="1" applyFill="1" applyBorder="1" applyProtection="1"/>
    <xf numFmtId="0" fontId="0" fillId="13" borderId="0" xfId="0" applyFont="1" applyFill="1" applyBorder="1" applyAlignment="1" applyProtection="1">
      <alignment horizontal="center" vertical="center"/>
    </xf>
    <xf numFmtId="0" fontId="2" fillId="13" borderId="0" xfId="0" applyFont="1" applyFill="1" applyProtection="1"/>
    <xf numFmtId="0" fontId="2" fillId="0" borderId="0" xfId="0" applyFont="1" applyFill="1" applyAlignment="1" applyProtection="1">
      <alignment horizontal="left" wrapText="1"/>
    </xf>
    <xf numFmtId="0" fontId="3" fillId="16" borderId="1" xfId="0" applyFont="1" applyFill="1" applyBorder="1" applyAlignment="1" applyProtection="1">
      <alignment horizontal="center" vertical="center" wrapText="1"/>
    </xf>
    <xf numFmtId="164" fontId="0" fillId="8" borderId="1" xfId="0" applyNumberFormat="1" applyFont="1" applyFill="1" applyBorder="1" applyAlignment="1" applyProtection="1">
      <alignment horizontal="center"/>
    </xf>
    <xf numFmtId="0" fontId="17" fillId="24" borderId="0" xfId="0" applyFont="1" applyFill="1" applyBorder="1" applyAlignment="1" applyProtection="1">
      <alignment horizontal="left" vertical="top"/>
    </xf>
    <xf numFmtId="0" fontId="5" fillId="6" borderId="1" xfId="0" applyFont="1" applyFill="1" applyBorder="1" applyAlignment="1" applyProtection="1">
      <alignment horizontal="center" vertical="center"/>
    </xf>
    <xf numFmtId="165" fontId="0" fillId="5" borderId="9" xfId="0" applyNumberFormat="1" applyFont="1" applyFill="1" applyBorder="1" applyAlignment="1" applyProtection="1">
      <alignment horizontal="center" vertical="center"/>
    </xf>
    <xf numFmtId="0" fontId="0" fillId="8" borderId="1" xfId="0" applyFont="1" applyFill="1" applyBorder="1" applyProtection="1"/>
    <xf numFmtId="0" fontId="4" fillId="24" borderId="0" xfId="4" applyFont="1" applyFill="1" applyBorder="1" applyAlignment="1" applyProtection="1">
      <alignment horizontal="left" vertical="top" wrapText="1"/>
    </xf>
    <xf numFmtId="0" fontId="4" fillId="10" borderId="0" xfId="4" applyFont="1" applyFill="1" applyBorder="1" applyAlignment="1" applyProtection="1">
      <alignment horizontal="left" vertical="top" wrapText="1"/>
    </xf>
    <xf numFmtId="0" fontId="0" fillId="12" borderId="1" xfId="0" applyFont="1" applyFill="1" applyBorder="1" applyAlignment="1" applyProtection="1">
      <alignment horizontal="center" vertical="center"/>
    </xf>
    <xf numFmtId="164" fontId="0" fillId="8" borderId="1" xfId="0" applyNumberFormat="1" applyFont="1" applyFill="1" applyBorder="1" applyProtection="1"/>
    <xf numFmtId="0" fontId="15" fillId="8" borderId="0" xfId="5" applyFont="1" applyFill="1" applyProtection="1"/>
    <xf numFmtId="49" fontId="0" fillId="4" borderId="0" xfId="0" applyNumberFormat="1" applyFont="1" applyFill="1" applyBorder="1" applyAlignment="1" applyProtection="1">
      <alignment horizontal="left" vertical="top"/>
    </xf>
    <xf numFmtId="0" fontId="115" fillId="5" borderId="5" xfId="0" applyFont="1" applyFill="1" applyBorder="1" applyAlignment="1" applyProtection="1">
      <alignment horizontal="center" vertical="center" wrapText="1"/>
    </xf>
    <xf numFmtId="0" fontId="115" fillId="5" borderId="9" xfId="0" applyFont="1" applyFill="1" applyBorder="1" applyAlignment="1" applyProtection="1">
      <alignment horizontal="center" vertical="center" wrapText="1"/>
    </xf>
    <xf numFmtId="0" fontId="5" fillId="13" borderId="0" xfId="0" applyFont="1" applyFill="1" applyAlignment="1" applyProtection="1">
      <alignment horizontal="left" vertical="top"/>
    </xf>
    <xf numFmtId="0" fontId="115" fillId="5" borderId="2" xfId="0" applyFont="1" applyFill="1" applyBorder="1" applyAlignment="1" applyProtection="1">
      <alignment horizontal="center" vertical="center" wrapText="1"/>
    </xf>
    <xf numFmtId="0" fontId="115" fillId="5" borderId="1" xfId="0" applyFont="1" applyFill="1" applyBorder="1" applyAlignment="1" applyProtection="1">
      <alignment horizontal="center" vertical="center" wrapText="1"/>
    </xf>
    <xf numFmtId="0" fontId="116" fillId="5" borderId="1" xfId="0" applyFont="1" applyFill="1" applyBorder="1" applyAlignment="1" applyProtection="1">
      <alignment horizontal="center" wrapText="1"/>
    </xf>
    <xf numFmtId="0" fontId="2" fillId="0" borderId="0" xfId="0" applyFont="1" applyFill="1" applyBorder="1" applyAlignment="1" applyProtection="1">
      <alignment horizontal="center" vertical="top" wrapText="1"/>
    </xf>
    <xf numFmtId="164" fontId="0" fillId="0" borderId="0" xfId="0" applyNumberFormat="1" applyFont="1" applyBorder="1" applyProtection="1"/>
    <xf numFmtId="0" fontId="3" fillId="13" borderId="0" xfId="0" applyFont="1" applyFill="1" applyBorder="1" applyAlignment="1" applyProtection="1">
      <alignment vertical="top" wrapText="1"/>
    </xf>
    <xf numFmtId="0" fontId="3" fillId="0" borderId="14" xfId="0" applyFont="1" applyFill="1" applyBorder="1" applyAlignment="1" applyProtection="1">
      <alignment vertical="top" wrapText="1"/>
    </xf>
    <xf numFmtId="0" fontId="115" fillId="0" borderId="0" xfId="0" applyFont="1" applyBorder="1" applyAlignment="1" applyProtection="1">
      <alignment horizontal="center" vertical="center" wrapText="1"/>
    </xf>
    <xf numFmtId="0" fontId="116" fillId="26" borderId="0" xfId="0" applyFont="1" applyFill="1" applyBorder="1" applyAlignment="1" applyProtection="1">
      <alignment horizontal="center" vertical="top" wrapText="1"/>
    </xf>
    <xf numFmtId="0" fontId="116" fillId="0" borderId="0" xfId="0" applyFont="1" applyBorder="1" applyAlignment="1" applyProtection="1">
      <alignment horizontal="center" vertical="top" wrapText="1"/>
    </xf>
    <xf numFmtId="0" fontId="116" fillId="0" borderId="0" xfId="0" applyFont="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top" wrapText="1"/>
    </xf>
    <xf numFmtId="0" fontId="12"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115" fillId="0" borderId="0" xfId="0" applyFont="1" applyBorder="1" applyAlignment="1" applyProtection="1">
      <alignment horizontal="center" vertical="top" wrapText="1"/>
    </xf>
    <xf numFmtId="0" fontId="115" fillId="26" borderId="0" xfId="0" applyFont="1" applyFill="1" applyBorder="1" applyAlignment="1" applyProtection="1">
      <alignment horizontal="center" vertical="top" wrapText="1"/>
    </xf>
    <xf numFmtId="0" fontId="103" fillId="0" borderId="0" xfId="0" applyFont="1" applyFill="1" applyBorder="1" applyAlignment="1" applyProtection="1">
      <alignment horizontal="center" vertical="center"/>
    </xf>
    <xf numFmtId="0" fontId="115" fillId="0" borderId="0" xfId="0" applyFont="1" applyFill="1" applyBorder="1" applyAlignment="1" applyProtection="1">
      <alignment horizontal="center" vertical="top" wrapText="1"/>
    </xf>
    <xf numFmtId="0" fontId="6" fillId="24" borderId="0" xfId="0" applyFont="1" applyFill="1" applyAlignment="1" applyProtection="1">
      <alignment vertical="top" wrapText="1"/>
    </xf>
    <xf numFmtId="0" fontId="6" fillId="0" borderId="0" xfId="0" applyFont="1" applyFill="1" applyAlignment="1" applyProtection="1">
      <alignment horizontal="left" vertical="top" wrapText="1"/>
    </xf>
    <xf numFmtId="0" fontId="31" fillId="0" borderId="0" xfId="0" applyFont="1" applyFill="1" applyBorder="1" applyAlignment="1" applyProtection="1">
      <alignment vertical="center" wrapText="1"/>
    </xf>
    <xf numFmtId="0" fontId="3" fillId="6" borderId="1" xfId="0" applyFont="1" applyFill="1" applyBorder="1" applyAlignment="1" applyProtection="1">
      <alignment horizontal="center" wrapText="1"/>
    </xf>
    <xf numFmtId="0" fontId="31" fillId="24" borderId="0" xfId="0" applyFont="1" applyFill="1" applyBorder="1" applyAlignment="1" applyProtection="1">
      <alignment vertical="top" wrapText="1"/>
    </xf>
    <xf numFmtId="0" fontId="31" fillId="0" borderId="0" xfId="0" applyFont="1" applyFill="1" applyBorder="1" applyAlignment="1" applyProtection="1">
      <alignment horizontal="left" vertical="top" wrapText="1" indent="2"/>
    </xf>
    <xf numFmtId="0" fontId="31" fillId="0" borderId="0" xfId="0" applyFont="1" applyFill="1" applyAlignment="1" applyProtection="1">
      <alignment vertical="center" wrapText="1"/>
    </xf>
    <xf numFmtId="0" fontId="31" fillId="24" borderId="0" xfId="0" applyFont="1" applyFill="1" applyAlignment="1" applyProtection="1">
      <alignment vertical="center" wrapText="1"/>
    </xf>
    <xf numFmtId="0" fontId="31" fillId="0" borderId="0" xfId="0" applyFont="1" applyFill="1" applyAlignment="1" applyProtection="1">
      <alignment horizontal="left" vertical="top" wrapText="1" indent="2"/>
    </xf>
    <xf numFmtId="0" fontId="31" fillId="0" borderId="0" xfId="0" applyFont="1" applyFill="1" applyAlignment="1" applyProtection="1">
      <alignment horizontal="left" vertical="top" wrapText="1"/>
    </xf>
    <xf numFmtId="0" fontId="2" fillId="0" borderId="0" xfId="0" applyFont="1" applyFill="1" applyBorder="1" applyAlignment="1" applyProtection="1">
      <alignment horizontal="center"/>
    </xf>
    <xf numFmtId="0" fontId="2" fillId="24" borderId="0" xfId="0" applyFont="1" applyFill="1" applyBorder="1" applyAlignment="1" applyProtection="1">
      <alignment horizontal="center"/>
    </xf>
    <xf numFmtId="0" fontId="5" fillId="24" borderId="0" xfId="0" applyFont="1" applyFill="1" applyBorder="1" applyAlignment="1" applyProtection="1">
      <alignment horizontal="center" vertical="center"/>
    </xf>
    <xf numFmtId="0" fontId="6" fillId="0" borderId="0" xfId="0" applyFont="1" applyFill="1" applyBorder="1" applyProtection="1"/>
    <xf numFmtId="0" fontId="15" fillId="24" borderId="0" xfId="5" applyFont="1" applyFill="1" applyAlignment="1" applyProtection="1">
      <alignment horizontal="left" vertical="center"/>
    </xf>
    <xf numFmtId="0" fontId="115" fillId="0" borderId="0" xfId="0" applyFont="1" applyFill="1" applyBorder="1" applyAlignment="1" applyProtection="1">
      <alignment vertical="top"/>
    </xf>
    <xf numFmtId="0" fontId="115" fillId="0" borderId="0" xfId="0" applyFont="1" applyBorder="1" applyAlignment="1" applyProtection="1">
      <alignment vertical="top"/>
    </xf>
    <xf numFmtId="0" fontId="24" fillId="24" borderId="0" xfId="6" applyFont="1" applyFill="1" applyProtection="1"/>
    <xf numFmtId="0" fontId="24" fillId="0" borderId="0" xfId="6" applyFont="1" applyFill="1" applyProtection="1"/>
    <xf numFmtId="0" fontId="16" fillId="0" borderId="0" xfId="6" applyProtection="1"/>
    <xf numFmtId="0" fontId="83" fillId="0" borderId="0" xfId="5" applyFont="1" applyFill="1" applyAlignment="1" applyProtection="1"/>
    <xf numFmtId="0" fontId="83" fillId="0" borderId="0" xfId="5" applyFont="1" applyFill="1" applyProtection="1"/>
    <xf numFmtId="0" fontId="72" fillId="0" borderId="0" xfId="0" applyFont="1" applyFill="1" applyBorder="1" applyAlignment="1" applyProtection="1">
      <alignment vertical="center"/>
    </xf>
    <xf numFmtId="0" fontId="105" fillId="8" borderId="0" xfId="0" applyFont="1" applyFill="1" applyAlignment="1" applyProtection="1">
      <alignment horizontal="left" vertical="center" indent="1"/>
    </xf>
    <xf numFmtId="0" fontId="83" fillId="26" borderId="0" xfId="5" applyFont="1" applyFill="1" applyAlignment="1" applyProtection="1">
      <alignment horizontal="center"/>
    </xf>
    <xf numFmtId="0" fontId="0" fillId="0" borderId="0" xfId="0" applyAlignment="1" applyProtection="1"/>
    <xf numFmtId="0" fontId="70" fillId="26" borderId="0" xfId="0" applyFont="1" applyFill="1" applyAlignment="1" applyProtection="1"/>
    <xf numFmtId="0" fontId="70" fillId="0" borderId="0" xfId="0" applyFont="1" applyFill="1" applyAlignment="1" applyProtection="1">
      <alignment horizontal="left" vertical="top"/>
    </xf>
    <xf numFmtId="0" fontId="0" fillId="26" borderId="0" xfId="0" applyFill="1" applyBorder="1" applyProtection="1"/>
    <xf numFmtId="0" fontId="70" fillId="0" borderId="0" xfId="0" applyFont="1" applyFill="1" applyBorder="1" applyAlignment="1" applyProtection="1">
      <alignment horizontal="left" vertical="top" wrapText="1"/>
    </xf>
    <xf numFmtId="0" fontId="5" fillId="26" borderId="0" xfId="0" applyFont="1" applyFill="1" applyBorder="1" applyAlignment="1" applyProtection="1">
      <alignment horizontal="center"/>
    </xf>
    <xf numFmtId="0" fontId="72" fillId="0" borderId="14" xfId="0" applyFont="1" applyFill="1" applyBorder="1" applyAlignment="1" applyProtection="1">
      <alignment vertical="top" wrapText="1"/>
    </xf>
    <xf numFmtId="0" fontId="0" fillId="26" borderId="0" xfId="0" applyFill="1" applyBorder="1" applyAlignment="1" applyProtection="1">
      <alignment horizontal="left" vertical="top"/>
    </xf>
    <xf numFmtId="0" fontId="0" fillId="10" borderId="0" xfId="0" applyFill="1" applyBorder="1" applyProtection="1"/>
    <xf numFmtId="0" fontId="0" fillId="14" borderId="0" xfId="0" applyFill="1" applyAlignment="1" applyProtection="1">
      <alignment horizontal="center" vertical="center"/>
    </xf>
    <xf numFmtId="0" fontId="1" fillId="26" borderId="0" xfId="0" applyFont="1" applyFill="1" applyBorder="1" applyAlignment="1" applyProtection="1">
      <alignment horizontal="left" vertical="top"/>
    </xf>
    <xf numFmtId="0" fontId="18" fillId="0" borderId="0" xfId="0" applyFont="1" applyBorder="1" applyAlignment="1" applyProtection="1">
      <alignment horizontal="center" vertical="center" wrapText="1"/>
    </xf>
    <xf numFmtId="0" fontId="19" fillId="0" borderId="0" xfId="0" applyFont="1" applyBorder="1" applyAlignment="1" applyProtection="1">
      <alignment horizontal="center" vertical="top" wrapText="1"/>
    </xf>
    <xf numFmtId="0" fontId="71" fillId="0" borderId="0" xfId="0" applyFont="1" applyFill="1" applyBorder="1" applyAlignment="1" applyProtection="1">
      <alignment horizontal="center" vertical="center" wrapText="1"/>
    </xf>
    <xf numFmtId="0" fontId="70"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0" fillId="0" borderId="0" xfId="0" applyFill="1" applyBorder="1" applyAlignment="1" applyProtection="1">
      <alignment wrapText="1"/>
    </xf>
    <xf numFmtId="0" fontId="0" fillId="24" borderId="0" xfId="0" applyFill="1" applyBorder="1" applyAlignment="1" applyProtection="1">
      <alignment horizontal="left" vertical="top"/>
    </xf>
    <xf numFmtId="0" fontId="2" fillId="0" borderId="14" xfId="0" applyFont="1" applyFill="1" applyBorder="1" applyAlignment="1" applyProtection="1"/>
    <xf numFmtId="0" fontId="2" fillId="0" borderId="0" xfId="0" applyFont="1" applyFill="1" applyBorder="1" applyAlignment="1" applyProtection="1">
      <alignment vertical="top"/>
    </xf>
    <xf numFmtId="0" fontId="0" fillId="5" borderId="1" xfId="0" applyFont="1" applyFill="1" applyBorder="1" applyAlignment="1" applyProtection="1">
      <alignment horizontal="center"/>
    </xf>
    <xf numFmtId="165" fontId="0" fillId="5" borderId="9"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0" fontId="0" fillId="13" borderId="0" xfId="0" applyFill="1" applyBorder="1" applyProtection="1"/>
    <xf numFmtId="0" fontId="15" fillId="24" borderId="0" xfId="5" applyFill="1" applyAlignment="1" applyProtection="1">
      <alignment horizontal="left" vertical="center"/>
    </xf>
    <xf numFmtId="0" fontId="16" fillId="24" borderId="0" xfId="6" applyFill="1" applyProtection="1"/>
    <xf numFmtId="0" fontId="16" fillId="0" borderId="0" xfId="6" applyFill="1" applyProtection="1"/>
    <xf numFmtId="0" fontId="0" fillId="14" borderId="0" xfId="0" applyFill="1" applyAlignment="1" applyProtection="1">
      <alignment horizontal="center"/>
    </xf>
    <xf numFmtId="0" fontId="0" fillId="14" borderId="0" xfId="0" applyFill="1" applyProtection="1"/>
    <xf numFmtId="0" fontId="0" fillId="0" borderId="0" xfId="0" applyFill="1" applyAlignment="1" applyProtection="1">
      <alignment horizontal="center"/>
    </xf>
    <xf numFmtId="0" fontId="0" fillId="0" borderId="0" xfId="0" applyBorder="1" applyAlignment="1" applyProtection="1"/>
    <xf numFmtId="0" fontId="0" fillId="0" borderId="0" xfId="0" applyFill="1" applyBorder="1" applyAlignment="1" applyProtection="1"/>
    <xf numFmtId="0" fontId="16" fillId="0" borderId="0" xfId="6" applyAlignment="1" applyProtection="1"/>
    <xf numFmtId="0" fontId="70" fillId="0" borderId="0" xfId="0" applyFont="1" applyFill="1" applyAlignment="1" applyProtection="1">
      <alignment vertical="top" wrapText="1"/>
    </xf>
    <xf numFmtId="0" fontId="53" fillId="0" borderId="0" xfId="7" applyProtection="1"/>
    <xf numFmtId="0" fontId="53" fillId="26" borderId="0" xfId="7" applyFill="1" applyProtection="1"/>
    <xf numFmtId="0" fontId="15" fillId="26" borderId="0" xfId="5" applyFill="1" applyAlignment="1" applyProtection="1"/>
    <xf numFmtId="0" fontId="0" fillId="26" borderId="0" xfId="0" applyFill="1" applyBorder="1" applyAlignment="1" applyProtection="1">
      <alignment wrapText="1"/>
    </xf>
    <xf numFmtId="0" fontId="18" fillId="0" borderId="0" xfId="0" applyFont="1" applyFill="1" applyBorder="1" applyAlignment="1" applyProtection="1">
      <alignment horizontal="center" vertical="top" wrapText="1"/>
    </xf>
    <xf numFmtId="0" fontId="0" fillId="0" borderId="0" xfId="0" applyFill="1" applyBorder="1" applyAlignment="1" applyProtection="1">
      <alignment horizontal="left" vertical="top"/>
    </xf>
    <xf numFmtId="0" fontId="72" fillId="16" borderId="1" xfId="0" applyFont="1" applyFill="1" applyBorder="1" applyAlignment="1" applyProtection="1">
      <alignment horizontal="center" wrapText="1"/>
    </xf>
    <xf numFmtId="0" fontId="107" fillId="27" borderId="12" xfId="0" applyFont="1" applyFill="1" applyBorder="1" applyAlignment="1" applyProtection="1">
      <alignment horizontal="center" wrapText="1"/>
    </xf>
    <xf numFmtId="0" fontId="107" fillId="27" borderId="0" xfId="0" applyFont="1" applyFill="1" applyBorder="1" applyAlignment="1" applyProtection="1">
      <alignment horizontal="left" wrapText="1"/>
    </xf>
    <xf numFmtId="0" fontId="107" fillId="27" borderId="0" xfId="0" applyFont="1" applyFill="1" applyBorder="1" applyAlignment="1" applyProtection="1">
      <alignment horizontal="center" wrapText="1"/>
    </xf>
    <xf numFmtId="0" fontId="107" fillId="27" borderId="14" xfId="0" applyFont="1" applyFill="1" applyBorder="1" applyAlignment="1" applyProtection="1">
      <alignment horizontal="left" wrapText="1"/>
    </xf>
    <xf numFmtId="0" fontId="73" fillId="0" borderId="0" xfId="0" applyFont="1" applyFill="1" applyBorder="1" applyAlignment="1" applyProtection="1">
      <alignment horizontal="left" vertical="center" wrapText="1"/>
    </xf>
    <xf numFmtId="0" fontId="73" fillId="27" borderId="11" xfId="0" applyFont="1" applyFill="1" applyBorder="1" applyAlignment="1" applyProtection="1">
      <alignment horizontal="left" wrapText="1"/>
    </xf>
    <xf numFmtId="0" fontId="73" fillId="27" borderId="12" xfId="0" applyFont="1" applyFill="1" applyBorder="1" applyAlignment="1" applyProtection="1">
      <alignment horizontal="left" wrapText="1"/>
    </xf>
    <xf numFmtId="0" fontId="73" fillId="27" borderId="12" xfId="0" applyFont="1" applyFill="1" applyBorder="1" applyAlignment="1" applyProtection="1">
      <alignment horizontal="center" wrapText="1"/>
    </xf>
    <xf numFmtId="0" fontId="73" fillId="27" borderId="13" xfId="0" applyFont="1" applyFill="1" applyBorder="1" applyAlignment="1" applyProtection="1">
      <alignment horizontal="left" vertical="center" wrapText="1"/>
    </xf>
    <xf numFmtId="0" fontId="73" fillId="27" borderId="3" xfId="0" applyFont="1" applyFill="1" applyBorder="1" applyAlignment="1" applyProtection="1">
      <alignment horizontal="left" wrapText="1"/>
    </xf>
    <xf numFmtId="0" fontId="73" fillId="27" borderId="0" xfId="0" applyFont="1" applyFill="1" applyBorder="1" applyAlignment="1" applyProtection="1">
      <alignment horizontal="left" wrapText="1"/>
    </xf>
    <xf numFmtId="0" fontId="73" fillId="27" borderId="15" xfId="0" applyFont="1" applyFill="1" applyBorder="1" applyAlignment="1" applyProtection="1">
      <alignment horizontal="left" vertical="center" wrapText="1"/>
    </xf>
    <xf numFmtId="0" fontId="73" fillId="27" borderId="0" xfId="0" applyFont="1" applyFill="1" applyBorder="1" applyAlignment="1" applyProtection="1">
      <alignment horizontal="center" wrapText="1"/>
    </xf>
    <xf numFmtId="0" fontId="73" fillId="27" borderId="4" xfId="0" applyFont="1" applyFill="1" applyBorder="1" applyAlignment="1" applyProtection="1">
      <alignment horizontal="left" wrapText="1"/>
    </xf>
    <xf numFmtId="0" fontId="73" fillId="27" borderId="14" xfId="0" applyFont="1" applyFill="1" applyBorder="1" applyAlignment="1" applyProtection="1">
      <alignment horizontal="left" wrapText="1"/>
    </xf>
    <xf numFmtId="0" fontId="73" fillId="27" borderId="10" xfId="0" applyFont="1" applyFill="1" applyBorder="1" applyAlignment="1" applyProtection="1">
      <alignment horizontal="left" vertical="center" wrapText="1"/>
    </xf>
    <xf numFmtId="0" fontId="53" fillId="24" borderId="0" xfId="7" applyFill="1" applyProtection="1"/>
    <xf numFmtId="0" fontId="18" fillId="0" borderId="0" xfId="0" applyFont="1" applyBorder="1" applyAlignment="1" applyProtection="1">
      <alignment vertical="top" wrapText="1"/>
    </xf>
    <xf numFmtId="0" fontId="53" fillId="24" borderId="0" xfId="7" applyFill="1" applyAlignment="1" applyProtection="1">
      <alignment wrapText="1"/>
    </xf>
    <xf numFmtId="0" fontId="53" fillId="0" borderId="0" xfId="7" applyAlignment="1" applyProtection="1">
      <alignment wrapText="1"/>
    </xf>
    <xf numFmtId="0" fontId="53" fillId="0" borderId="0" xfId="7" applyFill="1" applyProtection="1"/>
    <xf numFmtId="0" fontId="15" fillId="0" borderId="0" xfId="5" applyFill="1" applyProtection="1"/>
    <xf numFmtId="0" fontId="15" fillId="26" borderId="0" xfId="5" applyFill="1" applyAlignment="1" applyProtection="1">
      <alignment horizontal="center"/>
    </xf>
    <xf numFmtId="0" fontId="0" fillId="26" borderId="0" xfId="0" applyFill="1" applyAlignment="1" applyProtection="1"/>
    <xf numFmtId="0" fontId="5" fillId="0" borderId="0" xfId="0" applyFont="1" applyFill="1" applyAlignment="1" applyProtection="1">
      <alignment vertical="top"/>
    </xf>
    <xf numFmtId="0" fontId="5" fillId="0" borderId="0" xfId="0" applyFont="1" applyFill="1" applyAlignment="1" applyProtection="1">
      <alignment horizontal="left" vertical="top"/>
    </xf>
    <xf numFmtId="0" fontId="0" fillId="13" borderId="0" xfId="0" applyFill="1" applyBorder="1" applyAlignment="1" applyProtection="1">
      <alignment horizontal="right" wrapText="1"/>
    </xf>
    <xf numFmtId="0" fontId="28" fillId="0" borderId="0" xfId="0" applyFont="1" applyFill="1" applyAlignment="1" applyProtection="1"/>
    <xf numFmtId="0" fontId="35" fillId="0" borderId="0" xfId="0" applyFont="1" applyFill="1" applyBorder="1" applyAlignment="1" applyProtection="1"/>
    <xf numFmtId="0" fontId="31" fillId="0" borderId="0" xfId="0" applyFont="1" applyFill="1" applyAlignment="1" applyProtection="1">
      <alignment horizontal="left"/>
    </xf>
    <xf numFmtId="0" fontId="31" fillId="0" borderId="0" xfId="0" applyFont="1" applyFill="1" applyBorder="1" applyAlignment="1" applyProtection="1">
      <alignment vertical="center"/>
    </xf>
    <xf numFmtId="0" fontId="35" fillId="13" borderId="5" xfId="0" applyFont="1" applyFill="1" applyBorder="1" applyAlignment="1" applyProtection="1">
      <alignment horizontal="left" wrapText="1"/>
    </xf>
    <xf numFmtId="0" fontId="35" fillId="0" borderId="0" xfId="0" applyFont="1" applyFill="1" applyBorder="1" applyAlignment="1" applyProtection="1">
      <alignment horizontal="left" wrapText="1"/>
    </xf>
    <xf numFmtId="0" fontId="35" fillId="13" borderId="9" xfId="0" applyFont="1" applyFill="1" applyBorder="1" applyAlignment="1" applyProtection="1">
      <alignment horizontal="left" wrapText="1"/>
    </xf>
    <xf numFmtId="0" fontId="35" fillId="13" borderId="2" xfId="0" applyFont="1" applyFill="1" applyBorder="1" applyAlignment="1" applyProtection="1">
      <alignment horizontal="left" wrapText="1"/>
    </xf>
    <xf numFmtId="0" fontId="2" fillId="0" borderId="0" xfId="0" applyFont="1" applyFill="1" applyBorder="1" applyAlignment="1" applyProtection="1"/>
    <xf numFmtId="0" fontId="31" fillId="13" borderId="5" xfId="0" applyFont="1" applyFill="1" applyBorder="1" applyAlignment="1" applyProtection="1">
      <alignment horizontal="left" wrapText="1"/>
    </xf>
    <xf numFmtId="0" fontId="31" fillId="13" borderId="9" xfId="0" applyFont="1" applyFill="1" applyBorder="1" applyAlignment="1" applyProtection="1">
      <alignment horizontal="left" wrapText="1"/>
    </xf>
    <xf numFmtId="0" fontId="31" fillId="13" borderId="2" xfId="0" applyFont="1" applyFill="1" applyBorder="1" applyAlignment="1" applyProtection="1">
      <alignment horizontal="left" wrapText="1"/>
    </xf>
    <xf numFmtId="0" fontId="0" fillId="0" borderId="3" xfId="0" applyFill="1" applyBorder="1" applyAlignment="1" applyProtection="1"/>
    <xf numFmtId="0" fontId="1" fillId="5" borderId="1" xfId="0" applyNumberFormat="1" applyFont="1" applyFill="1" applyBorder="1" applyAlignment="1" applyProtection="1">
      <alignment horizontal="center"/>
    </xf>
    <xf numFmtId="0" fontId="4" fillId="5" borderId="1" xfId="0" applyFont="1" applyFill="1" applyBorder="1" applyAlignment="1" applyProtection="1">
      <alignment horizontal="center" vertical="center"/>
    </xf>
    <xf numFmtId="0" fontId="53" fillId="14" borderId="0" xfId="7" applyFill="1" applyAlignment="1" applyProtection="1">
      <alignment horizontal="center" vertical="center"/>
    </xf>
    <xf numFmtId="0" fontId="71" fillId="13" borderId="0" xfId="0" applyFont="1" applyFill="1" applyBorder="1" applyAlignment="1" applyProtection="1">
      <alignment wrapText="1"/>
    </xf>
    <xf numFmtId="0" fontId="0" fillId="0" borderId="0" xfId="0" applyFill="1" applyBorder="1" applyAlignment="1" applyProtection="1">
      <alignment horizontal="left" wrapText="1"/>
    </xf>
    <xf numFmtId="0" fontId="70" fillId="0" borderId="0" xfId="0" applyFont="1" applyFill="1" applyBorder="1" applyAlignment="1" applyProtection="1"/>
    <xf numFmtId="0" fontId="0" fillId="0" borderId="0" xfId="0" applyFill="1" applyBorder="1" applyAlignment="1" applyProtection="1">
      <alignment vertical="top"/>
    </xf>
    <xf numFmtId="0" fontId="53" fillId="0" borderId="0" xfId="7" applyFill="1" applyAlignment="1" applyProtection="1">
      <alignment wrapText="1"/>
    </xf>
    <xf numFmtId="0" fontId="18" fillId="26" borderId="0" xfId="0" applyFont="1" applyFill="1" applyBorder="1" applyAlignment="1" applyProtection="1">
      <alignment horizontal="center" vertical="center" wrapText="1"/>
    </xf>
    <xf numFmtId="0" fontId="54" fillId="0" borderId="0" xfId="7" applyFont="1" applyAlignment="1" applyProtection="1">
      <alignment horizontal="center" vertical="center"/>
    </xf>
    <xf numFmtId="0" fontId="57" fillId="0" borderId="0" xfId="7" applyFont="1" applyFill="1" applyProtection="1"/>
    <xf numFmtId="0" fontId="18" fillId="26" borderId="0" xfId="0" applyFont="1" applyFill="1" applyBorder="1" applyAlignment="1" applyProtection="1">
      <alignment horizontal="center" vertical="top" wrapText="1"/>
    </xf>
    <xf numFmtId="0" fontId="24" fillId="0" borderId="0" xfId="0" applyFont="1" applyBorder="1" applyAlignment="1" applyProtection="1">
      <alignment horizontal="center" vertical="center" wrapText="1"/>
    </xf>
    <xf numFmtId="0" fontId="18" fillId="24" borderId="0" xfId="0" applyFont="1" applyFill="1" applyBorder="1" applyAlignment="1" applyProtection="1">
      <alignment horizontal="center" vertical="top" wrapText="1"/>
    </xf>
    <xf numFmtId="0" fontId="0" fillId="13" borderId="0" xfId="0" applyFill="1" applyBorder="1" applyAlignment="1" applyProtection="1">
      <alignment horizontal="left" vertical="top"/>
    </xf>
    <xf numFmtId="0" fontId="6" fillId="13" borderId="0" xfId="0" applyFont="1" applyFill="1" applyAlignment="1" applyProtection="1">
      <alignment horizontal="left"/>
    </xf>
    <xf numFmtId="0" fontId="3" fillId="24" borderId="0" xfId="0" applyFont="1" applyFill="1" applyBorder="1" applyAlignment="1" applyProtection="1"/>
    <xf numFmtId="0" fontId="3" fillId="0" borderId="0" xfId="0" applyFont="1" applyFill="1" applyBorder="1" applyAlignment="1" applyProtection="1"/>
    <xf numFmtId="0" fontId="31" fillId="24" borderId="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1" fillId="13" borderId="12" xfId="0" applyFont="1" applyFill="1" applyBorder="1" applyAlignment="1" applyProtection="1">
      <alignment horizontal="center" wrapText="1"/>
    </xf>
    <xf numFmtId="0" fontId="31" fillId="13" borderId="13" xfId="0" applyFont="1" applyFill="1" applyBorder="1" applyAlignment="1" applyProtection="1">
      <alignment horizontal="left" wrapText="1"/>
    </xf>
    <xf numFmtId="0" fontId="31" fillId="13" borderId="0" xfId="0" applyFont="1" applyFill="1" applyBorder="1" applyAlignment="1" applyProtection="1">
      <alignment vertical="center" wrapText="1"/>
    </xf>
    <xf numFmtId="0" fontId="31" fillId="13" borderId="0" xfId="0" applyFont="1" applyFill="1" applyBorder="1" applyAlignment="1" applyProtection="1">
      <alignment horizontal="left" wrapText="1"/>
    </xf>
    <xf numFmtId="0" fontId="31" fillId="13" borderId="15" xfId="0" applyFont="1" applyFill="1" applyBorder="1" applyAlignment="1" applyProtection="1">
      <alignment horizontal="left" wrapText="1"/>
    </xf>
    <xf numFmtId="0" fontId="31" fillId="13" borderId="0" xfId="0" applyFont="1" applyFill="1" applyBorder="1" applyAlignment="1" applyProtection="1">
      <alignment horizontal="center" vertical="center" wrapText="1"/>
    </xf>
    <xf numFmtId="0" fontId="31" fillId="13" borderId="0" xfId="0" applyFont="1" applyFill="1" applyBorder="1" applyAlignment="1" applyProtection="1">
      <alignment horizontal="center" wrapText="1"/>
    </xf>
    <xf numFmtId="0" fontId="31" fillId="13" borderId="14" xfId="0" applyFont="1" applyFill="1" applyBorder="1" applyAlignment="1" applyProtection="1">
      <alignment vertical="center" wrapText="1"/>
    </xf>
    <xf numFmtId="0" fontId="31" fillId="13" borderId="14" xfId="0" applyFont="1" applyFill="1" applyBorder="1" applyAlignment="1" applyProtection="1">
      <alignment horizontal="left" wrapText="1"/>
    </xf>
    <xf numFmtId="0" fontId="31" fillId="13" borderId="10" xfId="0" applyFont="1" applyFill="1" applyBorder="1" applyAlignment="1" applyProtection="1">
      <alignment horizontal="left" wrapText="1"/>
    </xf>
    <xf numFmtId="0" fontId="31" fillId="24" borderId="0" xfId="0" applyFont="1" applyFill="1" applyBorder="1" applyAlignment="1" applyProtection="1">
      <alignment horizontal="left" vertical="center" wrapText="1"/>
    </xf>
    <xf numFmtId="0" fontId="31" fillId="13" borderId="11" xfId="0" applyFont="1" applyFill="1" applyBorder="1" applyAlignment="1" applyProtection="1">
      <alignment horizontal="left" wrapText="1"/>
    </xf>
    <xf numFmtId="0" fontId="31" fillId="13" borderId="12" xfId="0" applyFont="1" applyFill="1" applyBorder="1" applyAlignment="1" applyProtection="1">
      <alignment horizontal="left" wrapText="1"/>
    </xf>
    <xf numFmtId="0" fontId="31" fillId="13" borderId="3" xfId="0" applyFont="1" applyFill="1" applyBorder="1" applyAlignment="1" applyProtection="1">
      <alignment horizontal="left" wrapText="1"/>
    </xf>
    <xf numFmtId="0" fontId="31" fillId="13" borderId="4" xfId="0" applyFont="1" applyFill="1" applyBorder="1" applyAlignment="1" applyProtection="1">
      <alignment horizontal="left" wrapText="1"/>
    </xf>
    <xf numFmtId="0" fontId="31" fillId="13" borderId="14" xfId="0" applyFont="1" applyFill="1" applyBorder="1" applyAlignment="1" applyProtection="1">
      <alignment horizontal="left" vertical="center" wrapText="1"/>
    </xf>
    <xf numFmtId="49" fontId="0" fillId="0" borderId="0" xfId="0" applyNumberFormat="1" applyFont="1" applyBorder="1" applyAlignment="1" applyProtection="1">
      <alignment horizontal="center" vertical="center" wrapText="1"/>
    </xf>
    <xf numFmtId="0" fontId="0" fillId="0" borderId="0" xfId="0" applyFont="1" applyBorder="1" applyAlignment="1" applyProtection="1">
      <alignment horizontal="center" vertical="center" wrapText="1"/>
    </xf>
    <xf numFmtId="0" fontId="58" fillId="0" borderId="0" xfId="6" applyFont="1" applyFill="1" applyProtection="1"/>
    <xf numFmtId="0" fontId="53" fillId="0" borderId="0" xfId="7" applyAlignment="1" applyProtection="1"/>
    <xf numFmtId="0" fontId="24" fillId="0" borderId="0" xfId="0" applyFont="1" applyFill="1" applyBorder="1" applyAlignment="1" applyProtection="1">
      <alignment horizontal="center" vertical="center" wrapText="1"/>
    </xf>
    <xf numFmtId="0" fontId="0" fillId="0" borderId="0" xfId="0" applyFill="1" applyBorder="1" applyAlignment="1" applyProtection="1">
      <alignment vertical="top" wrapText="1"/>
    </xf>
    <xf numFmtId="0" fontId="0" fillId="0" borderId="0" xfId="0" applyAlignment="1" applyProtection="1">
      <alignment horizontal="center"/>
    </xf>
    <xf numFmtId="0" fontId="3" fillId="0" borderId="0" xfId="0" applyFont="1" applyFill="1" applyAlignment="1" applyProtection="1">
      <alignment vertical="top" wrapText="1"/>
    </xf>
    <xf numFmtId="0" fontId="3" fillId="0" borderId="0" xfId="0" applyFont="1" applyFill="1" applyAlignment="1" applyProtection="1">
      <alignment horizontal="left" vertical="center" wrapText="1"/>
    </xf>
    <xf numFmtId="0" fontId="3" fillId="13" borderId="0" xfId="0" applyFont="1" applyFill="1" applyAlignment="1" applyProtection="1">
      <alignment horizontal="left" vertical="top"/>
    </xf>
    <xf numFmtId="0" fontId="3" fillId="0" borderId="0" xfId="0" applyFont="1" applyFill="1" applyAlignment="1" applyProtection="1">
      <alignment horizontal="left" vertical="top"/>
    </xf>
    <xf numFmtId="0" fontId="0" fillId="5" borderId="1" xfId="0" applyNumberFormat="1" applyFill="1" applyBorder="1" applyAlignment="1" applyProtection="1">
      <alignment horizontal="center" vertical="center"/>
    </xf>
    <xf numFmtId="0" fontId="0" fillId="2" borderId="0" xfId="0" applyFill="1" applyProtection="1"/>
    <xf numFmtId="0" fontId="0" fillId="7" borderId="1" xfId="0" applyFill="1" applyBorder="1" applyAlignment="1" applyProtection="1"/>
    <xf numFmtId="0" fontId="0" fillId="8" borderId="1" xfId="0" applyFill="1" applyBorder="1" applyAlignment="1" applyProtection="1">
      <alignment horizontal="center"/>
    </xf>
    <xf numFmtId="0" fontId="12" fillId="2" borderId="0" xfId="0" applyFont="1" applyFill="1" applyProtection="1"/>
    <xf numFmtId="0" fontId="0" fillId="26" borderId="0" xfId="0" applyFill="1" applyBorder="1" applyAlignment="1" applyProtection="1">
      <alignment horizontal="center" vertical="top" wrapText="1"/>
    </xf>
    <xf numFmtId="0" fontId="0" fillId="0" borderId="0" xfId="0" applyFill="1" applyAlignment="1" applyProtection="1">
      <alignment wrapText="1"/>
    </xf>
    <xf numFmtId="0" fontId="0" fillId="8" borderId="0" xfId="0" applyFill="1" applyAlignment="1" applyProtection="1"/>
    <xf numFmtId="165" fontId="0" fillId="5" borderId="1" xfId="0" applyNumberFormat="1" applyFill="1" applyBorder="1" applyAlignment="1" applyProtection="1">
      <alignment horizontal="center" vertical="center"/>
    </xf>
    <xf numFmtId="0" fontId="119" fillId="26" borderId="15" xfId="0" applyFont="1" applyFill="1" applyBorder="1" applyAlignment="1" applyProtection="1">
      <alignment wrapText="1"/>
    </xf>
    <xf numFmtId="0" fontId="0" fillId="8" borderId="1" xfId="0" applyFill="1" applyBorder="1" applyAlignment="1" applyProtection="1"/>
    <xf numFmtId="0" fontId="0" fillId="13" borderId="0" xfId="0" applyFont="1" applyFill="1" applyBorder="1" applyAlignment="1" applyProtection="1">
      <alignment wrapText="1"/>
    </xf>
    <xf numFmtId="0" fontId="3" fillId="13" borderId="0" xfId="0" applyFont="1" applyFill="1" applyBorder="1" applyAlignment="1" applyProtection="1">
      <alignment vertical="center" wrapText="1"/>
    </xf>
    <xf numFmtId="0" fontId="3" fillId="13" borderId="0" xfId="0" applyFont="1" applyFill="1" applyBorder="1" applyAlignment="1" applyProtection="1">
      <alignment horizontal="left" wrapText="1" indent="14"/>
    </xf>
    <xf numFmtId="0" fontId="0" fillId="13" borderId="0" xfId="0" applyFont="1" applyFill="1" applyBorder="1" applyAlignment="1" applyProtection="1">
      <alignment horizontal="left" wrapText="1" indent="14"/>
    </xf>
    <xf numFmtId="0" fontId="1" fillId="13" borderId="0" xfId="0" applyFont="1" applyFill="1" applyProtection="1"/>
    <xf numFmtId="0" fontId="0" fillId="0" borderId="0" xfId="0" applyFill="1" applyBorder="1" applyAlignment="1" applyProtection="1">
      <alignment horizontal="right" wrapText="1"/>
    </xf>
    <xf numFmtId="0" fontId="0" fillId="5" borderId="1" xfId="0" applyNumberFormat="1" applyFont="1" applyFill="1" applyBorder="1" applyAlignment="1" applyProtection="1">
      <alignment horizontal="center"/>
    </xf>
    <xf numFmtId="0" fontId="0" fillId="4" borderId="0" xfId="0" applyFill="1" applyProtection="1"/>
    <xf numFmtId="0" fontId="0" fillId="0" borderId="1" xfId="0" applyFill="1" applyBorder="1" applyAlignment="1" applyProtection="1">
      <alignment horizontal="center"/>
      <protection locked="0"/>
    </xf>
    <xf numFmtId="0" fontId="0" fillId="0" borderId="1" xfId="0" applyBorder="1" applyAlignment="1" applyProtection="1">
      <protection locked="0"/>
    </xf>
    <xf numFmtId="0" fontId="0" fillId="26" borderId="0" xfId="0" applyFont="1" applyFill="1" applyAlignment="1" applyProtection="1">
      <alignment horizontal="center"/>
    </xf>
    <xf numFmtId="0" fontId="6" fillId="0" borderId="12" xfId="0" applyNumberFormat="1" applyFont="1" applyFill="1" applyBorder="1" applyAlignment="1" applyProtection="1">
      <alignment wrapText="1"/>
    </xf>
    <xf numFmtId="0" fontId="5" fillId="0" borderId="0" xfId="0" applyNumberFormat="1" applyFont="1" applyFill="1" applyAlignment="1" applyProtection="1">
      <alignment vertical="top" wrapText="1"/>
    </xf>
    <xf numFmtId="0" fontId="22" fillId="0" borderId="14" xfId="0" applyFont="1" applyFill="1" applyBorder="1" applyAlignment="1" applyProtection="1">
      <alignment wrapText="1"/>
    </xf>
    <xf numFmtId="0" fontId="5" fillId="0" borderId="0" xfId="0" applyNumberFormat="1" applyFont="1" applyFill="1" applyAlignment="1" applyProtection="1">
      <alignment horizontal="center" vertical="top" wrapText="1"/>
    </xf>
    <xf numFmtId="0" fontId="4" fillId="0" borderId="0" xfId="0" applyFont="1" applyFill="1" applyAlignment="1" applyProtection="1">
      <alignment horizontal="left" vertical="top" wrapText="1"/>
    </xf>
    <xf numFmtId="0" fontId="5" fillId="0" borderId="0" xfId="0" applyFont="1" applyFill="1" applyBorder="1" applyAlignment="1" applyProtection="1">
      <alignment vertical="top" wrapText="1"/>
    </xf>
    <xf numFmtId="0" fontId="5" fillId="26" borderId="0" xfId="0" applyFont="1" applyFill="1" applyBorder="1" applyAlignment="1" applyProtection="1">
      <alignment vertical="top" wrapText="1"/>
    </xf>
    <xf numFmtId="0" fontId="42" fillId="0" borderId="3" xfId="0" applyFont="1" applyFill="1" applyBorder="1" applyAlignment="1" applyProtection="1">
      <alignment vertical="top" wrapText="1"/>
    </xf>
    <xf numFmtId="0" fontId="115" fillId="24" borderId="0" xfId="0" applyFont="1" applyFill="1" applyBorder="1" applyAlignment="1" applyProtection="1">
      <alignment horizontal="center" vertical="top" wrapText="1"/>
    </xf>
    <xf numFmtId="0" fontId="5" fillId="12" borderId="1" xfId="0" applyFont="1" applyFill="1" applyBorder="1" applyAlignment="1" applyProtection="1">
      <alignment horizontal="center" vertical="center"/>
    </xf>
    <xf numFmtId="0" fontId="0" fillId="5" borderId="1" xfId="0" applyNumberFormat="1" applyFont="1" applyFill="1" applyBorder="1" applyAlignment="1" applyProtection="1">
      <alignment horizontal="center" vertical="center"/>
    </xf>
    <xf numFmtId="165" fontId="0" fillId="5" borderId="1" xfId="0" applyNumberFormat="1" applyFont="1" applyFill="1" applyBorder="1" applyAlignment="1" applyProtection="1">
      <alignment horizontal="center" vertical="center"/>
    </xf>
    <xf numFmtId="0" fontId="0" fillId="24" borderId="0" xfId="0" applyFont="1" applyFill="1" applyAlignment="1" applyProtection="1">
      <alignment horizontal="center"/>
    </xf>
    <xf numFmtId="0" fontId="0" fillId="0" borderId="1" xfId="0" applyFont="1" applyBorder="1" applyAlignment="1" applyProtection="1">
      <protection locked="0"/>
    </xf>
    <xf numFmtId="0" fontId="0" fillId="0" borderId="1" xfId="0" applyFont="1" applyFill="1" applyBorder="1" applyAlignment="1" applyProtection="1">
      <alignment horizontal="center"/>
      <protection locked="0"/>
    </xf>
    <xf numFmtId="0" fontId="0" fillId="0" borderId="0" xfId="0" applyAlignment="1" applyProtection="1">
      <alignment wrapText="1"/>
    </xf>
    <xf numFmtId="0" fontId="5" fillId="26" borderId="0" xfId="0" applyFont="1" applyFill="1" applyAlignment="1" applyProtection="1">
      <alignment vertical="top" wrapText="1"/>
    </xf>
    <xf numFmtId="0" fontId="16" fillId="26" borderId="0" xfId="6" applyFill="1" applyProtection="1"/>
    <xf numFmtId="0" fontId="0" fillId="0" borderId="0" xfId="0" applyFill="1" applyAlignment="1" applyProtection="1">
      <alignment vertical="top" wrapText="1"/>
    </xf>
    <xf numFmtId="0" fontId="0" fillId="7" borderId="1" xfId="0" applyFill="1" applyBorder="1" applyAlignment="1" applyProtection="1">
      <alignment horizontal="center" vertical="top"/>
    </xf>
    <xf numFmtId="0" fontId="0" fillId="11" borderId="0" xfId="0" applyFill="1" applyAlignment="1" applyProtection="1">
      <alignment horizontal="center" vertical="center"/>
    </xf>
    <xf numFmtId="0" fontId="0" fillId="0" borderId="0" xfId="0" applyFill="1" applyAlignment="1" applyProtection="1">
      <alignment horizontal="center" vertical="center"/>
    </xf>
    <xf numFmtId="0" fontId="0" fillId="7" borderId="1" xfId="0" applyFill="1" applyBorder="1" applyAlignment="1" applyProtection="1">
      <alignment vertical="top"/>
    </xf>
    <xf numFmtId="0" fontId="0" fillId="26" borderId="0" xfId="0" applyFill="1" applyAlignment="1" applyProtection="1">
      <alignment vertical="top"/>
    </xf>
    <xf numFmtId="0" fontId="72" fillId="27" borderId="0" xfId="0" applyFont="1" applyFill="1" applyAlignment="1" applyProtection="1">
      <alignment horizontal="left" vertical="center"/>
    </xf>
    <xf numFmtId="0" fontId="3" fillId="27" borderId="0" xfId="0" applyFont="1" applyFill="1" applyAlignment="1" applyProtection="1"/>
    <xf numFmtId="165" fontId="0" fillId="0" borderId="0" xfId="0" applyNumberFormat="1" applyFill="1" applyBorder="1" applyAlignment="1" applyProtection="1">
      <alignment horizontal="center" vertical="center"/>
    </xf>
    <xf numFmtId="0" fontId="0" fillId="24" borderId="0" xfId="0" applyFont="1" applyFill="1" applyAlignment="1" applyProtection="1">
      <alignment vertical="top"/>
    </xf>
    <xf numFmtId="0" fontId="0" fillId="24" borderId="0" xfId="0" applyFill="1" applyAlignment="1" applyProtection="1">
      <alignment vertical="top"/>
    </xf>
    <xf numFmtId="0" fontId="0" fillId="0" borderId="1" xfId="0" applyBorder="1" applyAlignment="1" applyProtection="1">
      <alignment horizontal="center" vertical="center"/>
      <protection locked="0"/>
    </xf>
    <xf numFmtId="0" fontId="0" fillId="8" borderId="0" xfId="0" applyFont="1" applyFill="1" applyAlignment="1" applyProtection="1">
      <alignment horizontal="left" vertical="top" wrapText="1" indent="1"/>
    </xf>
    <xf numFmtId="0" fontId="0" fillId="26" borderId="0" xfId="0" applyFill="1" applyAlignment="1" applyProtection="1">
      <alignment wrapText="1"/>
    </xf>
    <xf numFmtId="0" fontId="0" fillId="13" borderId="0" xfId="0" applyFont="1" applyFill="1" applyAlignment="1" applyProtection="1">
      <alignment vertical="top" wrapText="1"/>
    </xf>
    <xf numFmtId="0" fontId="0" fillId="13" borderId="0" xfId="0" applyFill="1" applyAlignment="1" applyProtection="1">
      <alignment wrapText="1"/>
    </xf>
    <xf numFmtId="0" fontId="124" fillId="0" borderId="0" xfId="0" applyFont="1" applyFill="1" applyAlignment="1" applyProtection="1">
      <alignment horizontal="left" vertical="top" wrapText="1"/>
    </xf>
    <xf numFmtId="0" fontId="124" fillId="0" borderId="0" xfId="0" applyFont="1" applyFill="1" applyBorder="1" applyProtection="1"/>
    <xf numFmtId="0" fontId="124" fillId="0" borderId="0" xfId="0" applyFont="1" applyFill="1" applyProtection="1"/>
    <xf numFmtId="0" fontId="125" fillId="3" borderId="1" xfId="0" applyFont="1" applyFill="1" applyBorder="1" applyAlignment="1" applyProtection="1">
      <alignment horizontal="center" vertical="center"/>
    </xf>
    <xf numFmtId="0" fontId="0" fillId="10" borderId="0" xfId="0" applyFont="1" applyFill="1" applyProtection="1"/>
    <xf numFmtId="0" fontId="0" fillId="7" borderId="1" xfId="0" applyFill="1" applyBorder="1" applyAlignment="1" applyProtection="1">
      <alignment horizontal="left" vertical="top" wrapText="1"/>
    </xf>
    <xf numFmtId="0" fontId="0" fillId="7" borderId="8" xfId="0" applyFill="1" applyBorder="1" applyAlignment="1" applyProtection="1">
      <alignment horizontal="left" vertical="top" wrapText="1"/>
    </xf>
    <xf numFmtId="0" fontId="70" fillId="10" borderId="1" xfId="0" applyFont="1" applyFill="1" applyBorder="1" applyAlignment="1" applyProtection="1">
      <alignment horizontal="left" vertical="top"/>
      <protection locked="0"/>
    </xf>
    <xf numFmtId="49" fontId="70" fillId="0" borderId="1" xfId="0" applyNumberFormat="1" applyFont="1" applyFill="1" applyBorder="1" applyAlignment="1" applyProtection="1">
      <alignment horizontal="left" vertical="top" wrapText="1"/>
      <protection locked="0"/>
    </xf>
    <xf numFmtId="0" fontId="70" fillId="0" borderId="1" xfId="0" applyFont="1" applyFill="1" applyBorder="1" applyAlignment="1" applyProtection="1">
      <alignment horizontal="left" vertical="top" wrapText="1"/>
      <protection locked="0"/>
    </xf>
    <xf numFmtId="0" fontId="0" fillId="0" borderId="1" xfId="0" applyFill="1" applyBorder="1" applyAlignment="1" applyProtection="1">
      <alignment horizontal="left" vertical="top"/>
      <protection locked="0"/>
    </xf>
    <xf numFmtId="0" fontId="126" fillId="0" borderId="0" xfId="0" applyFont="1" applyFill="1" applyAlignment="1" applyProtection="1">
      <alignment horizontal="left"/>
    </xf>
    <xf numFmtId="0" fontId="70" fillId="0" borderId="0" xfId="0" applyNumberFormat="1" applyFont="1" applyFill="1" applyBorder="1" applyAlignment="1" applyProtection="1">
      <alignment horizontal="center" vertical="center"/>
    </xf>
    <xf numFmtId="0" fontId="75" fillId="0" borderId="0" xfId="0" applyFont="1" applyFill="1" applyBorder="1" applyAlignment="1" applyProtection="1">
      <alignment horizontal="center"/>
    </xf>
    <xf numFmtId="0" fontId="70" fillId="5" borderId="7" xfId="0" applyNumberFormat="1" applyFont="1" applyFill="1" applyBorder="1" applyAlignment="1" applyProtection="1">
      <alignment horizontal="center" vertical="center"/>
    </xf>
    <xf numFmtId="0" fontId="70" fillId="0" borderId="7" xfId="0" applyFont="1" applyBorder="1" applyAlignment="1" applyProtection="1">
      <alignment horizontal="center" vertical="top"/>
      <protection locked="0"/>
    </xf>
    <xf numFmtId="0" fontId="127" fillId="0" borderId="0" xfId="0" applyFont="1" applyAlignment="1">
      <alignment horizontal="justify" vertical="center"/>
    </xf>
    <xf numFmtId="0" fontId="127" fillId="0" borderId="0" xfId="0" applyFont="1" applyAlignment="1">
      <alignment horizontal="center" vertical="center"/>
    </xf>
    <xf numFmtId="0" fontId="127" fillId="0" borderId="0" xfId="0" applyFont="1" applyAlignment="1">
      <alignment horizontal="justify" vertical="center" wrapText="1"/>
    </xf>
    <xf numFmtId="0" fontId="70" fillId="3" borderId="1" xfId="0" applyFont="1" applyFill="1" applyBorder="1" applyAlignment="1" applyProtection="1">
      <alignment horizontal="center" vertical="top"/>
      <protection locked="0"/>
    </xf>
    <xf numFmtId="0" fontId="70" fillId="3" borderId="1" xfId="0" applyFont="1" applyFill="1" applyBorder="1" applyAlignment="1" applyProtection="1">
      <alignment horizontal="right" vertical="top"/>
    </xf>
    <xf numFmtId="165" fontId="70" fillId="3" borderId="1" xfId="0" applyNumberFormat="1" applyFont="1" applyFill="1" applyBorder="1" applyAlignment="1" applyProtection="1">
      <alignment horizontal="center" vertical="top"/>
    </xf>
    <xf numFmtId="0" fontId="15" fillId="5" borderId="1" xfId="5" quotePrefix="1" applyFill="1" applyBorder="1" applyAlignment="1" applyProtection="1">
      <alignment horizontal="center" vertical="center"/>
    </xf>
    <xf numFmtId="0" fontId="0" fillId="13" borderId="0" xfId="0" applyFont="1" applyFill="1" applyBorder="1" applyAlignment="1">
      <alignment horizontal="left" vertical="center"/>
    </xf>
    <xf numFmtId="0" fontId="130" fillId="13" borderId="0" xfId="0" applyFont="1" applyFill="1" applyAlignment="1" applyProtection="1">
      <alignment wrapText="1"/>
    </xf>
    <xf numFmtId="0" fontId="129" fillId="0" borderId="0" xfId="0" applyFont="1" applyFill="1" applyProtection="1"/>
    <xf numFmtId="0" fontId="129" fillId="13" borderId="0" xfId="0" applyFont="1" applyFill="1" applyProtection="1"/>
    <xf numFmtId="0" fontId="129" fillId="20" borderId="0" xfId="0" applyFont="1" applyFill="1" applyBorder="1" applyAlignment="1" applyProtection="1">
      <alignment horizontal="center" vertical="top" wrapText="1"/>
    </xf>
    <xf numFmtId="0" fontId="129" fillId="20" borderId="0" xfId="0" applyFont="1" applyFill="1" applyBorder="1" applyAlignment="1" applyProtection="1">
      <alignment horizontal="left" vertical="top"/>
    </xf>
    <xf numFmtId="0" fontId="3" fillId="13" borderId="0" xfId="0" applyFont="1" applyFill="1" applyBorder="1" applyAlignment="1">
      <alignment horizontal="center" vertical="center" wrapText="1"/>
    </xf>
    <xf numFmtId="0" fontId="0" fillId="13" borderId="0" xfId="0" applyFont="1" applyFill="1" applyBorder="1" applyAlignment="1">
      <alignment horizontal="center" vertical="center" wrapText="1"/>
    </xf>
    <xf numFmtId="0" fontId="0" fillId="13" borderId="0" xfId="0" applyFont="1" applyFill="1" applyBorder="1" applyAlignment="1">
      <alignment horizontal="left" vertical="center" wrapText="1"/>
    </xf>
    <xf numFmtId="0" fontId="0" fillId="13" borderId="0" xfId="0" applyFont="1" applyFill="1" applyBorder="1" applyAlignment="1">
      <alignment horizontal="left" vertical="center"/>
    </xf>
    <xf numFmtId="0" fontId="131" fillId="20" borderId="0" xfId="0" applyFont="1" applyFill="1" applyBorder="1" applyAlignment="1" applyProtection="1">
      <alignment horizontal="left" vertical="top" wrapText="1"/>
    </xf>
    <xf numFmtId="0" fontId="131" fillId="20" borderId="0" xfId="0" applyFont="1" applyFill="1" applyBorder="1" applyAlignment="1" applyProtection="1">
      <alignment horizontal="center" vertical="top" wrapText="1"/>
    </xf>
    <xf numFmtId="0" fontId="5" fillId="10" borderId="8" xfId="0" applyFont="1" applyFill="1" applyBorder="1" applyAlignment="1" applyProtection="1">
      <alignment horizontal="left" vertical="top" wrapText="1"/>
      <protection locked="0"/>
    </xf>
    <xf numFmtId="0" fontId="82" fillId="0" borderId="0" xfId="0" applyFont="1" applyFill="1" applyAlignment="1" applyProtection="1">
      <alignment wrapText="1"/>
    </xf>
    <xf numFmtId="0" fontId="72" fillId="10" borderId="0" xfId="0" applyFont="1" applyFill="1" applyAlignment="1" applyProtection="1">
      <alignment wrapText="1"/>
    </xf>
    <xf numFmtId="0" fontId="70" fillId="10" borderId="0" xfId="0" applyFont="1" applyFill="1" applyProtection="1"/>
    <xf numFmtId="0" fontId="70" fillId="10" borderId="0" xfId="0" applyFont="1" applyFill="1" applyBorder="1" applyProtection="1"/>
    <xf numFmtId="0" fontId="73" fillId="10" borderId="0" xfId="0" applyFont="1" applyFill="1" applyAlignment="1" applyProtection="1">
      <alignment wrapText="1"/>
    </xf>
    <xf numFmtId="0" fontId="141" fillId="6" borderId="1" xfId="0" applyFont="1" applyFill="1" applyBorder="1" applyAlignment="1" applyProtection="1">
      <alignment horizontal="center" vertical="top"/>
    </xf>
    <xf numFmtId="0" fontId="141" fillId="13" borderId="0" xfId="0" applyFont="1" applyFill="1" applyBorder="1" applyAlignment="1" applyProtection="1">
      <alignment horizontal="center" vertical="top"/>
    </xf>
    <xf numFmtId="0" fontId="141" fillId="13" borderId="0" xfId="0" applyFont="1" applyFill="1" applyAlignment="1" applyProtection="1">
      <alignment vertical="top"/>
    </xf>
    <xf numFmtId="0" fontId="141" fillId="6" borderId="1" xfId="0" applyFont="1" applyFill="1" applyBorder="1" applyAlignment="1" applyProtection="1">
      <alignment horizontal="center"/>
    </xf>
    <xf numFmtId="0" fontId="5" fillId="8" borderId="1" xfId="0" applyFont="1" applyFill="1" applyBorder="1" applyAlignment="1" applyProtection="1">
      <alignment horizontal="center" vertical="center"/>
    </xf>
    <xf numFmtId="0" fontId="148" fillId="5" borderId="1" xfId="0" applyFont="1" applyFill="1" applyBorder="1" applyAlignment="1" applyProtection="1">
      <alignment horizontal="center" vertical="center" wrapText="1"/>
    </xf>
    <xf numFmtId="0" fontId="53" fillId="13" borderId="0" xfId="0" applyFont="1" applyFill="1" applyBorder="1" applyAlignment="1" applyProtection="1">
      <alignment vertical="center" wrapText="1"/>
    </xf>
    <xf numFmtId="0" fontId="141" fillId="6" borderId="2" xfId="0" applyFont="1" applyFill="1" applyBorder="1" applyAlignment="1" applyProtection="1">
      <alignment horizontal="center" vertical="center"/>
    </xf>
    <xf numFmtId="0" fontId="141" fillId="12" borderId="2" xfId="0" applyFont="1" applyFill="1" applyBorder="1" applyAlignment="1" applyProtection="1">
      <alignment horizontal="center"/>
    </xf>
    <xf numFmtId="0" fontId="141" fillId="12" borderId="2" xfId="0" applyFont="1" applyFill="1" applyBorder="1" applyAlignment="1" applyProtection="1">
      <alignment horizontal="center" vertical="center"/>
    </xf>
    <xf numFmtId="0" fontId="141" fillId="6" borderId="1" xfId="0" applyFont="1" applyFill="1" applyBorder="1" applyAlignment="1" applyProtection="1">
      <alignment horizontal="center" vertical="center"/>
    </xf>
    <xf numFmtId="0" fontId="141" fillId="12" borderId="1" xfId="0" applyFont="1" applyFill="1" applyBorder="1" applyAlignment="1" applyProtection="1">
      <alignment horizontal="center"/>
    </xf>
    <xf numFmtId="0" fontId="141" fillId="12" borderId="1" xfId="0" applyFont="1" applyFill="1" applyBorder="1" applyAlignment="1" applyProtection="1">
      <alignment horizontal="center" vertical="center"/>
    </xf>
    <xf numFmtId="0" fontId="70" fillId="13" borderId="14" xfId="0" applyFont="1" applyFill="1" applyBorder="1" applyProtection="1"/>
    <xf numFmtId="0" fontId="0" fillId="0" borderId="0" xfId="0" applyFill="1" applyAlignment="1" applyProtection="1">
      <alignment horizontal="center" wrapText="1"/>
    </xf>
    <xf numFmtId="0" fontId="136" fillId="10" borderId="3" xfId="5" applyFont="1" applyFill="1" applyBorder="1" applyAlignment="1" applyProtection="1">
      <alignment vertical="top" wrapText="1" shrinkToFit="1"/>
      <protection hidden="1"/>
    </xf>
    <xf numFmtId="0" fontId="136" fillId="10" borderId="0" xfId="5" applyFont="1" applyFill="1" applyBorder="1" applyAlignment="1" applyProtection="1">
      <alignment vertical="top" wrapText="1" shrinkToFit="1"/>
      <protection hidden="1"/>
    </xf>
    <xf numFmtId="0" fontId="136" fillId="10" borderId="15" xfId="5" applyFont="1" applyFill="1" applyBorder="1" applyAlignment="1" applyProtection="1">
      <alignment vertical="top" wrapText="1" shrinkToFit="1"/>
      <protection hidden="1"/>
    </xf>
    <xf numFmtId="0" fontId="136" fillId="10" borderId="4" xfId="5" applyFont="1" applyFill="1" applyBorder="1" applyAlignment="1" applyProtection="1">
      <alignment vertical="top" wrapText="1" shrinkToFit="1"/>
      <protection hidden="1"/>
    </xf>
    <xf numFmtId="0" fontId="136" fillId="10" borderId="14" xfId="5" applyFont="1" applyFill="1" applyBorder="1" applyAlignment="1" applyProtection="1">
      <alignment vertical="top" wrapText="1" shrinkToFit="1"/>
      <protection hidden="1"/>
    </xf>
    <xf numFmtId="0" fontId="136" fillId="10" borderId="10" xfId="5" applyFont="1" applyFill="1" applyBorder="1" applyAlignment="1" applyProtection="1">
      <alignment vertical="top" wrapText="1" shrinkToFit="1"/>
      <protection hidden="1"/>
    </xf>
    <xf numFmtId="0" fontId="155" fillId="3" borderId="6" xfId="5" quotePrefix="1" applyFont="1" applyFill="1" applyBorder="1" applyAlignment="1" applyProtection="1">
      <alignment horizontal="left" vertical="top"/>
    </xf>
    <xf numFmtId="0" fontId="75" fillId="5" borderId="1" xfId="0" applyFont="1" applyFill="1" applyBorder="1" applyAlignment="1" applyProtection="1">
      <alignment horizontal="center" wrapText="1"/>
      <protection hidden="1"/>
    </xf>
    <xf numFmtId="0" fontId="148" fillId="13" borderId="11" xfId="5" applyFont="1" applyFill="1" applyBorder="1" applyAlignment="1" applyProtection="1">
      <alignment vertical="top"/>
      <protection hidden="1"/>
    </xf>
    <xf numFmtId="0" fontId="136" fillId="13" borderId="12" xfId="5" applyFont="1" applyFill="1" applyBorder="1" applyAlignment="1" applyProtection="1">
      <alignment vertical="top"/>
      <protection hidden="1"/>
    </xf>
    <xf numFmtId="0" fontId="136" fillId="13" borderId="13" xfId="5" applyFont="1" applyFill="1" applyBorder="1" applyAlignment="1" applyProtection="1">
      <alignment vertical="top"/>
      <protection hidden="1"/>
    </xf>
    <xf numFmtId="0" fontId="158" fillId="13" borderId="0" xfId="0" applyFont="1" applyFill="1" applyProtection="1"/>
    <xf numFmtId="0" fontId="158" fillId="13" borderId="0" xfId="0" applyFont="1" applyFill="1" applyAlignment="1" applyProtection="1"/>
    <xf numFmtId="0" fontId="6" fillId="29" borderId="0" xfId="0" applyFont="1" applyFill="1" applyAlignment="1" applyProtection="1"/>
    <xf numFmtId="0" fontId="21" fillId="29" borderId="0" xfId="0" applyFont="1" applyFill="1" applyAlignment="1" applyProtection="1">
      <alignment horizontal="center" vertical="center"/>
    </xf>
    <xf numFmtId="0" fontId="3" fillId="29" borderId="0" xfId="0" applyFont="1" applyFill="1" applyProtection="1"/>
    <xf numFmtId="0" fontId="0" fillId="29" borderId="0" xfId="0" applyFont="1" applyFill="1" applyProtection="1"/>
    <xf numFmtId="0" fontId="0" fillId="29" borderId="0" xfId="0" applyFont="1" applyFill="1" applyBorder="1" applyProtection="1"/>
    <xf numFmtId="0" fontId="6" fillId="29" borderId="0" xfId="0" applyFont="1" applyFill="1" applyAlignment="1" applyProtection="1">
      <alignment vertical="top" wrapText="1"/>
    </xf>
    <xf numFmtId="0" fontId="6" fillId="29" borderId="0" xfId="0" applyFont="1" applyFill="1" applyAlignment="1" applyProtection="1">
      <alignment horizontal="left" vertical="top"/>
    </xf>
    <xf numFmtId="0" fontId="71" fillId="13" borderId="0" xfId="0" applyFont="1" applyFill="1" applyAlignment="1" applyProtection="1">
      <alignment horizontal="left"/>
    </xf>
    <xf numFmtId="0" fontId="97" fillId="13" borderId="0" xfId="0" applyFont="1" applyFill="1" applyAlignment="1" applyProtection="1">
      <alignment horizontal="left" vertical="center"/>
    </xf>
    <xf numFmtId="0" fontId="72" fillId="13" borderId="0" xfId="0" applyFont="1" applyFill="1" applyAlignment="1" applyProtection="1">
      <alignment horizontal="left"/>
    </xf>
    <xf numFmtId="0" fontId="70" fillId="13" borderId="0" xfId="0" applyFont="1" applyFill="1" applyAlignment="1" applyProtection="1">
      <alignment horizontal="left"/>
    </xf>
    <xf numFmtId="0" fontId="51" fillId="0" borderId="0" xfId="0" applyFont="1" applyFill="1" applyProtection="1"/>
    <xf numFmtId="0" fontId="5" fillId="8" borderId="4" xfId="0" applyFont="1" applyFill="1" applyBorder="1" applyAlignment="1" applyProtection="1">
      <alignment horizontal="center" vertical="top"/>
    </xf>
    <xf numFmtId="0" fontId="141" fillId="6" borderId="5" xfId="0" applyFont="1" applyFill="1" applyBorder="1" applyAlignment="1" applyProtection="1">
      <alignment horizontal="center" vertical="center"/>
    </xf>
    <xf numFmtId="0" fontId="128" fillId="13" borderId="0" xfId="0" applyFont="1" applyFill="1" applyProtection="1"/>
    <xf numFmtId="0" fontId="133" fillId="13" borderId="0" xfId="0" applyFont="1" applyFill="1" applyProtection="1"/>
    <xf numFmtId="0" fontId="148" fillId="10" borderId="0" xfId="0" applyFont="1" applyFill="1" applyBorder="1" applyAlignment="1" applyProtection="1">
      <alignment horizontal="center" vertical="center" wrapText="1"/>
    </xf>
    <xf numFmtId="0" fontId="146" fillId="13" borderId="0" xfId="0" applyFont="1" applyFill="1" applyProtection="1"/>
    <xf numFmtId="0" fontId="57" fillId="13" borderId="0" xfId="0" applyFont="1" applyFill="1" applyProtection="1"/>
    <xf numFmtId="0" fontId="73" fillId="0"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107" fillId="10" borderId="0" xfId="0" applyFont="1" applyFill="1" applyAlignment="1" applyProtection="1">
      <alignment horizontal="left" wrapText="1"/>
    </xf>
    <xf numFmtId="0" fontId="73" fillId="10" borderId="0" xfId="0" applyFont="1" applyFill="1" applyBorder="1" applyAlignment="1" applyProtection="1">
      <alignment vertical="center" wrapText="1"/>
    </xf>
    <xf numFmtId="0" fontId="3" fillId="16" borderId="2" xfId="0" applyFont="1" applyFill="1" applyBorder="1" applyAlignment="1" applyProtection="1">
      <alignment horizontal="center" vertical="center" wrapText="1"/>
    </xf>
    <xf numFmtId="0" fontId="73" fillId="10" borderId="0" xfId="0" applyFont="1" applyFill="1" applyBorder="1" applyAlignment="1" applyProtection="1">
      <alignment vertical="top" wrapText="1"/>
    </xf>
    <xf numFmtId="0" fontId="73" fillId="10" borderId="0" xfId="0" applyFont="1" applyFill="1" applyBorder="1" applyAlignment="1" applyProtection="1">
      <alignment horizontal="center" wrapText="1"/>
    </xf>
    <xf numFmtId="0" fontId="73" fillId="10" borderId="0" xfId="0" applyFont="1" applyFill="1" applyBorder="1" applyAlignment="1" applyProtection="1">
      <alignment horizontal="left" wrapText="1"/>
    </xf>
    <xf numFmtId="0" fontId="0" fillId="10" borderId="0" xfId="0" applyFont="1" applyFill="1" applyAlignment="1" applyProtection="1">
      <alignment horizontal="left"/>
    </xf>
    <xf numFmtId="0" fontId="0" fillId="10" borderId="0" xfId="0" applyFont="1" applyFill="1" applyAlignment="1" applyProtection="1">
      <alignment horizontal="center"/>
    </xf>
    <xf numFmtId="0" fontId="70" fillId="0" borderId="0" xfId="0" applyFont="1" applyFill="1" applyAlignment="1" applyProtection="1"/>
    <xf numFmtId="0" fontId="70" fillId="13" borderId="2" xfId="0" applyFont="1" applyFill="1" applyBorder="1" applyProtection="1"/>
    <xf numFmtId="0" fontId="0" fillId="28" borderId="0" xfId="0" applyFont="1" applyFill="1" applyBorder="1" applyAlignment="1" applyProtection="1">
      <alignment horizontal="center" vertical="center"/>
    </xf>
    <xf numFmtId="0" fontId="3" fillId="8" borderId="0" xfId="0" applyFont="1" applyFill="1" applyBorder="1" applyAlignment="1">
      <alignment horizontal="left" wrapText="1" indent="1"/>
    </xf>
    <xf numFmtId="0" fontId="72" fillId="13" borderId="0" xfId="0" applyFont="1" applyFill="1" applyAlignment="1" applyProtection="1">
      <alignment horizontal="center" wrapText="1"/>
    </xf>
    <xf numFmtId="0" fontId="72" fillId="13" borderId="0" xfId="0" applyFont="1" applyFill="1" applyAlignment="1" applyProtection="1">
      <alignment horizontal="center"/>
    </xf>
    <xf numFmtId="0" fontId="3" fillId="10" borderId="0" xfId="0" applyFont="1" applyFill="1" applyBorder="1" applyAlignment="1">
      <alignment horizontal="left" wrapText="1" indent="1"/>
    </xf>
    <xf numFmtId="0" fontId="3" fillId="8" borderId="0" xfId="0" applyFont="1" applyFill="1" applyBorder="1" applyAlignment="1">
      <alignment horizontal="left" vertical="center" indent="1"/>
    </xf>
    <xf numFmtId="0" fontId="72" fillId="13" borderId="0" xfId="0" applyFont="1" applyFill="1" applyBorder="1" applyAlignment="1" applyProtection="1">
      <alignment horizontal="center" vertical="center" wrapText="1"/>
    </xf>
    <xf numFmtId="0" fontId="3" fillId="13" borderId="0" xfId="0" applyFont="1" applyFill="1" applyBorder="1" applyAlignment="1">
      <alignment vertical="center"/>
    </xf>
    <xf numFmtId="0" fontId="3" fillId="13" borderId="0" xfId="0" applyFont="1" applyFill="1" applyBorder="1" applyAlignment="1">
      <alignment vertical="center" wrapText="1"/>
    </xf>
    <xf numFmtId="0" fontId="70" fillId="13" borderId="0" xfId="0" applyFont="1" applyFill="1" applyAlignment="1" applyProtection="1">
      <alignment wrapText="1"/>
    </xf>
    <xf numFmtId="0" fontId="72" fillId="13" borderId="0" xfId="0" applyFont="1" applyFill="1" applyAlignment="1" applyProtection="1">
      <alignment horizontal="center" vertical="top" wrapText="1"/>
    </xf>
    <xf numFmtId="0" fontId="3" fillId="13" borderId="0" xfId="0" applyFont="1" applyFill="1" applyBorder="1" applyAlignment="1" applyProtection="1">
      <alignment horizontal="center" wrapText="1"/>
    </xf>
    <xf numFmtId="0" fontId="128" fillId="13" borderId="0" xfId="0" applyFont="1" applyFill="1" applyAlignment="1" applyProtection="1"/>
    <xf numFmtId="0" fontId="5" fillId="8" borderId="1" xfId="0" applyFont="1" applyFill="1" applyBorder="1" applyAlignment="1" applyProtection="1">
      <alignment horizontal="center" vertical="top"/>
    </xf>
    <xf numFmtId="165" fontId="0" fillId="0" borderId="0" xfId="0" applyNumberFormat="1" applyFont="1" applyFill="1" applyBorder="1" applyProtection="1"/>
    <xf numFmtId="165" fontId="70" fillId="0" borderId="0" xfId="0" applyNumberFormat="1" applyFont="1" applyFill="1" applyBorder="1" applyAlignment="1" applyProtection="1">
      <alignment horizontal="center" vertical="top"/>
    </xf>
    <xf numFmtId="0" fontId="83" fillId="0" borderId="0" xfId="5" applyFont="1" applyFill="1" applyBorder="1" applyAlignment="1" applyProtection="1">
      <alignment horizontal="left" vertical="top"/>
    </xf>
    <xf numFmtId="0" fontId="70" fillId="0" borderId="0" xfId="0" applyFont="1" applyFill="1" applyBorder="1" applyAlignment="1" applyProtection="1">
      <alignment horizontal="right" vertical="top"/>
    </xf>
    <xf numFmtId="0" fontId="85" fillId="5" borderId="6" xfId="5" applyFont="1" applyFill="1" applyBorder="1" applyAlignment="1" applyProtection="1">
      <alignment vertical="top"/>
      <protection hidden="1"/>
    </xf>
    <xf numFmtId="0" fontId="85" fillId="5" borderId="7" xfId="5" applyFont="1" applyFill="1" applyBorder="1" applyAlignment="1" applyProtection="1">
      <alignment vertical="top"/>
      <protection hidden="1"/>
    </xf>
    <xf numFmtId="0" fontId="85" fillId="5" borderId="8" xfId="5" applyFont="1" applyFill="1" applyBorder="1" applyAlignment="1" applyProtection="1">
      <alignment vertical="top"/>
      <protection hidden="1"/>
    </xf>
    <xf numFmtId="0" fontId="70" fillId="13" borderId="9" xfId="0" applyFont="1" applyFill="1" applyBorder="1" applyAlignment="1" applyProtection="1"/>
    <xf numFmtId="0" fontId="70" fillId="13" borderId="15" xfId="0" applyFont="1" applyFill="1" applyBorder="1" applyAlignment="1" applyProtection="1"/>
    <xf numFmtId="0" fontId="70" fillId="13" borderId="2" xfId="0" applyFont="1" applyFill="1" applyBorder="1" applyAlignment="1" applyProtection="1"/>
    <xf numFmtId="0" fontId="75" fillId="13" borderId="5" xfId="0" applyFont="1" applyFill="1" applyBorder="1" applyAlignment="1" applyProtection="1">
      <alignment horizontal="center" vertical="center" wrapText="1"/>
      <protection hidden="1"/>
    </xf>
    <xf numFmtId="0" fontId="15" fillId="5" borderId="1" xfId="5" applyFill="1" applyBorder="1" applyAlignment="1" applyProtection="1">
      <alignment horizontal="center" vertical="center"/>
    </xf>
    <xf numFmtId="0" fontId="70" fillId="0" borderId="1" xfId="0" applyFont="1" applyFill="1" applyBorder="1" applyAlignment="1" applyProtection="1">
      <alignment horizontal="center" vertical="top"/>
      <protection locked="0"/>
    </xf>
    <xf numFmtId="0" fontId="26" fillId="0" borderId="0" xfId="0" applyFont="1" applyFill="1" applyAlignment="1" applyProtection="1">
      <alignment horizontal="left" wrapText="1"/>
    </xf>
    <xf numFmtId="0" fontId="0" fillId="7" borderId="5" xfId="0" applyFont="1" applyFill="1" applyBorder="1" applyAlignment="1" applyProtection="1">
      <alignment horizontal="left" vertical="top" wrapText="1"/>
    </xf>
    <xf numFmtId="0" fontId="79" fillId="13" borderId="9" xfId="0" applyFont="1" applyFill="1" applyBorder="1" applyAlignment="1" applyProtection="1">
      <alignment horizontal="center"/>
      <protection hidden="1"/>
    </xf>
    <xf numFmtId="0" fontId="0" fillId="3" borderId="1" xfId="0" applyFill="1" applyBorder="1" applyProtection="1"/>
    <xf numFmtId="0" fontId="22" fillId="0" borderId="0" xfId="0" applyFont="1" applyFill="1" applyBorder="1" applyAlignment="1" applyProtection="1">
      <alignment horizontal="left" vertical="top"/>
    </xf>
    <xf numFmtId="0" fontId="22" fillId="0" borderId="0" xfId="0" applyFont="1" applyFill="1" applyProtection="1"/>
    <xf numFmtId="0" fontId="5" fillId="0" borderId="11" xfId="0" applyFont="1" applyFill="1" applyBorder="1" applyProtection="1"/>
    <xf numFmtId="0" fontId="5" fillId="0" borderId="3" xfId="0" applyFont="1" applyFill="1" applyBorder="1" applyProtection="1"/>
    <xf numFmtId="0" fontId="0" fillId="0" borderId="9" xfId="0" applyFont="1" applyFill="1" applyBorder="1" applyAlignment="1" applyProtection="1">
      <alignment vertical="center"/>
    </xf>
    <xf numFmtId="0" fontId="0" fillId="0" borderId="2" xfId="0" applyFont="1" applyFill="1" applyBorder="1" applyAlignment="1" applyProtection="1">
      <alignment horizontal="left" vertical="center" wrapText="1"/>
    </xf>
    <xf numFmtId="0" fontId="1" fillId="0" borderId="0" xfId="0" applyFont="1" applyFill="1" applyBorder="1" applyAlignment="1" applyProtection="1">
      <alignment vertical="center"/>
    </xf>
    <xf numFmtId="0" fontId="4" fillId="5" borderId="5" xfId="0" applyFont="1" applyFill="1" applyBorder="1" applyAlignment="1" applyProtection="1">
      <alignment horizontal="center"/>
    </xf>
    <xf numFmtId="0" fontId="1" fillId="4" borderId="0" xfId="0" applyFont="1" applyFill="1" applyBorder="1" applyAlignment="1">
      <alignment horizontal="left" vertical="top" wrapText="1"/>
    </xf>
    <xf numFmtId="164" fontId="8" fillId="8" borderId="1" xfId="2" applyFont="1" applyFill="1" applyBorder="1" applyAlignment="1" applyProtection="1">
      <alignment vertical="top" wrapText="1"/>
    </xf>
    <xf numFmtId="0" fontId="21" fillId="0" borderId="0" xfId="0" applyFont="1" applyFill="1" applyAlignment="1" applyProtection="1">
      <alignment horizontal="right"/>
    </xf>
    <xf numFmtId="0" fontId="0" fillId="0" borderId="0" xfId="0" applyFont="1" applyFill="1" applyAlignment="1" applyProtection="1">
      <alignment horizontal="right"/>
    </xf>
    <xf numFmtId="0" fontId="0" fillId="0" borderId="0" xfId="0" applyFont="1" applyAlignment="1" applyProtection="1">
      <alignment horizontal="right"/>
    </xf>
    <xf numFmtId="165" fontId="0" fillId="14" borderId="0" xfId="0" applyNumberFormat="1" applyFont="1" applyFill="1" applyAlignment="1" applyProtection="1">
      <alignment horizontal="right"/>
    </xf>
    <xf numFmtId="165" fontId="0" fillId="0" borderId="0" xfId="0" applyNumberFormat="1" applyFont="1" applyFill="1" applyBorder="1" applyAlignment="1" applyProtection="1">
      <alignment horizontal="right"/>
    </xf>
    <xf numFmtId="0" fontId="0" fillId="0" borderId="0" xfId="0" applyFont="1" applyFill="1" applyBorder="1" applyAlignment="1" applyProtection="1">
      <alignment horizontal="right"/>
    </xf>
    <xf numFmtId="0" fontId="0" fillId="0" borderId="0" xfId="0" applyFont="1" applyBorder="1" applyAlignment="1" applyProtection="1">
      <alignment horizontal="right"/>
    </xf>
    <xf numFmtId="0" fontId="1" fillId="0" borderId="0" xfId="1" applyBorder="1" applyAlignment="1" applyProtection="1">
      <alignment horizontal="right"/>
    </xf>
    <xf numFmtId="0" fontId="1" fillId="0" borderId="0" xfId="1" applyFill="1" applyBorder="1" applyAlignment="1" applyProtection="1">
      <alignment horizontal="right"/>
    </xf>
    <xf numFmtId="0" fontId="71" fillId="3" borderId="6" xfId="0" applyFont="1" applyFill="1" applyBorder="1" applyAlignment="1" applyProtection="1">
      <alignment horizontal="left"/>
    </xf>
    <xf numFmtId="0" fontId="71" fillId="3" borderId="8" xfId="0" applyFont="1" applyFill="1" applyBorder="1" applyAlignment="1" applyProtection="1">
      <alignment horizontal="left"/>
    </xf>
    <xf numFmtId="0" fontId="70" fillId="20" borderId="0" xfId="0" applyFont="1" applyFill="1" applyBorder="1" applyAlignment="1" applyProtection="1">
      <alignment horizontal="left" vertical="top" wrapText="1"/>
    </xf>
    <xf numFmtId="0" fontId="70" fillId="20" borderId="15" xfId="0" applyFont="1" applyFill="1" applyBorder="1" applyAlignment="1" applyProtection="1">
      <alignment horizontal="left" vertical="top" wrapText="1"/>
    </xf>
    <xf numFmtId="0" fontId="70" fillId="20" borderId="0" xfId="0" applyFont="1" applyFill="1" applyBorder="1" applyAlignment="1" applyProtection="1">
      <alignment horizontal="left" wrapText="1"/>
    </xf>
    <xf numFmtId="0" fontId="70" fillId="20" borderId="15" xfId="0" applyFont="1" applyFill="1" applyBorder="1" applyAlignment="1" applyProtection="1">
      <alignment horizontal="left" wrapText="1"/>
    </xf>
    <xf numFmtId="0" fontId="70" fillId="20" borderId="0" xfId="0" applyFont="1" applyFill="1" applyBorder="1" applyAlignment="1" applyProtection="1">
      <alignment wrapText="1"/>
    </xf>
    <xf numFmtId="0" fontId="75" fillId="13" borderId="12" xfId="5" applyFont="1" applyFill="1" applyBorder="1" applyAlignment="1" applyProtection="1">
      <alignment horizontal="left" vertical="top" wrapText="1"/>
      <protection hidden="1"/>
    </xf>
    <xf numFmtId="0" fontId="70" fillId="13" borderId="12" xfId="0" applyFont="1" applyFill="1" applyBorder="1" applyAlignment="1" applyProtection="1">
      <alignment horizontal="left" vertical="top" wrapText="1"/>
      <protection hidden="1"/>
    </xf>
    <xf numFmtId="0" fontId="70" fillId="13" borderId="9" xfId="0" applyFont="1" applyFill="1" applyBorder="1" applyAlignment="1" applyProtection="1">
      <alignment horizontal="center"/>
      <protection hidden="1"/>
    </xf>
    <xf numFmtId="0" fontId="70" fillId="13" borderId="5" xfId="0" applyFont="1" applyFill="1" applyBorder="1" applyAlignment="1" applyProtection="1">
      <alignment horizontal="center"/>
      <protection hidden="1"/>
    </xf>
    <xf numFmtId="0" fontId="70" fillId="13" borderId="2" xfId="0" applyFont="1" applyFill="1" applyBorder="1" applyAlignment="1" applyProtection="1">
      <alignment horizontal="center"/>
      <protection hidden="1"/>
    </xf>
    <xf numFmtId="0" fontId="70" fillId="6" borderId="5" xfId="0" applyFont="1" applyFill="1" applyBorder="1" applyAlignment="1" applyProtection="1">
      <alignment horizontal="center" vertical="center"/>
    </xf>
    <xf numFmtId="0" fontId="70" fillId="6" borderId="2" xfId="0" applyFont="1" applyFill="1" applyBorder="1" applyAlignment="1" applyProtection="1">
      <alignment horizontal="center" vertical="center"/>
    </xf>
    <xf numFmtId="0" fontId="70" fillId="13" borderId="5" xfId="0" applyFont="1" applyFill="1" applyBorder="1" applyAlignment="1" applyProtection="1">
      <alignment horizontal="center" vertical="center"/>
      <protection hidden="1"/>
    </xf>
    <xf numFmtId="0" fontId="70" fillId="13" borderId="9" xfId="0" applyFont="1" applyFill="1" applyBorder="1" applyAlignment="1" applyProtection="1">
      <alignment horizontal="center" vertical="center"/>
      <protection hidden="1"/>
    </xf>
    <xf numFmtId="0" fontId="87" fillId="18" borderId="0" xfId="0" applyFont="1" applyFill="1" applyBorder="1" applyAlignment="1" applyProtection="1">
      <alignment horizontal="center" vertical="center"/>
    </xf>
    <xf numFmtId="0" fontId="0" fillId="0" borderId="0" xfId="0" applyFont="1" applyFill="1" applyAlignment="1" applyProtection="1">
      <alignment horizontal="center"/>
    </xf>
    <xf numFmtId="0" fontId="0" fillId="0" borderId="0" xfId="0" applyFont="1" applyAlignment="1" applyProtection="1">
      <alignment horizontal="center"/>
    </xf>
    <xf numFmtId="0" fontId="28" fillId="0" borderId="0" xfId="0" applyFont="1" applyAlignment="1" applyProtection="1">
      <alignment horizontal="center"/>
    </xf>
    <xf numFmtId="0" fontId="72" fillId="13" borderId="0" xfId="0" applyFont="1" applyFill="1" applyAlignment="1" applyProtection="1">
      <alignment wrapText="1"/>
    </xf>
    <xf numFmtId="0" fontId="3" fillId="13" borderId="0" xfId="0" applyFont="1" applyFill="1" applyBorder="1" applyAlignment="1" applyProtection="1">
      <alignment horizontal="center" vertical="center" wrapText="1"/>
    </xf>
    <xf numFmtId="0" fontId="0" fillId="13" borderId="0" xfId="0" applyFill="1" applyAlignment="1" applyProtection="1">
      <alignment horizontal="left" wrapText="1"/>
    </xf>
    <xf numFmtId="0" fontId="75" fillId="5" borderId="5" xfId="0"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70" fillId="10" borderId="0" xfId="0" applyFont="1" applyFill="1" applyBorder="1" applyAlignment="1" applyProtection="1">
      <alignment horizontal="center"/>
    </xf>
    <xf numFmtId="0" fontId="70" fillId="13" borderId="0" xfId="0" applyFont="1" applyFill="1" applyAlignment="1" applyProtection="1">
      <alignment horizontal="left" wrapText="1"/>
    </xf>
    <xf numFmtId="0" fontId="28" fillId="0" borderId="0" xfId="0" applyFont="1" applyAlignment="1" applyProtection="1">
      <alignment horizontal="center"/>
    </xf>
    <xf numFmtId="0" fontId="29" fillId="0" borderId="0" xfId="0" applyFont="1" applyAlignment="1" applyProtection="1">
      <alignment horizontal="center"/>
    </xf>
    <xf numFmtId="0" fontId="75" fillId="5" borderId="1" xfId="0" applyFont="1" applyFill="1" applyBorder="1" applyAlignment="1" applyProtection="1">
      <alignment horizontal="center"/>
    </xf>
    <xf numFmtId="0" fontId="75" fillId="5" borderId="1" xfId="0" applyFont="1" applyFill="1" applyBorder="1" applyAlignment="1" applyProtection="1">
      <alignment horizontal="center" vertical="center"/>
    </xf>
    <xf numFmtId="0" fontId="70" fillId="0" borderId="0" xfId="0" applyFont="1" applyFill="1" applyBorder="1" applyAlignment="1" applyProtection="1">
      <alignment horizontal="left" wrapText="1"/>
    </xf>
    <xf numFmtId="0" fontId="0" fillId="0" borderId="0" xfId="0" applyFont="1" applyFill="1" applyBorder="1" applyAlignment="1" applyProtection="1">
      <alignment horizontal="center" wrapText="1"/>
    </xf>
    <xf numFmtId="0" fontId="0" fillId="11" borderId="0" xfId="0" applyFont="1" applyFill="1" applyAlignment="1" applyProtection="1">
      <alignment horizontal="center"/>
    </xf>
    <xf numFmtId="0" fontId="0" fillId="0" borderId="0" xfId="0" applyFont="1" applyFill="1" applyAlignment="1" applyProtection="1">
      <alignment horizontal="center"/>
    </xf>
    <xf numFmtId="0" fontId="103" fillId="7" borderId="0" xfId="0" applyFont="1" applyFill="1" applyBorder="1" applyAlignment="1" applyProtection="1">
      <alignment horizontal="center" vertical="center"/>
    </xf>
    <xf numFmtId="0" fontId="0" fillId="13" borderId="0" xfId="0" applyFill="1" applyAlignment="1" applyProtection="1">
      <alignment horizontal="left" wrapText="1"/>
    </xf>
    <xf numFmtId="0" fontId="3" fillId="13" borderId="0" xfId="0" applyFont="1" applyFill="1" applyBorder="1" applyAlignment="1" applyProtection="1">
      <alignment horizontal="left" vertical="center" wrapText="1"/>
    </xf>
    <xf numFmtId="0" fontId="70" fillId="0" borderId="3" xfId="0" applyFont="1" applyFill="1" applyBorder="1" applyAlignment="1" applyProtection="1">
      <alignment horizontal="center"/>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103" fillId="24" borderId="0" xfId="0" applyFont="1" applyFill="1" applyBorder="1" applyAlignment="1" applyProtection="1">
      <alignment horizontal="center" vertical="center"/>
    </xf>
    <xf numFmtId="0" fontId="0" fillId="0" borderId="0" xfId="0" applyFont="1" applyAlignment="1" applyProtection="1">
      <alignment horizontal="center"/>
    </xf>
    <xf numFmtId="0" fontId="71" fillId="0" borderId="0" xfId="0" applyFont="1" applyFill="1" applyBorder="1" applyAlignment="1" applyProtection="1">
      <alignment horizontal="left"/>
    </xf>
    <xf numFmtId="0" fontId="70" fillId="0" borderId="0" xfId="0" applyFont="1" applyFill="1" applyBorder="1" applyAlignment="1" applyProtection="1">
      <alignment horizontal="center"/>
    </xf>
    <xf numFmtId="0" fontId="70" fillId="13" borderId="0" xfId="0" applyFont="1" applyFill="1" applyAlignment="1" applyProtection="1">
      <alignment horizontal="left" wrapText="1"/>
    </xf>
    <xf numFmtId="0" fontId="72" fillId="13" borderId="0" xfId="0" applyFont="1" applyFill="1" applyAlignment="1" applyProtection="1">
      <alignment wrapText="1"/>
    </xf>
    <xf numFmtId="0" fontId="15" fillId="0" borderId="0" xfId="5" applyFont="1" applyFill="1" applyAlignment="1" applyProtection="1">
      <alignment horizontal="center"/>
    </xf>
    <xf numFmtId="0" fontId="72" fillId="13" borderId="0" xfId="0" applyFont="1" applyFill="1" applyBorder="1" applyAlignment="1" applyProtection="1">
      <alignment horizontal="left" vertical="center" wrapText="1"/>
    </xf>
    <xf numFmtId="0" fontId="2" fillId="13" borderId="0" xfId="0" applyFont="1" applyFill="1" applyBorder="1" applyAlignment="1" applyProtection="1">
      <alignment horizontal="left"/>
    </xf>
    <xf numFmtId="0" fontId="70" fillId="13" borderId="0" xfId="0" applyFont="1" applyFill="1" applyBorder="1" applyAlignment="1" applyProtection="1">
      <alignment horizontal="left" wrapText="1"/>
    </xf>
    <xf numFmtId="0" fontId="71" fillId="13" borderId="0" xfId="0" applyFont="1" applyFill="1" applyBorder="1" applyAlignment="1" applyProtection="1">
      <alignment horizontal="left"/>
    </xf>
    <xf numFmtId="0" fontId="70" fillId="0" borderId="0" xfId="0" applyFont="1" applyFill="1" applyBorder="1" applyAlignment="1" applyProtection="1">
      <alignment horizontal="left" wrapText="1"/>
    </xf>
    <xf numFmtId="0" fontId="31" fillId="0" borderId="0" xfId="0" applyFont="1" applyFill="1" applyBorder="1" applyAlignment="1" applyProtection="1">
      <alignment horizontal="center" wrapText="1"/>
    </xf>
    <xf numFmtId="0" fontId="0" fillId="0" borderId="0" xfId="0" applyFont="1" applyFill="1" applyBorder="1" applyAlignment="1" applyProtection="1">
      <alignment horizontal="center" wrapText="1"/>
    </xf>
    <xf numFmtId="49" fontId="72" fillId="0" borderId="0" xfId="0" applyNumberFormat="1" applyFont="1" applyFill="1" applyBorder="1" applyAlignment="1" applyProtection="1">
      <alignment horizontal="center" wrapText="1"/>
    </xf>
    <xf numFmtId="0" fontId="70" fillId="5" borderId="1" xfId="0" applyFont="1" applyFill="1" applyBorder="1" applyAlignment="1" applyProtection="1">
      <alignment horizontal="center" vertical="center"/>
    </xf>
    <xf numFmtId="0" fontId="0" fillId="0" borderId="0" xfId="0" applyFont="1" applyFill="1" applyBorder="1" applyAlignment="1" applyProtection="1">
      <alignment horizontal="left" vertical="center" wrapText="1"/>
    </xf>
    <xf numFmtId="0" fontId="71" fillId="0" borderId="14" xfId="0" applyFont="1" applyFill="1" applyBorder="1" applyAlignment="1" applyProtection="1">
      <alignment horizontal="left" wrapText="1"/>
    </xf>
    <xf numFmtId="0" fontId="5" fillId="13" borderId="0" xfId="0" applyFont="1" applyFill="1" applyAlignment="1" applyProtection="1">
      <alignment horizontal="left" vertical="top" wrapText="1"/>
    </xf>
    <xf numFmtId="0" fontId="0" fillId="13" borderId="0" xfId="0" applyFont="1" applyFill="1" applyAlignment="1" applyProtection="1">
      <alignment horizontal="left" wrapText="1"/>
    </xf>
    <xf numFmtId="0" fontId="31" fillId="13" borderId="0" xfId="0" applyFont="1" applyFill="1" applyAlignment="1" applyProtection="1">
      <alignment horizontal="left" vertical="center"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5" fillId="0" borderId="0" xfId="0" applyFont="1" applyFill="1" applyAlignment="1" applyProtection="1">
      <alignment horizontal="left" vertical="top" wrapText="1"/>
    </xf>
    <xf numFmtId="0" fontId="141" fillId="5" borderId="16" xfId="0" applyFont="1" applyFill="1" applyBorder="1" applyAlignment="1" applyProtection="1">
      <alignment horizontal="center" vertical="center" wrapText="1"/>
    </xf>
    <xf numFmtId="0" fontId="0" fillId="5" borderId="13" xfId="0" applyFill="1" applyBorder="1" applyProtection="1"/>
    <xf numFmtId="0" fontId="144" fillId="6" borderId="5" xfId="0" applyFont="1" applyFill="1" applyBorder="1" applyAlignment="1" applyProtection="1">
      <alignment horizontal="center"/>
    </xf>
    <xf numFmtId="0" fontId="144" fillId="5" borderId="1" xfId="0"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pplyProtection="1">
      <alignment horizontal="center" vertical="center"/>
    </xf>
    <xf numFmtId="0" fontId="0" fillId="8" borderId="2" xfId="0" applyFill="1" applyBorder="1" applyAlignment="1" applyProtection="1">
      <alignment horizontal="center" vertical="center"/>
    </xf>
    <xf numFmtId="0" fontId="0" fillId="0" borderId="6" xfId="0"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 xfId="0" applyFont="1" applyFill="1" applyBorder="1" applyAlignment="1" applyProtection="1">
      <alignment horizontal="center" vertical="center"/>
      <protection locked="0"/>
    </xf>
    <xf numFmtId="0" fontId="75" fillId="5" borderId="1" xfId="0" applyFont="1" applyFill="1" applyBorder="1" applyAlignment="1" applyProtection="1">
      <alignment horizontal="center" vertical="top"/>
    </xf>
    <xf numFmtId="0" fontId="70" fillId="5" borderId="1" xfId="0" applyFont="1" applyFill="1" applyBorder="1" applyAlignment="1" applyProtection="1">
      <alignment vertical="center" wrapText="1"/>
    </xf>
    <xf numFmtId="0" fontId="70" fillId="5" borderId="1" xfId="0" applyFont="1" applyFill="1" applyBorder="1" applyAlignment="1" applyProtection="1">
      <alignment vertical="top" wrapText="1"/>
    </xf>
    <xf numFmtId="0" fontId="1" fillId="5" borderId="1" xfId="0" applyFont="1" applyFill="1" applyBorder="1" applyAlignment="1" applyProtection="1">
      <alignment horizontal="center" wrapText="1"/>
    </xf>
    <xf numFmtId="0" fontId="1" fillId="5" borderId="1" xfId="0" applyFont="1" applyFill="1" applyBorder="1" applyAlignment="1" applyProtection="1">
      <alignment wrapText="1"/>
    </xf>
    <xf numFmtId="0" fontId="71" fillId="5" borderId="1" xfId="0" applyFont="1" applyFill="1" applyBorder="1" applyAlignment="1" applyProtection="1">
      <alignment horizontal="center" vertical="top" wrapText="1"/>
    </xf>
    <xf numFmtId="0" fontId="71" fillId="26" borderId="1" xfId="0" applyFont="1" applyFill="1" applyBorder="1" applyAlignment="1" applyProtection="1">
      <alignment horizontal="center" vertical="top" wrapText="1"/>
    </xf>
    <xf numFmtId="0" fontId="70" fillId="5" borderId="1" xfId="0" applyFont="1" applyFill="1" applyBorder="1" applyAlignment="1" applyProtection="1">
      <alignment wrapText="1"/>
    </xf>
    <xf numFmtId="0" fontId="70" fillId="27" borderId="1" xfId="0" applyFont="1" applyFill="1" applyBorder="1" applyAlignment="1" applyProtection="1">
      <alignment horizontal="right" vertical="center" wrapText="1"/>
    </xf>
    <xf numFmtId="0" fontId="70" fillId="27" borderId="6" xfId="0" applyFont="1" applyFill="1" applyBorder="1" applyAlignment="1" applyProtection="1">
      <alignment horizontal="right" vertical="center" wrapText="1"/>
    </xf>
    <xf numFmtId="0" fontId="70" fillId="26" borderId="8" xfId="0" applyFont="1" applyFill="1" applyBorder="1" applyAlignment="1" applyProtection="1">
      <alignment horizontal="left" vertical="top" wrapText="1"/>
    </xf>
    <xf numFmtId="0" fontId="71" fillId="0" borderId="1" xfId="0" applyFont="1" applyFill="1" applyBorder="1" applyAlignment="1" applyProtection="1">
      <alignment horizontal="center" vertical="top" wrapText="1"/>
    </xf>
    <xf numFmtId="0" fontId="70" fillId="10" borderId="1" xfId="0" applyFont="1" applyFill="1" applyBorder="1" applyAlignment="1" applyProtection="1">
      <alignment horizontal="center" vertical="center"/>
      <protection locked="0"/>
    </xf>
    <xf numFmtId="0" fontId="0" fillId="0" borderId="1" xfId="0" applyFont="1" applyFill="1" applyBorder="1" applyAlignment="1" applyProtection="1">
      <alignment vertical="center"/>
      <protection locked="0"/>
    </xf>
    <xf numFmtId="0" fontId="70" fillId="27" borderId="8" xfId="0" applyFont="1" applyFill="1" applyBorder="1" applyAlignment="1" applyProtection="1">
      <alignment horizontal="right" vertical="center" wrapText="1"/>
    </xf>
    <xf numFmtId="0" fontId="70" fillId="27" borderId="5" xfId="0" applyFont="1" applyFill="1" applyBorder="1" applyAlignment="1" applyProtection="1">
      <alignment horizontal="right" vertical="center" wrapText="1"/>
    </xf>
    <xf numFmtId="0" fontId="71" fillId="27" borderId="1" xfId="0" applyFont="1" applyFill="1" applyBorder="1" applyAlignment="1" applyProtection="1">
      <alignment vertical="top"/>
    </xf>
    <xf numFmtId="0" fontId="70" fillId="5" borderId="7" xfId="0" applyFont="1" applyFill="1" applyBorder="1" applyAlignment="1" applyProtection="1">
      <alignment horizontal="center"/>
    </xf>
    <xf numFmtId="0" fontId="70" fillId="0" borderId="0" xfId="0" applyFont="1" applyBorder="1" applyAlignment="1" applyProtection="1">
      <alignment horizontal="center" vertical="top"/>
    </xf>
    <xf numFmtId="0" fontId="0" fillId="0" borderId="1" xfId="0" applyFill="1" applyBorder="1" applyAlignment="1" applyProtection="1">
      <alignment vertical="center"/>
      <protection locked="0"/>
    </xf>
    <xf numFmtId="0" fontId="0" fillId="0" borderId="0" xfId="0" applyFont="1" applyAlignment="1" applyProtection="1">
      <alignment vertical="center" wrapText="1"/>
    </xf>
    <xf numFmtId="0" fontId="0" fillId="0" borderId="0" xfId="0" applyAlignment="1" applyProtection="1">
      <alignment vertical="center"/>
    </xf>
    <xf numFmtId="0" fontId="0" fillId="8" borderId="0" xfId="0" applyFill="1" applyProtection="1"/>
    <xf numFmtId="0" fontId="0" fillId="27" borderId="1" xfId="0" applyFill="1" applyBorder="1" applyAlignment="1" applyProtection="1">
      <alignment horizontal="left" vertical="top" wrapText="1"/>
    </xf>
    <xf numFmtId="0" fontId="72" fillId="0" borderId="0" xfId="0" applyFont="1" applyFill="1" applyBorder="1" applyAlignment="1" applyProtection="1">
      <alignment vertical="top" wrapText="1"/>
    </xf>
    <xf numFmtId="0" fontId="0" fillId="0" borderId="0" xfId="0" applyBorder="1" applyAlignment="1" applyProtection="1">
      <alignment vertical="center"/>
    </xf>
    <xf numFmtId="0" fontId="0" fillId="27" borderId="1" xfId="0" applyFill="1" applyBorder="1" applyAlignment="1" applyProtection="1">
      <alignment horizontal="right" vertical="center" wrapText="1"/>
    </xf>
    <xf numFmtId="0" fontId="0" fillId="27" borderId="6" xfId="0" applyFill="1" applyBorder="1" applyAlignment="1" applyProtection="1">
      <alignment horizontal="right" vertical="center" wrapText="1"/>
    </xf>
    <xf numFmtId="0" fontId="7" fillId="13" borderId="0" xfId="0" applyFont="1" applyFill="1" applyBorder="1" applyAlignment="1" applyProtection="1"/>
    <xf numFmtId="0" fontId="0" fillId="13" borderId="0" xfId="0" applyFill="1" applyBorder="1" applyAlignment="1" applyProtection="1">
      <alignment horizontal="center" wrapText="1"/>
    </xf>
    <xf numFmtId="0" fontId="3" fillId="13" borderId="0" xfId="0" applyFont="1" applyFill="1" applyAlignment="1" applyProtection="1">
      <alignment horizontal="left" wrapText="1"/>
    </xf>
    <xf numFmtId="0" fontId="34" fillId="13" borderId="0" xfId="0" applyFont="1" applyFill="1" applyAlignment="1" applyProtection="1">
      <alignment vertical="center"/>
    </xf>
    <xf numFmtId="0" fontId="128" fillId="13" borderId="0" xfId="0" applyFont="1" applyFill="1" applyAlignment="1" applyProtection="1">
      <alignment horizontal="left" vertical="top"/>
    </xf>
    <xf numFmtId="0" fontId="2" fillId="13" borderId="0" xfId="0" applyFont="1" applyFill="1" applyAlignment="1" applyProtection="1">
      <alignment horizontal="left" vertical="top"/>
    </xf>
    <xf numFmtId="0" fontId="128" fillId="6" borderId="1" xfId="0" applyFont="1" applyFill="1" applyBorder="1" applyAlignment="1" applyProtection="1">
      <alignment horizontal="center"/>
    </xf>
    <xf numFmtId="0" fontId="31" fillId="24" borderId="0" xfId="0" applyFont="1" applyFill="1" applyAlignment="1" applyProtection="1">
      <alignment horizontal="left" vertical="top" wrapText="1"/>
    </xf>
    <xf numFmtId="0" fontId="42" fillId="0" borderId="0" xfId="0" applyFont="1" applyFill="1" applyAlignment="1" applyProtection="1">
      <alignment vertical="top" wrapText="1"/>
    </xf>
    <xf numFmtId="0" fontId="0" fillId="0" borderId="0" xfId="0" applyFill="1" applyBorder="1" applyAlignment="1" applyProtection="1">
      <alignment horizontal="center" vertical="top"/>
    </xf>
    <xf numFmtId="0" fontId="0" fillId="8" borderId="1" xfId="0" applyFill="1" applyBorder="1" applyAlignment="1" applyProtection="1">
      <alignment horizontal="center" vertical="top"/>
    </xf>
    <xf numFmtId="0" fontId="1" fillId="10" borderId="1" xfId="0" applyFont="1" applyFill="1" applyBorder="1" applyAlignment="1" applyProtection="1">
      <alignment horizontal="center" vertical="center"/>
      <protection locked="0"/>
    </xf>
    <xf numFmtId="0" fontId="5" fillId="0" borderId="0" xfId="0" applyFont="1" applyFill="1" applyAlignment="1" applyProtection="1">
      <alignment horizontal="center" vertical="center"/>
    </xf>
    <xf numFmtId="0" fontId="1" fillId="5" borderId="1" xfId="0" applyFont="1" applyFill="1" applyBorder="1" applyAlignment="1" applyProtection="1">
      <alignment horizontal="center" vertical="top"/>
    </xf>
    <xf numFmtId="0" fontId="12" fillId="5" borderId="1" xfId="0" applyFont="1" applyFill="1" applyBorder="1" applyAlignment="1" applyProtection="1">
      <alignment horizontal="center" vertical="center"/>
    </xf>
    <xf numFmtId="0" fontId="34" fillId="8" borderId="0" xfId="0" applyFont="1" applyFill="1" applyAlignment="1" applyProtection="1">
      <alignment horizontal="left" vertical="center" indent="2"/>
    </xf>
    <xf numFmtId="0" fontId="5" fillId="26" borderId="0" xfId="0" applyFont="1" applyFill="1" applyBorder="1" applyAlignment="1" applyProtection="1">
      <alignment horizontal="left" vertical="top" wrapText="1"/>
    </xf>
    <xf numFmtId="0" fontId="22" fillId="5" borderId="1" xfId="0" applyFont="1" applyFill="1" applyBorder="1" applyAlignment="1" applyProtection="1">
      <alignment horizontal="center" vertical="center" wrapText="1"/>
    </xf>
    <xf numFmtId="0" fontId="73" fillId="0" borderId="0" xfId="0" applyFont="1" applyFill="1" applyBorder="1" applyAlignment="1" applyProtection="1">
      <alignment horizontal="center" wrapText="1"/>
    </xf>
    <xf numFmtId="0" fontId="103" fillId="7" borderId="0" xfId="0" applyFont="1" applyFill="1" applyBorder="1" applyAlignment="1" applyProtection="1">
      <alignment horizontal="center" vertical="center"/>
    </xf>
    <xf numFmtId="0" fontId="3" fillId="13" borderId="0" xfId="0" applyFont="1" applyFill="1" applyBorder="1" applyAlignment="1" applyProtection="1">
      <alignment horizontal="left" vertical="center" wrapText="1"/>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103" fillId="24" borderId="0" xfId="0" applyFont="1" applyFill="1" applyBorder="1" applyAlignment="1" applyProtection="1">
      <alignment horizontal="center" vertical="center"/>
    </xf>
    <xf numFmtId="0" fontId="71" fillId="0" borderId="0" xfId="0" applyFont="1" applyFill="1" applyBorder="1" applyAlignment="1" applyProtection="1">
      <alignment horizontal="left"/>
    </xf>
    <xf numFmtId="0" fontId="70" fillId="13" borderId="0" xfId="0" applyFont="1" applyFill="1" applyAlignment="1" applyProtection="1">
      <alignment horizontal="left" wrapText="1"/>
    </xf>
    <xf numFmtId="0" fontId="15" fillId="0" borderId="0" xfId="5" applyFont="1" applyFill="1" applyAlignment="1" applyProtection="1">
      <alignment horizontal="center"/>
    </xf>
    <xf numFmtId="0" fontId="72" fillId="13" borderId="0" xfId="0" applyFont="1" applyFill="1" applyBorder="1" applyAlignment="1" applyProtection="1">
      <alignment horizontal="left" vertical="center" wrapText="1"/>
    </xf>
    <xf numFmtId="0" fontId="75" fillId="5" borderId="1" xfId="0" applyFont="1" applyFill="1" applyBorder="1" applyAlignment="1" applyProtection="1">
      <alignment horizontal="center"/>
    </xf>
    <xf numFmtId="0" fontId="71" fillId="13" borderId="0" xfId="0" applyFont="1" applyFill="1" applyBorder="1" applyAlignment="1" applyProtection="1">
      <alignment horizontal="left"/>
    </xf>
    <xf numFmtId="0" fontId="70" fillId="0" borderId="0" xfId="0" applyFont="1" applyFill="1" applyBorder="1" applyAlignment="1" applyProtection="1">
      <alignment horizontal="left" wrapText="1"/>
    </xf>
    <xf numFmtId="0" fontId="31" fillId="0" borderId="0" xfId="0" applyFont="1" applyFill="1" applyBorder="1" applyAlignment="1" applyProtection="1">
      <alignment horizontal="center" wrapText="1"/>
    </xf>
    <xf numFmtId="0" fontId="0" fillId="0" borderId="0" xfId="0" applyFont="1" applyFill="1" applyBorder="1" applyAlignment="1" applyProtection="1">
      <alignment horizontal="center" wrapText="1"/>
    </xf>
    <xf numFmtId="0" fontId="0" fillId="0" borderId="1" xfId="0" applyFont="1" applyFill="1" applyBorder="1" applyAlignment="1" applyProtection="1">
      <alignment horizontal="center" vertical="center"/>
      <protection locked="0"/>
    </xf>
    <xf numFmtId="0" fontId="70" fillId="5" borderId="1" xfId="0" applyFont="1" applyFill="1" applyBorder="1" applyAlignment="1" applyProtection="1">
      <alignment horizontal="center" vertical="center"/>
    </xf>
    <xf numFmtId="0" fontId="1" fillId="5" borderId="1" xfId="0" applyFont="1" applyFill="1" applyBorder="1" applyAlignment="1" applyProtection="1">
      <alignment horizontal="center"/>
    </xf>
    <xf numFmtId="0" fontId="0" fillId="0" borderId="0" xfId="0" applyFont="1" applyBorder="1" applyAlignment="1" applyProtection="1">
      <alignment horizontal="left" vertical="top" wrapText="1"/>
    </xf>
    <xf numFmtId="0" fontId="72"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5" fillId="13" borderId="0" xfId="0" applyFont="1" applyFill="1" applyAlignment="1" applyProtection="1">
      <alignment horizontal="left" vertical="top" wrapText="1"/>
    </xf>
    <xf numFmtId="0" fontId="1" fillId="5" borderId="1" xfId="0" applyFont="1" applyFill="1" applyBorder="1" applyAlignment="1" applyProtection="1">
      <alignment horizontal="center" vertical="top"/>
    </xf>
    <xf numFmtId="0" fontId="71" fillId="5" borderId="1" xfId="0" applyFont="1" applyFill="1" applyBorder="1" applyAlignment="1" applyProtection="1">
      <alignment horizontal="center" vertical="top" wrapText="1"/>
    </xf>
    <xf numFmtId="0" fontId="0" fillId="13" borderId="0" xfId="0" applyFont="1" applyFill="1" applyAlignment="1" applyProtection="1">
      <alignment horizontal="left"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6" fillId="13" borderId="0" xfId="0" applyFont="1" applyFill="1" applyAlignment="1" applyProtection="1">
      <alignment horizontal="left" wrapText="1"/>
    </xf>
    <xf numFmtId="0" fontId="115" fillId="0" borderId="1" xfId="0" applyFont="1" applyBorder="1" applyAlignment="1" applyProtection="1">
      <alignment horizontal="center" vertical="center" wrapText="1"/>
    </xf>
    <xf numFmtId="0" fontId="115" fillId="0" borderId="1" xfId="0" applyFont="1" applyBorder="1" applyAlignment="1" applyProtection="1">
      <alignment horizontal="center" vertical="top" wrapText="1"/>
    </xf>
    <xf numFmtId="0" fontId="71" fillId="0" borderId="0" xfId="0" applyFont="1" applyFill="1" applyBorder="1" applyAlignment="1" applyProtection="1">
      <alignment horizontal="left" wrapText="1"/>
    </xf>
    <xf numFmtId="0" fontId="18" fillId="0" borderId="0" xfId="0" applyFont="1" applyBorder="1" applyAlignment="1" applyProtection="1">
      <alignment horizontal="center" vertical="top" wrapText="1"/>
    </xf>
    <xf numFmtId="49"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0" fillId="11" borderId="0" xfId="0" applyFill="1" applyProtection="1"/>
    <xf numFmtId="0" fontId="0" fillId="11" borderId="0" xfId="0" applyFill="1" applyAlignment="1" applyProtection="1">
      <alignment horizontal="center"/>
    </xf>
    <xf numFmtId="0" fontId="0" fillId="30" borderId="0" xfId="0" applyFill="1" applyProtection="1"/>
    <xf numFmtId="164" fontId="5" fillId="0" borderId="0" xfId="2" applyFont="1" applyFill="1" applyAlignment="1" applyProtection="1">
      <alignment horizontal="center" vertical="center"/>
    </xf>
    <xf numFmtId="0" fontId="5" fillId="0" borderId="0" xfId="0" applyFont="1" applyAlignment="1" applyProtection="1">
      <alignment horizontal="center" vertical="center"/>
    </xf>
    <xf numFmtId="164" fontId="5" fillId="0" borderId="0" xfId="2" applyFont="1" applyFill="1" applyAlignment="1" applyProtection="1">
      <alignment horizontal="center" vertical="center" wrapText="1"/>
    </xf>
    <xf numFmtId="0" fontId="5" fillId="0" borderId="0" xfId="0" applyFont="1" applyBorder="1" applyAlignment="1" applyProtection="1">
      <alignment horizontal="center" vertical="center"/>
    </xf>
    <xf numFmtId="49" fontId="5" fillId="0" borderId="0" xfId="0" applyNumberFormat="1" applyFont="1" applyFill="1" applyBorder="1" applyAlignment="1" applyProtection="1">
      <alignment horizontal="center" vertical="center" wrapText="1"/>
    </xf>
    <xf numFmtId="49" fontId="5" fillId="0" borderId="0" xfId="0" applyNumberFormat="1"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10" borderId="0" xfId="4" applyFont="1" applyFill="1" applyBorder="1" applyAlignment="1" applyProtection="1">
      <alignment horizontal="center" vertical="center" wrapText="1"/>
    </xf>
    <xf numFmtId="0" fontId="115" fillId="0" borderId="1" xfId="0" applyFont="1" applyFill="1" applyBorder="1" applyAlignment="1" applyProtection="1">
      <alignment horizontal="center" vertical="center" wrapText="1"/>
      <protection locked="0"/>
    </xf>
    <xf numFmtId="0" fontId="2" fillId="5" borderId="1" xfId="0" applyFont="1" applyFill="1" applyBorder="1" applyAlignment="1" applyProtection="1">
      <alignment horizontal="center" vertical="top" wrapText="1"/>
    </xf>
    <xf numFmtId="165" fontId="12" fillId="5"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24" fillId="0" borderId="1" xfId="0" applyFont="1" applyFill="1" applyBorder="1" applyAlignment="1" applyProtection="1">
      <alignment horizontal="center" vertical="center" wrapText="1"/>
      <protection locked="0"/>
    </xf>
    <xf numFmtId="0" fontId="3" fillId="16" borderId="6" xfId="0" applyFont="1" applyFill="1" applyBorder="1" applyAlignment="1" applyProtection="1">
      <alignment horizontal="center" wrapText="1"/>
    </xf>
    <xf numFmtId="0" fontId="31" fillId="0" borderId="6" xfId="0" applyFont="1" applyFill="1" applyBorder="1" applyAlignment="1" applyProtection="1">
      <alignment horizontal="center" wrapText="1"/>
      <protection locked="0"/>
    </xf>
    <xf numFmtId="0" fontId="3" fillId="16" borderId="8" xfId="0" applyFont="1" applyFill="1" applyBorder="1" applyAlignment="1" applyProtection="1">
      <alignment horizontal="center" wrapText="1"/>
    </xf>
    <xf numFmtId="0" fontId="31" fillId="0" borderId="8" xfId="0" applyFont="1" applyFill="1" applyBorder="1" applyAlignment="1" applyProtection="1">
      <alignment horizontal="center" wrapText="1"/>
      <protection locked="0"/>
    </xf>
    <xf numFmtId="0" fontId="3" fillId="6" borderId="7" xfId="0" applyFont="1" applyFill="1" applyBorder="1" applyAlignment="1" applyProtection="1">
      <alignment horizontal="center" wrapText="1"/>
    </xf>
    <xf numFmtId="0" fontId="31" fillId="0" borderId="7" xfId="0" applyFont="1" applyFill="1" applyBorder="1" applyAlignment="1" applyProtection="1">
      <alignment horizontal="center" wrapText="1"/>
      <protection locked="0"/>
    </xf>
    <xf numFmtId="0" fontId="3" fillId="16" borderId="7" xfId="0" applyFont="1" applyFill="1" applyBorder="1" applyAlignment="1" applyProtection="1">
      <alignment horizontal="center" wrapText="1"/>
    </xf>
    <xf numFmtId="0" fontId="3" fillId="27" borderId="5" xfId="0" applyFont="1" applyFill="1" applyBorder="1" applyAlignment="1" applyProtection="1">
      <alignment horizontal="center" wrapText="1"/>
    </xf>
    <xf numFmtId="0" fontId="3" fillId="27" borderId="9" xfId="0" applyFont="1" applyFill="1" applyBorder="1" applyAlignment="1" applyProtection="1">
      <alignment horizontal="center" wrapText="1"/>
    </xf>
    <xf numFmtId="0" fontId="3" fillId="27" borderId="11" xfId="0" applyFont="1" applyFill="1" applyBorder="1" applyAlignment="1" applyProtection="1">
      <alignment horizontal="center" wrapText="1"/>
    </xf>
    <xf numFmtId="0" fontId="3" fillId="27" borderId="12" xfId="0" applyFont="1" applyFill="1" applyBorder="1" applyAlignment="1" applyProtection="1">
      <alignment horizontal="center" wrapText="1"/>
    </xf>
    <xf numFmtId="0" fontId="3" fillId="27" borderId="13" xfId="0" applyFont="1" applyFill="1" applyBorder="1" applyAlignment="1" applyProtection="1">
      <alignment horizontal="center" wrapText="1"/>
    </xf>
    <xf numFmtId="0" fontId="3" fillId="27" borderId="3" xfId="0" applyFont="1" applyFill="1" applyBorder="1" applyAlignment="1" applyProtection="1">
      <alignment horizontal="center" wrapText="1"/>
    </xf>
    <xf numFmtId="0" fontId="3" fillId="27" borderId="0" xfId="0" applyFont="1" applyFill="1" applyBorder="1" applyAlignment="1" applyProtection="1">
      <alignment horizontal="center" wrapText="1"/>
    </xf>
    <xf numFmtId="0" fontId="3" fillId="27" borderId="15" xfId="0" applyFont="1" applyFill="1" applyBorder="1" applyAlignment="1" applyProtection="1">
      <alignment horizontal="center" wrapText="1"/>
    </xf>
    <xf numFmtId="0" fontId="54" fillId="0" borderId="0" xfId="0" applyFont="1" applyAlignment="1" applyProtection="1">
      <alignment horizontal="center" vertical="center"/>
    </xf>
    <xf numFmtId="0" fontId="70" fillId="5" borderId="1" xfId="0" applyFont="1" applyFill="1" applyBorder="1" applyAlignment="1" applyProtection="1">
      <alignment horizontal="left" vertical="top" wrapText="1"/>
    </xf>
    <xf numFmtId="0" fontId="54" fillId="0" borderId="0" xfId="0" applyFont="1" applyBorder="1" applyAlignment="1" applyProtection="1">
      <alignment horizontal="center" vertical="center"/>
    </xf>
    <xf numFmtId="0" fontId="54" fillId="0" borderId="0" xfId="0" applyFont="1" applyFill="1" applyBorder="1" applyAlignment="1" applyProtection="1">
      <alignment horizontal="center" vertical="center"/>
    </xf>
    <xf numFmtId="0" fontId="31" fillId="27" borderId="9" xfId="0" applyFont="1" applyFill="1" applyBorder="1" applyAlignment="1" applyProtection="1">
      <alignment horizontal="center" wrapText="1"/>
    </xf>
    <xf numFmtId="0" fontId="31" fillId="27" borderId="2" xfId="0" applyFont="1" applyFill="1" applyBorder="1" applyAlignment="1" applyProtection="1">
      <alignment horizontal="center" wrapText="1"/>
    </xf>
    <xf numFmtId="0" fontId="31" fillId="27" borderId="3" xfId="0" applyFont="1" applyFill="1" applyBorder="1" applyAlignment="1" applyProtection="1">
      <alignment horizontal="center" wrapText="1"/>
    </xf>
    <xf numFmtId="0" fontId="31" fillId="27" borderId="0" xfId="0" applyFont="1" applyFill="1" applyBorder="1" applyAlignment="1" applyProtection="1">
      <alignment horizontal="center" wrapText="1"/>
    </xf>
    <xf numFmtId="0" fontId="31" fillId="27" borderId="15" xfId="0" applyFont="1" applyFill="1" applyBorder="1" applyAlignment="1" applyProtection="1">
      <alignment horizontal="center" wrapText="1"/>
    </xf>
    <xf numFmtId="0" fontId="31" fillId="27" borderId="4" xfId="0" applyFont="1" applyFill="1" applyBorder="1" applyAlignment="1" applyProtection="1">
      <alignment horizontal="center" wrapText="1"/>
    </xf>
    <xf numFmtId="0" fontId="31" fillId="27" borderId="14" xfId="0" applyFont="1" applyFill="1" applyBorder="1" applyAlignment="1" applyProtection="1">
      <alignment horizontal="center" wrapText="1"/>
    </xf>
    <xf numFmtId="0" fontId="31" fillId="27" borderId="10" xfId="0" applyFont="1" applyFill="1" applyBorder="1" applyAlignment="1" applyProtection="1">
      <alignment horizontal="center" wrapText="1"/>
    </xf>
    <xf numFmtId="49" fontId="54" fillId="0" borderId="0" xfId="0" applyNumberFormat="1" applyFont="1" applyBorder="1" applyAlignment="1" applyProtection="1">
      <alignment horizontal="center" vertical="center" wrapText="1"/>
    </xf>
    <xf numFmtId="0" fontId="54" fillId="0" borderId="0" xfId="0" applyFont="1" applyBorder="1" applyAlignment="1" applyProtection="1">
      <alignment horizontal="center" vertical="center" wrapText="1"/>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0" fillId="13" borderId="0" xfId="0" applyFill="1" applyAlignment="1" applyProtection="1">
      <alignment horizontal="left" wrapText="1"/>
    </xf>
    <xf numFmtId="0" fontId="71" fillId="0" borderId="0" xfId="0" applyFont="1" applyFill="1" applyBorder="1" applyAlignment="1" applyProtection="1">
      <alignment horizontal="left"/>
    </xf>
    <xf numFmtId="0" fontId="72" fillId="13" borderId="0" xfId="0" applyFont="1" applyFill="1" applyBorder="1" applyAlignment="1" applyProtection="1">
      <alignment horizontal="left" vertical="center" wrapText="1"/>
    </xf>
    <xf numFmtId="0" fontId="70" fillId="13" borderId="0" xfId="0" applyFont="1" applyFill="1" applyAlignment="1" applyProtection="1">
      <alignment horizontal="left" wrapText="1"/>
    </xf>
    <xf numFmtId="0" fontId="72" fillId="13" borderId="0" xfId="0" applyFont="1" applyFill="1" applyAlignment="1" applyProtection="1">
      <alignment wrapText="1"/>
    </xf>
    <xf numFmtId="0" fontId="75" fillId="5" borderId="1" xfId="0" applyFont="1" applyFill="1" applyBorder="1" applyAlignment="1" applyProtection="1">
      <alignment horizontal="center"/>
    </xf>
    <xf numFmtId="0" fontId="70" fillId="0" borderId="0" xfId="0" applyFont="1" applyFill="1" applyBorder="1" applyAlignment="1" applyProtection="1">
      <alignment horizontal="left" wrapText="1"/>
    </xf>
    <xf numFmtId="0" fontId="0" fillId="0" borderId="1" xfId="0" applyFont="1" applyFill="1" applyBorder="1" applyAlignment="1" applyProtection="1">
      <alignment horizontal="center" vertical="center"/>
      <protection locked="0"/>
    </xf>
    <xf numFmtId="0" fontId="31" fillId="13" borderId="0" xfId="0" applyFont="1" applyFill="1" applyBorder="1" applyAlignment="1" applyProtection="1">
      <alignment horizontal="left" vertical="center" wrapText="1"/>
    </xf>
    <xf numFmtId="0" fontId="70" fillId="13" borderId="0" xfId="0" applyFont="1" applyFill="1" applyAlignment="1" applyProtection="1">
      <alignment horizontal="left" vertical="center" wrapText="1"/>
    </xf>
    <xf numFmtId="0" fontId="1" fillId="5" borderId="1" xfId="0" applyFont="1" applyFill="1" applyBorder="1" applyAlignment="1" applyProtection="1">
      <alignment horizontal="center"/>
    </xf>
    <xf numFmtId="0" fontId="70" fillId="13" borderId="0" xfId="0" applyFont="1" applyFill="1" applyBorder="1" applyAlignment="1" applyProtection="1">
      <alignment horizontal="center" vertical="center"/>
    </xf>
    <xf numFmtId="0" fontId="0" fillId="0" borderId="0" xfId="0" applyFont="1" applyBorder="1" applyAlignment="1" applyProtection="1">
      <alignment horizontal="left" vertical="top" wrapText="1"/>
    </xf>
    <xf numFmtId="0" fontId="71" fillId="5" borderId="1" xfId="0" applyFont="1" applyFill="1" applyBorder="1" applyAlignment="1" applyProtection="1">
      <alignment horizontal="center" vertical="top"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6" fillId="13" borderId="0" xfId="0" applyFont="1" applyFill="1" applyAlignment="1" applyProtection="1">
      <alignment horizontal="left" wrapText="1"/>
    </xf>
    <xf numFmtId="0" fontId="71" fillId="0" borderId="0" xfId="0" applyFont="1" applyFill="1" applyBorder="1" applyAlignment="1" applyProtection="1">
      <alignment horizontal="left" wrapText="1"/>
    </xf>
    <xf numFmtId="0" fontId="5" fillId="0" borderId="0" xfId="0" applyFont="1" applyFill="1" applyAlignment="1" applyProtection="1">
      <alignment horizontal="left" vertical="top" wrapText="1"/>
    </xf>
    <xf numFmtId="0" fontId="18" fillId="0" borderId="0" xfId="0" applyFont="1" applyBorder="1" applyAlignment="1" applyProtection="1">
      <alignment horizontal="center" vertical="top" wrapText="1"/>
    </xf>
    <xf numFmtId="0" fontId="70" fillId="0" borderId="0" xfId="0" applyFont="1" applyFill="1" applyAlignment="1" applyProtection="1">
      <alignment horizontal="left" vertical="top" wrapText="1"/>
    </xf>
    <xf numFmtId="0" fontId="0" fillId="13" borderId="0" xfId="0" applyFill="1" applyAlignment="1" applyProtection="1">
      <alignment horizontal="left" wrapText="1"/>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72" fillId="13" borderId="0" xfId="0" applyFont="1" applyFill="1" applyAlignment="1" applyProtection="1">
      <alignment horizontal="left" wrapText="1"/>
    </xf>
    <xf numFmtId="0" fontId="70" fillId="13" borderId="0" xfId="0" applyFont="1" applyFill="1" applyAlignment="1" applyProtection="1">
      <alignment horizontal="left" wrapText="1"/>
    </xf>
    <xf numFmtId="0" fontId="75" fillId="5" borderId="1" xfId="0" applyFont="1" applyFill="1" applyBorder="1" applyAlignment="1" applyProtection="1">
      <alignment horizontal="center"/>
    </xf>
    <xf numFmtId="0" fontId="70" fillId="0" borderId="0" xfId="0" applyFont="1" applyFill="1" applyBorder="1" applyAlignment="1" applyProtection="1">
      <alignment horizontal="left" wrapText="1"/>
    </xf>
    <xf numFmtId="0" fontId="0" fillId="0" borderId="1" xfId="0" applyFont="1" applyFill="1" applyBorder="1" applyAlignment="1" applyProtection="1">
      <alignment horizontal="center" vertical="center"/>
      <protection locked="0"/>
    </xf>
    <xf numFmtId="0" fontId="0" fillId="0" borderId="0" xfId="0" applyFont="1" applyBorder="1" applyAlignment="1" applyProtection="1">
      <alignment horizontal="left" vertical="top" wrapText="1"/>
    </xf>
    <xf numFmtId="0" fontId="71" fillId="5" borderId="1" xfId="0" applyFont="1" applyFill="1" applyBorder="1" applyAlignment="1" applyProtection="1">
      <alignment horizontal="center" vertical="top"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6" fillId="13" borderId="0" xfId="0" applyFont="1" applyFill="1" applyAlignment="1" applyProtection="1">
      <alignment horizontal="left" wrapText="1"/>
    </xf>
    <xf numFmtId="0" fontId="71" fillId="0" borderId="0" xfId="0" applyFont="1" applyFill="1" applyBorder="1" applyAlignment="1" applyProtection="1">
      <alignment horizontal="left" wrapText="1"/>
    </xf>
    <xf numFmtId="0" fontId="5" fillId="0" borderId="0" xfId="0" applyFont="1" applyFill="1" applyAlignment="1" applyProtection="1">
      <alignment horizontal="left" vertical="top" wrapText="1"/>
    </xf>
    <xf numFmtId="0" fontId="18" fillId="0" borderId="0" xfId="0" applyFont="1" applyBorder="1" applyAlignment="1" applyProtection="1">
      <alignment horizontal="center" vertical="top" wrapText="1"/>
    </xf>
    <xf numFmtId="0" fontId="70" fillId="0" borderId="0" xfId="0" applyFont="1" applyFill="1" applyAlignment="1" applyProtection="1">
      <alignment horizontal="left" vertical="top" wrapText="1"/>
    </xf>
    <xf numFmtId="0" fontId="54" fillId="0" borderId="0" xfId="7" applyFont="1" applyAlignment="1" applyProtection="1">
      <alignment horizontal="center" vertical="center" wrapText="1"/>
    </xf>
    <xf numFmtId="0" fontId="0" fillId="5" borderId="1" xfId="0" applyFont="1" applyFill="1" applyBorder="1" applyAlignment="1" applyProtection="1">
      <alignment horizontal="left" vertical="top" wrapText="1"/>
    </xf>
    <xf numFmtId="165" fontId="12" fillId="5" borderId="1" xfId="0" applyNumberFormat="1" applyFont="1" applyFill="1" applyBorder="1" applyAlignment="1" applyProtection="1">
      <alignment horizontal="center" vertical="center" wrapText="1"/>
    </xf>
    <xf numFmtId="165" fontId="55" fillId="5" borderId="1" xfId="0" applyNumberFormat="1" applyFont="1" applyFill="1" applyBorder="1" applyAlignment="1" applyProtection="1">
      <alignment horizontal="center" vertical="center"/>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0" fillId="13" borderId="0" xfId="0" applyFill="1" applyAlignment="1" applyProtection="1">
      <alignment horizontal="left" wrapText="1"/>
    </xf>
    <xf numFmtId="0" fontId="0" fillId="0" borderId="0" xfId="0" applyFont="1" applyAlignment="1" applyProtection="1">
      <alignment horizontal="center"/>
    </xf>
    <xf numFmtId="0" fontId="0" fillId="0" borderId="0" xfId="0" applyFill="1" applyBorder="1" applyAlignment="1" applyProtection="1">
      <alignment horizontal="center"/>
    </xf>
    <xf numFmtId="0" fontId="0" fillId="0" borderId="0" xfId="0" applyFont="1" applyFill="1" applyAlignment="1" applyProtection="1">
      <alignment horizontal="center"/>
    </xf>
    <xf numFmtId="0" fontId="0" fillId="0" borderId="0" xfId="0" applyAlignment="1" applyProtection="1">
      <alignment horizontal="center"/>
    </xf>
    <xf numFmtId="0" fontId="3" fillId="13" borderId="0" xfId="0" applyFont="1" applyFill="1" applyBorder="1" applyAlignment="1" applyProtection="1">
      <alignment horizontal="left" vertical="center" wrapText="1"/>
    </xf>
    <xf numFmtId="0" fontId="0" fillId="13" borderId="0" xfId="0" applyFill="1" applyAlignment="1" applyProtection="1">
      <alignment horizontal="left" vertical="center" wrapText="1"/>
    </xf>
    <xf numFmtId="0" fontId="2" fillId="13" borderId="0" xfId="0" applyFont="1" applyFill="1" applyBorder="1" applyAlignment="1" applyProtection="1">
      <alignment horizontal="left"/>
    </xf>
    <xf numFmtId="0" fontId="0" fillId="13" borderId="0" xfId="0" applyFont="1" applyFill="1" applyBorder="1" applyAlignment="1" applyProtection="1">
      <alignment horizontal="left" wrapText="1"/>
    </xf>
    <xf numFmtId="0" fontId="1" fillId="5" borderId="1" xfId="0" applyFont="1" applyFill="1" applyBorder="1" applyAlignment="1" applyProtection="1">
      <alignment horizontal="center"/>
    </xf>
    <xf numFmtId="0" fontId="0" fillId="5" borderId="1" xfId="0" applyFill="1" applyBorder="1" applyAlignment="1" applyProtection="1">
      <alignment horizontal="left" vertical="top" wrapText="1"/>
    </xf>
    <xf numFmtId="0" fontId="0" fillId="0" borderId="1" xfId="0" applyFill="1" applyBorder="1" applyAlignment="1" applyProtection="1">
      <alignment horizontal="center" vertical="center"/>
      <protection locked="0"/>
    </xf>
    <xf numFmtId="0" fontId="5" fillId="13" borderId="0" xfId="0" applyFont="1" applyFill="1" applyAlignment="1" applyProtection="1">
      <alignment horizontal="left" vertical="top" wrapText="1"/>
    </xf>
    <xf numFmtId="0" fontId="0" fillId="0" borderId="0" xfId="0" applyFont="1" applyBorder="1" applyAlignment="1" applyProtection="1">
      <alignment horizontal="left" vertical="top" wrapText="1"/>
    </xf>
    <xf numFmtId="0" fontId="1" fillId="5" borderId="1" xfId="0" applyFont="1" applyFill="1" applyBorder="1" applyAlignment="1" applyProtection="1">
      <alignment horizontal="center" vertical="top"/>
    </xf>
    <xf numFmtId="0" fontId="0" fillId="13" borderId="0" xfId="0" applyFont="1" applyFill="1" applyAlignment="1" applyProtection="1">
      <alignment horizontal="left" wrapText="1"/>
    </xf>
    <xf numFmtId="0" fontId="2" fillId="5" borderId="1" xfId="0" applyFont="1" applyFill="1" applyBorder="1" applyAlignment="1" applyProtection="1">
      <alignment horizontal="center" vertical="center"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6" fillId="13" borderId="0" xfId="0" applyFont="1" applyFill="1" applyAlignment="1" applyProtection="1">
      <alignment horizontal="left" wrapText="1"/>
    </xf>
    <xf numFmtId="0" fontId="0" fillId="5" borderId="1" xfId="0" applyFont="1" applyFill="1" applyBorder="1" applyAlignment="1" applyProtection="1">
      <alignment horizontal="center" vertical="top" wrapText="1"/>
    </xf>
    <xf numFmtId="0" fontId="2" fillId="5" borderId="6"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18" fillId="0" borderId="0" xfId="0" applyFont="1" applyBorder="1" applyAlignment="1" applyProtection="1">
      <alignment horizontal="center" vertical="top" wrapText="1"/>
    </xf>
    <xf numFmtId="0" fontId="42" fillId="13" borderId="0" xfId="0" applyFont="1" applyFill="1" applyBorder="1" applyAlignment="1" applyProtection="1">
      <alignment horizontal="left" vertical="top" wrapText="1" indent="1"/>
    </xf>
    <xf numFmtId="0" fontId="0" fillId="13" borderId="0" xfId="0" applyFill="1" applyAlignment="1" applyProtection="1">
      <alignment horizontal="left" vertical="top" wrapText="1"/>
    </xf>
    <xf numFmtId="165" fontId="56" fillId="5" borderId="1" xfId="0" applyNumberFormat="1" applyFont="1" applyFill="1" applyBorder="1" applyAlignment="1" applyProtection="1">
      <alignment horizontal="center" vertical="center"/>
    </xf>
    <xf numFmtId="0" fontId="0" fillId="13" borderId="0" xfId="0" applyFill="1" applyAlignment="1" applyProtection="1">
      <alignment horizontal="left" wrapText="1"/>
    </xf>
    <xf numFmtId="0" fontId="3" fillId="13" borderId="0"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144" fillId="5" borderId="1" xfId="0" applyFont="1" applyFill="1" applyBorder="1" applyAlignment="1" applyProtection="1">
      <alignment horizontal="center" vertical="center"/>
    </xf>
    <xf numFmtId="0" fontId="53" fillId="13" borderId="0" xfId="0" applyFont="1" applyFill="1" applyAlignment="1" applyProtection="1">
      <alignment horizontal="left" vertical="top" wrapText="1"/>
    </xf>
    <xf numFmtId="0" fontId="28" fillId="0" borderId="0" xfId="0" applyFont="1" applyAlignment="1" applyProtection="1">
      <alignment horizontal="center"/>
    </xf>
    <xf numFmtId="0" fontId="29" fillId="0" borderId="0" xfId="0" applyFont="1" applyAlignment="1" applyProtection="1">
      <alignment horizontal="center"/>
    </xf>
    <xf numFmtId="0" fontId="75" fillId="5" borderId="1" xfId="0" applyFont="1" applyFill="1" applyBorder="1" applyAlignment="1" applyProtection="1">
      <alignment horizontal="center" vertical="center"/>
    </xf>
    <xf numFmtId="0" fontId="0" fillId="5" borderId="1" xfId="0" applyFill="1" applyBorder="1" applyAlignment="1" applyProtection="1">
      <alignment horizontal="center" vertical="top" wrapText="1"/>
    </xf>
    <xf numFmtId="0" fontId="1" fillId="5" borderId="1" xfId="0" applyFont="1" applyFill="1" applyBorder="1" applyAlignment="1" applyProtection="1">
      <alignment horizontal="center" vertical="top" wrapText="1"/>
    </xf>
    <xf numFmtId="0" fontId="0" fillId="8" borderId="1" xfId="0" applyFill="1" applyBorder="1" applyAlignment="1" applyProtection="1">
      <protection locked="0"/>
    </xf>
    <xf numFmtId="0" fontId="19" fillId="0" borderId="1" xfId="0" applyFont="1" applyFill="1" applyBorder="1" applyAlignment="1" applyProtection="1">
      <alignment horizontal="center" vertical="top" wrapText="1"/>
      <protection locked="0"/>
    </xf>
    <xf numFmtId="0" fontId="49" fillId="0" borderId="14" xfId="0" applyFont="1" applyFill="1" applyBorder="1" applyAlignment="1" applyProtection="1">
      <alignment horizontal="left"/>
    </xf>
    <xf numFmtId="0" fontId="0" fillId="26" borderId="0" xfId="0" applyFill="1" applyAlignment="1" applyProtection="1">
      <alignment horizontal="center" vertical="top" wrapText="1"/>
    </xf>
    <xf numFmtId="0" fontId="0" fillId="0" borderId="0" xfId="0" applyAlignment="1" applyProtection="1">
      <alignment horizontal="center" vertical="top" wrapText="1"/>
    </xf>
    <xf numFmtId="0" fontId="0" fillId="0" borderId="0" xfId="0" applyFill="1" applyAlignment="1" applyProtection="1">
      <alignment horizontal="center" vertical="top" wrapText="1"/>
    </xf>
    <xf numFmtId="0" fontId="51" fillId="0" borderId="0" xfId="0" applyFont="1" applyFill="1" applyAlignment="1" applyProtection="1"/>
    <xf numFmtId="0" fontId="32" fillId="5" borderId="1" xfId="0" applyFont="1" applyFill="1" applyBorder="1" applyAlignment="1" applyProtection="1">
      <alignment horizontal="center" vertical="top" wrapText="1"/>
    </xf>
    <xf numFmtId="0" fontId="32" fillId="5" borderId="6" xfId="0" applyFont="1" applyFill="1" applyBorder="1" applyAlignment="1" applyProtection="1">
      <alignment horizontal="left" vertical="center"/>
    </xf>
    <xf numFmtId="0" fontId="32" fillId="5" borderId="8" xfId="0" applyFont="1" applyFill="1" applyBorder="1" applyAlignment="1" applyProtection="1">
      <alignment horizontal="left" vertical="center"/>
    </xf>
    <xf numFmtId="0" fontId="32" fillId="5" borderId="1" xfId="0" applyFont="1" applyFill="1" applyBorder="1" applyProtection="1"/>
    <xf numFmtId="0" fontId="32" fillId="5" borderId="3" xfId="0" applyFont="1" applyFill="1" applyBorder="1" applyAlignment="1" applyProtection="1">
      <alignment horizontal="left" vertical="center"/>
    </xf>
    <xf numFmtId="0" fontId="32" fillId="5" borderId="15" xfId="0" applyFont="1" applyFill="1" applyBorder="1" applyAlignment="1" applyProtection="1">
      <alignment horizontal="left" vertical="center"/>
    </xf>
    <xf numFmtId="0" fontId="32" fillId="5" borderId="4" xfId="0" applyFont="1" applyFill="1" applyBorder="1" applyAlignment="1" applyProtection="1">
      <alignment horizontal="left" vertical="center"/>
    </xf>
    <xf numFmtId="0" fontId="32" fillId="5" borderId="10" xfId="0" applyFont="1" applyFill="1" applyBorder="1" applyAlignment="1" applyProtection="1">
      <alignment horizontal="left" vertical="center"/>
    </xf>
    <xf numFmtId="0" fontId="0" fillId="26" borderId="0" xfId="0" applyFill="1" applyAlignment="1" applyProtection="1">
      <alignment horizontal="left"/>
    </xf>
    <xf numFmtId="0" fontId="3" fillId="13" borderId="0" xfId="0" applyFont="1" applyFill="1" applyBorder="1" applyAlignment="1" applyProtection="1">
      <alignment horizontal="left" wrapText="1" indent="12"/>
    </xf>
    <xf numFmtId="0" fontId="0" fillId="13" borderId="0" xfId="0" applyFont="1" applyFill="1" applyBorder="1" applyAlignment="1" applyProtection="1">
      <alignment horizontal="left" wrapText="1" indent="12"/>
    </xf>
    <xf numFmtId="0" fontId="0" fillId="13" borderId="0" xfId="0" applyFill="1" applyAlignment="1" applyProtection="1">
      <alignment vertical="top"/>
    </xf>
    <xf numFmtId="0" fontId="0" fillId="5" borderId="1" xfId="0" applyFill="1" applyBorder="1" applyProtection="1"/>
    <xf numFmtId="0" fontId="0" fillId="5" borderId="1" xfId="0" applyFill="1" applyBorder="1" applyAlignment="1" applyProtection="1">
      <alignment horizontal="left" vertical="center"/>
    </xf>
    <xf numFmtId="0" fontId="0" fillId="8" borderId="1" xfId="0" applyFill="1" applyBorder="1" applyAlignment="1" applyProtection="1">
      <alignment horizontal="right" vertical="center"/>
    </xf>
    <xf numFmtId="0" fontId="0" fillId="24" borderId="0" xfId="0" applyFill="1" applyAlignment="1" applyProtection="1">
      <alignment horizontal="left"/>
    </xf>
    <xf numFmtId="0" fontId="0" fillId="5" borderId="1" xfId="0" applyNumberFormat="1" applyFont="1" applyFill="1" applyBorder="1" applyAlignment="1" applyProtection="1">
      <alignment horizontal="center" vertical="top" wrapText="1"/>
    </xf>
    <xf numFmtId="0" fontId="1" fillId="5" borderId="1" xfId="0" applyFont="1" applyFill="1" applyBorder="1" applyAlignment="1" applyProtection="1">
      <alignment horizontal="center" vertical="center" wrapText="1"/>
    </xf>
    <xf numFmtId="165" fontId="0" fillId="0" borderId="0" xfId="0" applyNumberFormat="1"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0" fillId="13" borderId="0" xfId="0" applyFont="1" applyFill="1" applyAlignment="1" applyProtection="1">
      <alignment horizontal="left" vertical="top" wrapText="1"/>
    </xf>
    <xf numFmtId="165" fontId="0" fillId="25" borderId="1" xfId="0" applyNumberFormat="1" applyFont="1" applyFill="1" applyBorder="1" applyAlignment="1" applyProtection="1">
      <alignment horizontal="left" vertical="center"/>
    </xf>
    <xf numFmtId="0" fontId="0" fillId="8" borderId="1" xfId="0" applyFont="1" applyFill="1" applyBorder="1" applyAlignment="1" applyProtection="1">
      <protection locked="0"/>
    </xf>
    <xf numFmtId="0" fontId="1" fillId="5" borderId="5" xfId="0" applyFont="1" applyFill="1" applyBorder="1" applyAlignment="1" applyProtection="1">
      <alignment horizontal="center"/>
    </xf>
    <xf numFmtId="0" fontId="0" fillId="5" borderId="1" xfId="0" applyFont="1" applyFill="1" applyBorder="1" applyAlignment="1" applyProtection="1">
      <alignment vertical="top" wrapText="1"/>
    </xf>
    <xf numFmtId="0" fontId="18" fillId="0" borderId="0" xfId="0" applyFont="1" applyBorder="1" applyAlignment="1" applyProtection="1">
      <alignment horizontal="center" vertical="top" wrapText="1"/>
    </xf>
    <xf numFmtId="0" fontId="0" fillId="0" borderId="0" xfId="0" applyAlignment="1" applyProtection="1">
      <alignment horizontal="center" wrapText="1"/>
    </xf>
    <xf numFmtId="0" fontId="5" fillId="25" borderId="3" xfId="0" applyFont="1" applyFill="1" applyBorder="1" applyAlignment="1" applyProtection="1">
      <alignment horizontal="left" vertical="top" wrapText="1"/>
    </xf>
    <xf numFmtId="0" fontId="5" fillId="25" borderId="0" xfId="0" applyFont="1" applyFill="1" applyBorder="1" applyAlignment="1" applyProtection="1">
      <alignment horizontal="left" vertical="top" wrapText="1"/>
    </xf>
    <xf numFmtId="0" fontId="5" fillId="25" borderId="15" xfId="0" applyFont="1" applyFill="1" applyBorder="1" applyAlignment="1" applyProtection="1">
      <alignment horizontal="left" vertical="top" wrapText="1"/>
    </xf>
    <xf numFmtId="0" fontId="6" fillId="10" borderId="0" xfId="0" applyFont="1" applyFill="1" applyBorder="1" applyAlignment="1" applyProtection="1">
      <alignment horizontal="left" vertical="top" wrapText="1"/>
    </xf>
    <xf numFmtId="0" fontId="144" fillId="6" borderId="1" xfId="0" applyFont="1" applyFill="1" applyBorder="1" applyAlignment="1" applyProtection="1">
      <alignment horizontal="center" vertical="center" wrapText="1"/>
    </xf>
    <xf numFmtId="0" fontId="71" fillId="5" borderId="5" xfId="0" applyFont="1" applyFill="1" applyBorder="1" applyAlignment="1" applyProtection="1">
      <alignment horizontal="center" wrapText="1"/>
    </xf>
    <xf numFmtId="0" fontId="144" fillId="6" borderId="1" xfId="0" applyFont="1" applyFill="1" applyBorder="1" applyAlignment="1" applyProtection="1">
      <alignment horizontal="center" vertical="center"/>
    </xf>
    <xf numFmtId="0" fontId="144" fillId="6" borderId="0" xfId="0" applyFont="1" applyFill="1" applyAlignment="1" applyProtection="1">
      <alignment horizontal="center" vertical="center"/>
    </xf>
    <xf numFmtId="0" fontId="49" fillId="27" borderId="1" xfId="0" applyFont="1" applyFill="1" applyBorder="1" applyAlignment="1" applyProtection="1">
      <alignment horizontal="center" vertical="center"/>
    </xf>
    <xf numFmtId="0" fontId="49" fillId="16" borderId="1" xfId="0" applyFont="1" applyFill="1" applyBorder="1" applyAlignment="1" applyProtection="1">
      <alignment horizontal="center" vertical="center"/>
    </xf>
    <xf numFmtId="0" fontId="49" fillId="27" borderId="15" xfId="0" applyFont="1" applyFill="1" applyBorder="1" applyAlignment="1" applyProtection="1">
      <alignment horizontal="center" vertical="center"/>
    </xf>
    <xf numFmtId="0" fontId="71" fillId="5" borderId="5" xfId="0" applyFont="1" applyFill="1" applyBorder="1" applyAlignment="1" applyProtection="1">
      <alignment wrapText="1"/>
    </xf>
    <xf numFmtId="0" fontId="160" fillId="16" borderId="1" xfId="0" applyFont="1" applyFill="1" applyBorder="1" applyAlignment="1" applyProtection="1">
      <alignment horizontal="center" vertical="center"/>
    </xf>
    <xf numFmtId="0" fontId="160" fillId="16" borderId="2" xfId="0" applyFont="1" applyFill="1" applyBorder="1" applyAlignment="1" applyProtection="1">
      <alignment horizontal="center" vertical="center"/>
    </xf>
    <xf numFmtId="0" fontId="49" fillId="27" borderId="2" xfId="0" applyFont="1" applyFill="1" applyBorder="1" applyAlignment="1" applyProtection="1">
      <alignment horizontal="center" vertical="center"/>
    </xf>
    <xf numFmtId="0" fontId="49" fillId="16" borderId="10" xfId="0" applyFont="1" applyFill="1" applyBorder="1" applyAlignment="1" applyProtection="1">
      <alignment horizontal="center" vertical="center"/>
    </xf>
    <xf numFmtId="0" fontId="49" fillId="27" borderId="10" xfId="0" applyFont="1" applyFill="1" applyBorder="1" applyAlignment="1" applyProtection="1">
      <alignment horizontal="center" vertical="center"/>
    </xf>
    <xf numFmtId="0" fontId="71" fillId="5" borderId="9" xfId="0" applyFont="1" applyFill="1" applyBorder="1" applyAlignment="1" applyProtection="1">
      <alignment wrapText="1"/>
    </xf>
    <xf numFmtId="0" fontId="6" fillId="25" borderId="6" xfId="0" applyFont="1" applyFill="1" applyBorder="1" applyAlignment="1" applyProtection="1">
      <alignment horizontal="left" vertical="top"/>
    </xf>
    <xf numFmtId="0" fontId="6" fillId="25" borderId="7" xfId="0" applyFont="1" applyFill="1" applyBorder="1" applyAlignment="1" applyProtection="1">
      <alignment horizontal="left" vertical="top"/>
    </xf>
    <xf numFmtId="0" fontId="6" fillId="25" borderId="8" xfId="0" applyFont="1" applyFill="1" applyBorder="1" applyAlignment="1" applyProtection="1">
      <alignment horizontal="left" vertical="top"/>
    </xf>
    <xf numFmtId="0" fontId="0" fillId="0" borderId="2" xfId="0" applyBorder="1" applyAlignment="1" applyProtection="1">
      <alignment horizontal="center" vertical="center"/>
    </xf>
    <xf numFmtId="0" fontId="0" fillId="0" borderId="0" xfId="0" applyBorder="1" applyAlignment="1" applyProtection="1">
      <alignment horizontal="center"/>
    </xf>
    <xf numFmtId="0" fontId="0" fillId="0" borderId="0" xfId="0" applyBorder="1" applyAlignment="1" applyProtection="1">
      <alignment horizontal="center" vertical="center"/>
    </xf>
    <xf numFmtId="0" fontId="0" fillId="0" borderId="0" xfId="0" applyFill="1" applyBorder="1" applyAlignment="1" applyProtection="1">
      <alignment vertical="center" wrapText="1"/>
    </xf>
    <xf numFmtId="0" fontId="144" fillId="5" borderId="1" xfId="0" applyFont="1" applyFill="1" applyBorder="1" applyAlignment="1" applyProtection="1">
      <alignment vertical="center"/>
    </xf>
    <xf numFmtId="0" fontId="0" fillId="0" borderId="1" xfId="0" applyBorder="1" applyAlignment="1" applyProtection="1">
      <alignment horizontal="center"/>
      <protection locked="0"/>
    </xf>
    <xf numFmtId="0" fontId="0" fillId="0" borderId="2"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Fill="1" applyBorder="1" applyAlignment="1" applyProtection="1">
      <alignment horizontal="center" vertical="center" wrapText="1"/>
      <protection locked="0"/>
    </xf>
    <xf numFmtId="0" fontId="148" fillId="8" borderId="1" xfId="0" applyFont="1" applyFill="1" applyBorder="1" applyAlignment="1" applyProtection="1">
      <alignment horizontal="center" vertical="center" wrapText="1"/>
    </xf>
    <xf numFmtId="165" fontId="70" fillId="0" borderId="1" xfId="0" applyNumberFormat="1" applyFont="1" applyFill="1" applyBorder="1" applyAlignment="1" applyProtection="1">
      <alignment horizontal="right" vertical="top"/>
      <protection locked="0"/>
    </xf>
    <xf numFmtId="0" fontId="70" fillId="0" borderId="6" xfId="0" applyFont="1" applyFill="1" applyBorder="1" applyProtection="1">
      <protection locked="0"/>
    </xf>
    <xf numFmtId="0" fontId="71" fillId="0" borderId="1" xfId="0" applyFont="1" applyFill="1" applyBorder="1" applyAlignment="1" applyProtection="1">
      <alignment horizontal="center" vertical="top"/>
      <protection locked="0"/>
    </xf>
    <xf numFmtId="165" fontId="70" fillId="0" borderId="1" xfId="0" applyNumberFormat="1" applyFont="1" applyFill="1" applyBorder="1" applyAlignment="1" applyProtection="1">
      <alignment horizontal="right"/>
      <protection locked="0"/>
    </xf>
    <xf numFmtId="0" fontId="71" fillId="0" borderId="6" xfId="0" applyFont="1" applyFill="1" applyBorder="1" applyAlignment="1" applyProtection="1">
      <alignment horizontal="center" vertical="top"/>
      <protection locked="0"/>
    </xf>
    <xf numFmtId="0" fontId="70" fillId="0" borderId="2" xfId="0" applyFont="1" applyFill="1" applyBorder="1" applyProtection="1">
      <protection locked="0"/>
    </xf>
    <xf numFmtId="0" fontId="5" fillId="0" borderId="1" xfId="0" applyFont="1" applyFill="1" applyBorder="1" applyAlignment="1" applyProtection="1">
      <alignment horizontal="center" vertical="center"/>
    </xf>
    <xf numFmtId="0" fontId="72" fillId="0" borderId="1" xfId="0" applyFont="1" applyBorder="1" applyAlignment="1" applyProtection="1">
      <alignment horizontal="center" vertical="center" wrapText="1"/>
      <protection locked="0"/>
    </xf>
    <xf numFmtId="0" fontId="64" fillId="17" borderId="0" xfId="0" applyFont="1" applyFill="1" applyAlignment="1" applyProtection="1">
      <alignment horizontal="center"/>
    </xf>
    <xf numFmtId="0" fontId="65" fillId="17" borderId="0" xfId="0" applyFont="1" applyFill="1" applyAlignment="1" applyProtection="1">
      <alignment horizontal="center"/>
    </xf>
    <xf numFmtId="0" fontId="62" fillId="17" borderId="0" xfId="0" applyFont="1" applyFill="1" applyAlignment="1" applyProtection="1">
      <alignment horizontal="center"/>
    </xf>
    <xf numFmtId="0" fontId="15" fillId="19" borderId="1" xfId="5" applyFill="1" applyBorder="1" applyAlignment="1" applyProtection="1">
      <alignment horizontal="left" vertical="top" wrapText="1"/>
    </xf>
    <xf numFmtId="0" fontId="37" fillId="18" borderId="0" xfId="0" applyFont="1" applyFill="1" applyBorder="1" applyAlignment="1" applyProtection="1">
      <alignment horizontal="center"/>
    </xf>
    <xf numFmtId="0" fontId="70" fillId="19" borderId="1" xfId="0" applyFont="1" applyFill="1" applyBorder="1" applyProtection="1"/>
    <xf numFmtId="0" fontId="57" fillId="19" borderId="1" xfId="0" applyFont="1" applyFill="1" applyBorder="1" applyProtection="1"/>
    <xf numFmtId="0" fontId="71" fillId="3" borderId="1" xfId="0" applyFont="1" applyFill="1" applyBorder="1" applyAlignment="1" applyProtection="1">
      <alignment horizontal="left" wrapText="1"/>
    </xf>
    <xf numFmtId="0" fontId="5" fillId="19" borderId="1" xfId="0" applyFont="1" applyFill="1" applyBorder="1" applyProtection="1"/>
    <xf numFmtId="0" fontId="71" fillId="3" borderId="1" xfId="0" applyFont="1" applyFill="1" applyBorder="1" applyAlignment="1" applyProtection="1">
      <alignment horizontal="left"/>
    </xf>
    <xf numFmtId="0" fontId="70" fillId="19" borderId="6" xfId="0" applyFont="1" applyFill="1" applyBorder="1" applyProtection="1"/>
    <xf numFmtId="0" fontId="70" fillId="19" borderId="7" xfId="0" applyFont="1" applyFill="1" applyBorder="1" applyProtection="1"/>
    <xf numFmtId="0" fontId="70" fillId="19" borderId="8" xfId="0" applyFont="1" applyFill="1" applyBorder="1" applyProtection="1"/>
    <xf numFmtId="0" fontId="71" fillId="3" borderId="6" xfId="0" applyFont="1" applyFill="1" applyBorder="1" applyAlignment="1" applyProtection="1">
      <alignment horizontal="left"/>
    </xf>
    <xf numFmtId="0" fontId="71" fillId="3" borderId="8" xfId="0" applyFont="1" applyFill="1" applyBorder="1" applyAlignment="1" applyProtection="1">
      <alignment horizontal="left"/>
    </xf>
    <xf numFmtId="0" fontId="70" fillId="10" borderId="1" xfId="0" applyFont="1" applyFill="1" applyBorder="1" applyProtection="1"/>
    <xf numFmtId="0" fontId="75" fillId="19" borderId="6" xfId="0" applyFont="1" applyFill="1" applyBorder="1" applyAlignment="1" applyProtection="1">
      <alignment horizontal="left" vertical="top" wrapText="1"/>
    </xf>
    <xf numFmtId="0" fontId="75" fillId="19" borderId="7" xfId="0" applyFont="1" applyFill="1" applyBorder="1" applyAlignment="1" applyProtection="1">
      <alignment horizontal="left" vertical="top" wrapText="1"/>
    </xf>
    <xf numFmtId="0" fontId="75" fillId="19" borderId="8" xfId="0" applyFont="1" applyFill="1" applyBorder="1" applyAlignment="1" applyProtection="1">
      <alignment horizontal="left" vertical="top" wrapText="1"/>
    </xf>
    <xf numFmtId="0" fontId="67" fillId="18" borderId="0" xfId="0" applyFont="1" applyFill="1" applyBorder="1" applyAlignment="1" applyProtection="1">
      <alignment horizontal="center"/>
    </xf>
    <xf numFmtId="0" fontId="67" fillId="18" borderId="6" xfId="0" applyFont="1" applyFill="1" applyBorder="1" applyAlignment="1" applyProtection="1">
      <alignment horizontal="center"/>
    </xf>
    <xf numFmtId="0" fontId="67" fillId="18" borderId="7" xfId="0" applyFont="1" applyFill="1" applyBorder="1" applyAlignment="1" applyProtection="1">
      <alignment horizontal="center"/>
    </xf>
    <xf numFmtId="0" fontId="67" fillId="18" borderId="8" xfId="0" applyFont="1" applyFill="1" applyBorder="1" applyAlignment="1" applyProtection="1">
      <alignment horizontal="center"/>
    </xf>
    <xf numFmtId="0" fontId="5" fillId="19" borderId="1" xfId="5" applyFont="1" applyFill="1" applyBorder="1" applyAlignment="1" applyProtection="1">
      <alignment horizontal="left" wrapText="1"/>
    </xf>
    <xf numFmtId="0" fontId="70" fillId="20" borderId="12" xfId="0" applyFont="1" applyFill="1" applyBorder="1" applyAlignment="1" applyProtection="1">
      <alignment horizontal="left" vertical="top" wrapText="1"/>
    </xf>
    <xf numFmtId="0" fontId="70" fillId="20" borderId="13" xfId="0" applyFont="1" applyFill="1" applyBorder="1" applyAlignment="1" applyProtection="1">
      <alignment horizontal="left" vertical="top" wrapText="1"/>
    </xf>
    <xf numFmtId="0" fontId="70" fillId="20" borderId="0" xfId="0" applyFont="1" applyFill="1" applyBorder="1" applyAlignment="1" applyProtection="1">
      <alignment horizontal="left" vertical="top" wrapText="1"/>
    </xf>
    <xf numFmtId="0" fontId="70" fillId="20" borderId="15" xfId="0" applyFont="1" applyFill="1" applyBorder="1" applyAlignment="1" applyProtection="1">
      <alignment horizontal="left" vertical="top" wrapText="1"/>
    </xf>
    <xf numFmtId="0" fontId="70" fillId="19" borderId="1" xfId="0" applyFont="1" applyFill="1" applyBorder="1" applyAlignment="1" applyProtection="1">
      <alignment horizontal="left"/>
    </xf>
    <xf numFmtId="0" fontId="70" fillId="20" borderId="0" xfId="0" applyFont="1" applyFill="1" applyBorder="1" applyAlignment="1" applyProtection="1">
      <alignment horizontal="left" wrapText="1"/>
    </xf>
    <xf numFmtId="0" fontId="70" fillId="20" borderId="15" xfId="0" applyFont="1" applyFill="1" applyBorder="1" applyAlignment="1" applyProtection="1">
      <alignment horizontal="left" wrapText="1"/>
    </xf>
    <xf numFmtId="0" fontId="5" fillId="10" borderId="11" xfId="0" applyFont="1" applyFill="1" applyBorder="1" applyAlignment="1" applyProtection="1">
      <alignment horizontal="left" vertical="top" wrapText="1"/>
    </xf>
    <xf numFmtId="0" fontId="5" fillId="10" borderId="12" xfId="0" applyFont="1" applyFill="1" applyBorder="1" applyAlignment="1" applyProtection="1">
      <alignment horizontal="left" vertical="top" wrapText="1"/>
    </xf>
    <xf numFmtId="0" fontId="5" fillId="10" borderId="13" xfId="0" applyFont="1" applyFill="1" applyBorder="1" applyAlignment="1" applyProtection="1">
      <alignment horizontal="left" vertical="top" wrapText="1"/>
    </xf>
    <xf numFmtId="0" fontId="5" fillId="10" borderId="3" xfId="0" applyFont="1" applyFill="1" applyBorder="1" applyAlignment="1" applyProtection="1">
      <alignment horizontal="left" vertical="top" wrapText="1"/>
    </xf>
    <xf numFmtId="0" fontId="5" fillId="10" borderId="0" xfId="0" applyFont="1" applyFill="1" applyBorder="1" applyAlignment="1" applyProtection="1">
      <alignment horizontal="left" vertical="top" wrapText="1"/>
    </xf>
    <xf numFmtId="0" fontId="5" fillId="10" borderId="15" xfId="0" applyFont="1" applyFill="1" applyBorder="1" applyAlignment="1" applyProtection="1">
      <alignment horizontal="left" vertical="top" wrapText="1"/>
    </xf>
    <xf numFmtId="0" fontId="70" fillId="20" borderId="14" xfId="0" applyFont="1" applyFill="1" applyBorder="1" applyAlignment="1" applyProtection="1">
      <alignment horizontal="left" wrapText="1"/>
    </xf>
    <xf numFmtId="0" fontId="70" fillId="20" borderId="10" xfId="0" applyFont="1" applyFill="1" applyBorder="1" applyAlignment="1" applyProtection="1">
      <alignment horizontal="left" wrapText="1"/>
    </xf>
    <xf numFmtId="0" fontId="70" fillId="20" borderId="0" xfId="0" applyFont="1" applyFill="1" applyBorder="1" applyAlignment="1" applyProtection="1">
      <alignment wrapText="1"/>
    </xf>
    <xf numFmtId="0" fontId="70" fillId="20" borderId="1" xfId="0" applyFont="1" applyFill="1" applyBorder="1" applyAlignment="1" applyProtection="1">
      <alignment horizontal="left" vertical="top" wrapText="1"/>
    </xf>
    <xf numFmtId="0" fontId="71" fillId="20" borderId="0" xfId="0" applyFont="1" applyFill="1" applyBorder="1" applyAlignment="1" applyProtection="1">
      <alignment horizontal="left" wrapText="1"/>
    </xf>
    <xf numFmtId="0" fontId="5" fillId="20" borderId="0" xfId="0" applyFont="1" applyFill="1" applyBorder="1" applyAlignment="1" applyProtection="1">
      <alignment horizontal="left" vertical="top" wrapText="1"/>
    </xf>
    <xf numFmtId="0" fontId="5" fillId="20" borderId="15" xfId="0" applyFont="1" applyFill="1" applyBorder="1" applyAlignment="1" applyProtection="1">
      <alignment horizontal="left" vertical="top" wrapText="1"/>
    </xf>
    <xf numFmtId="0" fontId="70" fillId="20" borderId="11" xfId="0" applyFont="1" applyFill="1" applyBorder="1" applyAlignment="1" applyProtection="1">
      <alignment wrapText="1"/>
    </xf>
    <xf numFmtId="0" fontId="70" fillId="20" borderId="12" xfId="0" applyFont="1" applyFill="1" applyBorder="1" applyAlignment="1" applyProtection="1">
      <alignment wrapText="1"/>
    </xf>
    <xf numFmtId="0" fontId="70" fillId="20" borderId="13" xfId="0" applyFont="1" applyFill="1" applyBorder="1" applyAlignment="1" applyProtection="1">
      <alignment wrapText="1"/>
    </xf>
    <xf numFmtId="0" fontId="70" fillId="20" borderId="4" xfId="0" applyFont="1" applyFill="1" applyBorder="1" applyAlignment="1" applyProtection="1">
      <alignment wrapText="1"/>
    </xf>
    <xf numFmtId="0" fontId="70" fillId="20" borderId="14" xfId="0" applyFont="1" applyFill="1" applyBorder="1" applyAlignment="1" applyProtection="1">
      <alignment wrapText="1"/>
    </xf>
    <xf numFmtId="0" fontId="70" fillId="20" borderId="10" xfId="0" applyFont="1" applyFill="1" applyBorder="1" applyAlignment="1" applyProtection="1">
      <alignment wrapText="1"/>
    </xf>
    <xf numFmtId="0" fontId="15" fillId="28" borderId="1" xfId="5" applyFill="1" applyBorder="1" applyAlignment="1">
      <alignment horizontal="left" wrapText="1"/>
    </xf>
    <xf numFmtId="0" fontId="71" fillId="20" borderId="0" xfId="0" applyFont="1" applyFill="1" applyBorder="1" applyAlignment="1" applyProtection="1">
      <alignment horizontal="left" vertical="top" wrapText="1"/>
    </xf>
    <xf numFmtId="0" fontId="70" fillId="10" borderId="4" xfId="0" applyFont="1" applyFill="1" applyBorder="1" applyAlignment="1" applyProtection="1">
      <alignment horizontal="left" wrapText="1"/>
    </xf>
    <xf numFmtId="0" fontId="70" fillId="10" borderId="14" xfId="0" applyFont="1" applyFill="1" applyBorder="1" applyAlignment="1" applyProtection="1">
      <alignment horizontal="left" wrapText="1"/>
    </xf>
    <xf numFmtId="0" fontId="70" fillId="10" borderId="10" xfId="0" applyFont="1" applyFill="1" applyBorder="1" applyAlignment="1" applyProtection="1">
      <alignment horizontal="left" wrapText="1"/>
    </xf>
    <xf numFmtId="0" fontId="5" fillId="10" borderId="6" xfId="0" applyFont="1" applyFill="1" applyBorder="1" applyAlignment="1" applyProtection="1">
      <alignment horizontal="left"/>
    </xf>
    <xf numFmtId="0" fontId="5" fillId="10" borderId="7" xfId="0" applyFont="1" applyFill="1" applyBorder="1" applyAlignment="1" applyProtection="1">
      <alignment horizontal="left"/>
    </xf>
    <xf numFmtId="0" fontId="5" fillId="10" borderId="8" xfId="0" applyFont="1" applyFill="1" applyBorder="1" applyAlignment="1" applyProtection="1">
      <alignment horizontal="left"/>
    </xf>
    <xf numFmtId="0" fontId="15" fillId="19" borderId="1" xfId="5" applyFill="1" applyBorder="1" applyAlignment="1" applyProtection="1">
      <alignment horizontal="left"/>
    </xf>
    <xf numFmtId="0" fontId="15" fillId="19" borderId="1" xfId="5" applyFill="1" applyBorder="1" applyAlignment="1" applyProtection="1">
      <alignment horizontal="left" wrapText="1"/>
    </xf>
    <xf numFmtId="0" fontId="5" fillId="19" borderId="1" xfId="5" applyFont="1" applyFill="1" applyBorder="1" applyAlignment="1" applyProtection="1">
      <alignment horizontal="left"/>
    </xf>
    <xf numFmtId="0" fontId="70" fillId="19" borderId="6" xfId="0" applyFont="1" applyFill="1" applyBorder="1" applyAlignment="1" applyProtection="1">
      <alignment horizontal="left"/>
    </xf>
    <xf numFmtId="0" fontId="70" fillId="19" borderId="7" xfId="0" applyFont="1" applyFill="1" applyBorder="1" applyAlignment="1" applyProtection="1">
      <alignment horizontal="left"/>
    </xf>
    <xf numFmtId="0" fontId="70" fillId="19" borderId="8" xfId="0" applyFont="1" applyFill="1" applyBorder="1" applyAlignment="1" applyProtection="1">
      <alignment horizontal="left"/>
    </xf>
    <xf numFmtId="0" fontId="15" fillId="19" borderId="6" xfId="5" applyFill="1" applyBorder="1" applyAlignment="1" applyProtection="1">
      <alignment horizontal="left" vertical="top" wrapText="1"/>
    </xf>
    <xf numFmtId="0" fontId="15" fillId="19" borderId="7" xfId="5" applyFill="1" applyBorder="1" applyAlignment="1" applyProtection="1">
      <alignment horizontal="left" vertical="top" wrapText="1"/>
    </xf>
    <xf numFmtId="0" fontId="15" fillId="19" borderId="8" xfId="5" applyFill="1" applyBorder="1" applyAlignment="1" applyProtection="1">
      <alignment horizontal="left" vertical="top" wrapText="1"/>
    </xf>
    <xf numFmtId="0" fontId="0" fillId="0" borderId="0" xfId="0" applyFont="1" applyBorder="1" applyAlignment="1" applyProtection="1">
      <alignment horizontal="center" wrapText="1"/>
    </xf>
    <xf numFmtId="0" fontId="71" fillId="13" borderId="5" xfId="5" applyFont="1" applyFill="1" applyBorder="1" applyAlignment="1" applyProtection="1">
      <alignment horizontal="center" vertical="top" wrapText="1"/>
      <protection hidden="1"/>
    </xf>
    <xf numFmtId="0" fontId="71" fillId="13" borderId="9" xfId="5" applyFont="1" applyFill="1" applyBorder="1" applyAlignment="1" applyProtection="1">
      <alignment horizontal="center" vertical="top" wrapText="1"/>
      <protection hidden="1"/>
    </xf>
    <xf numFmtId="0" fontId="71" fillId="13" borderId="2" xfId="5" applyFont="1" applyFill="1" applyBorder="1" applyAlignment="1" applyProtection="1">
      <alignment horizontal="center" vertical="top" wrapText="1"/>
      <protection hidden="1"/>
    </xf>
    <xf numFmtId="0" fontId="71" fillId="13" borderId="1" xfId="5" applyFont="1" applyFill="1" applyBorder="1" applyAlignment="1" applyProtection="1">
      <alignment horizontal="center" vertical="top" wrapText="1"/>
      <protection hidden="1"/>
    </xf>
    <xf numFmtId="0" fontId="70" fillId="13" borderId="12" xfId="5" applyFont="1" applyFill="1" applyBorder="1" applyAlignment="1" applyProtection="1">
      <alignment horizontal="left" vertical="top" wrapText="1"/>
      <protection hidden="1"/>
    </xf>
    <xf numFmtId="0" fontId="70" fillId="13" borderId="13" xfId="5" applyFont="1" applyFill="1" applyBorder="1" applyAlignment="1" applyProtection="1">
      <alignment horizontal="left" vertical="top" wrapText="1"/>
      <protection hidden="1"/>
    </xf>
    <xf numFmtId="0" fontId="70" fillId="13" borderId="0" xfId="5" applyFont="1" applyFill="1" applyBorder="1" applyAlignment="1" applyProtection="1">
      <alignment horizontal="left" vertical="top" wrapText="1"/>
      <protection hidden="1"/>
    </xf>
    <xf numFmtId="0" fontId="70" fillId="13" borderId="15" xfId="5" applyFont="1" applyFill="1" applyBorder="1" applyAlignment="1" applyProtection="1">
      <alignment horizontal="left" vertical="top" wrapText="1"/>
      <protection hidden="1"/>
    </xf>
    <xf numFmtId="0" fontId="70" fillId="13" borderId="14" xfId="5" applyFont="1" applyFill="1" applyBorder="1" applyAlignment="1" applyProtection="1">
      <alignment horizontal="left" vertical="top" wrapText="1"/>
      <protection hidden="1"/>
    </xf>
    <xf numFmtId="0" fontId="70" fillId="13" borderId="10" xfId="5" applyFont="1" applyFill="1" applyBorder="1" applyAlignment="1" applyProtection="1">
      <alignment horizontal="left" vertical="top" wrapText="1"/>
      <protection hidden="1"/>
    </xf>
    <xf numFmtId="0" fontId="71" fillId="13" borderId="5" xfId="5" applyFont="1" applyFill="1" applyBorder="1" applyAlignment="1" applyProtection="1">
      <alignment horizontal="center" vertical="center"/>
      <protection hidden="1"/>
    </xf>
    <xf numFmtId="0" fontId="71" fillId="13" borderId="9" xfId="5" applyFont="1" applyFill="1" applyBorder="1" applyAlignment="1" applyProtection="1">
      <alignment horizontal="center" vertical="center"/>
      <protection hidden="1"/>
    </xf>
    <xf numFmtId="0" fontId="75" fillId="13" borderId="11" xfId="5" applyFont="1" applyFill="1" applyBorder="1" applyAlignment="1" applyProtection="1">
      <alignment horizontal="left" vertical="top" wrapText="1"/>
      <protection hidden="1"/>
    </xf>
    <xf numFmtId="0" fontId="75" fillId="13" borderId="12" xfId="5" applyFont="1" applyFill="1" applyBorder="1" applyAlignment="1" applyProtection="1">
      <alignment horizontal="left" vertical="top" wrapText="1"/>
      <protection hidden="1"/>
    </xf>
    <xf numFmtId="0" fontId="73" fillId="0" borderId="11"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0" fontId="73" fillId="0" borderId="15" xfId="0" applyFont="1" applyFill="1" applyBorder="1" applyAlignment="1" applyProtection="1">
      <alignment horizontal="center" vertical="center" wrapText="1"/>
    </xf>
    <xf numFmtId="0" fontId="73" fillId="0" borderId="4"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xf>
    <xf numFmtId="0" fontId="85" fillId="5" borderId="6" xfId="5" applyFont="1" applyFill="1" applyBorder="1" applyAlignment="1" applyProtection="1">
      <alignment horizontal="left" vertical="top"/>
      <protection hidden="1"/>
    </xf>
    <xf numFmtId="0" fontId="85" fillId="5" borderId="7" xfId="5" applyFont="1" applyFill="1" applyBorder="1" applyAlignment="1" applyProtection="1">
      <alignment horizontal="left" vertical="top"/>
      <protection hidden="1"/>
    </xf>
    <xf numFmtId="0" fontId="85" fillId="5" borderId="8" xfId="5" applyFont="1" applyFill="1" applyBorder="1" applyAlignment="1" applyProtection="1">
      <alignment horizontal="left" vertical="top"/>
      <protection hidden="1"/>
    </xf>
    <xf numFmtId="0" fontId="71" fillId="13" borderId="5" xfId="0" applyFont="1" applyFill="1" applyBorder="1" applyAlignment="1" applyProtection="1">
      <alignment horizontal="center" vertical="center" wrapText="1"/>
      <protection hidden="1"/>
    </xf>
    <xf numFmtId="0" fontId="71" fillId="13" borderId="9" xfId="0" applyFont="1" applyFill="1" applyBorder="1" applyAlignment="1" applyProtection="1">
      <alignment horizontal="center" vertical="center" wrapText="1"/>
      <protection hidden="1"/>
    </xf>
    <xf numFmtId="0" fontId="71" fillId="13" borderId="2" xfId="0" applyFont="1" applyFill="1" applyBorder="1" applyAlignment="1" applyProtection="1">
      <alignment horizontal="center" vertical="center" wrapText="1"/>
      <protection hidden="1"/>
    </xf>
    <xf numFmtId="0" fontId="136" fillId="13" borderId="11" xfId="5" applyFont="1" applyFill="1" applyBorder="1" applyAlignment="1" applyProtection="1">
      <alignment horizontal="left" vertical="center" wrapText="1"/>
      <protection hidden="1"/>
    </xf>
    <xf numFmtId="0" fontId="136" fillId="13" borderId="12" xfId="5" applyFont="1" applyFill="1" applyBorder="1" applyAlignment="1" applyProtection="1">
      <alignment horizontal="left" vertical="center" wrapText="1"/>
      <protection hidden="1"/>
    </xf>
    <xf numFmtId="0" fontId="136" fillId="13" borderId="13" xfId="5" applyFont="1" applyFill="1" applyBorder="1" applyAlignment="1" applyProtection="1">
      <alignment horizontal="left" vertical="center" wrapText="1"/>
      <protection hidden="1"/>
    </xf>
    <xf numFmtId="0" fontId="136" fillId="13" borderId="3" xfId="5" applyFont="1" applyFill="1" applyBorder="1" applyAlignment="1" applyProtection="1">
      <alignment horizontal="left" vertical="center" wrapText="1"/>
      <protection hidden="1"/>
    </xf>
    <xf numFmtId="0" fontId="136" fillId="13" borderId="0" xfId="5" applyFont="1" applyFill="1" applyBorder="1" applyAlignment="1" applyProtection="1">
      <alignment horizontal="left" vertical="center" wrapText="1"/>
      <protection hidden="1"/>
    </xf>
    <xf numFmtId="0" fontId="136" fillId="13" borderId="15" xfId="5" applyFont="1" applyFill="1" applyBorder="1" applyAlignment="1" applyProtection="1">
      <alignment horizontal="left" vertical="center" wrapText="1"/>
      <protection hidden="1"/>
    </xf>
    <xf numFmtId="0" fontId="71" fillId="13" borderId="11" xfId="0" applyFont="1" applyFill="1" applyBorder="1" applyAlignment="1" applyProtection="1">
      <alignment horizontal="center" vertical="center" wrapText="1"/>
      <protection hidden="1"/>
    </xf>
    <xf numFmtId="0" fontId="71" fillId="13" borderId="3" xfId="0" applyFont="1" applyFill="1" applyBorder="1" applyAlignment="1" applyProtection="1">
      <alignment horizontal="center" vertical="center" wrapText="1"/>
      <protection hidden="1"/>
    </xf>
    <xf numFmtId="0" fontId="71" fillId="13" borderId="2" xfId="5" applyFont="1" applyFill="1" applyBorder="1" applyAlignment="1" applyProtection="1">
      <alignment horizontal="center" vertical="center"/>
      <protection hidden="1"/>
    </xf>
    <xf numFmtId="0" fontId="5" fillId="13" borderId="11" xfId="0" applyFont="1" applyFill="1" applyBorder="1" applyAlignment="1" applyProtection="1">
      <alignment horizontal="left" vertical="center" wrapText="1"/>
      <protection hidden="1"/>
    </xf>
    <xf numFmtId="0" fontId="5" fillId="13" borderId="12" xfId="0" applyFont="1" applyFill="1" applyBorder="1" applyAlignment="1" applyProtection="1">
      <alignment horizontal="left" vertical="center" wrapText="1"/>
      <protection hidden="1"/>
    </xf>
    <xf numFmtId="0" fontId="5" fillId="13" borderId="3" xfId="0" applyFont="1" applyFill="1" applyBorder="1" applyAlignment="1" applyProtection="1">
      <alignment horizontal="left" vertical="center" wrapText="1"/>
      <protection hidden="1"/>
    </xf>
    <xf numFmtId="0" fontId="5" fillId="13" borderId="0" xfId="0" applyFont="1" applyFill="1" applyBorder="1" applyAlignment="1" applyProtection="1">
      <alignment horizontal="left" vertical="center" wrapText="1"/>
      <protection hidden="1"/>
    </xf>
    <xf numFmtId="0" fontId="5" fillId="13" borderId="4" xfId="0" applyFont="1" applyFill="1" applyBorder="1" applyAlignment="1" applyProtection="1">
      <alignment horizontal="left" vertical="center" wrapText="1"/>
      <protection hidden="1"/>
    </xf>
    <xf numFmtId="0" fontId="5" fillId="13" borderId="14" xfId="0" applyFont="1" applyFill="1" applyBorder="1" applyAlignment="1" applyProtection="1">
      <alignment horizontal="left" vertical="center" wrapText="1"/>
      <protection hidden="1"/>
    </xf>
    <xf numFmtId="0" fontId="70" fillId="13" borderId="11" xfId="5" applyFont="1" applyFill="1" applyBorder="1" applyAlignment="1" applyProtection="1">
      <alignment horizontal="left" vertical="top" wrapText="1"/>
      <protection hidden="1"/>
    </xf>
    <xf numFmtId="0" fontId="71" fillId="13" borderId="13" xfId="5" applyFont="1" applyFill="1" applyBorder="1" applyAlignment="1" applyProtection="1">
      <alignment horizontal="center" vertical="center" wrapText="1"/>
      <protection hidden="1"/>
    </xf>
    <xf numFmtId="0" fontId="71" fillId="13" borderId="15" xfId="5" applyFont="1" applyFill="1" applyBorder="1" applyAlignment="1" applyProtection="1">
      <alignment horizontal="center" vertical="center" wrapText="1"/>
      <protection hidden="1"/>
    </xf>
    <xf numFmtId="0" fontId="75" fillId="13" borderId="4" xfId="5" applyFont="1" applyFill="1" applyBorder="1" applyAlignment="1" applyProtection="1">
      <alignment horizontal="left" vertical="top" wrapText="1"/>
      <protection hidden="1"/>
    </xf>
    <xf numFmtId="0" fontId="75" fillId="13" borderId="14" xfId="5" applyFont="1" applyFill="1" applyBorder="1" applyAlignment="1" applyProtection="1">
      <alignment horizontal="left" vertical="top" wrapText="1"/>
      <protection hidden="1"/>
    </xf>
    <xf numFmtId="0" fontId="75" fillId="13" borderId="3" xfId="5" applyFont="1" applyFill="1" applyBorder="1" applyAlignment="1" applyProtection="1">
      <alignment horizontal="left" vertical="top" wrapText="1"/>
      <protection hidden="1"/>
    </xf>
    <xf numFmtId="0" fontId="75" fillId="13" borderId="0" xfId="5" applyFont="1" applyFill="1" applyBorder="1" applyAlignment="1" applyProtection="1">
      <alignment horizontal="left" vertical="top" wrapText="1"/>
      <protection hidden="1"/>
    </xf>
    <xf numFmtId="0" fontId="70" fillId="13" borderId="1" xfId="0" applyFont="1" applyFill="1" applyBorder="1" applyAlignment="1" applyProtection="1">
      <alignment horizontal="left" wrapText="1"/>
      <protection hidden="1"/>
    </xf>
    <xf numFmtId="0" fontId="70" fillId="13" borderId="6" xfId="0" applyFont="1" applyFill="1" applyBorder="1" applyAlignment="1" applyProtection="1">
      <alignment horizontal="left" wrapText="1"/>
      <protection hidden="1"/>
    </xf>
    <xf numFmtId="0" fontId="70" fillId="13" borderId="5" xfId="0" applyFont="1" applyFill="1" applyBorder="1" applyAlignment="1" applyProtection="1">
      <alignment horizontal="left" wrapText="1"/>
      <protection hidden="1"/>
    </xf>
    <xf numFmtId="0" fontId="70" fillId="13" borderId="11" xfId="0" applyFont="1" applyFill="1" applyBorder="1" applyAlignment="1" applyProtection="1">
      <alignment horizontal="left" wrapText="1"/>
      <protection hidden="1"/>
    </xf>
    <xf numFmtId="0" fontId="70" fillId="13" borderId="3" xfId="5" applyFont="1" applyFill="1" applyBorder="1" applyAlignment="1" applyProtection="1">
      <alignment horizontal="left" vertical="top" wrapText="1"/>
      <protection hidden="1"/>
    </xf>
    <xf numFmtId="0" fontId="70" fillId="13" borderId="4" xfId="5" applyFont="1" applyFill="1" applyBorder="1" applyAlignment="1" applyProtection="1">
      <alignment horizontal="left" vertical="top" wrapText="1"/>
      <protection hidden="1"/>
    </xf>
    <xf numFmtId="0" fontId="136" fillId="13" borderId="11" xfId="5" applyFont="1" applyFill="1" applyBorder="1" applyAlignment="1" applyProtection="1">
      <alignment horizontal="left" vertical="top" wrapText="1"/>
      <protection hidden="1"/>
    </xf>
    <xf numFmtId="0" fontId="136" fillId="13" borderId="12" xfId="5" applyFont="1" applyFill="1" applyBorder="1" applyAlignment="1" applyProtection="1">
      <alignment horizontal="left" vertical="top" wrapText="1"/>
      <protection hidden="1"/>
    </xf>
    <xf numFmtId="0" fontId="136" fillId="13" borderId="13" xfId="5" applyFont="1" applyFill="1" applyBorder="1" applyAlignment="1" applyProtection="1">
      <alignment horizontal="left" vertical="top" wrapText="1"/>
      <protection hidden="1"/>
    </xf>
    <xf numFmtId="0" fontId="136" fillId="13" borderId="3" xfId="5" applyFont="1" applyFill="1" applyBorder="1" applyAlignment="1" applyProtection="1">
      <alignment horizontal="left" vertical="top" wrapText="1"/>
      <protection hidden="1"/>
    </xf>
    <xf numFmtId="0" fontId="136" fillId="13" borderId="0" xfId="5" applyFont="1" applyFill="1" applyBorder="1" applyAlignment="1" applyProtection="1">
      <alignment horizontal="left" vertical="top" wrapText="1"/>
      <protection hidden="1"/>
    </xf>
    <xf numFmtId="0" fontId="136" fillId="13" borderId="15" xfId="5" applyFont="1" applyFill="1" applyBorder="1" applyAlignment="1" applyProtection="1">
      <alignment horizontal="left" vertical="top" wrapText="1"/>
      <protection hidden="1"/>
    </xf>
    <xf numFmtId="0" fontId="136" fillId="13" borderId="4" xfId="5" applyFont="1" applyFill="1" applyBorder="1" applyAlignment="1" applyProtection="1">
      <alignment horizontal="left" vertical="top" wrapText="1"/>
      <protection hidden="1"/>
    </xf>
    <xf numFmtId="0" fontId="136" fillId="13" borderId="14" xfId="5" applyFont="1" applyFill="1" applyBorder="1" applyAlignment="1" applyProtection="1">
      <alignment horizontal="left" vertical="top" wrapText="1"/>
      <protection hidden="1"/>
    </xf>
    <xf numFmtId="0" fontId="136" fillId="13" borderId="10" xfId="5" applyFont="1" applyFill="1" applyBorder="1" applyAlignment="1" applyProtection="1">
      <alignment horizontal="left" vertical="top" wrapText="1"/>
      <protection hidden="1"/>
    </xf>
    <xf numFmtId="0" fontId="70" fillId="13" borderId="11" xfId="0" applyFont="1" applyFill="1" applyBorder="1" applyAlignment="1" applyProtection="1">
      <alignment horizontal="left" vertical="top" wrapText="1"/>
      <protection hidden="1"/>
    </xf>
    <xf numFmtId="0" fontId="70" fillId="13" borderId="12" xfId="0" applyFont="1" applyFill="1" applyBorder="1" applyAlignment="1" applyProtection="1">
      <alignment horizontal="left" vertical="top" wrapText="1"/>
      <protection hidden="1"/>
    </xf>
    <xf numFmtId="0" fontId="70" fillId="13" borderId="13" xfId="0" applyFont="1" applyFill="1" applyBorder="1" applyAlignment="1" applyProtection="1">
      <alignment horizontal="left" vertical="top" wrapText="1"/>
      <protection hidden="1"/>
    </xf>
    <xf numFmtId="0" fontId="70" fillId="13" borderId="4" xfId="0" applyFont="1" applyFill="1" applyBorder="1" applyAlignment="1" applyProtection="1">
      <alignment horizontal="left" vertical="top" wrapText="1"/>
      <protection hidden="1"/>
    </xf>
    <xf numFmtId="0" fontId="70" fillId="13" borderId="14" xfId="0" applyFont="1" applyFill="1" applyBorder="1" applyAlignment="1" applyProtection="1">
      <alignment horizontal="left" vertical="top" wrapText="1"/>
      <protection hidden="1"/>
    </xf>
    <xf numFmtId="0" fontId="70" fillId="13" borderId="10" xfId="0" applyFont="1" applyFill="1" applyBorder="1" applyAlignment="1" applyProtection="1">
      <alignment horizontal="left" vertical="top" wrapText="1"/>
      <protection hidden="1"/>
    </xf>
    <xf numFmtId="0" fontId="85" fillId="5" borderId="6" xfId="1" applyFont="1" applyFill="1" applyBorder="1" applyAlignment="1" applyProtection="1">
      <alignment horizontal="left" vertical="top"/>
      <protection hidden="1"/>
    </xf>
    <xf numFmtId="0" fontId="85" fillId="5" borderId="7" xfId="1" applyFont="1" applyFill="1" applyBorder="1" applyAlignment="1" applyProtection="1">
      <alignment horizontal="left" vertical="top"/>
      <protection hidden="1"/>
    </xf>
    <xf numFmtId="0" fontId="85" fillId="5" borderId="8" xfId="1" applyFont="1" applyFill="1" applyBorder="1" applyAlignment="1" applyProtection="1">
      <alignment horizontal="left" vertical="top"/>
      <protection hidden="1"/>
    </xf>
    <xf numFmtId="0" fontId="70" fillId="13" borderId="3" xfId="0" applyFont="1" applyFill="1" applyBorder="1" applyAlignment="1" applyProtection="1">
      <alignment horizontal="left" vertical="top" wrapText="1"/>
      <protection hidden="1"/>
    </xf>
    <xf numFmtId="0" fontId="70" fillId="13" borderId="0" xfId="0" applyFont="1" applyFill="1" applyBorder="1" applyAlignment="1" applyProtection="1">
      <alignment horizontal="left" vertical="top" wrapText="1"/>
      <protection hidden="1"/>
    </xf>
    <xf numFmtId="0" fontId="70" fillId="13" borderId="15" xfId="0" applyFont="1" applyFill="1" applyBorder="1" applyAlignment="1" applyProtection="1">
      <alignment horizontal="left" vertical="top" wrapText="1"/>
      <protection hidden="1"/>
    </xf>
    <xf numFmtId="0" fontId="71" fillId="13" borderId="13" xfId="5" applyFont="1" applyFill="1" applyBorder="1" applyAlignment="1" applyProtection="1">
      <alignment horizontal="center" vertical="top" wrapText="1"/>
      <protection hidden="1"/>
    </xf>
    <xf numFmtId="0" fontId="71" fillId="13" borderId="15" xfId="5" applyFont="1" applyFill="1" applyBorder="1" applyAlignment="1" applyProtection="1">
      <alignment horizontal="center" vertical="top" wrapText="1"/>
      <protection hidden="1"/>
    </xf>
    <xf numFmtId="0" fontId="70" fillId="13" borderId="6" xfId="0" applyFont="1" applyFill="1" applyBorder="1" applyAlignment="1" applyProtection="1">
      <alignment horizontal="left" vertical="top" wrapText="1"/>
      <protection hidden="1"/>
    </xf>
    <xf numFmtId="0" fontId="70" fillId="13" borderId="7" xfId="0" applyFont="1" applyFill="1" applyBorder="1" applyAlignment="1" applyProtection="1">
      <alignment horizontal="left" vertical="top" wrapText="1"/>
      <protection hidden="1"/>
    </xf>
    <xf numFmtId="0" fontId="70" fillId="13" borderId="8" xfId="0" applyFont="1" applyFill="1" applyBorder="1" applyAlignment="1" applyProtection="1">
      <alignment horizontal="left" vertical="top" wrapText="1"/>
      <protection hidden="1"/>
    </xf>
    <xf numFmtId="0" fontId="5" fillId="13" borderId="0" xfId="5" applyFont="1" applyFill="1" applyBorder="1" applyAlignment="1" applyProtection="1">
      <alignment horizontal="left" vertical="top" wrapText="1"/>
      <protection hidden="1"/>
    </xf>
    <xf numFmtId="0" fontId="5" fillId="13" borderId="11" xfId="0" applyFont="1" applyFill="1" applyBorder="1" applyAlignment="1" applyProtection="1">
      <alignment horizontal="left" vertical="top" wrapText="1"/>
      <protection hidden="1"/>
    </xf>
    <xf numFmtId="0" fontId="5" fillId="13" borderId="12" xfId="0" applyFont="1" applyFill="1" applyBorder="1" applyAlignment="1" applyProtection="1">
      <alignment horizontal="left" vertical="top" wrapText="1"/>
      <protection hidden="1"/>
    </xf>
    <xf numFmtId="0" fontId="5" fillId="13" borderId="13" xfId="0" applyFont="1" applyFill="1" applyBorder="1" applyAlignment="1" applyProtection="1">
      <alignment horizontal="left" vertical="top" wrapText="1"/>
      <protection hidden="1"/>
    </xf>
    <xf numFmtId="0" fontId="5" fillId="13" borderId="3" xfId="0" applyFont="1" applyFill="1" applyBorder="1" applyAlignment="1" applyProtection="1">
      <alignment horizontal="left" vertical="top" wrapText="1"/>
      <protection hidden="1"/>
    </xf>
    <xf numFmtId="0" fontId="5" fillId="13" borderId="0" xfId="0" applyFont="1" applyFill="1" applyBorder="1" applyAlignment="1" applyProtection="1">
      <alignment horizontal="left" vertical="top" wrapText="1"/>
      <protection hidden="1"/>
    </xf>
    <xf numFmtId="0" fontId="5" fillId="13" borderId="15" xfId="0" applyFont="1" applyFill="1" applyBorder="1" applyAlignment="1" applyProtection="1">
      <alignment horizontal="left" vertical="top" wrapText="1"/>
      <protection hidden="1"/>
    </xf>
    <xf numFmtId="0" fontId="5" fillId="13" borderId="4" xfId="0" applyFont="1" applyFill="1" applyBorder="1" applyAlignment="1" applyProtection="1">
      <alignment horizontal="left" vertical="top" wrapText="1"/>
      <protection hidden="1"/>
    </xf>
    <xf numFmtId="0" fontId="5" fillId="13" borderId="14" xfId="0" applyFont="1" applyFill="1" applyBorder="1" applyAlignment="1" applyProtection="1">
      <alignment horizontal="left" vertical="top" wrapText="1"/>
      <protection hidden="1"/>
    </xf>
    <xf numFmtId="0" fontId="5" fillId="13" borderId="10" xfId="0" applyFont="1" applyFill="1" applyBorder="1" applyAlignment="1" applyProtection="1">
      <alignment horizontal="left" vertical="top" wrapText="1"/>
      <protection hidden="1"/>
    </xf>
    <xf numFmtId="0" fontId="71" fillId="13" borderId="13" xfId="5" applyFont="1" applyFill="1" applyBorder="1" applyAlignment="1" applyProtection="1">
      <alignment horizontal="center" vertical="center"/>
      <protection hidden="1"/>
    </xf>
    <xf numFmtId="0" fontId="71" fillId="13" borderId="15" xfId="5" applyFont="1" applyFill="1" applyBorder="1" applyAlignment="1" applyProtection="1">
      <alignment horizontal="center" vertical="center"/>
      <protection hidden="1"/>
    </xf>
    <xf numFmtId="0" fontId="71" fillId="13" borderId="10" xfId="5" applyFont="1" applyFill="1" applyBorder="1" applyAlignment="1" applyProtection="1">
      <alignment horizontal="center" vertical="top" wrapText="1"/>
      <protection hidden="1"/>
    </xf>
    <xf numFmtId="0" fontId="75" fillId="13" borderId="13" xfId="5" applyFont="1" applyFill="1" applyBorder="1" applyAlignment="1" applyProtection="1">
      <alignment horizontal="left" vertical="top" wrapText="1"/>
      <protection hidden="1"/>
    </xf>
    <xf numFmtId="0" fontId="84" fillId="18" borderId="6" xfId="0" applyFont="1" applyFill="1" applyBorder="1" applyAlignment="1" applyProtection="1">
      <alignment horizontal="center"/>
    </xf>
    <xf numFmtId="0" fontId="84" fillId="18" borderId="7" xfId="0" applyFont="1" applyFill="1" applyBorder="1" applyAlignment="1" applyProtection="1">
      <alignment horizontal="center"/>
    </xf>
    <xf numFmtId="0" fontId="84" fillId="18" borderId="8" xfId="0" applyFont="1" applyFill="1" applyBorder="1" applyAlignment="1" applyProtection="1">
      <alignment horizontal="center"/>
    </xf>
    <xf numFmtId="0" fontId="70" fillId="13" borderId="7" xfId="5" applyFont="1" applyFill="1" applyBorder="1" applyAlignment="1" applyProtection="1">
      <alignment horizontal="left" vertical="top" wrapText="1"/>
      <protection hidden="1"/>
    </xf>
    <xf numFmtId="0" fontId="71" fillId="10" borderId="13" xfId="5" applyFont="1" applyFill="1" applyBorder="1" applyAlignment="1" applyProtection="1">
      <alignment horizontal="center" vertical="center" wrapText="1"/>
      <protection hidden="1"/>
    </xf>
    <xf numFmtId="0" fontId="71" fillId="10" borderId="9" xfId="5" applyFont="1" applyFill="1" applyBorder="1" applyAlignment="1" applyProtection="1">
      <alignment horizontal="center" vertical="center" wrapText="1"/>
      <protection hidden="1"/>
    </xf>
    <xf numFmtId="0" fontId="71" fillId="10" borderId="13" xfId="5" applyFont="1" applyFill="1" applyBorder="1" applyAlignment="1" applyProtection="1">
      <alignment horizontal="center" vertical="top" wrapText="1"/>
      <protection hidden="1"/>
    </xf>
    <xf numFmtId="0" fontId="71" fillId="10" borderId="15" xfId="5" applyFont="1" applyFill="1" applyBorder="1" applyAlignment="1" applyProtection="1">
      <alignment horizontal="center" vertical="top" wrapText="1"/>
      <protection hidden="1"/>
    </xf>
    <xf numFmtId="0" fontId="71" fillId="10" borderId="10" xfId="5" applyFont="1" applyFill="1" applyBorder="1" applyAlignment="1" applyProtection="1">
      <alignment horizontal="center" vertical="top" wrapText="1"/>
      <protection hidden="1"/>
    </xf>
    <xf numFmtId="0" fontId="70" fillId="13" borderId="12" xfId="5" applyFont="1" applyFill="1" applyBorder="1" applyAlignment="1" applyProtection="1">
      <alignment horizontal="left" vertical="center" wrapText="1"/>
      <protection hidden="1"/>
    </xf>
    <xf numFmtId="0" fontId="70" fillId="13" borderId="13" xfId="5" applyFont="1" applyFill="1" applyBorder="1" applyAlignment="1" applyProtection="1">
      <alignment horizontal="left" vertical="center" wrapText="1"/>
      <protection hidden="1"/>
    </xf>
    <xf numFmtId="0" fontId="70" fillId="13" borderId="0" xfId="5" applyFont="1" applyFill="1" applyBorder="1" applyAlignment="1" applyProtection="1">
      <alignment horizontal="left" vertical="center" wrapText="1"/>
      <protection hidden="1"/>
    </xf>
    <xf numFmtId="0" fontId="70" fillId="13" borderId="15" xfId="5" applyFont="1" applyFill="1" applyBorder="1" applyAlignment="1" applyProtection="1">
      <alignment horizontal="left" vertical="center" wrapText="1"/>
      <protection hidden="1"/>
    </xf>
    <xf numFmtId="0" fontId="70" fillId="13" borderId="14" xfId="5" applyFont="1" applyFill="1" applyBorder="1" applyAlignment="1" applyProtection="1">
      <alignment horizontal="left" vertical="center" wrapText="1"/>
      <protection hidden="1"/>
    </xf>
    <xf numFmtId="0" fontId="70" fillId="13" borderId="10" xfId="5" applyFont="1" applyFill="1" applyBorder="1" applyAlignment="1" applyProtection="1">
      <alignment horizontal="left" vertical="center" wrapText="1"/>
      <protection hidden="1"/>
    </xf>
    <xf numFmtId="0" fontId="82" fillId="5" borderId="5"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0" fillId="10" borderId="0" xfId="5" applyFont="1" applyFill="1" applyBorder="1" applyAlignment="1" applyProtection="1">
      <alignment horizontal="left" vertical="top" wrapText="1"/>
      <protection hidden="1"/>
    </xf>
    <xf numFmtId="0" fontId="70" fillId="10" borderId="15" xfId="5" applyFont="1" applyFill="1" applyBorder="1" applyAlignment="1" applyProtection="1">
      <alignment horizontal="left" vertical="top" wrapText="1"/>
      <protection hidden="1"/>
    </xf>
    <xf numFmtId="0" fontId="70" fillId="10" borderId="14" xfId="5" applyFont="1" applyFill="1" applyBorder="1" applyAlignment="1" applyProtection="1">
      <alignment horizontal="left" vertical="top" wrapText="1"/>
      <protection hidden="1"/>
    </xf>
    <xf numFmtId="0" fontId="70" fillId="10" borderId="10" xfId="5" applyFont="1" applyFill="1" applyBorder="1" applyAlignment="1" applyProtection="1">
      <alignment horizontal="left" vertical="top" wrapText="1"/>
      <protection hidden="1"/>
    </xf>
    <xf numFmtId="0" fontId="4" fillId="13" borderId="12" xfId="5" applyFont="1" applyFill="1" applyBorder="1" applyAlignment="1" applyProtection="1">
      <alignment horizontal="left" vertical="top" wrapText="1"/>
      <protection hidden="1"/>
    </xf>
    <xf numFmtId="0" fontId="5" fillId="13" borderId="13" xfId="5" applyFont="1" applyFill="1" applyBorder="1" applyAlignment="1" applyProtection="1">
      <alignment horizontal="left" vertical="top" wrapText="1"/>
      <protection hidden="1"/>
    </xf>
    <xf numFmtId="0" fontId="15" fillId="13" borderId="3" xfId="5" applyFill="1" applyBorder="1" applyAlignment="1" applyProtection="1">
      <alignment horizontal="left" vertical="top" wrapText="1"/>
      <protection hidden="1"/>
    </xf>
    <xf numFmtId="0" fontId="15" fillId="13" borderId="0" xfId="5" applyFill="1" applyBorder="1" applyAlignment="1" applyProtection="1">
      <alignment horizontal="left" vertical="top" wrapText="1"/>
      <protection hidden="1"/>
    </xf>
    <xf numFmtId="0" fontId="15" fillId="13" borderId="15" xfId="5" applyFill="1" applyBorder="1" applyAlignment="1" applyProtection="1">
      <alignment horizontal="left" vertical="top" wrapText="1"/>
      <protection hidden="1"/>
    </xf>
    <xf numFmtId="0" fontId="71" fillId="13" borderId="5" xfId="5" applyFont="1" applyFill="1" applyBorder="1" applyAlignment="1" applyProtection="1">
      <alignment horizontal="center" vertical="center" wrapText="1"/>
      <protection hidden="1"/>
    </xf>
    <xf numFmtId="0" fontId="71" fillId="13" borderId="9" xfId="5" applyFont="1" applyFill="1" applyBorder="1" applyAlignment="1" applyProtection="1">
      <alignment horizontal="center" vertical="center" wrapText="1"/>
      <protection hidden="1"/>
    </xf>
    <xf numFmtId="0" fontId="85" fillId="5" borderId="11" xfId="1" applyFont="1" applyFill="1" applyBorder="1" applyAlignment="1" applyProtection="1">
      <alignment horizontal="left" vertical="top"/>
      <protection hidden="1"/>
    </xf>
    <xf numFmtId="0" fontId="85" fillId="5" borderId="12" xfId="1" applyFont="1" applyFill="1" applyBorder="1" applyAlignment="1" applyProtection="1">
      <alignment horizontal="left" vertical="top"/>
      <protection hidden="1"/>
    </xf>
    <xf numFmtId="0" fontId="85" fillId="5" borderId="13" xfId="1" applyFont="1" applyFill="1" applyBorder="1" applyAlignment="1" applyProtection="1">
      <alignment horizontal="left" vertical="top"/>
      <protection hidden="1"/>
    </xf>
    <xf numFmtId="0" fontId="5" fillId="13" borderId="15" xfId="5" applyFont="1" applyFill="1" applyBorder="1" applyAlignment="1" applyProtection="1">
      <alignment horizontal="left" vertical="top" wrapText="1"/>
      <protection hidden="1"/>
    </xf>
    <xf numFmtId="0" fontId="5" fillId="13" borderId="14" xfId="5" applyFont="1" applyFill="1" applyBorder="1" applyAlignment="1" applyProtection="1">
      <alignment horizontal="left" vertical="top" wrapText="1"/>
      <protection hidden="1"/>
    </xf>
    <xf numFmtId="0" fontId="5" fillId="13" borderId="10" xfId="5" applyFont="1" applyFill="1" applyBorder="1" applyAlignment="1" applyProtection="1">
      <alignment horizontal="left" vertical="top" wrapText="1"/>
      <protection hidden="1"/>
    </xf>
    <xf numFmtId="0" fontId="5" fillId="13" borderId="11" xfId="5" applyFont="1" applyFill="1" applyBorder="1" applyAlignment="1" applyProtection="1">
      <alignment horizontal="left" vertical="top" wrapText="1"/>
      <protection hidden="1"/>
    </xf>
    <xf numFmtId="0" fontId="5" fillId="13" borderId="12" xfId="5" applyFont="1" applyFill="1" applyBorder="1" applyAlignment="1" applyProtection="1">
      <alignment horizontal="left" vertical="top" wrapText="1"/>
      <protection hidden="1"/>
    </xf>
    <xf numFmtId="0" fontId="5" fillId="13" borderId="4" xfId="5" applyFont="1" applyFill="1" applyBorder="1" applyAlignment="1" applyProtection="1">
      <alignment horizontal="left" vertical="top" wrapText="1"/>
      <protection hidden="1"/>
    </xf>
    <xf numFmtId="0" fontId="47" fillId="13" borderId="12" xfId="5" applyFont="1" applyFill="1" applyBorder="1" applyAlignment="1" applyProtection="1">
      <alignment horizontal="left" vertical="top" wrapText="1"/>
      <protection hidden="1"/>
    </xf>
    <xf numFmtId="0" fontId="70" fillId="10" borderId="11" xfId="0" applyFont="1" applyFill="1" applyBorder="1" applyAlignment="1" applyProtection="1">
      <alignment horizontal="left" vertical="top" wrapText="1"/>
      <protection hidden="1"/>
    </xf>
    <xf numFmtId="0" fontId="70" fillId="10" borderId="12" xfId="0" applyFont="1" applyFill="1" applyBorder="1" applyAlignment="1" applyProtection="1">
      <alignment horizontal="left" vertical="top" wrapText="1"/>
      <protection hidden="1"/>
    </xf>
    <xf numFmtId="0" fontId="70" fillId="10" borderId="3" xfId="0" applyFont="1" applyFill="1" applyBorder="1" applyAlignment="1" applyProtection="1">
      <alignment horizontal="left" vertical="top" wrapText="1"/>
      <protection hidden="1"/>
    </xf>
    <xf numFmtId="0" fontId="70" fillId="10" borderId="0" xfId="0" applyFont="1" applyFill="1" applyBorder="1" applyAlignment="1" applyProtection="1">
      <alignment horizontal="left" vertical="top" wrapText="1"/>
      <protection hidden="1"/>
    </xf>
    <xf numFmtId="0" fontId="70" fillId="10" borderId="15" xfId="0" applyFont="1" applyFill="1" applyBorder="1" applyAlignment="1" applyProtection="1">
      <alignment horizontal="left" vertical="top" wrapText="1"/>
      <protection hidden="1"/>
    </xf>
    <xf numFmtId="0" fontId="70" fillId="10" borderId="4" xfId="0" applyFont="1" applyFill="1" applyBorder="1" applyAlignment="1" applyProtection="1">
      <alignment horizontal="left" vertical="top" wrapText="1"/>
      <protection hidden="1"/>
    </xf>
    <xf numFmtId="0" fontId="70" fillId="10" borderId="14" xfId="0" applyFont="1" applyFill="1" applyBorder="1" applyAlignment="1" applyProtection="1">
      <alignment horizontal="left" vertical="top" wrapText="1"/>
      <protection hidden="1"/>
    </xf>
    <xf numFmtId="0" fontId="70" fillId="10" borderId="10" xfId="0" applyFont="1" applyFill="1" applyBorder="1" applyAlignment="1" applyProtection="1">
      <alignment horizontal="left" vertical="top" wrapText="1"/>
      <protection hidden="1"/>
    </xf>
    <xf numFmtId="0" fontId="57" fillId="13" borderId="11" xfId="5" applyFont="1" applyFill="1" applyBorder="1" applyAlignment="1" applyProtection="1">
      <alignment horizontal="left" vertical="top" wrapText="1"/>
      <protection hidden="1"/>
    </xf>
    <xf numFmtId="0" fontId="57" fillId="13" borderId="12" xfId="5" applyFont="1" applyFill="1" applyBorder="1" applyAlignment="1" applyProtection="1">
      <alignment horizontal="left" vertical="top" wrapText="1"/>
      <protection hidden="1"/>
    </xf>
    <xf numFmtId="0" fontId="57" fillId="13" borderId="13" xfId="5" applyFont="1" applyFill="1" applyBorder="1" applyAlignment="1" applyProtection="1">
      <alignment horizontal="left" vertical="top" wrapText="1"/>
      <protection hidden="1"/>
    </xf>
    <xf numFmtId="0" fontId="57" fillId="13" borderId="4" xfId="5" applyFont="1" applyFill="1" applyBorder="1" applyAlignment="1" applyProtection="1">
      <alignment horizontal="left" vertical="top" wrapText="1"/>
      <protection hidden="1"/>
    </xf>
    <xf numFmtId="0" fontId="57" fillId="13" borderId="14" xfId="5" applyFont="1" applyFill="1" applyBorder="1" applyAlignment="1" applyProtection="1">
      <alignment horizontal="left" vertical="top" wrapText="1"/>
      <protection hidden="1"/>
    </xf>
    <xf numFmtId="0" fontId="57" fillId="13" borderId="10" xfId="5" applyFont="1" applyFill="1" applyBorder="1" applyAlignment="1" applyProtection="1">
      <alignment horizontal="left" vertical="top" wrapText="1"/>
      <protection hidden="1"/>
    </xf>
    <xf numFmtId="0" fontId="70" fillId="13" borderId="9" xfId="0" applyFont="1" applyFill="1" applyBorder="1" applyAlignment="1" applyProtection="1">
      <alignment horizontal="center"/>
      <protection hidden="1"/>
    </xf>
    <xf numFmtId="0" fontId="136" fillId="13" borderId="6" xfId="5" applyFont="1" applyFill="1" applyBorder="1" applyAlignment="1" applyProtection="1">
      <alignment horizontal="left" vertical="top" wrapText="1"/>
      <protection hidden="1"/>
    </xf>
    <xf numFmtId="0" fontId="136" fillId="13" borderId="7" xfId="5" applyFont="1" applyFill="1" applyBorder="1" applyAlignment="1" applyProtection="1">
      <alignment horizontal="left" vertical="top" wrapText="1"/>
      <protection hidden="1"/>
    </xf>
    <xf numFmtId="0" fontId="136" fillId="13" borderId="8" xfId="5" applyFont="1" applyFill="1" applyBorder="1" applyAlignment="1" applyProtection="1">
      <alignment horizontal="left" vertical="top" wrapText="1"/>
      <protection hidden="1"/>
    </xf>
    <xf numFmtId="0" fontId="70" fillId="13" borderId="5" xfId="0" applyFont="1" applyFill="1" applyBorder="1" applyAlignment="1" applyProtection="1">
      <alignment horizontal="center"/>
      <protection hidden="1"/>
    </xf>
    <xf numFmtId="0" fontId="137" fillId="5" borderId="6" xfId="1" applyFont="1" applyFill="1" applyBorder="1" applyAlignment="1" applyProtection="1">
      <alignment horizontal="left" vertical="top"/>
      <protection hidden="1"/>
    </xf>
    <xf numFmtId="0" fontId="137" fillId="5" borderId="7" xfId="1" applyFont="1" applyFill="1" applyBorder="1" applyAlignment="1" applyProtection="1">
      <alignment horizontal="left" vertical="top"/>
      <protection hidden="1"/>
    </xf>
    <xf numFmtId="0" fontId="70" fillId="13" borderId="2" xfId="0" applyFont="1" applyFill="1" applyBorder="1" applyAlignment="1" applyProtection="1">
      <alignment horizontal="center"/>
      <protection hidden="1"/>
    </xf>
    <xf numFmtId="0" fontId="84" fillId="18" borderId="1" xfId="0" applyFont="1" applyFill="1" applyBorder="1" applyAlignment="1" applyProtection="1">
      <alignment horizontal="center"/>
    </xf>
    <xf numFmtId="0" fontId="73" fillId="5" borderId="1" xfId="0" applyFont="1" applyFill="1" applyBorder="1" applyAlignment="1" applyProtection="1">
      <alignment horizontal="left" wrapText="1"/>
    </xf>
    <xf numFmtId="0" fontId="70" fillId="6" borderId="5" xfId="0" applyFont="1" applyFill="1" applyBorder="1" applyAlignment="1" applyProtection="1">
      <alignment horizontal="center" vertical="center"/>
    </xf>
    <xf numFmtId="0" fontId="70" fillId="6" borderId="2" xfId="0" applyFont="1" applyFill="1" applyBorder="1" applyAlignment="1" applyProtection="1">
      <alignment horizontal="center" vertical="center"/>
    </xf>
    <xf numFmtId="0" fontId="70" fillId="13" borderId="6" xfId="5" applyFont="1" applyFill="1" applyBorder="1" applyAlignment="1" applyProtection="1">
      <alignment horizontal="left" vertical="top" wrapText="1"/>
      <protection hidden="1"/>
    </xf>
    <xf numFmtId="0" fontId="70" fillId="13" borderId="8" xfId="5" applyFont="1" applyFill="1" applyBorder="1" applyAlignment="1" applyProtection="1">
      <alignment horizontal="left" vertical="top" wrapText="1"/>
      <protection hidden="1"/>
    </xf>
    <xf numFmtId="0" fontId="84" fillId="18" borderId="5" xfId="5" applyFont="1" applyFill="1" applyBorder="1" applyAlignment="1" applyProtection="1">
      <alignment horizontal="center" vertical="top" wrapText="1"/>
      <protection hidden="1"/>
    </xf>
    <xf numFmtId="0" fontId="84" fillId="18" borderId="2" xfId="5" applyFont="1" applyFill="1" applyBorder="1" applyAlignment="1" applyProtection="1">
      <alignment horizontal="center" vertical="top" wrapText="1"/>
      <protection hidden="1"/>
    </xf>
    <xf numFmtId="0" fontId="84" fillId="18" borderId="11" xfId="0" applyFont="1" applyFill="1" applyBorder="1" applyAlignment="1" applyProtection="1">
      <alignment horizontal="center" vertical="center"/>
      <protection hidden="1"/>
    </xf>
    <xf numFmtId="0" fontId="84" fillId="18" borderId="12" xfId="0" applyFont="1" applyFill="1" applyBorder="1" applyAlignment="1" applyProtection="1">
      <alignment horizontal="center" vertical="center"/>
      <protection hidden="1"/>
    </xf>
    <xf numFmtId="0" fontId="84" fillId="18" borderId="13" xfId="0" applyFont="1" applyFill="1" applyBorder="1" applyAlignment="1" applyProtection="1">
      <alignment horizontal="center" vertical="center"/>
      <protection hidden="1"/>
    </xf>
    <xf numFmtId="0" fontId="84" fillId="18" borderId="4" xfId="0" applyFont="1" applyFill="1" applyBorder="1" applyAlignment="1" applyProtection="1">
      <alignment horizontal="center" vertical="center"/>
      <protection hidden="1"/>
    </xf>
    <xf numFmtId="0" fontId="84" fillId="18" borderId="14" xfId="0" applyFont="1" applyFill="1" applyBorder="1" applyAlignment="1" applyProtection="1">
      <alignment horizontal="center" vertical="center"/>
      <protection hidden="1"/>
    </xf>
    <xf numFmtId="0" fontId="84" fillId="18" borderId="10" xfId="0" applyFont="1" applyFill="1" applyBorder="1" applyAlignment="1" applyProtection="1">
      <alignment horizontal="center" vertical="center"/>
      <protection hidden="1"/>
    </xf>
    <xf numFmtId="0" fontId="85" fillId="3" borderId="1" xfId="1" applyFont="1" applyFill="1" applyBorder="1" applyAlignment="1" applyProtection="1">
      <alignment horizontal="left" vertical="top"/>
      <protection hidden="1"/>
    </xf>
    <xf numFmtId="0" fontId="70" fillId="13" borderId="5" xfId="0" applyFont="1" applyFill="1" applyBorder="1" applyAlignment="1" applyProtection="1">
      <alignment horizontal="center" vertical="center"/>
      <protection hidden="1"/>
    </xf>
    <xf numFmtId="0" fontId="70" fillId="13" borderId="9" xfId="0" applyFont="1" applyFill="1" applyBorder="1" applyAlignment="1" applyProtection="1">
      <alignment horizontal="center" vertical="center"/>
      <protection hidden="1"/>
    </xf>
    <xf numFmtId="0" fontId="85" fillId="5" borderId="6" xfId="5" applyFont="1" applyFill="1" applyBorder="1" applyAlignment="1" applyProtection="1">
      <alignment horizontal="left" vertical="top" wrapText="1"/>
      <protection hidden="1"/>
    </xf>
    <xf numFmtId="0" fontId="85" fillId="5" borderId="7" xfId="5" applyFont="1" applyFill="1" applyBorder="1" applyAlignment="1" applyProtection="1">
      <alignment horizontal="left" vertical="top" wrapText="1"/>
      <protection hidden="1"/>
    </xf>
    <xf numFmtId="0" fontId="85" fillId="5" borderId="8" xfId="5" applyFont="1" applyFill="1" applyBorder="1" applyAlignment="1" applyProtection="1">
      <alignment horizontal="left" vertical="top" wrapText="1"/>
      <protection hidden="1"/>
    </xf>
    <xf numFmtId="0" fontId="83" fillId="13" borderId="14" xfId="5" applyFont="1" applyFill="1" applyBorder="1" applyAlignment="1" applyProtection="1">
      <alignment horizontal="left" vertical="center" wrapText="1"/>
      <protection hidden="1"/>
    </xf>
    <xf numFmtId="0" fontId="3" fillId="13" borderId="0" xfId="0" applyFont="1" applyFill="1" applyAlignment="1" applyProtection="1">
      <alignment horizontal="left" vertical="top" wrapText="1"/>
    </xf>
    <xf numFmtId="0" fontId="86" fillId="18" borderId="0" xfId="0" applyFont="1" applyFill="1" applyBorder="1" applyAlignment="1" applyProtection="1">
      <alignment horizontal="center" vertical="center" wrapText="1"/>
    </xf>
    <xf numFmtId="0" fontId="73" fillId="13" borderId="0" xfId="0" applyFont="1" applyFill="1" applyAlignment="1" applyProtection="1">
      <alignment horizontal="left" vertical="top" wrapText="1" indent="2"/>
    </xf>
    <xf numFmtId="0" fontId="70" fillId="13" borderId="11" xfId="5" applyFont="1" applyFill="1" applyBorder="1" applyAlignment="1" applyProtection="1">
      <alignment horizontal="left" vertical="center" wrapText="1"/>
      <protection hidden="1"/>
    </xf>
    <xf numFmtId="0" fontId="70" fillId="13" borderId="3" xfId="5" applyFont="1" applyFill="1" applyBorder="1" applyAlignment="1" applyProtection="1">
      <alignment horizontal="left" vertical="center" wrapText="1"/>
      <protection hidden="1"/>
    </xf>
    <xf numFmtId="0" fontId="70" fillId="13" borderId="4" xfId="5" applyFont="1" applyFill="1" applyBorder="1" applyAlignment="1" applyProtection="1">
      <alignment horizontal="left" vertical="center" wrapText="1"/>
      <protection hidden="1"/>
    </xf>
    <xf numFmtId="0" fontId="75" fillId="13" borderId="5" xfId="0" applyFont="1" applyFill="1" applyBorder="1" applyAlignment="1" applyProtection="1">
      <alignment horizontal="center" wrapText="1"/>
      <protection hidden="1"/>
    </xf>
    <xf numFmtId="0" fontId="75" fillId="13" borderId="9" xfId="0" applyFont="1" applyFill="1" applyBorder="1" applyAlignment="1" applyProtection="1">
      <alignment horizontal="center" wrapText="1"/>
      <protection hidden="1"/>
    </xf>
    <xf numFmtId="0" fontId="75" fillId="13" borderId="2" xfId="0" applyFont="1" applyFill="1" applyBorder="1" applyAlignment="1" applyProtection="1">
      <alignment horizontal="center" wrapText="1"/>
      <protection hidden="1"/>
    </xf>
    <xf numFmtId="0" fontId="70" fillId="13" borderId="1" xfId="0" applyFont="1" applyFill="1" applyBorder="1" applyAlignment="1" applyProtection="1">
      <alignment horizontal="left" vertical="top" wrapText="1"/>
      <protection hidden="1"/>
    </xf>
    <xf numFmtId="0" fontId="70" fillId="13" borderId="5" xfId="0" applyFont="1" applyFill="1" applyBorder="1" applyAlignment="1" applyProtection="1">
      <alignment horizontal="left" vertical="top" wrapText="1"/>
      <protection hidden="1"/>
    </xf>
    <xf numFmtId="0" fontId="136" fillId="10" borderId="11" xfId="5" applyFont="1" applyFill="1" applyBorder="1" applyAlignment="1" applyProtection="1">
      <alignment horizontal="left" vertical="top" wrapText="1" shrinkToFit="1"/>
      <protection hidden="1"/>
    </xf>
    <xf numFmtId="0" fontId="136" fillId="10" borderId="12" xfId="5" applyFont="1" applyFill="1" applyBorder="1" applyAlignment="1" applyProtection="1">
      <alignment horizontal="left" vertical="top" wrapText="1" shrinkToFit="1"/>
      <protection hidden="1"/>
    </xf>
    <xf numFmtId="0" fontId="136" fillId="10" borderId="13" xfId="5" applyFont="1" applyFill="1" applyBorder="1" applyAlignment="1" applyProtection="1">
      <alignment horizontal="left" vertical="top" wrapText="1" shrinkToFit="1"/>
      <protection hidden="1"/>
    </xf>
    <xf numFmtId="0" fontId="136" fillId="10" borderId="3" xfId="5" applyFont="1" applyFill="1" applyBorder="1" applyAlignment="1" applyProtection="1">
      <alignment horizontal="left" vertical="top" wrapText="1" shrinkToFit="1"/>
      <protection hidden="1"/>
    </xf>
    <xf numFmtId="0" fontId="136" fillId="10" borderId="0" xfId="5" applyFont="1" applyFill="1" applyBorder="1" applyAlignment="1" applyProtection="1">
      <alignment horizontal="left" vertical="top" wrapText="1" shrinkToFit="1"/>
      <protection hidden="1"/>
    </xf>
    <xf numFmtId="0" fontId="136" fillId="10" borderId="15" xfId="5" applyFont="1" applyFill="1" applyBorder="1" applyAlignment="1" applyProtection="1">
      <alignment horizontal="left" vertical="top" wrapText="1" shrinkToFit="1"/>
      <protection hidden="1"/>
    </xf>
    <xf numFmtId="0" fontId="75" fillId="10" borderId="12" xfId="5" applyFont="1" applyFill="1" applyBorder="1" applyAlignment="1" applyProtection="1">
      <alignment horizontal="left" vertical="top" wrapText="1"/>
      <protection hidden="1"/>
    </xf>
    <xf numFmtId="0" fontId="70" fillId="10" borderId="13" xfId="5" applyFont="1" applyFill="1" applyBorder="1" applyAlignment="1" applyProtection="1">
      <alignment horizontal="left" vertical="top" wrapText="1"/>
      <protection hidden="1"/>
    </xf>
    <xf numFmtId="0" fontId="70" fillId="13" borderId="11" xfId="0" applyFont="1" applyFill="1" applyBorder="1" applyAlignment="1" applyProtection="1">
      <alignment horizontal="left" vertical="center" wrapText="1"/>
      <protection hidden="1"/>
    </xf>
    <xf numFmtId="0" fontId="70" fillId="13" borderId="12" xfId="0" applyFont="1" applyFill="1" applyBorder="1" applyAlignment="1" applyProtection="1">
      <alignment horizontal="left" vertical="center" wrapText="1"/>
      <protection hidden="1"/>
    </xf>
    <xf numFmtId="0" fontId="70" fillId="13" borderId="13" xfId="0" applyFont="1" applyFill="1" applyBorder="1" applyAlignment="1" applyProtection="1">
      <alignment horizontal="left" vertical="center" wrapText="1"/>
      <protection hidden="1"/>
    </xf>
    <xf numFmtId="0" fontId="70" fillId="13" borderId="3" xfId="0" applyFont="1" applyFill="1" applyBorder="1" applyAlignment="1" applyProtection="1">
      <alignment horizontal="left" vertical="center" wrapText="1"/>
      <protection hidden="1"/>
    </xf>
    <xf numFmtId="0" fontId="70" fillId="13" borderId="0" xfId="0" applyFont="1" applyFill="1" applyBorder="1" applyAlignment="1" applyProtection="1">
      <alignment horizontal="left" vertical="center" wrapText="1"/>
      <protection hidden="1"/>
    </xf>
    <xf numFmtId="0" fontId="70" fillId="13" borderId="15" xfId="0" applyFont="1" applyFill="1" applyBorder="1" applyAlignment="1" applyProtection="1">
      <alignment horizontal="left" vertical="center" wrapText="1"/>
      <protection hidden="1"/>
    </xf>
    <xf numFmtId="0" fontId="70" fillId="13" borderId="4" xfId="0" applyFont="1" applyFill="1" applyBorder="1" applyAlignment="1" applyProtection="1">
      <alignment horizontal="left" vertical="center" wrapText="1"/>
      <protection hidden="1"/>
    </xf>
    <xf numFmtId="0" fontId="70" fillId="13" borderId="14" xfId="0" applyFont="1" applyFill="1" applyBorder="1" applyAlignment="1" applyProtection="1">
      <alignment horizontal="left" vertical="center" wrapText="1"/>
      <protection hidden="1"/>
    </xf>
    <xf numFmtId="0" fontId="70" fillId="13" borderId="10" xfId="0" applyFont="1" applyFill="1" applyBorder="1" applyAlignment="1" applyProtection="1">
      <alignment horizontal="left" vertical="center" wrapText="1"/>
      <protection hidden="1"/>
    </xf>
    <xf numFmtId="0" fontId="75" fillId="5" borderId="6" xfId="5" applyFont="1" applyFill="1" applyBorder="1" applyAlignment="1" applyProtection="1">
      <alignment horizontal="left" vertical="top"/>
      <protection hidden="1"/>
    </xf>
    <xf numFmtId="0" fontId="75" fillId="5" borderId="7" xfId="5" applyFont="1" applyFill="1" applyBorder="1" applyAlignment="1" applyProtection="1">
      <alignment horizontal="left" vertical="top"/>
      <protection hidden="1"/>
    </xf>
    <xf numFmtId="165" fontId="143" fillId="5" borderId="1" xfId="0" applyNumberFormat="1" applyFont="1" applyFill="1" applyBorder="1" applyAlignment="1" applyProtection="1">
      <alignment horizontal="center" vertical="center" wrapText="1"/>
    </xf>
    <xf numFmtId="0" fontId="87" fillId="18" borderId="0" xfId="0" applyFont="1" applyFill="1" applyBorder="1" applyAlignment="1" applyProtection="1">
      <alignment horizontal="center" vertical="center"/>
    </xf>
    <xf numFmtId="0" fontId="75" fillId="13" borderId="0" xfId="0" applyFont="1" applyFill="1" applyBorder="1" applyAlignment="1" applyProtection="1">
      <alignment horizontal="center"/>
    </xf>
    <xf numFmtId="0" fontId="75" fillId="5" borderId="6"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2" fillId="13" borderId="0" xfId="0" applyFont="1" applyFill="1" applyAlignment="1" applyProtection="1">
      <alignment horizontal="left" vertical="top" wrapText="1"/>
    </xf>
    <xf numFmtId="0" fontId="103" fillId="18" borderId="0"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2" xfId="0" applyFont="1" applyBorder="1" applyAlignment="1">
      <alignment horizontal="left" vertical="center" wrapText="1"/>
    </xf>
    <xf numFmtId="0" fontId="59" fillId="0" borderId="3" xfId="0" applyFont="1" applyBorder="1" applyAlignment="1">
      <alignment horizontal="left" vertical="center" wrapText="1"/>
    </xf>
    <xf numFmtId="0" fontId="59" fillId="0" borderId="0" xfId="0" applyFont="1" applyBorder="1" applyAlignment="1">
      <alignment horizontal="left" vertical="center" wrapText="1"/>
    </xf>
    <xf numFmtId="0" fontId="59" fillId="0" borderId="4" xfId="0" applyFont="1" applyBorder="1" applyAlignment="1">
      <alignment horizontal="left" vertical="center" wrapText="1"/>
    </xf>
    <xf numFmtId="0" fontId="59" fillId="0" borderId="14" xfId="0" applyFont="1" applyBorder="1" applyAlignment="1">
      <alignment horizontal="left" vertical="center" wrapText="1"/>
    </xf>
    <xf numFmtId="0" fontId="26" fillId="5" borderId="2" xfId="0" applyFont="1" applyFill="1" applyBorder="1" applyAlignment="1">
      <alignment horizontal="left" vertical="center" wrapText="1"/>
    </xf>
    <xf numFmtId="0" fontId="59" fillId="0" borderId="6" xfId="0" applyFont="1" applyBorder="1" applyAlignment="1">
      <alignment horizontal="left" vertical="center" wrapText="1"/>
    </xf>
    <xf numFmtId="0" fontId="59" fillId="0" borderId="7" xfId="0" applyFont="1" applyBorder="1" applyAlignment="1">
      <alignment horizontal="left" vertical="center" wrapText="1"/>
    </xf>
    <xf numFmtId="0" fontId="59" fillId="0" borderId="8" xfId="0" applyFont="1" applyBorder="1" applyAlignment="1">
      <alignment horizontal="left" vertical="center" wrapText="1"/>
    </xf>
    <xf numFmtId="0" fontId="26" fillId="5" borderId="5" xfId="0" applyFont="1" applyFill="1" applyBorder="1" applyAlignment="1">
      <alignment horizontal="left" vertical="center" wrapText="1"/>
    </xf>
    <xf numFmtId="0" fontId="26" fillId="5" borderId="9" xfId="0" applyFont="1" applyFill="1" applyBorder="1" applyAlignment="1">
      <alignment horizontal="left" vertical="center" wrapText="1"/>
    </xf>
    <xf numFmtId="0" fontId="42" fillId="13" borderId="11" xfId="0" applyFont="1" applyFill="1" applyBorder="1" applyAlignment="1">
      <alignment horizontal="center" vertical="center" wrapText="1"/>
    </xf>
    <xf numFmtId="0" fontId="42" fillId="13" borderId="13" xfId="0" applyFont="1" applyFill="1" applyBorder="1" applyAlignment="1">
      <alignment horizontal="center" vertical="center" wrapText="1"/>
    </xf>
    <xf numFmtId="0" fontId="42" fillId="13" borderId="3" xfId="0" applyFont="1" applyFill="1" applyBorder="1" applyAlignment="1">
      <alignment horizontal="center" vertical="center" wrapText="1"/>
    </xf>
    <xf numFmtId="0" fontId="42" fillId="13" borderId="15" xfId="0" applyFont="1" applyFill="1" applyBorder="1" applyAlignment="1">
      <alignment horizontal="center" vertical="center" wrapText="1"/>
    </xf>
    <xf numFmtId="0" fontId="22" fillId="5" borderId="6" xfId="0" applyFont="1" applyFill="1" applyBorder="1" applyAlignment="1">
      <alignment horizontal="left" vertical="center" wrapText="1"/>
    </xf>
    <xf numFmtId="0" fontId="22" fillId="5" borderId="7" xfId="0" applyFont="1" applyFill="1" applyBorder="1" applyAlignment="1">
      <alignment horizontal="left" vertical="center" wrapText="1"/>
    </xf>
    <xf numFmtId="0" fontId="22" fillId="5" borderId="8" xfId="0" applyFont="1" applyFill="1" applyBorder="1" applyAlignment="1">
      <alignment horizontal="left" vertical="center" wrapText="1"/>
    </xf>
    <xf numFmtId="0" fontId="1" fillId="5" borderId="11"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59" fillId="0" borderId="5" xfId="0" applyFont="1" applyFill="1" applyBorder="1" applyAlignment="1">
      <alignment horizontal="left" vertical="center" wrapText="1"/>
    </xf>
    <xf numFmtId="0" fontId="59" fillId="0" borderId="11" xfId="0" applyFont="1" applyFill="1" applyBorder="1" applyAlignment="1">
      <alignment horizontal="left" vertical="center" wrapText="1"/>
    </xf>
    <xf numFmtId="0" fontId="59" fillId="0" borderId="6" xfId="0" applyFont="1" applyFill="1" applyBorder="1" applyAlignment="1">
      <alignment horizontal="left" vertical="center" wrapText="1"/>
    </xf>
    <xf numFmtId="0" fontId="59" fillId="0" borderId="7" xfId="0" applyFont="1" applyFill="1" applyBorder="1" applyAlignment="1">
      <alignment horizontal="left" vertical="center" wrapText="1"/>
    </xf>
    <xf numFmtId="0" fontId="59" fillId="0" borderId="13" xfId="0" applyFont="1" applyBorder="1" applyAlignment="1">
      <alignment horizontal="left" vertical="center" wrapText="1"/>
    </xf>
    <xf numFmtId="0" fontId="59" fillId="0" borderId="8"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3"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59" fillId="0" borderId="4" xfId="0" applyFont="1" applyFill="1" applyBorder="1" applyAlignment="1">
      <alignment horizontal="left" vertical="center" wrapText="1"/>
    </xf>
    <xf numFmtId="0" fontId="59" fillId="0" borderId="14" xfId="0" applyFont="1" applyFill="1" applyBorder="1" applyAlignment="1">
      <alignment horizontal="left" vertical="center" wrapText="1"/>
    </xf>
    <xf numFmtId="0" fontId="87" fillId="18" borderId="0" xfId="0" applyFont="1" applyFill="1" applyBorder="1" applyAlignment="1">
      <alignment horizontal="center" vertical="center"/>
    </xf>
    <xf numFmtId="0" fontId="3" fillId="8" borderId="0" xfId="0" applyFont="1" applyFill="1" applyBorder="1" applyAlignment="1">
      <alignment horizontal="left" wrapText="1" indent="1"/>
    </xf>
    <xf numFmtId="0" fontId="1" fillId="13" borderId="0" xfId="0" applyFont="1" applyFill="1" applyBorder="1" applyAlignment="1">
      <alignment horizontal="left" vertical="center"/>
    </xf>
    <xf numFmtId="0" fontId="0" fillId="13" borderId="0" xfId="0" applyFont="1" applyFill="1" applyBorder="1" applyAlignment="1">
      <alignment horizontal="left" vertical="center" wrapText="1"/>
    </xf>
    <xf numFmtId="0" fontId="0" fillId="13" borderId="0" xfId="0" applyFont="1" applyFill="1" applyBorder="1" applyAlignment="1">
      <alignment horizontal="left" vertical="center"/>
    </xf>
    <xf numFmtId="0" fontId="3" fillId="13" borderId="0" xfId="0" applyFont="1" applyFill="1" applyBorder="1" applyAlignment="1">
      <alignment horizontal="center" vertical="center" wrapText="1"/>
    </xf>
    <xf numFmtId="0" fontId="0" fillId="13" borderId="0" xfId="0" applyFont="1" applyFill="1" applyBorder="1" applyAlignment="1">
      <alignment horizontal="center"/>
    </xf>
    <xf numFmtId="0" fontId="0" fillId="13" borderId="0" xfId="0" applyFont="1" applyFill="1" applyBorder="1" applyAlignment="1">
      <alignment horizontal="left" wrapText="1"/>
    </xf>
    <xf numFmtId="0" fontId="26" fillId="0" borderId="0" xfId="0" applyFont="1" applyFill="1" applyBorder="1" applyAlignment="1">
      <alignment horizontal="left" wrapText="1"/>
    </xf>
    <xf numFmtId="0" fontId="3" fillId="13" borderId="0" xfId="0" applyFont="1" applyFill="1" applyBorder="1" applyAlignment="1">
      <alignment horizontal="left" wrapText="1"/>
    </xf>
    <xf numFmtId="0" fontId="1" fillId="5" borderId="10" xfId="0" applyFont="1" applyFill="1" applyBorder="1" applyAlignment="1">
      <alignment horizontal="left" vertical="center" wrapText="1"/>
    </xf>
    <xf numFmtId="0" fontId="1" fillId="5" borderId="2" xfId="0" applyFont="1" applyFill="1" applyBorder="1" applyAlignment="1">
      <alignment horizontal="left" vertical="center" wrapText="1"/>
    </xf>
    <xf numFmtId="0" fontId="5" fillId="13" borderId="0" xfId="0" applyFont="1" applyFill="1" applyBorder="1" applyAlignment="1">
      <alignment horizontal="left" vertical="top" wrapText="1"/>
    </xf>
    <xf numFmtId="0" fontId="59" fillId="0" borderId="15" xfId="0" applyFont="1" applyBorder="1" applyAlignment="1">
      <alignment horizontal="left" vertical="center" wrapText="1"/>
    </xf>
    <xf numFmtId="0" fontId="59" fillId="0" borderId="10" xfId="0" applyFont="1" applyBorder="1" applyAlignment="1">
      <alignment horizontal="left" vertical="center" wrapText="1"/>
    </xf>
    <xf numFmtId="0" fontId="48" fillId="13" borderId="0" xfId="0" applyFont="1" applyFill="1" applyBorder="1" applyAlignment="1">
      <alignment horizontal="center" vertical="center"/>
    </xf>
    <xf numFmtId="0" fontId="0" fillId="13" borderId="0" xfId="0" applyFont="1" applyFill="1" applyBorder="1" applyAlignment="1">
      <alignment horizontal="center" vertical="center" wrapText="1"/>
    </xf>
    <xf numFmtId="0" fontId="3" fillId="13" borderId="0" xfId="0" applyFont="1" applyFill="1" applyBorder="1" applyAlignment="1">
      <alignment horizontal="center" vertical="center"/>
    </xf>
    <xf numFmtId="0" fontId="3" fillId="13" borderId="0" xfId="0" applyFont="1" applyFill="1" applyBorder="1" applyAlignment="1">
      <alignment horizontal="center" wrapText="1"/>
    </xf>
    <xf numFmtId="0" fontId="0" fillId="13" borderId="0" xfId="0" applyFont="1" applyFill="1" applyBorder="1" applyAlignment="1">
      <alignment horizontal="left" vertical="top" wrapText="1"/>
    </xf>
    <xf numFmtId="0" fontId="1" fillId="5" borderId="12"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5" fillId="13" borderId="0" xfId="0" applyFont="1" applyFill="1" applyBorder="1" applyAlignment="1">
      <alignment horizontal="left" wrapText="1"/>
    </xf>
    <xf numFmtId="0" fontId="1" fillId="5" borderId="6"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32" fillId="0" borderId="11" xfId="0" applyFont="1" applyBorder="1" applyAlignment="1">
      <alignment horizontal="left" vertical="center" wrapText="1"/>
    </xf>
    <xf numFmtId="0" fontId="32" fillId="0" borderId="12" xfId="0" applyFont="1" applyBorder="1" applyAlignment="1">
      <alignment horizontal="left" vertical="center" wrapText="1"/>
    </xf>
    <xf numFmtId="0" fontId="32" fillId="0" borderId="13" xfId="0" applyFont="1" applyBorder="1" applyAlignment="1">
      <alignment horizontal="left" vertical="center" wrapText="1"/>
    </xf>
    <xf numFmtId="0" fontId="32" fillId="0" borderId="4" xfId="0" applyFont="1" applyBorder="1" applyAlignment="1">
      <alignment horizontal="left" vertical="center" wrapText="1"/>
    </xf>
    <xf numFmtId="0" fontId="32" fillId="0" borderId="14" xfId="0" applyFont="1" applyBorder="1" applyAlignment="1">
      <alignment horizontal="left" vertical="center" wrapText="1"/>
    </xf>
    <xf numFmtId="0" fontId="32" fillId="0" borderId="10" xfId="0" applyFont="1" applyBorder="1" applyAlignment="1">
      <alignment horizontal="left" vertical="center" wrapText="1"/>
    </xf>
    <xf numFmtId="0" fontId="144" fillId="5" borderId="6" xfId="0" applyFont="1" applyFill="1" applyBorder="1" applyAlignment="1" applyProtection="1">
      <alignment horizontal="center" vertical="center"/>
    </xf>
    <xf numFmtId="0" fontId="144" fillId="5" borderId="7" xfId="0" applyFont="1" applyFill="1" applyBorder="1" applyAlignment="1" applyProtection="1">
      <alignment horizontal="center" vertical="center"/>
    </xf>
    <xf numFmtId="0" fontId="144" fillId="5" borderId="5" xfId="0" applyFont="1" applyFill="1" applyBorder="1" applyAlignment="1" applyProtection="1">
      <alignment horizontal="center" vertical="center" wrapText="1"/>
    </xf>
    <xf numFmtId="0" fontId="144" fillId="5" borderId="9"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3" xfId="0" applyFont="1" applyFill="1" applyBorder="1" applyAlignment="1" applyProtection="1">
      <alignment horizontal="center" vertical="center" wrapText="1"/>
    </xf>
    <xf numFmtId="0" fontId="144" fillId="5" borderId="4" xfId="0" applyFont="1" applyFill="1" applyBorder="1" applyAlignment="1" applyProtection="1">
      <alignment horizontal="center" vertical="center" wrapText="1"/>
    </xf>
    <xf numFmtId="0" fontId="144" fillId="5" borderId="8" xfId="0"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3" fillId="13" borderId="15" xfId="0" applyFont="1" applyFill="1" applyBorder="1" applyAlignment="1" applyProtection="1">
      <alignment horizontal="left" vertical="top" wrapText="1"/>
    </xf>
    <xf numFmtId="0" fontId="0" fillId="0" borderId="0" xfId="0" applyAlignment="1" applyProtection="1">
      <alignment horizontal="center"/>
    </xf>
    <xf numFmtId="0" fontId="0" fillId="0" borderId="0" xfId="0" applyFill="1" applyBorder="1" applyAlignment="1" applyProtection="1">
      <alignment horizontal="center" wrapText="1"/>
    </xf>
    <xf numFmtId="0" fontId="0" fillId="0" borderId="3" xfId="0" applyBorder="1" applyAlignment="1" applyProtection="1">
      <alignment horizontal="center"/>
    </xf>
    <xf numFmtId="0" fontId="6" fillId="25" borderId="4" xfId="0" applyFont="1" applyFill="1" applyBorder="1" applyAlignment="1" applyProtection="1">
      <alignment horizontal="left" vertical="top" wrapText="1"/>
    </xf>
    <xf numFmtId="0" fontId="6" fillId="25" borderId="14" xfId="0" applyFont="1" applyFill="1" applyBorder="1" applyAlignment="1" applyProtection="1">
      <alignment horizontal="left" vertical="top" wrapText="1"/>
    </xf>
    <xf numFmtId="0" fontId="6" fillId="25" borderId="10" xfId="0" applyFont="1" applyFill="1" applyBorder="1" applyAlignment="1" applyProtection="1">
      <alignment horizontal="left" vertical="top" wrapText="1"/>
    </xf>
    <xf numFmtId="0" fontId="75" fillId="5" borderId="11"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5" fillId="27" borderId="1" xfId="0" applyFont="1" applyFill="1" applyBorder="1" applyAlignment="1" applyProtection="1">
      <alignment horizontal="left" vertical="center" wrapText="1"/>
    </xf>
    <xf numFmtId="0" fontId="0" fillId="0" borderId="0" xfId="0" applyFont="1" applyFill="1" applyAlignment="1" applyProtection="1">
      <alignment horizontal="center"/>
    </xf>
    <xf numFmtId="0" fontId="87" fillId="18" borderId="0" xfId="0" applyFont="1" applyFill="1" applyBorder="1" applyAlignment="1" applyProtection="1">
      <alignment horizontal="center" vertical="center" wrapText="1"/>
    </xf>
    <xf numFmtId="0" fontId="72" fillId="8" borderId="0" xfId="0" applyFont="1" applyFill="1" applyBorder="1" applyAlignment="1" applyProtection="1">
      <alignment horizontal="left" vertical="top" wrapText="1" indent="1"/>
    </xf>
    <xf numFmtId="0" fontId="72" fillId="8" borderId="0" xfId="0" applyFont="1" applyFill="1" applyBorder="1" applyAlignment="1" applyProtection="1">
      <alignment horizontal="left" vertical="top" indent="1"/>
    </xf>
    <xf numFmtId="0" fontId="103" fillId="7" borderId="0" xfId="0" applyFont="1" applyFill="1" applyBorder="1" applyAlignment="1" applyProtection="1">
      <alignment horizontal="center" vertical="center"/>
    </xf>
    <xf numFmtId="0" fontId="75" fillId="5" borderId="11" xfId="0" applyFont="1" applyFill="1" applyBorder="1" applyAlignment="1" applyProtection="1">
      <alignment horizontal="center" vertical="center"/>
    </xf>
    <xf numFmtId="0" fontId="75" fillId="5" borderId="12" xfId="0" applyFont="1" applyFill="1" applyBorder="1" applyAlignment="1" applyProtection="1">
      <alignment horizontal="center" vertical="center"/>
    </xf>
    <xf numFmtId="0" fontId="75" fillId="5" borderId="13" xfId="0" applyFont="1" applyFill="1" applyBorder="1" applyAlignment="1" applyProtection="1">
      <alignment horizontal="center" vertical="center"/>
    </xf>
    <xf numFmtId="0" fontId="5" fillId="25" borderId="6" xfId="0" applyFont="1" applyFill="1" applyBorder="1" applyAlignment="1" applyProtection="1">
      <alignment horizontal="left" vertical="top" wrapText="1"/>
    </xf>
    <xf numFmtId="0" fontId="5" fillId="25" borderId="7" xfId="0" applyFont="1" applyFill="1" applyBorder="1" applyAlignment="1" applyProtection="1">
      <alignment horizontal="left" vertical="top" wrapText="1"/>
    </xf>
    <xf numFmtId="0" fontId="5" fillId="25" borderId="8" xfId="0" applyFont="1" applyFill="1" applyBorder="1" applyAlignment="1" applyProtection="1">
      <alignment horizontal="left" vertical="top" wrapText="1"/>
    </xf>
    <xf numFmtId="0" fontId="0" fillId="13" borderId="0" xfId="0" applyFill="1" applyAlignment="1" applyProtection="1">
      <alignment horizontal="left" wrapText="1"/>
    </xf>
    <xf numFmtId="0" fontId="53" fillId="13" borderId="0" xfId="0" applyFont="1" applyFill="1" applyBorder="1" applyAlignment="1" applyProtection="1">
      <alignment horizontal="left" vertical="center" wrapText="1"/>
    </xf>
    <xf numFmtId="0" fontId="3" fillId="13" borderId="0" xfId="0" applyFont="1" applyFill="1" applyBorder="1" applyAlignment="1" applyProtection="1">
      <alignment horizontal="left" vertical="center" wrapText="1"/>
    </xf>
    <xf numFmtId="0" fontId="70" fillId="0" borderId="3" xfId="0" applyFont="1" applyFill="1" applyBorder="1" applyAlignment="1" applyProtection="1">
      <alignment horizontal="center"/>
    </xf>
    <xf numFmtId="0" fontId="0" fillId="0" borderId="1" xfId="0" applyBorder="1" applyAlignment="1" applyProtection="1">
      <alignment horizontal="center" vertical="center" wrapText="1"/>
    </xf>
    <xf numFmtId="0" fontId="5" fillId="0" borderId="12" xfId="0" applyFont="1" applyFill="1" applyBorder="1" applyAlignment="1" applyProtection="1">
      <alignment horizontal="center" vertical="top"/>
    </xf>
    <xf numFmtId="0" fontId="0" fillId="13" borderId="0" xfId="0" applyFill="1" applyBorder="1" applyAlignment="1" applyProtection="1">
      <alignment horizontal="left" wrapText="1"/>
    </xf>
    <xf numFmtId="0" fontId="141" fillId="0" borderId="14" xfId="0" applyFont="1" applyFill="1" applyBorder="1" applyAlignment="1" applyProtection="1">
      <alignment horizontal="left" wrapText="1"/>
    </xf>
    <xf numFmtId="0" fontId="141" fillId="0" borderId="0" xfId="0" applyFont="1" applyFill="1" applyAlignment="1" applyProtection="1">
      <alignment horizontal="center" wrapText="1"/>
    </xf>
    <xf numFmtId="0" fontId="3" fillId="13" borderId="0" xfId="0" applyFont="1" applyFill="1" applyBorder="1" applyAlignment="1" applyProtection="1">
      <alignment horizontal="center" vertical="center" wrapText="1"/>
    </xf>
    <xf numFmtId="0" fontId="128" fillId="13" borderId="0" xfId="0" applyFont="1" applyFill="1" applyAlignment="1" applyProtection="1">
      <alignment horizontal="center"/>
    </xf>
    <xf numFmtId="0" fontId="3" fillId="13" borderId="0" xfId="0" applyFont="1" applyFill="1" applyAlignment="1" applyProtection="1">
      <alignment horizontal="center" wrapText="1"/>
    </xf>
    <xf numFmtId="0" fontId="3" fillId="13" borderId="0" xfId="0" applyFont="1" applyFill="1" applyAlignment="1" applyProtection="1">
      <alignment horizontal="center"/>
    </xf>
    <xf numFmtId="0" fontId="103" fillId="24" borderId="0" xfId="0" applyFont="1" applyFill="1" applyBorder="1" applyAlignment="1" applyProtection="1">
      <alignment horizontal="center" vertical="center"/>
    </xf>
    <xf numFmtId="0" fontId="6" fillId="13" borderId="0" xfId="0" applyFont="1" applyFill="1" applyAlignment="1" applyProtection="1">
      <alignment horizontal="left" vertical="top" wrapText="1"/>
    </xf>
    <xf numFmtId="0" fontId="75" fillId="5" borderId="5"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6"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0" fillId="0" borderId="0" xfId="0" applyFont="1" applyAlignment="1" applyProtection="1">
      <alignment horizontal="center"/>
    </xf>
    <xf numFmtId="0" fontId="159" fillId="0" borderId="0" xfId="0" applyFont="1" applyFill="1" applyBorder="1" applyAlignment="1" applyProtection="1">
      <alignment horizontal="center"/>
    </xf>
    <xf numFmtId="0" fontId="73" fillId="0" borderId="0" xfId="0" applyFont="1" applyFill="1" applyAlignment="1" applyProtection="1">
      <alignment horizontal="center" wrapText="1"/>
    </xf>
    <xf numFmtId="0" fontId="70" fillId="0" borderId="0" xfId="0" applyFont="1" applyFill="1" applyAlignment="1" applyProtection="1">
      <alignment horizontal="center"/>
    </xf>
    <xf numFmtId="0" fontId="71" fillId="0" borderId="0" xfId="0" applyFont="1" applyFill="1" applyBorder="1" applyAlignment="1" applyProtection="1">
      <alignment horizontal="left"/>
    </xf>
    <xf numFmtId="0" fontId="141" fillId="5" borderId="6" xfId="0" applyFont="1" applyFill="1" applyBorder="1" applyAlignment="1" applyProtection="1">
      <alignment horizontal="center" vertical="top" wrapText="1"/>
    </xf>
    <xf numFmtId="0" fontId="141" fillId="5" borderId="7" xfId="0" applyFont="1" applyFill="1" applyBorder="1" applyAlignment="1" applyProtection="1">
      <alignment horizontal="center" vertical="top" wrapText="1"/>
    </xf>
    <xf numFmtId="0" fontId="141" fillId="5" borderId="8" xfId="0" applyFont="1" applyFill="1" applyBorder="1" applyAlignment="1" applyProtection="1">
      <alignment horizontal="center" vertical="top" wrapText="1"/>
    </xf>
    <xf numFmtId="0" fontId="6" fillId="25" borderId="1" xfId="0" applyFont="1" applyFill="1" applyBorder="1" applyAlignment="1" applyProtection="1">
      <alignment horizontal="left" vertical="top"/>
    </xf>
    <xf numFmtId="0" fontId="0" fillId="0" borderId="0" xfId="0" applyFill="1" applyBorder="1" applyAlignment="1" applyProtection="1">
      <alignment horizontal="center"/>
    </xf>
    <xf numFmtId="0" fontId="5" fillId="8" borderId="5" xfId="0" applyFont="1" applyFill="1" applyBorder="1" applyAlignment="1" applyProtection="1">
      <alignment horizontal="center" vertical="center"/>
    </xf>
    <xf numFmtId="0" fontId="5" fillId="8" borderId="2" xfId="0" applyFont="1" applyFill="1" applyBorder="1" applyAlignment="1" applyProtection="1">
      <alignment horizontal="center" vertical="center"/>
    </xf>
    <xf numFmtId="0" fontId="146" fillId="25" borderId="11" xfId="0" applyFont="1" applyFill="1" applyBorder="1" applyAlignment="1" applyProtection="1">
      <alignment horizontal="left" vertical="top" wrapText="1"/>
    </xf>
    <xf numFmtId="0" fontId="6" fillId="25" borderId="12" xfId="0" applyFont="1" applyFill="1" applyBorder="1" applyAlignment="1" applyProtection="1">
      <alignment horizontal="left" vertical="top" wrapText="1"/>
    </xf>
    <xf numFmtId="0" fontId="6" fillId="25" borderId="13" xfId="0" applyFont="1" applyFill="1" applyBorder="1" applyAlignment="1" applyProtection="1">
      <alignment horizontal="left" vertical="top" wrapText="1"/>
    </xf>
    <xf numFmtId="0" fontId="72" fillId="13" borderId="0" xfId="0" applyFont="1" applyFill="1" applyAlignment="1" applyProtection="1">
      <alignment horizontal="left" wrapText="1"/>
    </xf>
    <xf numFmtId="0" fontId="2" fillId="0" borderId="14" xfId="0" applyFont="1" applyBorder="1" applyAlignment="1" applyProtection="1">
      <alignment horizontal="left" vertical="center" wrapText="1"/>
    </xf>
    <xf numFmtId="0" fontId="0" fillId="0" borderId="14" xfId="0" applyBorder="1" applyAlignment="1" applyProtection="1">
      <alignment horizontal="left" vertical="center" wrapText="1"/>
    </xf>
    <xf numFmtId="0" fontId="144" fillId="5" borderId="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70" fillId="0" borderId="0" xfId="0" applyFont="1" applyFill="1" applyBorder="1" applyAlignment="1" applyProtection="1">
      <alignment horizontal="center"/>
    </xf>
    <xf numFmtId="0" fontId="141" fillId="5" borderId="17" xfId="0" applyFont="1" applyFill="1" applyBorder="1" applyAlignment="1" applyProtection="1">
      <alignment horizontal="center" vertical="center" wrapText="1"/>
    </xf>
    <xf numFmtId="0" fontId="141" fillId="5" borderId="0" xfId="0" applyFont="1" applyFill="1" applyBorder="1" applyAlignment="1" applyProtection="1">
      <alignment horizontal="center" vertical="center" wrapText="1"/>
    </xf>
    <xf numFmtId="0" fontId="5" fillId="25" borderId="11" xfId="0" applyFont="1" applyFill="1" applyBorder="1" applyAlignment="1" applyProtection="1">
      <alignment horizontal="left" vertical="top" wrapText="1"/>
    </xf>
    <xf numFmtId="0" fontId="5" fillId="25" borderId="12" xfId="0" applyFont="1" applyFill="1" applyBorder="1" applyAlignment="1" applyProtection="1">
      <alignment horizontal="left" vertical="top" wrapText="1"/>
    </xf>
    <xf numFmtId="0" fontId="5" fillId="25" borderId="13" xfId="0" applyFont="1" applyFill="1" applyBorder="1" applyAlignment="1" applyProtection="1">
      <alignment horizontal="left" vertical="top" wrapText="1"/>
    </xf>
    <xf numFmtId="0" fontId="5" fillId="25" borderId="3" xfId="0" applyFont="1" applyFill="1" applyBorder="1" applyAlignment="1" applyProtection="1">
      <alignment horizontal="left" vertical="top" wrapText="1"/>
    </xf>
    <xf numFmtId="0" fontId="5" fillId="25" borderId="0" xfId="0" applyFont="1" applyFill="1" applyBorder="1" applyAlignment="1" applyProtection="1">
      <alignment horizontal="left" vertical="top" wrapText="1"/>
    </xf>
    <xf numFmtId="0" fontId="5" fillId="25" borderId="15" xfId="0" applyFont="1" applyFill="1" applyBorder="1" applyAlignment="1" applyProtection="1">
      <alignment horizontal="left" vertical="top" wrapText="1"/>
    </xf>
    <xf numFmtId="0" fontId="6" fillId="25" borderId="1" xfId="0" applyFont="1" applyFill="1" applyBorder="1" applyAlignment="1" applyProtection="1">
      <alignment horizontal="left" vertical="top" wrapText="1"/>
    </xf>
    <xf numFmtId="0" fontId="146" fillId="13" borderId="0" xfId="0" applyFont="1" applyFill="1" applyAlignment="1" applyProtection="1">
      <alignment horizontal="center"/>
    </xf>
    <xf numFmtId="0" fontId="57" fillId="13" borderId="0" xfId="0" applyFont="1" applyFill="1" applyAlignment="1" applyProtection="1">
      <alignment horizontal="left" vertical="top" wrapText="1"/>
    </xf>
    <xf numFmtId="0" fontId="6" fillId="25" borderId="11" xfId="0" applyFont="1" applyFill="1" applyBorder="1" applyAlignment="1" applyProtection="1">
      <alignment horizontal="left" vertical="top" wrapText="1"/>
    </xf>
    <xf numFmtId="0" fontId="0" fillId="13" borderId="0" xfId="0" applyFill="1" applyAlignment="1" applyProtection="1">
      <alignment horizontal="left" vertical="center" wrapText="1"/>
    </xf>
    <xf numFmtId="0" fontId="71" fillId="5" borderId="9" xfId="0" applyFont="1" applyFill="1" applyBorder="1" applyAlignment="1" applyProtection="1">
      <alignment horizontal="center" vertical="top" wrapText="1"/>
    </xf>
    <xf numFmtId="0" fontId="71" fillId="5" borderId="2" xfId="0" applyFont="1" applyFill="1" applyBorder="1" applyAlignment="1" applyProtection="1">
      <alignment horizontal="center" vertical="top" wrapText="1"/>
    </xf>
    <xf numFmtId="0" fontId="57" fillId="27" borderId="12" xfId="0" applyFont="1" applyFill="1" applyBorder="1" applyAlignment="1" applyProtection="1">
      <alignment horizontal="left" vertical="center" wrapText="1"/>
    </xf>
    <xf numFmtId="0" fontId="146" fillId="27" borderId="12" xfId="0" applyFont="1" applyFill="1" applyBorder="1" applyAlignment="1" applyProtection="1">
      <alignment horizontal="left" vertical="center" wrapText="1"/>
    </xf>
    <xf numFmtId="0" fontId="146" fillId="27" borderId="13" xfId="0" applyFont="1" applyFill="1" applyBorder="1" applyAlignment="1" applyProtection="1">
      <alignment horizontal="left" vertical="center" wrapText="1"/>
    </xf>
    <xf numFmtId="0" fontId="146" fillId="27" borderId="14" xfId="0" applyFont="1" applyFill="1" applyBorder="1" applyAlignment="1" applyProtection="1">
      <alignment horizontal="left" vertical="center" wrapText="1"/>
    </xf>
    <xf numFmtId="0" fontId="146" fillId="27" borderId="10" xfId="0" applyFont="1" applyFill="1" applyBorder="1" applyAlignment="1" applyProtection="1">
      <alignment horizontal="left" vertical="center" wrapText="1"/>
    </xf>
    <xf numFmtId="0" fontId="148" fillId="0" borderId="5" xfId="0" applyFont="1" applyBorder="1" applyAlignment="1" applyProtection="1">
      <alignment horizontal="center" vertical="center" wrapText="1"/>
    </xf>
    <xf numFmtId="0" fontId="148" fillId="0" borderId="9" xfId="0" applyFont="1" applyBorder="1" applyAlignment="1" applyProtection="1">
      <alignment horizontal="center" vertical="center" wrapText="1"/>
    </xf>
    <xf numFmtId="0" fontId="148" fillId="0" borderId="2" xfId="0" applyFont="1" applyBorder="1" applyAlignment="1" applyProtection="1">
      <alignment horizontal="center" vertical="center" wrapText="1"/>
    </xf>
    <xf numFmtId="0" fontId="53" fillId="13" borderId="0" xfId="0" applyFont="1" applyFill="1" applyAlignment="1" applyProtection="1">
      <alignment horizontal="left" vertical="top" wrapText="1"/>
    </xf>
    <xf numFmtId="0" fontId="49" fillId="5" borderId="7"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141" fillId="10" borderId="5" xfId="0" applyFont="1" applyFill="1" applyBorder="1" applyAlignment="1" applyProtection="1">
      <alignment horizontal="center" vertical="center"/>
    </xf>
    <xf numFmtId="0" fontId="141" fillId="10" borderId="9" xfId="0" applyFont="1" applyFill="1" applyBorder="1" applyAlignment="1" applyProtection="1">
      <alignment horizontal="center" vertical="center"/>
    </xf>
    <xf numFmtId="0" fontId="141" fillId="10" borderId="2" xfId="0" applyFont="1" applyFill="1" applyBorder="1" applyAlignment="1" applyProtection="1">
      <alignment horizontal="center" vertical="center"/>
    </xf>
    <xf numFmtId="0" fontId="49" fillId="27" borderId="12"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xf>
    <xf numFmtId="0" fontId="75" fillId="5" borderId="1"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148" fillId="16" borderId="1" xfId="0" applyFont="1" applyFill="1" applyBorder="1" applyAlignment="1" applyProtection="1">
      <alignment horizontal="center" vertical="center" wrapText="1"/>
    </xf>
    <xf numFmtId="0" fontId="49" fillId="5" borderId="6" xfId="0" applyFont="1" applyFill="1" applyBorder="1" applyAlignment="1" applyProtection="1">
      <alignment horizontal="left" vertical="center" wrapText="1"/>
    </xf>
    <xf numFmtId="0" fontId="146" fillId="10" borderId="0" xfId="0" applyFont="1" applyFill="1" applyBorder="1" applyAlignment="1" applyProtection="1">
      <alignment horizontal="left" vertical="center" wrapText="1"/>
    </xf>
    <xf numFmtId="0" fontId="146" fillId="10" borderId="15" xfId="0" applyFont="1" applyFill="1" applyBorder="1" applyAlignment="1" applyProtection="1">
      <alignment horizontal="left" vertical="center" wrapText="1"/>
    </xf>
    <xf numFmtId="0" fontId="146" fillId="10" borderId="14" xfId="0" applyFont="1" applyFill="1" applyBorder="1" applyAlignment="1" applyProtection="1">
      <alignment horizontal="left" vertical="center" wrapText="1"/>
    </xf>
    <xf numFmtId="0" fontId="146" fillId="10" borderId="10" xfId="0" applyFont="1" applyFill="1" applyBorder="1" applyAlignment="1" applyProtection="1">
      <alignment horizontal="left" vertical="center" wrapText="1"/>
    </xf>
    <xf numFmtId="0" fontId="146" fillId="10" borderId="12" xfId="0" applyFont="1" applyFill="1" applyBorder="1" applyAlignment="1" applyProtection="1">
      <alignment horizontal="left" vertical="center" wrapText="1"/>
    </xf>
    <xf numFmtId="0" fontId="146" fillId="10" borderId="13" xfId="0" applyFont="1" applyFill="1" applyBorder="1" applyAlignment="1" applyProtection="1">
      <alignment horizontal="left" vertical="center" wrapText="1"/>
    </xf>
    <xf numFmtId="0" fontId="0" fillId="0" borderId="0" xfId="0" applyBorder="1" applyAlignment="1" applyProtection="1">
      <alignment horizontal="center"/>
    </xf>
    <xf numFmtId="0" fontId="141" fillId="0" borderId="0" xfId="0" applyFont="1" applyFill="1" applyAlignment="1" applyProtection="1">
      <alignment horizontal="left" wrapText="1"/>
    </xf>
    <xf numFmtId="0" fontId="73" fillId="0" borderId="3" xfId="0" applyFont="1" applyFill="1" applyBorder="1" applyAlignment="1" applyProtection="1">
      <alignment horizontal="center" wrapText="1"/>
    </xf>
    <xf numFmtId="0" fontId="0" fillId="0" borderId="6"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72" fillId="13" borderId="0" xfId="0" applyFont="1" applyFill="1" applyBorder="1" applyAlignment="1" applyProtection="1">
      <alignment horizontal="left" wrapText="1"/>
    </xf>
    <xf numFmtId="0" fontId="70" fillId="13" borderId="0" xfId="0" applyFont="1" applyFill="1" applyBorder="1" applyAlignment="1" applyProtection="1">
      <alignment horizontal="left" vertical="top" wrapText="1"/>
    </xf>
    <xf numFmtId="0" fontId="0" fillId="13" borderId="5" xfId="0" applyFill="1" applyBorder="1" applyAlignment="1" applyProtection="1">
      <alignment horizontal="center"/>
    </xf>
    <xf numFmtId="0" fontId="0" fillId="13" borderId="9" xfId="0" applyFill="1" applyBorder="1" applyAlignment="1" applyProtection="1">
      <alignment horizontal="center"/>
    </xf>
    <xf numFmtId="0" fontId="0" fillId="13" borderId="2" xfId="0" applyFill="1" applyBorder="1" applyAlignment="1" applyProtection="1">
      <alignment horizontal="center"/>
    </xf>
    <xf numFmtId="0" fontId="72" fillId="0" borderId="0" xfId="0" applyFont="1" applyFill="1" applyBorder="1" applyAlignment="1" applyProtection="1">
      <alignment horizontal="center"/>
    </xf>
    <xf numFmtId="0" fontId="51" fillId="0" borderId="0" xfId="0" applyFont="1" applyBorder="1" applyAlignment="1" applyProtection="1">
      <alignment horizontal="left"/>
    </xf>
    <xf numFmtId="0" fontId="70" fillId="10" borderId="0" xfId="0" applyFont="1" applyFill="1" applyBorder="1" applyAlignment="1" applyProtection="1">
      <alignment horizontal="center"/>
    </xf>
    <xf numFmtId="0" fontId="144" fillId="5" borderId="6" xfId="0" applyFont="1" applyFill="1" applyBorder="1" applyAlignment="1" applyProtection="1">
      <alignment horizontal="center"/>
    </xf>
    <xf numFmtId="0" fontId="144" fillId="5" borderId="8" xfId="0" applyFont="1" applyFill="1" applyBorder="1" applyAlignment="1" applyProtection="1">
      <alignment horizontal="center"/>
    </xf>
    <xf numFmtId="0" fontId="144" fillId="5" borderId="5" xfId="0" applyFont="1" applyFill="1" applyBorder="1" applyAlignment="1" applyProtection="1">
      <alignment horizontal="center"/>
    </xf>
    <xf numFmtId="0" fontId="144" fillId="5" borderId="2" xfId="0" applyFont="1" applyFill="1" applyBorder="1" applyAlignment="1" applyProtection="1">
      <alignment horizontal="center"/>
    </xf>
    <xf numFmtId="0" fontId="144" fillId="5" borderId="6" xfId="0" applyFont="1" applyFill="1" applyBorder="1" applyAlignment="1" applyProtection="1">
      <alignment horizontal="center" wrapText="1"/>
    </xf>
    <xf numFmtId="0" fontId="144" fillId="5" borderId="7" xfId="0" applyFont="1" applyFill="1" applyBorder="1" applyAlignment="1" applyProtection="1">
      <alignment horizontal="center" wrapText="1"/>
    </xf>
    <xf numFmtId="0" fontId="144" fillId="5" borderId="8" xfId="0" applyFont="1" applyFill="1" applyBorder="1" applyAlignment="1" applyProtection="1">
      <alignment horizontal="center" wrapText="1"/>
    </xf>
    <xf numFmtId="0" fontId="71" fillId="0" borderId="14" xfId="0" applyFont="1" applyFill="1" applyBorder="1" applyAlignment="1" applyProtection="1">
      <alignment horizontal="left"/>
    </xf>
    <xf numFmtId="0" fontId="75" fillId="5" borderId="9" xfId="0" applyFont="1" applyFill="1" applyBorder="1" applyAlignment="1" applyProtection="1">
      <alignment horizontal="center" vertical="center"/>
    </xf>
    <xf numFmtId="0" fontId="73" fillId="13" borderId="0" xfId="0" applyFont="1" applyFill="1" applyAlignment="1" applyProtection="1">
      <alignment horizontal="left" vertical="top" wrapText="1"/>
    </xf>
    <xf numFmtId="0" fontId="1" fillId="5" borderId="5"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28" fillId="0" borderId="0" xfId="0" applyFont="1" applyAlignment="1" applyProtection="1">
      <alignment horizontal="center"/>
    </xf>
    <xf numFmtId="0" fontId="29" fillId="0" borderId="0" xfId="0" applyFont="1" applyAlignment="1" applyProtection="1">
      <alignment horizontal="center"/>
    </xf>
    <xf numFmtId="0" fontId="0" fillId="0" borderId="5" xfId="0"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70" fillId="0" borderId="1" xfId="0" applyFont="1" applyFill="1" applyBorder="1" applyAlignment="1" applyProtection="1">
      <alignment horizontal="left" vertical="top" wrapText="1"/>
      <protection locked="0"/>
    </xf>
    <xf numFmtId="0" fontId="72" fillId="0" borderId="1" xfId="0" applyFont="1" applyFill="1" applyBorder="1" applyAlignment="1" applyProtection="1">
      <alignment horizontal="left" vertical="top" wrapText="1"/>
      <protection locked="0"/>
    </xf>
    <xf numFmtId="0" fontId="70" fillId="27" borderId="1" xfId="0" applyFont="1" applyFill="1" applyBorder="1" applyAlignment="1" applyProtection="1">
      <alignment horizontal="left" vertical="top" wrapText="1"/>
    </xf>
    <xf numFmtId="0" fontId="70" fillId="0" borderId="5" xfId="0" applyFont="1" applyFill="1" applyBorder="1" applyAlignment="1" applyProtection="1">
      <alignment horizontal="center" vertical="center"/>
      <protection locked="0"/>
    </xf>
    <xf numFmtId="0" fontId="70" fillId="0" borderId="9" xfId="0" applyFont="1" applyFill="1" applyBorder="1" applyAlignment="1" applyProtection="1">
      <alignment horizontal="center" vertical="center"/>
      <protection locked="0"/>
    </xf>
    <xf numFmtId="0" fontId="70" fillId="0" borderId="2" xfId="0" applyFont="1" applyFill="1" applyBorder="1" applyAlignment="1" applyProtection="1">
      <alignment horizontal="center" vertical="center"/>
      <protection locked="0"/>
    </xf>
    <xf numFmtId="0" fontId="70" fillId="13" borderId="0" xfId="0" applyFont="1" applyFill="1" applyAlignment="1" applyProtection="1">
      <alignment horizontal="left" wrapText="1"/>
    </xf>
    <xf numFmtId="0" fontId="70" fillId="0" borderId="1" xfId="0" applyFont="1" applyFill="1" applyBorder="1" applyAlignment="1" applyProtection="1">
      <alignment horizontal="center" vertical="center"/>
      <protection locked="0"/>
    </xf>
    <xf numFmtId="0" fontId="75" fillId="5" borderId="1" xfId="0" applyFont="1" applyFill="1" applyBorder="1" applyAlignment="1" applyProtection="1">
      <alignment horizontal="center" vertical="top"/>
    </xf>
    <xf numFmtId="0" fontId="72" fillId="13" borderId="0" xfId="0" applyFont="1" applyFill="1" applyAlignment="1" applyProtection="1">
      <alignment wrapText="1"/>
    </xf>
    <xf numFmtId="0" fontId="70" fillId="0" borderId="1" xfId="0" applyFont="1" applyFill="1" applyBorder="1" applyAlignment="1" applyProtection="1">
      <alignment horizontal="left" wrapText="1"/>
      <protection locked="0"/>
    </xf>
    <xf numFmtId="0" fontId="70" fillId="27" borderId="6" xfId="0" applyFont="1" applyFill="1" applyBorder="1" applyAlignment="1" applyProtection="1">
      <alignment horizontal="left" vertical="top" wrapText="1"/>
    </xf>
    <xf numFmtId="0" fontId="70" fillId="27" borderId="7" xfId="0" applyFont="1" applyFill="1" applyBorder="1" applyAlignment="1" applyProtection="1">
      <alignment horizontal="left" vertical="top" wrapText="1"/>
    </xf>
    <xf numFmtId="0" fontId="70" fillId="27" borderId="8" xfId="0" applyFont="1" applyFill="1" applyBorder="1" applyAlignment="1" applyProtection="1">
      <alignment horizontal="left" vertical="top" wrapText="1"/>
    </xf>
    <xf numFmtId="0" fontId="72" fillId="0" borderId="6" xfId="0" applyFont="1" applyFill="1" applyBorder="1" applyAlignment="1" applyProtection="1">
      <alignment horizontal="left" wrapText="1"/>
      <protection locked="0"/>
    </xf>
    <xf numFmtId="0" fontId="72" fillId="0" borderId="7" xfId="0" applyFont="1" applyFill="1" applyBorder="1" applyAlignment="1" applyProtection="1">
      <alignment horizontal="left" wrapText="1"/>
      <protection locked="0"/>
    </xf>
    <xf numFmtId="0" fontId="72" fillId="0" borderId="8" xfId="0" applyFont="1" applyFill="1" applyBorder="1" applyAlignment="1" applyProtection="1">
      <alignment horizontal="left" wrapText="1"/>
      <protection locked="0"/>
    </xf>
    <xf numFmtId="0" fontId="1" fillId="5" borderId="1" xfId="0" applyFont="1" applyFill="1" applyBorder="1" applyAlignment="1" applyProtection="1">
      <alignment horizontal="center" wrapText="1"/>
    </xf>
    <xf numFmtId="0" fontId="7" fillId="5" borderId="1" xfId="0" applyFont="1" applyFill="1" applyBorder="1" applyAlignment="1" applyProtection="1">
      <alignment horizontal="left" vertical="center" wrapText="1"/>
    </xf>
    <xf numFmtId="0" fontId="2" fillId="5" borderId="1" xfId="0" applyFont="1" applyFill="1" applyBorder="1" applyAlignment="1" applyProtection="1">
      <alignment horizontal="left" vertical="center" wrapText="1"/>
    </xf>
    <xf numFmtId="0" fontId="0" fillId="13" borderId="0" xfId="0" applyFont="1" applyFill="1" applyBorder="1" applyAlignment="1" applyProtection="1">
      <alignment horizontal="left" wrapText="1"/>
    </xf>
    <xf numFmtId="0" fontId="15" fillId="0" borderId="0" xfId="5" applyFont="1" applyFill="1" applyAlignment="1" applyProtection="1">
      <alignment horizontal="center"/>
    </xf>
    <xf numFmtId="0" fontId="75" fillId="5" borderId="6" xfId="0" applyFont="1" applyFill="1" applyBorder="1" applyAlignment="1" applyProtection="1">
      <alignment horizontal="center" vertical="top"/>
    </xf>
    <xf numFmtId="0" fontId="75" fillId="5" borderId="7" xfId="0" applyFont="1" applyFill="1" applyBorder="1" applyAlignment="1" applyProtection="1">
      <alignment horizontal="center" vertical="top"/>
    </xf>
    <xf numFmtId="0" fontId="75" fillId="5" borderId="8" xfId="0" applyFont="1" applyFill="1" applyBorder="1" applyAlignment="1" applyProtection="1">
      <alignment horizontal="center" vertical="top"/>
    </xf>
    <xf numFmtId="0" fontId="71" fillId="5" borderId="6" xfId="0" applyFont="1" applyFill="1" applyBorder="1" applyAlignment="1" applyProtection="1">
      <alignment horizontal="center" vertical="top" wrapText="1"/>
    </xf>
    <xf numFmtId="0" fontId="71" fillId="5" borderId="7" xfId="0" applyFont="1" applyFill="1" applyBorder="1" applyAlignment="1" applyProtection="1">
      <alignment horizontal="center" vertical="top" wrapText="1"/>
    </xf>
    <xf numFmtId="0" fontId="71" fillId="5" borderId="8" xfId="0" applyFont="1" applyFill="1" applyBorder="1" applyAlignment="1" applyProtection="1">
      <alignment horizontal="center" vertical="top" wrapText="1"/>
    </xf>
    <xf numFmtId="0" fontId="72" fillId="13" borderId="0" xfId="0" applyFont="1" applyFill="1" applyBorder="1" applyAlignment="1" applyProtection="1">
      <alignment horizontal="left" vertical="center" wrapText="1"/>
    </xf>
    <xf numFmtId="0" fontId="153" fillId="5" borderId="1" xfId="0" applyFont="1" applyFill="1" applyBorder="1" applyAlignment="1" applyProtection="1">
      <alignment horizontal="left" vertical="center" wrapText="1"/>
    </xf>
    <xf numFmtId="0" fontId="75" fillId="5" borderId="1" xfId="0" applyFont="1" applyFill="1" applyBorder="1" applyAlignment="1" applyProtection="1">
      <alignment horizontal="center" wrapText="1"/>
    </xf>
    <xf numFmtId="0" fontId="70" fillId="0" borderId="1" xfId="0" applyFont="1" applyFill="1" applyBorder="1" applyAlignment="1" applyProtection="1">
      <alignment horizontal="left" vertical="top"/>
      <protection locked="0"/>
    </xf>
    <xf numFmtId="0" fontId="5" fillId="13" borderId="0" xfId="0" applyFont="1" applyFill="1" applyBorder="1" applyAlignment="1" applyProtection="1">
      <alignment horizontal="left" vertical="top" wrapText="1"/>
    </xf>
    <xf numFmtId="0" fontId="0" fillId="13" borderId="0" xfId="0" applyFont="1" applyFill="1" applyBorder="1" applyAlignment="1" applyProtection="1">
      <alignment horizontal="left" vertical="top" wrapText="1"/>
    </xf>
    <xf numFmtId="0" fontId="0" fillId="5" borderId="6" xfId="0" applyFont="1" applyFill="1" applyBorder="1" applyAlignment="1" applyProtection="1">
      <alignment horizontal="left" vertical="top" wrapText="1"/>
    </xf>
    <xf numFmtId="0" fontId="0" fillId="5" borderId="7" xfId="0" applyFont="1" applyFill="1" applyBorder="1" applyAlignment="1" applyProtection="1">
      <alignment horizontal="left" vertical="top" wrapText="1"/>
    </xf>
    <xf numFmtId="0" fontId="6" fillId="8" borderId="0" xfId="0" applyFont="1" applyFill="1" applyBorder="1" applyAlignment="1" applyProtection="1">
      <alignment horizontal="left" vertical="top" wrapText="1" indent="2"/>
    </xf>
    <xf numFmtId="0" fontId="2" fillId="13" borderId="0" xfId="0" applyFont="1" applyFill="1" applyBorder="1" applyAlignment="1" applyProtection="1">
      <alignment horizontal="left"/>
    </xf>
    <xf numFmtId="0" fontId="1" fillId="5" borderId="6" xfId="0" applyFont="1" applyFill="1" applyBorder="1" applyAlignment="1" applyProtection="1">
      <alignment horizontal="center"/>
    </xf>
    <xf numFmtId="0" fontId="1" fillId="5" borderId="7" xfId="0" applyFont="1" applyFill="1" applyBorder="1" applyAlignment="1" applyProtection="1">
      <alignment horizontal="center"/>
    </xf>
    <xf numFmtId="0" fontId="1" fillId="5" borderId="1" xfId="0" applyFont="1" applyFill="1" applyBorder="1" applyAlignment="1" applyProtection="1">
      <alignment horizontal="center" vertical="center"/>
    </xf>
    <xf numFmtId="0" fontId="0" fillId="5" borderId="1" xfId="0" applyFont="1" applyFill="1" applyBorder="1" applyAlignment="1" applyProtection="1">
      <alignment horizontal="center" vertical="center"/>
    </xf>
    <xf numFmtId="0" fontId="75" fillId="5" borderId="1" xfId="0" applyFont="1" applyFill="1" applyBorder="1" applyAlignment="1" applyProtection="1">
      <alignment horizontal="center" vertical="center"/>
    </xf>
    <xf numFmtId="49" fontId="5" fillId="27" borderId="6" xfId="0" applyNumberFormat="1" applyFont="1" applyFill="1" applyBorder="1" applyAlignment="1" applyProtection="1">
      <alignment horizontal="left" vertical="top" wrapText="1"/>
    </xf>
    <xf numFmtId="49" fontId="5" fillId="27" borderId="7" xfId="0" applyNumberFormat="1" applyFont="1" applyFill="1" applyBorder="1" applyAlignment="1" applyProtection="1">
      <alignment horizontal="left" vertical="top" wrapText="1"/>
    </xf>
    <xf numFmtId="49" fontId="5" fillId="27" borderId="8" xfId="0" applyNumberFormat="1" applyFont="1" applyFill="1" applyBorder="1" applyAlignment="1" applyProtection="1">
      <alignment horizontal="left" vertical="top" wrapText="1"/>
    </xf>
    <xf numFmtId="49" fontId="3" fillId="27" borderId="1" xfId="0" applyNumberFormat="1" applyFont="1" applyFill="1" applyBorder="1" applyAlignment="1" applyProtection="1">
      <alignment horizontal="left" vertical="top" wrapText="1"/>
    </xf>
    <xf numFmtId="49" fontId="3" fillId="27" borderId="6" xfId="0" applyNumberFormat="1" applyFont="1" applyFill="1" applyBorder="1" applyAlignment="1" applyProtection="1">
      <alignment horizontal="left" vertical="top" wrapText="1"/>
    </xf>
    <xf numFmtId="49" fontId="3" fillId="27" borderId="7" xfId="0" applyNumberFormat="1" applyFont="1" applyFill="1" applyBorder="1" applyAlignment="1" applyProtection="1">
      <alignment horizontal="left" vertical="top" wrapText="1"/>
    </xf>
    <xf numFmtId="49" fontId="3" fillId="27" borderId="8" xfId="0" applyNumberFormat="1" applyFont="1" applyFill="1" applyBorder="1" applyAlignment="1" applyProtection="1">
      <alignment horizontal="left" vertical="top" wrapText="1"/>
    </xf>
    <xf numFmtId="0" fontId="70" fillId="5" borderId="5" xfId="0" applyFont="1" applyFill="1" applyBorder="1" applyAlignment="1" applyProtection="1">
      <alignment horizontal="center" vertical="center" wrapText="1"/>
    </xf>
    <xf numFmtId="0" fontId="70" fillId="5" borderId="9"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75" fillId="5" borderId="6" xfId="0" applyFont="1" applyFill="1" applyBorder="1" applyAlignment="1" applyProtection="1">
      <alignment horizontal="center"/>
    </xf>
    <xf numFmtId="0" fontId="75" fillId="5" borderId="8" xfId="0" applyFont="1" applyFill="1" applyBorder="1" applyAlignment="1" applyProtection="1">
      <alignment horizontal="center"/>
    </xf>
    <xf numFmtId="0" fontId="6" fillId="0" borderId="1" xfId="0" applyFont="1" applyFill="1" applyBorder="1" applyAlignment="1" applyProtection="1">
      <alignment horizontal="left" vertical="center" wrapText="1"/>
    </xf>
    <xf numFmtId="0" fontId="128" fillId="13" borderId="0" xfId="0" applyFont="1" applyFill="1" applyBorder="1" applyAlignment="1" applyProtection="1">
      <alignment horizontal="left" vertical="center" wrapText="1"/>
    </xf>
    <xf numFmtId="0" fontId="72" fillId="27" borderId="6" xfId="0" applyFont="1" applyFill="1" applyBorder="1" applyAlignment="1" applyProtection="1">
      <alignment horizontal="left" vertical="center" wrapText="1"/>
    </xf>
    <xf numFmtId="0" fontId="72" fillId="27" borderId="7" xfId="0" applyFont="1" applyFill="1" applyBorder="1" applyAlignment="1" applyProtection="1">
      <alignment horizontal="left" vertical="center" wrapText="1"/>
    </xf>
    <xf numFmtId="0" fontId="72" fillId="27" borderId="8" xfId="0" applyFont="1" applyFill="1" applyBorder="1" applyAlignment="1" applyProtection="1">
      <alignment horizontal="left" vertical="center" wrapText="1"/>
    </xf>
    <xf numFmtId="0" fontId="108" fillId="26" borderId="0" xfId="0" applyFont="1" applyFill="1" applyAlignment="1" applyProtection="1">
      <alignment horizontal="center"/>
    </xf>
    <xf numFmtId="0" fontId="109" fillId="26" borderId="0" xfId="0" applyFont="1" applyFill="1" applyAlignment="1" applyProtection="1">
      <alignment horizontal="center"/>
    </xf>
    <xf numFmtId="0" fontId="75" fillId="5" borderId="1" xfId="0" applyFont="1" applyFill="1" applyBorder="1" applyAlignment="1" applyProtection="1">
      <alignment horizontal="center"/>
    </xf>
    <xf numFmtId="0" fontId="72" fillId="27" borderId="1" xfId="0" applyFont="1" applyFill="1" applyBorder="1" applyAlignment="1" applyProtection="1">
      <alignment horizontal="left" vertical="center" wrapText="1"/>
    </xf>
    <xf numFmtId="0" fontId="70" fillId="13" borderId="0" xfId="0" applyFont="1" applyFill="1" applyBorder="1" applyAlignment="1" applyProtection="1">
      <alignment horizontal="left" wrapText="1"/>
    </xf>
    <xf numFmtId="0" fontId="71" fillId="13" borderId="0" xfId="0" applyFont="1" applyFill="1" applyBorder="1" applyAlignment="1" applyProtection="1">
      <alignment horizontal="left"/>
    </xf>
    <xf numFmtId="0" fontId="70" fillId="0" borderId="0" xfId="0" applyFont="1" applyFill="1" applyBorder="1" applyAlignment="1" applyProtection="1">
      <alignment horizontal="left" wrapText="1"/>
    </xf>
    <xf numFmtId="0" fontId="73" fillId="13" borderId="0" xfId="0" applyFont="1" applyFill="1" applyBorder="1" applyAlignment="1" applyProtection="1">
      <alignment horizontal="left" vertical="center" wrapText="1"/>
    </xf>
    <xf numFmtId="0" fontId="72" fillId="13" borderId="0" xfId="0" applyFont="1" applyFill="1" applyBorder="1" applyAlignment="1" applyProtection="1">
      <alignment horizontal="left" vertical="top" wrapText="1"/>
    </xf>
    <xf numFmtId="0" fontId="72" fillId="13" borderId="15" xfId="0" applyFont="1" applyFill="1" applyBorder="1" applyAlignment="1" applyProtection="1">
      <alignment horizontal="left" vertical="top" wrapText="1"/>
    </xf>
    <xf numFmtId="0" fontId="31" fillId="0" borderId="0" xfId="0" applyFont="1" applyFill="1" applyBorder="1" applyAlignment="1" applyProtection="1">
      <alignment horizontal="center" wrapText="1"/>
    </xf>
    <xf numFmtId="0" fontId="0" fillId="0" borderId="0" xfId="0" applyFont="1" applyFill="1" applyBorder="1" applyAlignment="1" applyProtection="1">
      <alignment horizontal="center" wrapText="1"/>
    </xf>
    <xf numFmtId="0" fontId="0" fillId="8" borderId="6" xfId="0" applyFont="1" applyFill="1" applyBorder="1" applyAlignment="1" applyProtection="1">
      <alignment horizontal="left" vertical="center" wrapText="1"/>
    </xf>
    <xf numFmtId="0" fontId="0" fillId="8" borderId="7" xfId="0" applyFont="1" applyFill="1" applyBorder="1" applyAlignment="1" applyProtection="1">
      <alignment horizontal="left" vertical="center" wrapText="1"/>
    </xf>
    <xf numFmtId="0" fontId="0" fillId="8" borderId="8" xfId="0" applyFont="1" applyFill="1" applyBorder="1" applyAlignment="1" applyProtection="1">
      <alignment horizontal="left" vertical="center" wrapText="1"/>
    </xf>
    <xf numFmtId="0" fontId="0" fillId="0" borderId="1" xfId="0" applyFont="1" applyFill="1" applyBorder="1" applyAlignment="1" applyProtection="1">
      <alignment horizontal="center" vertical="center"/>
      <protection locked="0"/>
    </xf>
    <xf numFmtId="0" fontId="70" fillId="5" borderId="5" xfId="0" applyFont="1" applyFill="1" applyBorder="1" applyAlignment="1" applyProtection="1">
      <alignment horizontal="left" vertical="center" wrapText="1"/>
    </xf>
    <xf numFmtId="0" fontId="70" fillId="5" borderId="9" xfId="0"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0" fillId="8" borderId="1" xfId="0" applyFont="1" applyFill="1" applyBorder="1" applyAlignment="1" applyProtection="1">
      <alignment horizontal="left" vertical="top" wrapText="1"/>
    </xf>
    <xf numFmtId="49" fontId="72" fillId="0" borderId="0" xfId="0" applyNumberFormat="1" applyFont="1" applyFill="1" applyBorder="1" applyAlignment="1" applyProtection="1">
      <alignment horizontal="center" wrapText="1"/>
    </xf>
    <xf numFmtId="0" fontId="70" fillId="8" borderId="1" xfId="0" applyFont="1" applyFill="1" applyBorder="1" applyAlignment="1" applyProtection="1">
      <alignment horizontal="left" vertical="center" wrapText="1"/>
    </xf>
    <xf numFmtId="49" fontId="72" fillId="27" borderId="6" xfId="0" applyNumberFormat="1" applyFont="1" applyFill="1" applyBorder="1" applyAlignment="1" applyProtection="1">
      <alignment horizontal="left" vertical="top" wrapText="1"/>
    </xf>
    <xf numFmtId="49" fontId="72" fillId="27" borderId="7" xfId="0" applyNumberFormat="1" applyFont="1" applyFill="1" applyBorder="1" applyAlignment="1" applyProtection="1">
      <alignment horizontal="left" vertical="top" wrapText="1"/>
    </xf>
    <xf numFmtId="49" fontId="72" fillId="27" borderId="8" xfId="0" applyNumberFormat="1" applyFont="1" applyFill="1" applyBorder="1" applyAlignment="1" applyProtection="1">
      <alignment horizontal="left" vertical="top" wrapText="1"/>
    </xf>
    <xf numFmtId="49" fontId="0" fillId="27" borderId="6" xfId="0" applyNumberFormat="1" applyFont="1" applyFill="1" applyBorder="1" applyAlignment="1" applyProtection="1">
      <alignment horizontal="left" vertical="center" wrapText="1"/>
    </xf>
    <xf numFmtId="49" fontId="0" fillId="27" borderId="7" xfId="0" applyNumberFormat="1" applyFont="1" applyFill="1" applyBorder="1" applyAlignment="1" applyProtection="1">
      <alignment horizontal="left" vertical="center" wrapText="1"/>
    </xf>
    <xf numFmtId="49" fontId="0" fillId="27" borderId="8" xfId="0" applyNumberFormat="1" applyFont="1" applyFill="1" applyBorder="1" applyAlignment="1" applyProtection="1">
      <alignment horizontal="left" vertical="center" wrapText="1"/>
    </xf>
    <xf numFmtId="0" fontId="2" fillId="13" borderId="0" xfId="0" applyFont="1" applyFill="1" applyBorder="1" applyAlignment="1" applyProtection="1">
      <alignment horizontal="left" vertical="top" wrapText="1"/>
    </xf>
    <xf numFmtId="0" fontId="0" fillId="27" borderId="1" xfId="0" applyFont="1" applyFill="1" applyBorder="1" applyAlignment="1" applyProtection="1">
      <alignment horizontal="left" vertical="center" wrapText="1"/>
    </xf>
    <xf numFmtId="0" fontId="0" fillId="0" borderId="0" xfId="0" applyFont="1" applyAlignment="1" applyProtection="1">
      <alignment horizontal="center" wrapText="1"/>
    </xf>
    <xf numFmtId="0" fontId="5" fillId="27" borderId="3" xfId="0" applyFont="1" applyFill="1" applyBorder="1" applyAlignment="1" applyProtection="1">
      <alignment horizontal="left" vertical="center" wrapText="1"/>
    </xf>
    <xf numFmtId="0" fontId="5" fillId="27" borderId="0" xfId="0" applyFont="1" applyFill="1" applyBorder="1" applyAlignment="1" applyProtection="1">
      <alignment horizontal="left" vertical="center" wrapText="1"/>
    </xf>
    <xf numFmtId="0" fontId="5" fillId="27" borderId="15" xfId="0" applyFont="1" applyFill="1" applyBorder="1" applyAlignment="1" applyProtection="1">
      <alignment horizontal="left" vertical="center" wrapText="1"/>
    </xf>
    <xf numFmtId="0" fontId="128" fillId="13" borderId="0" xfId="0" applyFont="1" applyFill="1" applyBorder="1" applyAlignment="1" applyProtection="1">
      <alignment horizontal="left" vertical="top" wrapText="1"/>
    </xf>
    <xf numFmtId="0" fontId="72" fillId="27" borderId="5" xfId="0" applyFont="1" applyFill="1" applyBorder="1" applyAlignment="1" applyProtection="1">
      <alignment horizontal="left" vertical="center" wrapText="1"/>
    </xf>
    <xf numFmtId="0" fontId="1" fillId="5" borderId="8" xfId="0" applyFont="1" applyFill="1" applyBorder="1" applyAlignment="1" applyProtection="1">
      <alignment horizontal="center"/>
    </xf>
    <xf numFmtId="0" fontId="70" fillId="5" borderId="3" xfId="0" applyFont="1" applyFill="1" applyBorder="1" applyAlignment="1" applyProtection="1">
      <alignment horizontal="left" vertical="center" wrapText="1"/>
    </xf>
    <xf numFmtId="0" fontId="70" fillId="5" borderId="4" xfId="0" applyFont="1" applyFill="1" applyBorder="1" applyAlignment="1" applyProtection="1">
      <alignment horizontal="left" vertical="center" wrapText="1"/>
    </xf>
    <xf numFmtId="0" fontId="0" fillId="5" borderId="8" xfId="0" applyFont="1" applyFill="1" applyBorder="1" applyAlignment="1" applyProtection="1">
      <alignment horizontal="left" vertical="top" wrapText="1"/>
    </xf>
    <xf numFmtId="0" fontId="3" fillId="27" borderId="1" xfId="0" applyFont="1" applyFill="1" applyBorder="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28" fillId="26" borderId="0" xfId="0" applyFont="1" applyFill="1" applyAlignment="1" applyProtection="1">
      <alignment horizontal="center"/>
    </xf>
    <xf numFmtId="0" fontId="29" fillId="26" borderId="0" xfId="0" applyFont="1" applyFill="1" applyAlignment="1" applyProtection="1">
      <alignment horizontal="center"/>
    </xf>
    <xf numFmtId="0" fontId="75" fillId="5" borderId="7" xfId="0" applyFont="1" applyFill="1" applyBorder="1" applyAlignment="1" applyProtection="1">
      <alignment horizontal="center"/>
    </xf>
    <xf numFmtId="0" fontId="70" fillId="5" borderId="1" xfId="0" applyFont="1" applyFill="1" applyBorder="1" applyAlignment="1" applyProtection="1">
      <alignment horizontal="center" vertical="center"/>
    </xf>
    <xf numFmtId="0" fontId="6" fillId="8" borderId="0" xfId="0" applyFont="1" applyFill="1" applyBorder="1" applyAlignment="1" applyProtection="1">
      <alignment horizontal="left" vertical="top" wrapText="1" indent="1"/>
    </xf>
    <xf numFmtId="49" fontId="6" fillId="13" borderId="0" xfId="0" applyNumberFormat="1" applyFont="1" applyFill="1" applyBorder="1" applyAlignment="1" applyProtection="1">
      <alignment horizontal="left" vertical="top" wrapText="1"/>
    </xf>
    <xf numFmtId="0" fontId="70" fillId="5" borderId="7" xfId="0" applyFont="1" applyFill="1" applyBorder="1" applyAlignment="1" applyProtection="1">
      <alignment horizontal="left" vertical="top" wrapText="1"/>
    </xf>
    <xf numFmtId="49" fontId="72" fillId="27" borderId="1" xfId="0" applyNumberFormat="1" applyFont="1" applyFill="1" applyBorder="1" applyAlignment="1" applyProtection="1">
      <alignment horizontal="left" vertical="top" wrapText="1"/>
    </xf>
    <xf numFmtId="49" fontId="0" fillId="27" borderId="7" xfId="0" applyNumberFormat="1" applyFont="1" applyFill="1" applyBorder="1" applyAlignment="1" applyProtection="1">
      <alignment horizontal="left" vertical="top" wrapText="1"/>
    </xf>
    <xf numFmtId="49" fontId="0" fillId="27" borderId="8" xfId="0" applyNumberFormat="1" applyFont="1" applyFill="1" applyBorder="1" applyAlignment="1" applyProtection="1">
      <alignment horizontal="left" vertical="top" wrapText="1"/>
    </xf>
    <xf numFmtId="0" fontId="1" fillId="5" borderId="6" xfId="0" applyFont="1" applyFill="1" applyBorder="1" applyAlignment="1" applyProtection="1">
      <alignment horizontal="center" vertical="center"/>
    </xf>
    <xf numFmtId="0" fontId="1" fillId="5" borderId="7" xfId="0" applyFont="1" applyFill="1" applyBorder="1" applyAlignment="1" applyProtection="1">
      <alignment horizontal="center" vertical="center"/>
    </xf>
    <xf numFmtId="0" fontId="1" fillId="5" borderId="8" xfId="0" applyFont="1" applyFill="1" applyBorder="1" applyAlignment="1" applyProtection="1">
      <alignment horizontal="center" vertical="center"/>
    </xf>
    <xf numFmtId="0" fontId="31" fillId="13" borderId="0" xfId="0"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12" xfId="0" applyFont="1" applyFill="1" applyBorder="1" applyAlignment="1" applyProtection="1">
      <alignment horizontal="left" vertical="center" wrapText="1"/>
    </xf>
    <xf numFmtId="0" fontId="0" fillId="0" borderId="13" xfId="0" applyFont="1" applyFill="1" applyBorder="1" applyAlignment="1" applyProtection="1">
      <alignment horizontal="left" vertical="center" wrapText="1"/>
    </xf>
    <xf numFmtId="0" fontId="0" fillId="0" borderId="4" xfId="0" applyFont="1" applyFill="1" applyBorder="1" applyAlignment="1" applyProtection="1">
      <alignment horizontal="left" vertical="center" wrapText="1"/>
    </xf>
    <xf numFmtId="0" fontId="0" fillId="0" borderId="14" xfId="0" applyFont="1" applyFill="1" applyBorder="1" applyAlignment="1" applyProtection="1">
      <alignment horizontal="left" vertical="center" wrapText="1"/>
    </xf>
    <xf numFmtId="0" fontId="0" fillId="0" borderId="10" xfId="0" applyFont="1" applyFill="1" applyBorder="1" applyAlignment="1" applyProtection="1">
      <alignment horizontal="left" vertical="center" wrapText="1"/>
    </xf>
    <xf numFmtId="0" fontId="5" fillId="27" borderId="11" xfId="0" applyFont="1" applyFill="1" applyBorder="1" applyAlignment="1" applyProtection="1">
      <alignment horizontal="left" vertical="center" wrapText="1"/>
    </xf>
    <xf numFmtId="0" fontId="5" fillId="27" borderId="12" xfId="0" applyFont="1" applyFill="1" applyBorder="1" applyAlignment="1" applyProtection="1">
      <alignment horizontal="left" vertical="center" wrapText="1"/>
    </xf>
    <xf numFmtId="0" fontId="5" fillId="27" borderId="13" xfId="0" applyFont="1" applyFill="1" applyBorder="1" applyAlignment="1" applyProtection="1">
      <alignment horizontal="left" vertical="center" wrapText="1"/>
    </xf>
    <xf numFmtId="0" fontId="5" fillId="27" borderId="4" xfId="0" applyFont="1" applyFill="1" applyBorder="1" applyAlignment="1" applyProtection="1">
      <alignment horizontal="left" vertical="center" wrapText="1"/>
    </xf>
    <xf numFmtId="0" fontId="5" fillId="27" borderId="14" xfId="0" applyFont="1" applyFill="1" applyBorder="1" applyAlignment="1" applyProtection="1">
      <alignment horizontal="left" vertical="center" wrapText="1"/>
    </xf>
    <xf numFmtId="0" fontId="5" fillId="27" borderId="10" xfId="0" applyFont="1" applyFill="1" applyBorder="1" applyAlignment="1" applyProtection="1">
      <alignment horizontal="left" vertical="center" wrapText="1"/>
    </xf>
    <xf numFmtId="0" fontId="0" fillId="5" borderId="7" xfId="0" applyFont="1" applyFill="1" applyBorder="1" applyAlignment="1" applyProtection="1">
      <alignment horizontal="left" vertical="center" wrapText="1"/>
    </xf>
    <xf numFmtId="0" fontId="0" fillId="5" borderId="8" xfId="0" applyFont="1" applyFill="1" applyBorder="1" applyAlignment="1" applyProtection="1">
      <alignment horizontal="left" vertical="center" wrapText="1"/>
    </xf>
    <xf numFmtId="0" fontId="70" fillId="13" borderId="0" xfId="0" applyFont="1" applyFill="1" applyAlignment="1" applyProtection="1">
      <alignment horizontal="left" vertical="center" wrapText="1"/>
    </xf>
    <xf numFmtId="0" fontId="6" fillId="0" borderId="15" xfId="0" applyFont="1" applyFill="1" applyBorder="1" applyAlignment="1" applyProtection="1">
      <alignment horizontal="center" wrapText="1"/>
    </xf>
    <xf numFmtId="0" fontId="1" fillId="5" borderId="6"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0" fontId="0" fillId="0" borderId="1" xfId="0" applyFill="1" applyBorder="1" applyAlignment="1" applyProtection="1">
      <alignment horizontal="center" vertical="center"/>
      <protection locked="0"/>
    </xf>
    <xf numFmtId="0" fontId="7" fillId="27" borderId="1" xfId="0" applyFont="1" applyFill="1" applyBorder="1" applyAlignment="1" applyProtection="1">
      <alignment horizontal="left" vertical="center" wrapText="1"/>
    </xf>
    <xf numFmtId="0" fontId="0" fillId="27" borderId="1" xfId="0" applyFill="1" applyBorder="1" applyAlignment="1" applyProtection="1">
      <alignment horizontal="left" vertical="center" wrapText="1"/>
    </xf>
    <xf numFmtId="0" fontId="4" fillId="5" borderId="6" xfId="0" applyFont="1" applyFill="1" applyBorder="1" applyAlignment="1" applyProtection="1">
      <alignment horizontal="center"/>
    </xf>
    <xf numFmtId="0" fontId="4" fillId="5" borderId="8" xfId="0" applyFont="1" applyFill="1" applyBorder="1" applyAlignment="1" applyProtection="1">
      <alignment horizontal="center"/>
    </xf>
    <xf numFmtId="0" fontId="0" fillId="5" borderId="6" xfId="0" applyFill="1" applyBorder="1" applyAlignment="1" applyProtection="1">
      <alignment horizontal="left" vertical="top" wrapText="1"/>
    </xf>
    <xf numFmtId="0" fontId="0" fillId="5" borderId="7" xfId="0" applyFill="1" applyBorder="1" applyAlignment="1" applyProtection="1">
      <alignment horizontal="left" vertical="top" wrapText="1"/>
    </xf>
    <xf numFmtId="0" fontId="0" fillId="5" borderId="8" xfId="0" applyFill="1" applyBorder="1" applyAlignment="1" applyProtection="1">
      <alignment horizontal="left" vertical="top" wrapText="1"/>
    </xf>
    <xf numFmtId="0" fontId="1" fillId="5" borderId="1" xfId="0" applyFont="1" applyFill="1" applyBorder="1" applyAlignment="1" applyProtection="1">
      <alignment horizontal="center"/>
    </xf>
    <xf numFmtId="0" fontId="0" fillId="5" borderId="1" xfId="0" applyFill="1" applyBorder="1" applyAlignment="1" applyProtection="1">
      <alignment horizontal="left" vertical="top" wrapText="1"/>
    </xf>
    <xf numFmtId="0" fontId="3" fillId="27" borderId="6" xfId="0" applyFont="1" applyFill="1" applyBorder="1" applyAlignment="1" applyProtection="1">
      <alignment horizontal="left" vertical="center" wrapText="1"/>
    </xf>
    <xf numFmtId="0" fontId="3" fillId="27" borderId="7" xfId="0" applyFont="1" applyFill="1" applyBorder="1" applyAlignment="1" applyProtection="1">
      <alignment horizontal="left" vertical="center" wrapText="1"/>
    </xf>
    <xf numFmtId="0" fontId="3" fillId="27" borderId="8" xfId="0" applyFont="1" applyFill="1" applyBorder="1" applyAlignment="1" applyProtection="1">
      <alignment horizontal="left" vertical="center" wrapText="1"/>
    </xf>
    <xf numFmtId="0" fontId="7" fillId="27" borderId="6" xfId="0" applyFont="1" applyFill="1" applyBorder="1" applyAlignment="1" applyProtection="1">
      <alignment horizontal="left" vertical="center" wrapText="1"/>
    </xf>
    <xf numFmtId="0" fontId="7" fillId="27" borderId="7" xfId="0" applyFont="1" applyFill="1" applyBorder="1" applyAlignment="1" applyProtection="1">
      <alignment horizontal="left" vertical="center" wrapText="1"/>
    </xf>
    <xf numFmtId="0" fontId="7" fillId="27" borderId="8" xfId="0" applyFont="1" applyFill="1" applyBorder="1" applyAlignment="1" applyProtection="1">
      <alignment horizontal="left" vertical="center" wrapText="1"/>
    </xf>
    <xf numFmtId="49" fontId="0" fillId="27" borderId="6" xfId="0" applyNumberFormat="1" applyFont="1" applyFill="1" applyBorder="1" applyAlignment="1" applyProtection="1">
      <alignment horizontal="left" vertical="top" wrapText="1"/>
    </xf>
    <xf numFmtId="0" fontId="4" fillId="5" borderId="5" xfId="0" applyFont="1" applyFill="1" applyBorder="1" applyAlignment="1" applyProtection="1">
      <alignment horizontal="center" vertical="center"/>
    </xf>
    <xf numFmtId="0" fontId="4" fillId="5" borderId="2" xfId="0" applyFont="1" applyFill="1" applyBorder="1" applyAlignment="1" applyProtection="1">
      <alignment horizontal="center" vertical="center"/>
    </xf>
    <xf numFmtId="0" fontId="2" fillId="13" borderId="0" xfId="0" applyFont="1" applyFill="1" applyAlignment="1" applyProtection="1">
      <alignment horizontal="left" vertical="top"/>
    </xf>
    <xf numFmtId="0" fontId="31" fillId="13" borderId="0" xfId="0" applyFont="1" applyFill="1" applyAlignment="1" applyProtection="1">
      <alignment horizontal="left" vertical="top" wrapText="1"/>
    </xf>
    <xf numFmtId="0" fontId="4" fillId="5" borderId="9" xfId="0" applyFont="1" applyFill="1" applyBorder="1" applyAlignment="1" applyProtection="1">
      <alignment horizontal="center" vertical="center"/>
    </xf>
    <xf numFmtId="0" fontId="42" fillId="13" borderId="0" xfId="0" applyFont="1" applyFill="1" applyAlignment="1" applyProtection="1">
      <alignment horizontal="left" vertical="top" wrapText="1"/>
    </xf>
    <xf numFmtId="0" fontId="73" fillId="13" borderId="0" xfId="0" applyFont="1" applyFill="1" applyBorder="1" applyAlignment="1" applyProtection="1">
      <alignment horizontal="left" vertical="top" wrapText="1"/>
    </xf>
    <xf numFmtId="0" fontId="1" fillId="0" borderId="11" xfId="0" applyFont="1" applyFill="1" applyBorder="1" applyAlignment="1" applyProtection="1">
      <alignment horizontal="left" vertical="center" wrapText="1"/>
    </xf>
    <xf numFmtId="0" fontId="1" fillId="0" borderId="12" xfId="0" applyFont="1" applyFill="1" applyBorder="1" applyAlignment="1" applyProtection="1">
      <alignment horizontal="left" vertical="center" wrapText="1"/>
    </xf>
    <xf numFmtId="0" fontId="1" fillId="0" borderId="13" xfId="0"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wrapText="1"/>
    </xf>
    <xf numFmtId="0" fontId="1" fillId="0" borderId="4" xfId="0" applyFont="1" applyFill="1" applyBorder="1" applyAlignment="1" applyProtection="1">
      <alignment horizontal="left" vertical="center" wrapText="1"/>
    </xf>
    <xf numFmtId="0" fontId="1" fillId="0" borderId="14" xfId="0" applyFont="1" applyFill="1" applyBorder="1" applyAlignment="1" applyProtection="1">
      <alignment horizontal="left" vertical="center" wrapText="1"/>
    </xf>
    <xf numFmtId="0" fontId="1" fillId="0" borderId="10" xfId="0" applyFont="1" applyFill="1" applyBorder="1" applyAlignment="1" applyProtection="1">
      <alignment horizontal="left" vertical="center" wrapText="1"/>
    </xf>
    <xf numFmtId="0" fontId="2" fillId="0" borderId="5"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wrapText="1"/>
    </xf>
    <xf numFmtId="0" fontId="3" fillId="2" borderId="11" xfId="0" applyFont="1" applyFill="1" applyBorder="1" applyAlignment="1" applyProtection="1">
      <alignment horizontal="center" wrapText="1"/>
    </xf>
    <xf numFmtId="0" fontId="3" fillId="2" borderId="12" xfId="0" applyFont="1" applyFill="1" applyBorder="1" applyAlignment="1" applyProtection="1">
      <alignment horizontal="center" wrapText="1"/>
    </xf>
    <xf numFmtId="0" fontId="3" fillId="2" borderId="13" xfId="0" applyFont="1" applyFill="1" applyBorder="1" applyAlignment="1" applyProtection="1">
      <alignment horizontal="center" wrapText="1"/>
    </xf>
    <xf numFmtId="0" fontId="3" fillId="2" borderId="4" xfId="0" applyFont="1" applyFill="1" applyBorder="1" applyAlignment="1" applyProtection="1">
      <alignment horizontal="center" wrapText="1"/>
    </xf>
    <xf numFmtId="0" fontId="3" fillId="2" borderId="14" xfId="0" applyFont="1" applyFill="1" applyBorder="1" applyAlignment="1" applyProtection="1">
      <alignment horizontal="center" wrapText="1"/>
    </xf>
    <xf numFmtId="0" fontId="3" fillId="2" borderId="10" xfId="0" applyFont="1" applyFill="1" applyBorder="1" applyAlignment="1" applyProtection="1">
      <alignment horizontal="center" wrapText="1"/>
    </xf>
    <xf numFmtId="0" fontId="1" fillId="0" borderId="5"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0" fillId="0" borderId="3"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15" xfId="0" applyFont="1" applyFill="1" applyBorder="1" applyAlignment="1" applyProtection="1">
      <alignment horizontal="left" vertical="center" wrapText="1"/>
    </xf>
    <xf numFmtId="0" fontId="1" fillId="0" borderId="5" xfId="0" applyFont="1" applyFill="1" applyBorder="1" applyAlignment="1" applyProtection="1">
      <alignment horizontal="center" vertical="center"/>
    </xf>
    <xf numFmtId="0" fontId="1" fillId="0" borderId="9"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0" borderId="11" xfId="0" applyFont="1" applyFill="1" applyBorder="1" applyAlignment="1" applyProtection="1">
      <alignment horizontal="left" vertical="center" wrapText="1"/>
    </xf>
    <xf numFmtId="0" fontId="4" fillId="0" borderId="12" xfId="0" applyFont="1" applyFill="1" applyBorder="1" applyAlignment="1" applyProtection="1">
      <alignment horizontal="left" vertical="center" wrapText="1"/>
    </xf>
    <xf numFmtId="0" fontId="4" fillId="0" borderId="13"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14"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0" fillId="0" borderId="11" xfId="0" applyFont="1" applyBorder="1" applyAlignment="1" applyProtection="1">
      <alignment horizontal="left" vertical="top" wrapText="1"/>
    </xf>
    <xf numFmtId="0" fontId="0" fillId="0" borderId="12" xfId="0" applyFont="1" applyBorder="1" applyAlignment="1" applyProtection="1">
      <alignment horizontal="left" vertical="top" wrapText="1"/>
    </xf>
    <xf numFmtId="0" fontId="0" fillId="0" borderId="13" xfId="0" applyFont="1" applyBorder="1" applyAlignment="1" applyProtection="1">
      <alignment horizontal="left" vertical="top" wrapText="1"/>
    </xf>
    <xf numFmtId="0" fontId="0" fillId="0" borderId="3"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15" xfId="0" applyFont="1" applyBorder="1" applyAlignment="1" applyProtection="1">
      <alignment horizontal="left" vertical="top" wrapText="1"/>
    </xf>
    <xf numFmtId="0" fontId="0" fillId="0" borderId="4" xfId="0" applyFont="1" applyBorder="1" applyAlignment="1" applyProtection="1">
      <alignment horizontal="left" vertical="top" wrapText="1"/>
    </xf>
    <xf numFmtId="0" fontId="0" fillId="0" borderId="14" xfId="0" applyFont="1" applyBorder="1" applyAlignment="1" applyProtection="1">
      <alignment horizontal="left" vertical="top" wrapText="1"/>
    </xf>
    <xf numFmtId="0" fontId="0" fillId="0" borderId="10" xfId="0" applyFont="1" applyBorder="1" applyAlignment="1" applyProtection="1">
      <alignment horizontal="left" vertical="top" wrapText="1"/>
    </xf>
    <xf numFmtId="0" fontId="110" fillId="5" borderId="0" xfId="0" applyFont="1" applyFill="1" applyAlignment="1" applyProtection="1">
      <alignment horizontal="center" wrapText="1"/>
    </xf>
    <xf numFmtId="0" fontId="75" fillId="5" borderId="4" xfId="0" applyFont="1" applyFill="1" applyBorder="1" applyAlignment="1" applyProtection="1">
      <alignment horizontal="center"/>
    </xf>
    <xf numFmtId="0" fontId="75" fillId="5" borderId="10" xfId="0" applyFont="1" applyFill="1" applyBorder="1" applyAlignment="1" applyProtection="1">
      <alignment horizontal="center"/>
    </xf>
    <xf numFmtId="0" fontId="75" fillId="5" borderId="14" xfId="0" applyFont="1" applyFill="1" applyBorder="1" applyAlignment="1" applyProtection="1">
      <alignment horizontal="center"/>
    </xf>
    <xf numFmtId="0" fontId="70" fillId="0" borderId="11" xfId="0" applyFont="1" applyFill="1" applyBorder="1" applyAlignment="1" applyProtection="1">
      <alignment horizontal="center" vertical="top" wrapText="1"/>
      <protection locked="0"/>
    </xf>
    <xf numFmtId="0" fontId="70" fillId="0" borderId="13" xfId="0" applyFont="1" applyFill="1" applyBorder="1" applyAlignment="1" applyProtection="1">
      <alignment horizontal="center" vertical="top" wrapText="1"/>
      <protection locked="0"/>
    </xf>
    <xf numFmtId="0" fontId="70" fillId="0" borderId="3" xfId="0" applyFont="1" applyFill="1" applyBorder="1" applyAlignment="1" applyProtection="1">
      <alignment horizontal="center" vertical="top" wrapText="1"/>
      <protection locked="0"/>
    </xf>
    <xf numFmtId="0" fontId="70" fillId="0" borderId="15" xfId="0" applyFont="1" applyFill="1" applyBorder="1" applyAlignment="1" applyProtection="1">
      <alignment horizontal="center" vertical="top" wrapText="1"/>
      <protection locked="0"/>
    </xf>
    <xf numFmtId="0" fontId="70" fillId="0" borderId="4" xfId="0" applyFont="1" applyFill="1" applyBorder="1" applyAlignment="1" applyProtection="1">
      <alignment horizontal="center" vertical="top" wrapText="1"/>
      <protection locked="0"/>
    </xf>
    <xf numFmtId="0" fontId="70" fillId="0" borderId="10" xfId="0" applyFont="1" applyFill="1" applyBorder="1" applyAlignment="1" applyProtection="1">
      <alignment horizontal="center" vertical="top" wrapText="1"/>
      <protection locked="0"/>
    </xf>
    <xf numFmtId="0" fontId="0" fillId="27" borderId="11" xfId="0" applyFont="1" applyFill="1" applyBorder="1" applyAlignment="1" applyProtection="1">
      <alignment horizontal="left" vertical="top" wrapText="1"/>
    </xf>
    <xf numFmtId="0" fontId="0" fillId="27" borderId="12" xfId="0" applyFont="1" applyFill="1" applyBorder="1" applyAlignment="1" applyProtection="1">
      <alignment horizontal="left" vertical="top" wrapText="1"/>
    </xf>
    <xf numFmtId="0" fontId="0" fillId="27" borderId="13" xfId="0" applyFont="1" applyFill="1" applyBorder="1" applyAlignment="1" applyProtection="1">
      <alignment horizontal="left" vertical="top" wrapText="1"/>
    </xf>
    <xf numFmtId="0" fontId="0" fillId="27" borderId="3" xfId="0" applyFont="1" applyFill="1" applyBorder="1" applyAlignment="1" applyProtection="1">
      <alignment horizontal="left" vertical="top" wrapText="1"/>
    </xf>
    <xf numFmtId="0" fontId="0" fillId="27" borderId="0" xfId="0" applyFont="1" applyFill="1" applyBorder="1" applyAlignment="1" applyProtection="1">
      <alignment horizontal="left" vertical="top" wrapText="1"/>
    </xf>
    <xf numFmtId="0" fontId="0" fillId="27" borderId="15" xfId="0" applyFont="1" applyFill="1" applyBorder="1" applyAlignment="1" applyProtection="1">
      <alignment horizontal="left" vertical="top" wrapText="1"/>
    </xf>
    <xf numFmtId="0" fontId="0" fillId="27" borderId="4" xfId="0" applyFont="1" applyFill="1" applyBorder="1" applyAlignment="1" applyProtection="1">
      <alignment horizontal="left" vertical="top" wrapText="1"/>
    </xf>
    <xf numFmtId="0" fontId="0" fillId="27" borderId="14" xfId="0" applyFont="1" applyFill="1" applyBorder="1" applyAlignment="1" applyProtection="1">
      <alignment horizontal="left" vertical="top" wrapText="1"/>
    </xf>
    <xf numFmtId="0" fontId="0" fillId="27" borderId="10" xfId="0" applyFont="1" applyFill="1" applyBorder="1" applyAlignment="1" applyProtection="1">
      <alignment horizontal="left" vertical="top" wrapText="1"/>
    </xf>
    <xf numFmtId="0" fontId="6" fillId="13" borderId="0" xfId="0" applyFont="1" applyFill="1" applyBorder="1" applyAlignment="1" applyProtection="1">
      <alignment horizontal="left" vertical="top" wrapText="1"/>
    </xf>
    <xf numFmtId="0" fontId="70" fillId="27" borderId="6" xfId="0" applyFont="1" applyFill="1" applyBorder="1" applyAlignment="1" applyProtection="1">
      <alignment horizontal="left" vertical="top" wrapText="1"/>
      <protection locked="0"/>
    </xf>
    <xf numFmtId="0" fontId="70" fillId="27" borderId="7" xfId="0" applyFont="1" applyFill="1" applyBorder="1" applyAlignment="1" applyProtection="1">
      <alignment horizontal="left" vertical="top" wrapText="1"/>
      <protection locked="0"/>
    </xf>
    <xf numFmtId="0" fontId="70" fillId="7" borderId="5" xfId="0" applyFont="1" applyFill="1" applyBorder="1" applyAlignment="1" applyProtection="1">
      <alignment horizontal="center" vertical="top" wrapText="1"/>
    </xf>
    <xf numFmtId="0" fontId="70" fillId="7" borderId="2" xfId="0" applyFont="1" applyFill="1" applyBorder="1" applyAlignment="1" applyProtection="1">
      <alignment horizontal="center" vertical="top" wrapText="1"/>
    </xf>
    <xf numFmtId="0" fontId="71" fillId="5" borderId="6" xfId="0" applyFont="1" applyFill="1" applyBorder="1" applyAlignment="1" applyProtection="1">
      <alignment horizontal="center"/>
    </xf>
    <xf numFmtId="0" fontId="71" fillId="5" borderId="7" xfId="0" applyFont="1" applyFill="1" applyBorder="1" applyAlignment="1" applyProtection="1">
      <alignment horizontal="center"/>
    </xf>
    <xf numFmtId="0" fontId="71" fillId="5" borderId="8" xfId="0" applyFont="1" applyFill="1" applyBorder="1" applyAlignment="1" applyProtection="1">
      <alignment horizontal="center"/>
    </xf>
    <xf numFmtId="0" fontId="71" fillId="5" borderId="11" xfId="0"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71" fillId="5" borderId="14" xfId="0" applyFont="1" applyFill="1" applyBorder="1" applyAlignment="1" applyProtection="1">
      <alignment horizontal="center" vertical="center" wrapText="1"/>
    </xf>
    <xf numFmtId="0" fontId="71" fillId="5" borderId="10" xfId="0" applyFont="1" applyFill="1" applyBorder="1" applyAlignment="1" applyProtection="1">
      <alignment horizontal="center" vertical="center" wrapText="1"/>
    </xf>
    <xf numFmtId="0" fontId="70" fillId="0" borderId="6" xfId="0" applyFont="1" applyBorder="1" applyAlignment="1" applyProtection="1">
      <alignment horizontal="left" vertical="top" wrapText="1"/>
      <protection locked="0"/>
    </xf>
    <xf numFmtId="0" fontId="70" fillId="0" borderId="7" xfId="0" applyFont="1" applyBorder="1" applyAlignment="1" applyProtection="1">
      <alignment horizontal="left" vertical="top" wrapText="1"/>
      <protection locked="0"/>
    </xf>
    <xf numFmtId="0" fontId="7" fillId="0" borderId="6" xfId="0" applyFont="1" applyBorder="1" applyAlignment="1" applyProtection="1">
      <alignment horizontal="center" vertical="top" wrapText="1"/>
      <protection locked="0"/>
    </xf>
    <xf numFmtId="0" fontId="72" fillId="0" borderId="7" xfId="0" applyFont="1" applyBorder="1" applyAlignment="1" applyProtection="1">
      <alignment horizontal="center" vertical="top" wrapText="1"/>
      <protection locked="0"/>
    </xf>
    <xf numFmtId="0" fontId="72" fillId="0" borderId="11" xfId="0" applyFont="1" applyFill="1" applyBorder="1" applyAlignment="1" applyProtection="1">
      <alignment horizontal="left" vertical="top" wrapText="1"/>
    </xf>
    <xf numFmtId="0" fontId="72" fillId="0" borderId="12" xfId="0" applyFont="1" applyFill="1" applyBorder="1" applyAlignment="1" applyProtection="1">
      <alignment horizontal="left" vertical="top" wrapText="1"/>
    </xf>
    <xf numFmtId="0" fontId="72" fillId="0" borderId="4" xfId="0" applyFont="1" applyFill="1" applyBorder="1" applyAlignment="1" applyProtection="1">
      <alignment horizontal="left" vertical="top" wrapText="1"/>
    </xf>
    <xf numFmtId="0" fontId="72" fillId="0" borderId="14" xfId="0" applyFont="1" applyFill="1" applyBorder="1" applyAlignment="1" applyProtection="1">
      <alignment horizontal="left" vertical="top" wrapText="1"/>
    </xf>
    <xf numFmtId="0" fontId="71" fillId="0" borderId="14" xfId="0" applyFont="1" applyFill="1" applyBorder="1" applyAlignment="1" applyProtection="1">
      <alignment horizontal="left" wrapText="1"/>
    </xf>
    <xf numFmtId="0" fontId="72" fillId="27" borderId="11" xfId="0" applyFont="1" applyFill="1" applyBorder="1" applyAlignment="1" applyProtection="1">
      <alignment horizontal="left" vertical="top" wrapText="1"/>
    </xf>
    <xf numFmtId="0" fontId="72" fillId="27" borderId="12" xfId="0" applyFont="1" applyFill="1" applyBorder="1" applyAlignment="1" applyProtection="1">
      <alignment horizontal="left" vertical="top" wrapText="1"/>
    </xf>
    <xf numFmtId="0" fontId="72" fillId="27" borderId="13" xfId="0" applyFont="1" applyFill="1" applyBorder="1" applyAlignment="1" applyProtection="1">
      <alignment horizontal="left" vertical="top" wrapText="1"/>
    </xf>
    <xf numFmtId="0" fontId="72" fillId="27" borderId="4" xfId="0" applyFont="1" applyFill="1" applyBorder="1" applyAlignment="1" applyProtection="1">
      <alignment horizontal="left" vertical="top" wrapText="1"/>
    </xf>
    <xf numFmtId="0" fontId="72" fillId="27" borderId="14" xfId="0" applyFont="1" applyFill="1" applyBorder="1" applyAlignment="1" applyProtection="1">
      <alignment horizontal="left" vertical="top" wrapText="1"/>
    </xf>
    <xf numFmtId="0" fontId="72" fillId="27" borderId="10" xfId="0" applyFont="1" applyFill="1" applyBorder="1" applyAlignment="1" applyProtection="1">
      <alignment horizontal="left" vertical="top" wrapText="1"/>
    </xf>
    <xf numFmtId="0" fontId="75" fillId="5" borderId="6" xfId="0" applyFont="1" applyFill="1" applyBorder="1" applyAlignment="1" applyProtection="1">
      <alignment horizontal="center" vertical="top" wrapText="1"/>
    </xf>
    <xf numFmtId="0" fontId="75" fillId="5" borderId="7" xfId="0" applyFont="1" applyFill="1" applyBorder="1" applyAlignment="1" applyProtection="1">
      <alignment horizontal="center" vertical="top" wrapText="1"/>
    </xf>
    <xf numFmtId="0" fontId="7" fillId="27" borderId="6" xfId="0" applyFont="1" applyFill="1" applyBorder="1" applyAlignment="1" applyProtection="1">
      <alignment horizontal="center" vertical="top" wrapText="1"/>
      <protection locked="0"/>
    </xf>
    <xf numFmtId="0" fontId="72" fillId="27" borderId="7" xfId="0" applyFont="1" applyFill="1" applyBorder="1" applyAlignment="1" applyProtection="1">
      <alignment horizontal="center" vertical="top" wrapText="1"/>
      <protection locked="0"/>
    </xf>
    <xf numFmtId="0" fontId="70" fillId="0" borderId="8" xfId="0" applyFont="1" applyBorder="1" applyAlignment="1" applyProtection="1">
      <alignment horizontal="left" vertical="top" wrapText="1"/>
      <protection locked="0"/>
    </xf>
    <xf numFmtId="0" fontId="72" fillId="13" borderId="0" xfId="0" applyFont="1" applyFill="1" applyBorder="1" applyAlignment="1" applyProtection="1">
      <alignment horizontal="center" wrapText="1"/>
    </xf>
    <xf numFmtId="0" fontId="72" fillId="13" borderId="0" xfId="0" applyFont="1" applyFill="1" applyBorder="1" applyAlignment="1" applyProtection="1">
      <alignment horizontal="center"/>
    </xf>
    <xf numFmtId="0" fontId="72"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0" fillId="13" borderId="0" xfId="0" applyFont="1" applyFill="1" applyAlignment="1" applyProtection="1">
      <alignment horizontal="left" vertical="top" wrapText="1"/>
    </xf>
    <xf numFmtId="0" fontId="5" fillId="13" borderId="0" xfId="0" applyFont="1" applyFill="1" applyAlignment="1" applyProtection="1">
      <alignment horizontal="left" vertical="top" wrapText="1"/>
    </xf>
    <xf numFmtId="0" fontId="5" fillId="0" borderId="11" xfId="0" applyFont="1" applyFill="1" applyBorder="1" applyAlignment="1" applyProtection="1">
      <alignment horizontal="center" vertical="top" wrapText="1"/>
      <protection locked="0"/>
    </xf>
    <xf numFmtId="0" fontId="5" fillId="0" borderId="13" xfId="0" applyFont="1" applyFill="1" applyBorder="1" applyAlignment="1" applyProtection="1">
      <alignment horizontal="center" vertical="top" wrapText="1"/>
      <protection locked="0"/>
    </xf>
    <xf numFmtId="0" fontId="5" fillId="0" borderId="3" xfId="0" applyFont="1" applyFill="1" applyBorder="1" applyAlignment="1" applyProtection="1">
      <alignment horizontal="center" vertical="top" wrapText="1"/>
      <protection locked="0"/>
    </xf>
    <xf numFmtId="0" fontId="5" fillId="0" borderId="15" xfId="0" applyFont="1" applyFill="1" applyBorder="1" applyAlignment="1" applyProtection="1">
      <alignment horizontal="center" vertical="top" wrapText="1"/>
      <protection locked="0"/>
    </xf>
    <xf numFmtId="0" fontId="5" fillId="0" borderId="4" xfId="0" applyFont="1" applyFill="1" applyBorder="1" applyAlignment="1" applyProtection="1">
      <alignment horizontal="center" vertical="top" wrapText="1"/>
      <protection locked="0"/>
    </xf>
    <xf numFmtId="0" fontId="5" fillId="0" borderId="10" xfId="0" applyFont="1" applyFill="1" applyBorder="1" applyAlignment="1" applyProtection="1">
      <alignment horizontal="center" vertical="top" wrapText="1"/>
      <protection locked="0"/>
    </xf>
    <xf numFmtId="0" fontId="1" fillId="5" borderId="1" xfId="0" applyFont="1" applyFill="1" applyBorder="1" applyAlignment="1">
      <alignment horizontal="center"/>
    </xf>
    <xf numFmtId="0" fontId="3" fillId="10" borderId="1" xfId="0" applyFont="1" applyFill="1" applyBorder="1" applyAlignment="1">
      <alignment horizontal="left" vertical="top" wrapText="1"/>
    </xf>
    <xf numFmtId="0" fontId="1" fillId="10" borderId="1" xfId="0" applyFont="1" applyFill="1" applyBorder="1" applyAlignment="1">
      <alignment horizontal="left" vertical="top" wrapText="1"/>
    </xf>
    <xf numFmtId="49" fontId="0" fillId="10" borderId="1" xfId="0" applyNumberFormat="1" applyFont="1" applyFill="1" applyBorder="1" applyAlignment="1">
      <alignment horizontal="left" vertical="top" wrapText="1"/>
    </xf>
    <xf numFmtId="0" fontId="0" fillId="10" borderId="1" xfId="0" applyFont="1" applyFill="1" applyBorder="1" applyAlignment="1">
      <alignment horizontal="left" vertical="top" wrapText="1"/>
    </xf>
    <xf numFmtId="0" fontId="4" fillId="10" borderId="1" xfId="4"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49" fontId="0" fillId="10" borderId="8" xfId="0" applyNumberFormat="1" applyFont="1" applyFill="1" applyBorder="1" applyAlignment="1">
      <alignment horizontal="left" vertical="top" wrapText="1"/>
    </xf>
    <xf numFmtId="49" fontId="3" fillId="10" borderId="6" xfId="0" applyNumberFormat="1" applyFont="1" applyFill="1" applyBorder="1" applyAlignment="1">
      <alignment horizontal="left" vertical="top" wrapText="1"/>
    </xf>
    <xf numFmtId="49" fontId="3" fillId="10" borderId="7" xfId="0" applyNumberFormat="1" applyFont="1" applyFill="1" applyBorder="1" applyAlignment="1">
      <alignment horizontal="left" vertical="top" wrapText="1"/>
    </xf>
    <xf numFmtId="49" fontId="3" fillId="10" borderId="8" xfId="0" applyNumberFormat="1" applyFont="1" applyFill="1" applyBorder="1" applyAlignment="1">
      <alignment horizontal="left" vertical="top" wrapText="1"/>
    </xf>
    <xf numFmtId="0" fontId="1" fillId="5" borderId="1" xfId="0" applyFont="1" applyFill="1" applyBorder="1" applyAlignment="1" applyProtection="1">
      <alignment horizontal="center" vertical="top"/>
    </xf>
    <xf numFmtId="0" fontId="0" fillId="5" borderId="5" xfId="0" applyFill="1" applyBorder="1" applyAlignment="1" applyProtection="1">
      <alignment horizontal="left" vertical="top" wrapText="1"/>
    </xf>
    <xf numFmtId="0" fontId="0" fillId="5" borderId="2" xfId="0" applyFill="1" applyBorder="1" applyAlignment="1" applyProtection="1">
      <alignment horizontal="left" vertical="top" wrapText="1"/>
    </xf>
    <xf numFmtId="0" fontId="0" fillId="27" borderId="11" xfId="0" applyFill="1" applyBorder="1" applyAlignment="1" applyProtection="1">
      <alignment horizontal="left" vertical="top" wrapText="1"/>
    </xf>
    <xf numFmtId="0" fontId="0" fillId="27" borderId="12" xfId="0" applyFill="1" applyBorder="1" applyAlignment="1" applyProtection="1">
      <alignment horizontal="left" vertical="top" wrapText="1"/>
    </xf>
    <xf numFmtId="0" fontId="0" fillId="27" borderId="13" xfId="0" applyFill="1" applyBorder="1" applyAlignment="1" applyProtection="1">
      <alignment horizontal="left" vertical="top" wrapText="1"/>
    </xf>
    <xf numFmtId="0" fontId="0" fillId="27" borderId="4" xfId="0" applyFill="1" applyBorder="1" applyAlignment="1" applyProtection="1">
      <alignment horizontal="left" vertical="top" wrapText="1"/>
    </xf>
    <xf numFmtId="0" fontId="0" fillId="27" borderId="14" xfId="0" applyFill="1" applyBorder="1" applyAlignment="1" applyProtection="1">
      <alignment horizontal="left" vertical="top" wrapText="1"/>
    </xf>
    <xf numFmtId="0" fontId="0" fillId="27" borderId="10" xfId="0" applyFill="1" applyBorder="1" applyAlignment="1" applyProtection="1">
      <alignment horizontal="left" vertical="top" wrapText="1"/>
    </xf>
    <xf numFmtId="0" fontId="22" fillId="5" borderId="1" xfId="0" applyFont="1" applyFill="1" applyBorder="1" applyAlignment="1" applyProtection="1">
      <alignment horizontal="center" vertical="top"/>
    </xf>
    <xf numFmtId="0" fontId="6" fillId="10" borderId="0" xfId="0" applyFont="1" applyFill="1" applyAlignment="1" applyProtection="1">
      <alignment horizontal="left" vertical="top" wrapText="1"/>
    </xf>
    <xf numFmtId="0" fontId="31" fillId="13" borderId="0" xfId="0" applyFont="1" applyFill="1" applyAlignment="1" applyProtection="1">
      <alignment vertical="top" wrapText="1"/>
    </xf>
    <xf numFmtId="0" fontId="0" fillId="13" borderId="0" xfId="0" applyFill="1" applyBorder="1" applyAlignment="1" applyProtection="1">
      <alignment horizontal="left" vertical="top" wrapText="1"/>
    </xf>
    <xf numFmtId="0" fontId="70" fillId="5" borderId="5" xfId="0" applyFont="1" applyFill="1" applyBorder="1" applyAlignment="1" applyProtection="1">
      <alignment horizontal="left" vertical="top" wrapText="1"/>
    </xf>
    <xf numFmtId="0" fontId="70" fillId="5" borderId="9" xfId="0" applyFont="1" applyFill="1" applyBorder="1" applyAlignment="1" applyProtection="1">
      <alignment horizontal="left" vertical="top" wrapText="1"/>
    </xf>
    <xf numFmtId="0" fontId="0" fillId="27" borderId="3" xfId="0" applyFill="1" applyBorder="1" applyAlignment="1" applyProtection="1">
      <alignment horizontal="left" vertical="top" wrapText="1"/>
    </xf>
    <xf numFmtId="0" fontId="0" fillId="27" borderId="0" xfId="0" applyFill="1" applyBorder="1" applyAlignment="1" applyProtection="1">
      <alignment horizontal="left" vertical="top" wrapText="1"/>
    </xf>
    <xf numFmtId="0" fontId="0" fillId="27" borderId="15" xfId="0" applyFill="1" applyBorder="1" applyAlignment="1" applyProtection="1">
      <alignment horizontal="left" vertical="top" wrapText="1"/>
    </xf>
    <xf numFmtId="0" fontId="71" fillId="5" borderId="1" xfId="0" applyFont="1" applyFill="1" applyBorder="1" applyAlignment="1" applyProtection="1">
      <alignment horizontal="center" vertical="top" wrapText="1"/>
    </xf>
    <xf numFmtId="0" fontId="25" fillId="27" borderId="1" xfId="6" applyFont="1" applyFill="1" applyBorder="1" applyAlignment="1" applyProtection="1">
      <alignment horizontal="left" vertical="center" wrapText="1"/>
    </xf>
    <xf numFmtId="0" fontId="0" fillId="27" borderId="1" xfId="0" applyFill="1" applyBorder="1" applyAlignment="1" applyProtection="1">
      <alignment horizontal="left" vertical="top" wrapText="1"/>
    </xf>
    <xf numFmtId="0" fontId="73" fillId="10" borderId="0" xfId="0" applyFont="1" applyFill="1" applyBorder="1" applyAlignment="1" applyProtection="1">
      <alignment horizontal="right" vertical="top" wrapText="1"/>
    </xf>
    <xf numFmtId="0" fontId="0" fillId="5" borderId="5" xfId="0" applyFont="1" applyFill="1" applyBorder="1" applyAlignment="1" applyProtection="1">
      <alignment horizontal="left" vertical="top" wrapText="1"/>
    </xf>
    <xf numFmtId="0" fontId="0" fillId="5" borderId="9" xfId="0" applyFont="1" applyFill="1" applyBorder="1" applyAlignment="1" applyProtection="1">
      <alignment horizontal="left" vertical="top" wrapText="1"/>
    </xf>
    <xf numFmtId="0" fontId="0" fillId="5" borderId="2" xfId="0" applyFont="1" applyFill="1" applyBorder="1" applyAlignment="1" applyProtection="1">
      <alignment horizontal="left" vertical="top" wrapText="1"/>
    </xf>
    <xf numFmtId="0" fontId="22" fillId="5" borderId="1" xfId="0" applyFont="1" applyFill="1" applyBorder="1" applyAlignment="1" applyProtection="1">
      <alignment horizontal="center" vertical="top" wrapText="1"/>
    </xf>
    <xf numFmtId="0" fontId="25" fillId="27" borderId="1" xfId="6" applyFont="1" applyFill="1" applyBorder="1" applyAlignment="1" applyProtection="1">
      <alignment horizontal="left" vertical="center"/>
    </xf>
    <xf numFmtId="0" fontId="4" fillId="5" borderId="6" xfId="0" applyFont="1" applyFill="1" applyBorder="1" applyAlignment="1" applyProtection="1">
      <alignment horizontal="center" vertical="top" wrapText="1"/>
    </xf>
    <xf numFmtId="0" fontId="17" fillId="5" borderId="7" xfId="0" applyFont="1" applyFill="1" applyBorder="1" applyAlignment="1" applyProtection="1">
      <alignment horizontal="center" vertical="top" wrapText="1"/>
    </xf>
    <xf numFmtId="0" fontId="7" fillId="0" borderId="1" xfId="0" applyFont="1" applyBorder="1" applyAlignment="1" applyProtection="1">
      <alignment horizontal="center" vertical="top" wrapText="1"/>
      <protection locked="0"/>
    </xf>
    <xf numFmtId="0" fontId="0" fillId="13" borderId="0" xfId="0" applyFont="1" applyFill="1" applyAlignment="1" applyProtection="1">
      <alignment horizontal="left" wrapText="1"/>
    </xf>
    <xf numFmtId="0" fontId="71" fillId="0" borderId="0" xfId="0" applyFont="1" applyFill="1" applyAlignment="1" applyProtection="1">
      <alignment horizontal="center" wrapText="1"/>
    </xf>
    <xf numFmtId="0" fontId="71" fillId="0" borderId="14" xfId="0" applyFont="1" applyFill="1" applyBorder="1" applyAlignment="1" applyProtection="1">
      <alignment horizontal="center" wrapText="1"/>
    </xf>
    <xf numFmtId="0" fontId="6" fillId="29" borderId="0" xfId="0" applyFont="1" applyFill="1" applyAlignment="1" applyProtection="1">
      <alignment horizontal="left" vertical="top" wrapText="1"/>
    </xf>
    <xf numFmtId="0" fontId="71" fillId="5" borderId="1" xfId="0" applyFont="1" applyFill="1" applyBorder="1" applyAlignment="1" applyProtection="1">
      <alignment horizontal="center"/>
    </xf>
    <xf numFmtId="0" fontId="3" fillId="27" borderId="0" xfId="0" applyFont="1" applyFill="1" applyBorder="1" applyAlignment="1" applyProtection="1">
      <alignment horizontal="left" vertical="top" wrapText="1"/>
    </xf>
    <xf numFmtId="0" fontId="6" fillId="5" borderId="1" xfId="0" applyFont="1" applyFill="1" applyBorder="1" applyAlignment="1" applyProtection="1">
      <alignment horizontal="center" vertical="top" wrapText="1"/>
    </xf>
    <xf numFmtId="0" fontId="2" fillId="5" borderId="1" xfId="0" applyFont="1" applyFill="1" applyBorder="1" applyAlignment="1" applyProtection="1">
      <alignment horizontal="center" vertical="center" wrapText="1"/>
    </xf>
    <xf numFmtId="0" fontId="31" fillId="13" borderId="0" xfId="0" applyFont="1" applyFill="1" applyAlignment="1" applyProtection="1">
      <alignment horizontal="left" vertical="center" wrapText="1"/>
    </xf>
    <xf numFmtId="0" fontId="31" fillId="0" borderId="0" xfId="0" applyFont="1" applyFill="1" applyAlignment="1" applyProtection="1">
      <alignment horizontal="left" wrapText="1"/>
    </xf>
    <xf numFmtId="0" fontId="35" fillId="0" borderId="0" xfId="0" applyFont="1" applyFill="1" applyAlignment="1" applyProtection="1">
      <alignment horizontal="left" wrapText="1"/>
    </xf>
    <xf numFmtId="0" fontId="2" fillId="5" borderId="1" xfId="0" applyFont="1" applyFill="1" applyBorder="1" applyAlignment="1" applyProtection="1">
      <alignment horizontal="center"/>
    </xf>
    <xf numFmtId="0" fontId="0" fillId="13" borderId="0" xfId="0" applyFont="1" applyFill="1" applyBorder="1" applyAlignment="1" applyProtection="1">
      <alignment horizontal="left" vertical="center" wrapText="1"/>
    </xf>
    <xf numFmtId="0" fontId="6" fillId="13" borderId="0" xfId="0" applyFont="1" applyFill="1" applyAlignment="1" applyProtection="1">
      <alignment horizontal="left" wrapText="1"/>
    </xf>
    <xf numFmtId="0" fontId="22" fillId="5" borderId="11" xfId="0" applyFont="1" applyFill="1" applyBorder="1" applyAlignment="1" applyProtection="1">
      <alignment horizontal="center" vertical="center" wrapText="1"/>
    </xf>
    <xf numFmtId="0" fontId="22" fillId="5" borderId="4" xfId="0" applyFont="1" applyFill="1" applyBorder="1" applyAlignment="1" applyProtection="1">
      <alignment horizontal="center" vertical="center" wrapText="1"/>
    </xf>
    <xf numFmtId="0" fontId="6" fillId="0" borderId="11" xfId="0" applyFont="1" applyFill="1" applyBorder="1" applyAlignment="1" applyProtection="1">
      <alignment horizontal="left" vertical="top" wrapText="1"/>
    </xf>
    <xf numFmtId="0" fontId="7" fillId="0" borderId="12" xfId="0" applyFont="1" applyFill="1" applyBorder="1" applyAlignment="1" applyProtection="1">
      <alignment horizontal="left" vertical="top" wrapText="1"/>
    </xf>
    <xf numFmtId="0" fontId="7" fillId="0" borderId="13" xfId="0" applyFont="1" applyFill="1" applyBorder="1" applyAlignment="1" applyProtection="1">
      <alignment horizontal="left" vertical="top" wrapText="1"/>
    </xf>
    <xf numFmtId="0" fontId="12" fillId="7" borderId="13" xfId="0" applyFont="1" applyFill="1" applyBorder="1" applyAlignment="1" applyProtection="1">
      <alignment horizontal="center" vertical="top" wrapText="1"/>
    </xf>
    <xf numFmtId="0" fontId="12" fillId="7" borderId="10" xfId="0" applyFont="1" applyFill="1" applyBorder="1" applyAlignment="1" applyProtection="1">
      <alignment horizontal="center" vertical="top" wrapText="1"/>
    </xf>
    <xf numFmtId="0" fontId="6" fillId="0" borderId="5"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15" xfId="0" applyFont="1" applyFill="1" applyBorder="1" applyAlignment="1" applyProtection="1">
      <alignment horizontal="left" vertical="top" wrapText="1"/>
      <protection locked="0"/>
    </xf>
    <xf numFmtId="0" fontId="17" fillId="5" borderId="12" xfId="0" applyFont="1" applyFill="1" applyBorder="1" applyAlignment="1" applyProtection="1">
      <alignment horizontal="center" vertical="top" wrapText="1"/>
    </xf>
    <xf numFmtId="0" fontId="7" fillId="27" borderId="11" xfId="0" applyFont="1" applyFill="1" applyBorder="1" applyAlignment="1" applyProtection="1">
      <alignment horizontal="left" vertical="top" wrapText="1"/>
    </xf>
    <xf numFmtId="0" fontId="7" fillId="27" borderId="12" xfId="0" applyFont="1" applyFill="1" applyBorder="1" applyAlignment="1" applyProtection="1">
      <alignment horizontal="left" vertical="top" wrapText="1"/>
    </xf>
    <xf numFmtId="0" fontId="7" fillId="27" borderId="13" xfId="0" applyFont="1" applyFill="1" applyBorder="1" applyAlignment="1" applyProtection="1">
      <alignment horizontal="left" vertical="top" wrapText="1"/>
    </xf>
    <xf numFmtId="0" fontId="5" fillId="0" borderId="5"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116" fillId="5" borderId="6" xfId="0" applyFont="1" applyFill="1" applyBorder="1" applyAlignment="1" applyProtection="1">
      <alignment horizontal="center" vertical="top" wrapText="1"/>
    </xf>
    <xf numFmtId="0" fontId="116" fillId="5" borderId="7" xfId="0" applyFont="1" applyFill="1" applyBorder="1" applyAlignment="1" applyProtection="1">
      <alignment horizontal="center" vertical="top" wrapText="1"/>
    </xf>
    <xf numFmtId="0" fontId="116" fillId="5" borderId="8" xfId="0" applyFont="1" applyFill="1" applyBorder="1" applyAlignment="1" applyProtection="1">
      <alignment horizontal="center" vertical="top" wrapText="1"/>
    </xf>
    <xf numFmtId="0" fontId="116" fillId="5" borderId="6" xfId="0" applyFont="1" applyFill="1" applyBorder="1" applyAlignment="1" applyProtection="1">
      <alignment horizontal="center" vertical="center" wrapText="1"/>
    </xf>
    <xf numFmtId="0" fontId="116" fillId="5" borderId="7" xfId="0" applyFont="1" applyFill="1" applyBorder="1" applyAlignment="1" applyProtection="1">
      <alignment horizontal="center" vertical="center" wrapText="1"/>
    </xf>
    <xf numFmtId="0" fontId="116" fillId="5" borderId="8" xfId="0" applyFont="1" applyFill="1" applyBorder="1" applyAlignment="1" applyProtection="1">
      <alignment horizontal="center" vertical="center" wrapText="1"/>
    </xf>
    <xf numFmtId="0" fontId="115" fillId="0" borderId="1" xfId="0" applyFont="1" applyBorder="1" applyAlignment="1" applyProtection="1">
      <alignment horizontal="center" vertical="center" wrapText="1"/>
    </xf>
    <xf numFmtId="0" fontId="0" fillId="5" borderId="1" xfId="0" applyFont="1" applyFill="1" applyBorder="1" applyAlignment="1" applyProtection="1">
      <alignment horizontal="center" vertical="top" wrapText="1"/>
    </xf>
    <xf numFmtId="0" fontId="0" fillId="27" borderId="1" xfId="0" applyFont="1" applyFill="1" applyBorder="1" applyAlignment="1" applyProtection="1">
      <alignment horizontal="left" vertical="top" wrapText="1"/>
    </xf>
    <xf numFmtId="0" fontId="0" fillId="27" borderId="7" xfId="0" applyFont="1" applyFill="1" applyBorder="1" applyAlignment="1" applyProtection="1">
      <alignment horizontal="left" vertical="top" wrapText="1"/>
    </xf>
    <xf numFmtId="0" fontId="0" fillId="27" borderId="8" xfId="0" applyFont="1" applyFill="1" applyBorder="1" applyAlignment="1" applyProtection="1">
      <alignment horizontal="left" vertical="top" wrapText="1"/>
    </xf>
    <xf numFmtId="0" fontId="115" fillId="0" borderId="1" xfId="0" applyFont="1" applyBorder="1" applyAlignment="1" applyProtection="1">
      <alignment horizontal="center" vertical="top" wrapText="1"/>
    </xf>
    <xf numFmtId="0" fontId="6" fillId="0" borderId="12" xfId="0" applyFont="1" applyFill="1" applyBorder="1" applyAlignment="1" applyProtection="1">
      <alignment horizontal="left" vertical="top" wrapText="1"/>
    </xf>
    <xf numFmtId="0" fontId="6" fillId="0" borderId="13" xfId="0" applyFont="1" applyFill="1" applyBorder="1" applyAlignment="1" applyProtection="1">
      <alignment horizontal="left" vertical="top" wrapText="1"/>
    </xf>
    <xf numFmtId="0" fontId="7" fillId="0" borderId="11"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protection locked="0"/>
    </xf>
    <xf numFmtId="0" fontId="7" fillId="0" borderId="14"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6" fillId="0" borderId="3"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15" xfId="0" applyFont="1" applyFill="1" applyBorder="1" applyAlignment="1" applyProtection="1">
      <alignment horizontal="left" vertical="top" wrapText="1"/>
    </xf>
    <xf numFmtId="0" fontId="31" fillId="13" borderId="3" xfId="0" applyFont="1" applyFill="1" applyBorder="1" applyAlignment="1" applyProtection="1">
      <alignment horizontal="left" vertical="top" wrapText="1" indent="2"/>
    </xf>
    <xf numFmtId="0" fontId="31" fillId="13" borderId="0" xfId="0" applyFont="1" applyFill="1" applyBorder="1" applyAlignment="1" applyProtection="1">
      <alignment horizontal="left" vertical="top" wrapText="1" indent="2"/>
    </xf>
    <xf numFmtId="0" fontId="71" fillId="13" borderId="0" xfId="0" applyFont="1" applyFill="1" applyBorder="1" applyAlignment="1" applyProtection="1">
      <alignment horizontal="left" vertical="top" wrapText="1"/>
    </xf>
    <xf numFmtId="0" fontId="0" fillId="27" borderId="6" xfId="0" applyFill="1" applyBorder="1" applyAlignment="1" applyProtection="1">
      <alignment horizontal="left" vertical="top" wrapText="1"/>
    </xf>
    <xf numFmtId="0" fontId="0" fillId="27" borderId="7" xfId="0" applyFill="1" applyBorder="1" applyAlignment="1" applyProtection="1">
      <alignment horizontal="left" vertical="top" wrapText="1"/>
    </xf>
    <xf numFmtId="0" fontId="0" fillId="27" borderId="8" xfId="0" applyFill="1" applyBorder="1" applyAlignment="1" applyProtection="1">
      <alignment horizontal="left" vertical="top" wrapText="1"/>
    </xf>
    <xf numFmtId="0" fontId="71" fillId="5" borderId="3" xfId="0" applyFont="1" applyFill="1" applyBorder="1" applyAlignment="1" applyProtection="1">
      <alignment horizontal="center" vertical="center" wrapText="1"/>
    </xf>
    <xf numFmtId="0" fontId="6" fillId="27" borderId="11" xfId="0" applyFont="1" applyFill="1" applyBorder="1" applyAlignment="1" applyProtection="1">
      <alignment horizontal="left" vertical="top" wrapText="1"/>
    </xf>
    <xf numFmtId="0" fontId="6" fillId="27" borderId="12" xfId="0" applyFont="1" applyFill="1" applyBorder="1" applyAlignment="1" applyProtection="1">
      <alignment horizontal="left" vertical="top" wrapText="1"/>
    </xf>
    <xf numFmtId="0" fontId="6" fillId="27" borderId="13" xfId="0" applyFont="1" applyFill="1" applyBorder="1" applyAlignment="1" applyProtection="1">
      <alignment horizontal="left" vertical="top" wrapText="1"/>
    </xf>
    <xf numFmtId="0" fontId="6" fillId="27" borderId="3" xfId="0" applyFont="1" applyFill="1" applyBorder="1" applyAlignment="1" applyProtection="1">
      <alignment horizontal="left" vertical="top" wrapText="1"/>
    </xf>
    <xf numFmtId="0" fontId="6" fillId="27" borderId="0" xfId="0" applyFont="1" applyFill="1" applyBorder="1" applyAlignment="1" applyProtection="1">
      <alignment horizontal="left" vertical="top" wrapText="1"/>
    </xf>
    <xf numFmtId="0" fontId="6" fillId="27" borderId="15" xfId="0" applyFont="1" applyFill="1" applyBorder="1" applyAlignment="1" applyProtection="1">
      <alignment horizontal="left" vertical="top" wrapText="1"/>
    </xf>
    <xf numFmtId="0" fontId="12" fillId="7" borderId="15" xfId="0" applyFont="1" applyFill="1" applyBorder="1" applyAlignment="1" applyProtection="1">
      <alignment horizontal="center" vertical="top" wrapText="1"/>
    </xf>
    <xf numFmtId="0" fontId="5" fillId="0" borderId="9" xfId="0" applyFont="1" applyFill="1" applyBorder="1" applyAlignment="1" applyProtection="1">
      <alignment horizontal="center" vertical="center"/>
      <protection locked="0"/>
    </xf>
    <xf numFmtId="0" fontId="7" fillId="27" borderId="3" xfId="0" applyFont="1" applyFill="1" applyBorder="1" applyAlignment="1" applyProtection="1">
      <alignment horizontal="left" vertical="top" wrapText="1"/>
    </xf>
    <xf numFmtId="0" fontId="7" fillId="27" borderId="0" xfId="0" applyFont="1" applyFill="1" applyBorder="1" applyAlignment="1" applyProtection="1">
      <alignment horizontal="left" vertical="top" wrapText="1"/>
    </xf>
    <xf numFmtId="0" fontId="7" fillId="27" borderId="15" xfId="0" applyFont="1" applyFill="1" applyBorder="1" applyAlignment="1" applyProtection="1">
      <alignment horizontal="left" vertical="top" wrapText="1"/>
    </xf>
    <xf numFmtId="0" fontId="7" fillId="27" borderId="4" xfId="0" applyFont="1" applyFill="1" applyBorder="1" applyAlignment="1" applyProtection="1">
      <alignment horizontal="left" vertical="top" wrapText="1"/>
    </xf>
    <xf numFmtId="0" fontId="7" fillId="27" borderId="14" xfId="0" applyFont="1" applyFill="1" applyBorder="1" applyAlignment="1" applyProtection="1">
      <alignment horizontal="left" vertical="top" wrapText="1"/>
    </xf>
    <xf numFmtId="0" fontId="7" fillId="27" borderId="10" xfId="0" applyFont="1" applyFill="1" applyBorder="1" applyAlignment="1" applyProtection="1">
      <alignment horizontal="left" vertical="top" wrapText="1"/>
    </xf>
    <xf numFmtId="0" fontId="2" fillId="5" borderId="6" xfId="0" applyFont="1" applyFill="1" applyBorder="1" applyAlignment="1" applyProtection="1">
      <alignment horizontal="center"/>
    </xf>
    <xf numFmtId="0" fontId="2" fillId="5" borderId="7" xfId="0" applyFont="1" applyFill="1" applyBorder="1" applyAlignment="1" applyProtection="1">
      <alignment horizontal="center"/>
    </xf>
    <xf numFmtId="0" fontId="2" fillId="5" borderId="8" xfId="0" applyFont="1" applyFill="1" applyBorder="1" applyAlignment="1" applyProtection="1">
      <alignment horizontal="center"/>
    </xf>
    <xf numFmtId="0" fontId="31" fillId="13" borderId="3" xfId="0" applyFont="1" applyFill="1" applyBorder="1" applyAlignment="1" applyProtection="1">
      <alignment horizontal="left" vertical="top" wrapText="1" indent="1"/>
    </xf>
    <xf numFmtId="0" fontId="31" fillId="13" borderId="0" xfId="0" applyFont="1" applyFill="1" applyAlignment="1" applyProtection="1">
      <alignment horizontal="left" vertical="top" wrapText="1" indent="1"/>
    </xf>
    <xf numFmtId="0" fontId="2" fillId="5" borderId="6" xfId="0" applyFont="1" applyFill="1" applyBorder="1" applyAlignment="1" applyProtection="1">
      <alignment horizontal="center" vertical="center" wrapText="1"/>
    </xf>
    <xf numFmtId="0" fontId="2" fillId="5" borderId="7" xfId="0"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31" fillId="13" borderId="0" xfId="0" applyFont="1" applyFill="1" applyBorder="1" applyAlignment="1" applyProtection="1">
      <alignment horizontal="left" vertical="top" wrapText="1" indent="1"/>
    </xf>
    <xf numFmtId="0" fontId="31" fillId="13" borderId="0" xfId="0" applyFont="1" applyFill="1" applyAlignment="1" applyProtection="1">
      <alignment horizontal="left" wrapText="1"/>
    </xf>
    <xf numFmtId="0" fontId="31" fillId="13" borderId="0" xfId="0" applyFont="1" applyFill="1" applyBorder="1" applyAlignment="1" applyProtection="1">
      <alignment horizontal="left" vertical="center" wrapText="1" indent="1"/>
    </xf>
    <xf numFmtId="0" fontId="31" fillId="13" borderId="0" xfId="0" applyFont="1" applyFill="1" applyAlignment="1" applyProtection="1">
      <alignment horizontal="left" vertical="center" wrapText="1" indent="1"/>
    </xf>
    <xf numFmtId="0" fontId="73" fillId="13" borderId="3" xfId="0" applyFont="1" applyFill="1" applyBorder="1" applyAlignment="1" applyProtection="1">
      <alignment horizontal="left" vertical="top" wrapText="1"/>
    </xf>
    <xf numFmtId="0" fontId="73" fillId="13" borderId="0" xfId="0" applyFont="1" applyFill="1" applyAlignment="1" applyProtection="1">
      <alignment horizontal="left" wrapText="1"/>
    </xf>
    <xf numFmtId="0" fontId="71" fillId="5" borderId="6"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0" fontId="71" fillId="0" borderId="0" xfId="0" applyFont="1" applyFill="1" applyBorder="1" applyAlignment="1" applyProtection="1">
      <alignment horizontal="left" wrapText="1"/>
    </xf>
    <xf numFmtId="0" fontId="71" fillId="0" borderId="0" xfId="0" applyFont="1" applyFill="1" applyBorder="1" applyAlignment="1" applyProtection="1">
      <alignment horizontal="left" vertical="top" wrapText="1"/>
    </xf>
    <xf numFmtId="0" fontId="75" fillId="5" borderId="12" xfId="0" applyFont="1" applyFill="1" applyBorder="1" applyAlignment="1" applyProtection="1">
      <alignment horizontal="center" vertical="top" wrapText="1"/>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15" xfId="0" applyFont="1" applyBorder="1" applyAlignment="1" applyProtection="1">
      <alignment horizontal="left" vertical="top" wrapText="1"/>
      <protection locked="0"/>
    </xf>
    <xf numFmtId="0" fontId="70" fillId="7" borderId="13" xfId="0" applyFont="1" applyFill="1" applyBorder="1" applyAlignment="1" applyProtection="1">
      <alignment horizontal="center" vertical="top" wrapText="1"/>
    </xf>
    <xf numFmtId="0" fontId="70" fillId="7" borderId="15" xfId="0" applyFont="1" applyFill="1" applyBorder="1" applyAlignment="1" applyProtection="1">
      <alignment horizontal="center" vertical="top" wrapText="1"/>
    </xf>
    <xf numFmtId="0" fontId="70" fillId="7" borderId="10" xfId="0" applyFont="1" applyFill="1" applyBorder="1" applyAlignment="1" applyProtection="1">
      <alignment horizontal="center" vertical="top" wrapText="1"/>
    </xf>
    <xf numFmtId="0" fontId="7" fillId="0" borderId="3"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71"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 fillId="0" borderId="4" xfId="0" applyFont="1" applyBorder="1" applyAlignment="1" applyProtection="1">
      <alignment horizontal="left" vertical="top" wrapText="1"/>
      <protection locked="0"/>
    </xf>
    <xf numFmtId="0" fontId="7" fillId="0" borderId="14"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31" fillId="13" borderId="0" xfId="0" applyFont="1" applyFill="1" applyBorder="1" applyAlignment="1" applyProtection="1">
      <alignment horizontal="left" vertical="top" wrapText="1"/>
    </xf>
    <xf numFmtId="0" fontId="22" fillId="5" borderId="3" xfId="0" applyFont="1" applyFill="1" applyBorder="1" applyAlignment="1" applyProtection="1">
      <alignment horizontal="center" vertical="center" wrapText="1"/>
    </xf>
    <xf numFmtId="0" fontId="0" fillId="0" borderId="6"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8" xfId="0" applyBorder="1" applyAlignment="1" applyProtection="1">
      <alignment horizontal="left" vertical="top" wrapText="1"/>
    </xf>
    <xf numFmtId="0" fontId="6" fillId="0" borderId="11" xfId="0" applyFont="1" applyBorder="1" applyAlignment="1" applyProtection="1">
      <alignment horizontal="left" vertical="top" wrapText="1"/>
    </xf>
    <xf numFmtId="0" fontId="6" fillId="0" borderId="12" xfId="0" applyFont="1" applyBorder="1" applyAlignment="1" applyProtection="1">
      <alignment horizontal="left" vertical="top" wrapText="1"/>
    </xf>
    <xf numFmtId="0" fontId="6" fillId="0" borderId="13" xfId="0" applyFont="1" applyBorder="1" applyAlignment="1" applyProtection="1">
      <alignment horizontal="left" vertical="top" wrapText="1"/>
    </xf>
    <xf numFmtId="0" fontId="6" fillId="0" borderId="3"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15" xfId="0" applyFont="1" applyBorder="1" applyAlignment="1" applyProtection="1">
      <alignment horizontal="left" vertical="top" wrapText="1"/>
    </xf>
    <xf numFmtId="0" fontId="6" fillId="8" borderId="0" xfId="0" applyFont="1" applyFill="1" applyBorder="1" applyAlignment="1" applyProtection="1">
      <alignment horizontal="left" vertical="top" indent="1"/>
    </xf>
    <xf numFmtId="0" fontId="5" fillId="0" borderId="0" xfId="0" applyFont="1" applyFill="1" applyAlignment="1" applyProtection="1">
      <alignment horizontal="left" vertical="top" wrapText="1"/>
    </xf>
    <xf numFmtId="0" fontId="2" fillId="0" borderId="14" xfId="0" applyFont="1" applyFill="1" applyBorder="1" applyAlignment="1" applyProtection="1">
      <alignment horizontal="left" vertical="center"/>
    </xf>
    <xf numFmtId="0" fontId="18" fillId="0" borderId="0" xfId="0" applyFont="1" applyBorder="1" applyAlignment="1" applyProtection="1">
      <alignment horizontal="center" vertical="top" wrapText="1"/>
    </xf>
    <xf numFmtId="0" fontId="31" fillId="13" borderId="3" xfId="0" applyFont="1" applyFill="1" applyBorder="1" applyAlignment="1" applyProtection="1">
      <alignment horizontal="left" vertical="center" wrapText="1" indent="1"/>
    </xf>
    <xf numFmtId="0" fontId="70" fillId="0" borderId="0" xfId="0" applyFont="1" applyFill="1" applyAlignment="1" applyProtection="1">
      <alignment horizontal="left" vertical="top" wrapText="1"/>
    </xf>
    <xf numFmtId="0" fontId="73" fillId="13" borderId="3" xfId="0" applyFont="1" applyFill="1" applyBorder="1" applyAlignment="1" applyProtection="1">
      <alignment horizontal="left" vertical="top" wrapText="1" indent="1"/>
    </xf>
    <xf numFmtId="0" fontId="73" fillId="13" borderId="0" xfId="0" applyFont="1" applyFill="1" applyAlignment="1" applyProtection="1">
      <alignment horizontal="left" vertical="top" wrapText="1" indent="1"/>
    </xf>
    <xf numFmtId="0" fontId="73" fillId="13" borderId="3" xfId="0" applyFont="1" applyFill="1" applyBorder="1" applyAlignment="1" applyProtection="1">
      <alignment horizontal="left" vertical="center" wrapText="1" indent="1"/>
    </xf>
    <xf numFmtId="0" fontId="73" fillId="13" borderId="0" xfId="0" applyFont="1" applyFill="1" applyAlignment="1" applyProtection="1">
      <alignment horizontal="left" vertical="center" wrapText="1" indent="1"/>
    </xf>
    <xf numFmtId="0" fontId="5" fillId="27" borderId="6" xfId="0" applyFont="1" applyFill="1" applyBorder="1" applyAlignment="1" applyProtection="1">
      <alignment horizontal="left" vertical="top" wrapText="1"/>
    </xf>
    <xf numFmtId="0" fontId="5" fillId="27" borderId="7" xfId="0" applyFont="1" applyFill="1" applyBorder="1" applyAlignment="1" applyProtection="1">
      <alignment horizontal="left" vertical="top" wrapText="1"/>
    </xf>
    <xf numFmtId="0" fontId="5" fillId="27" borderId="8" xfId="0" applyFont="1" applyFill="1" applyBorder="1" applyAlignment="1" applyProtection="1">
      <alignment horizontal="left" vertical="top" wrapText="1"/>
    </xf>
    <xf numFmtId="0" fontId="79" fillId="23" borderId="6" xfId="0" applyFont="1" applyFill="1" applyBorder="1" applyAlignment="1" applyProtection="1">
      <alignment horizontal="center"/>
      <protection locked="0"/>
    </xf>
    <xf numFmtId="0" fontId="79" fillId="23" borderId="8" xfId="0" applyFont="1" applyFill="1" applyBorder="1" applyAlignment="1" applyProtection="1">
      <alignment horizontal="center"/>
      <protection locked="0"/>
    </xf>
    <xf numFmtId="0" fontId="3" fillId="13" borderId="0" xfId="0" applyFont="1" applyFill="1" applyBorder="1" applyAlignment="1" applyProtection="1">
      <alignment horizontal="left" wrapText="1"/>
    </xf>
    <xf numFmtId="0" fontId="0" fillId="5" borderId="5" xfId="0" applyFill="1" applyBorder="1" applyAlignment="1" applyProtection="1">
      <alignment horizontal="center"/>
    </xf>
    <xf numFmtId="0" fontId="0" fillId="5" borderId="9" xfId="0" applyFill="1" applyBorder="1" applyAlignment="1" applyProtection="1">
      <alignment horizontal="center"/>
    </xf>
    <xf numFmtId="0" fontId="0" fillId="5" borderId="2" xfId="0" applyFill="1" applyBorder="1" applyAlignment="1" applyProtection="1">
      <alignment horizontal="center"/>
    </xf>
    <xf numFmtId="0" fontId="6" fillId="13" borderId="0" xfId="0" applyFont="1" applyFill="1" applyAlignment="1" applyProtection="1">
      <alignment horizontal="left" vertical="center" wrapText="1"/>
    </xf>
    <xf numFmtId="0" fontId="1" fillId="5" borderId="6" xfId="0" applyFont="1" applyFill="1" applyBorder="1" applyAlignment="1" applyProtection="1">
      <alignment horizontal="center" vertical="top" wrapText="1"/>
    </xf>
    <xf numFmtId="0" fontId="1" fillId="5" borderId="8" xfId="0" applyFont="1" applyFill="1" applyBorder="1" applyAlignment="1" applyProtection="1">
      <alignment horizontal="center" vertical="top" wrapText="1"/>
    </xf>
    <xf numFmtId="0" fontId="0" fillId="6" borderId="6" xfId="0" applyFill="1" applyBorder="1" applyAlignment="1" applyProtection="1">
      <alignment horizontal="center" vertical="center"/>
    </xf>
    <xf numFmtId="0" fontId="0" fillId="6" borderId="8" xfId="0" applyFill="1" applyBorder="1" applyAlignment="1" applyProtection="1">
      <alignment horizontal="center" vertical="center"/>
    </xf>
    <xf numFmtId="0" fontId="26" fillId="13" borderId="0" xfId="0" applyFont="1" applyFill="1" applyBorder="1" applyAlignment="1" applyProtection="1">
      <alignment horizontal="left" wrapText="1"/>
    </xf>
    <xf numFmtId="0" fontId="51" fillId="5" borderId="11" xfId="0" applyFont="1" applyFill="1" applyBorder="1" applyAlignment="1" applyProtection="1">
      <alignment horizontal="center"/>
    </xf>
    <xf numFmtId="0" fontId="51" fillId="5" borderId="12" xfId="0" applyFont="1" applyFill="1" applyBorder="1" applyAlignment="1" applyProtection="1">
      <alignment horizontal="center"/>
    </xf>
    <xf numFmtId="0" fontId="51" fillId="5" borderId="13" xfId="0" applyFont="1" applyFill="1" applyBorder="1" applyAlignment="1" applyProtection="1">
      <alignment horizontal="center"/>
    </xf>
    <xf numFmtId="0" fontId="51" fillId="5" borderId="4" xfId="0" applyFont="1" applyFill="1" applyBorder="1" applyAlignment="1" applyProtection="1">
      <alignment horizontal="center"/>
    </xf>
    <xf numFmtId="0" fontId="51" fillId="5" borderId="14" xfId="0" applyFont="1" applyFill="1" applyBorder="1" applyAlignment="1" applyProtection="1">
      <alignment horizontal="center"/>
    </xf>
    <xf numFmtId="0" fontId="51" fillId="5" borderId="10" xfId="0" applyFont="1" applyFill="1" applyBorder="1" applyAlignment="1" applyProtection="1">
      <alignment horizontal="center"/>
    </xf>
    <xf numFmtId="0" fontId="6" fillId="13" borderId="0" xfId="0" applyNumberFormat="1" applyFont="1" applyFill="1" applyAlignment="1" applyProtection="1">
      <alignment horizontal="left" vertical="top" wrapText="1"/>
    </xf>
    <xf numFmtId="0" fontId="6" fillId="13" borderId="15" xfId="0" applyNumberFormat="1" applyFont="1" applyFill="1" applyBorder="1" applyAlignment="1" applyProtection="1">
      <alignment horizontal="left" vertical="top" wrapText="1"/>
    </xf>
    <xf numFmtId="0" fontId="0" fillId="5" borderId="1" xfId="0" applyFill="1" applyBorder="1" applyAlignment="1" applyProtection="1">
      <alignment horizontal="center" vertical="top"/>
    </xf>
    <xf numFmtId="0" fontId="0" fillId="5" borderId="6" xfId="0" applyFill="1" applyBorder="1" applyAlignment="1" applyProtection="1">
      <alignment horizontal="center" vertical="top"/>
    </xf>
    <xf numFmtId="0" fontId="0" fillId="5" borderId="8" xfId="0" applyFill="1" applyBorder="1" applyAlignment="1" applyProtection="1">
      <alignment horizontal="center" vertical="top"/>
    </xf>
    <xf numFmtId="0" fontId="0" fillId="13" borderId="0" xfId="0" applyFill="1" applyAlignment="1" applyProtection="1">
      <alignment horizontal="left" vertical="top" wrapText="1"/>
    </xf>
    <xf numFmtId="0" fontId="32" fillId="5" borderId="6" xfId="0" applyFont="1" applyFill="1" applyBorder="1" applyAlignment="1" applyProtection="1">
      <alignment horizontal="left" vertical="center" wrapText="1"/>
    </xf>
    <xf numFmtId="0" fontId="32" fillId="5" borderId="8" xfId="0" applyFont="1" applyFill="1" applyBorder="1" applyAlignment="1" applyProtection="1">
      <alignment horizontal="left" vertical="center" wrapText="1"/>
    </xf>
    <xf numFmtId="0" fontId="3" fillId="0" borderId="0" xfId="0" applyFont="1" applyAlignment="1" applyProtection="1">
      <alignment horizontal="left" wrapText="1"/>
    </xf>
    <xf numFmtId="0" fontId="2" fillId="5" borderId="6" xfId="0" applyFont="1" applyFill="1" applyBorder="1" applyAlignment="1" applyProtection="1">
      <alignment horizontal="center" vertical="center"/>
    </xf>
    <xf numFmtId="0" fontId="2" fillId="5" borderId="7" xfId="0" applyFont="1" applyFill="1" applyBorder="1" applyAlignment="1" applyProtection="1">
      <alignment horizontal="center" vertical="center"/>
    </xf>
    <xf numFmtId="0" fontId="2" fillId="5" borderId="8" xfId="0" applyFont="1" applyFill="1" applyBorder="1" applyAlignment="1" applyProtection="1">
      <alignment horizontal="center" vertical="center"/>
    </xf>
    <xf numFmtId="0" fontId="0" fillId="5" borderId="11" xfId="0" applyFill="1" applyBorder="1" applyAlignment="1" applyProtection="1">
      <alignment horizontal="left" vertical="center"/>
    </xf>
    <xf numFmtId="0" fontId="0" fillId="5" borderId="13" xfId="0" applyFill="1" applyBorder="1" applyAlignment="1" applyProtection="1">
      <alignment horizontal="left" vertical="center"/>
    </xf>
    <xf numFmtId="0" fontId="0" fillId="5" borderId="3" xfId="0" applyFill="1" applyBorder="1" applyAlignment="1" applyProtection="1">
      <alignment horizontal="left" vertical="center"/>
    </xf>
    <xf numFmtId="0" fontId="0" fillId="5" borderId="15" xfId="0" applyFill="1" applyBorder="1" applyAlignment="1" applyProtection="1">
      <alignment horizontal="left" vertical="center"/>
    </xf>
    <xf numFmtId="0" fontId="0" fillId="5" borderId="4" xfId="0" applyFill="1" applyBorder="1" applyAlignment="1" applyProtection="1">
      <alignment horizontal="left" vertical="center"/>
    </xf>
    <xf numFmtId="0" fontId="0" fillId="5" borderId="10" xfId="0" applyFill="1" applyBorder="1" applyAlignment="1" applyProtection="1">
      <alignment horizontal="left" vertical="center"/>
    </xf>
    <xf numFmtId="0" fontId="5" fillId="0" borderId="5"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0" fillId="0" borderId="7" xfId="0" applyFill="1" applyBorder="1" applyAlignment="1" applyProtection="1">
      <alignment horizontal="left" vertical="top" wrapText="1"/>
    </xf>
    <xf numFmtId="0" fontId="0" fillId="0" borderId="8" xfId="0" applyFill="1" applyBorder="1" applyAlignment="1" applyProtection="1">
      <alignment horizontal="left" vertical="top" wrapText="1"/>
    </xf>
    <xf numFmtId="0" fontId="42" fillId="13" borderId="0" xfId="0" applyFont="1" applyFill="1" applyBorder="1" applyAlignment="1" applyProtection="1">
      <alignment horizontal="left" vertical="top" wrapText="1" indent="1"/>
    </xf>
    <xf numFmtId="0" fontId="6" fillId="13" borderId="0" xfId="0" applyNumberFormat="1" applyFont="1" applyFill="1" applyBorder="1" applyAlignment="1" applyProtection="1">
      <alignment horizontal="left" vertical="top" wrapText="1"/>
    </xf>
    <xf numFmtId="0" fontId="0" fillId="5" borderId="5" xfId="0" applyFont="1" applyFill="1" applyBorder="1" applyAlignment="1" applyProtection="1">
      <alignment horizontal="center"/>
    </xf>
    <xf numFmtId="0" fontId="0" fillId="5" borderId="2" xfId="0" applyFont="1" applyFill="1" applyBorder="1" applyAlignment="1" applyProtection="1">
      <alignment horizontal="center"/>
    </xf>
    <xf numFmtId="0" fontId="0" fillId="13" borderId="0" xfId="0" applyFont="1" applyFill="1" applyAlignment="1" applyProtection="1">
      <alignment horizontal="left" vertical="top" wrapText="1"/>
    </xf>
    <xf numFmtId="0" fontId="7" fillId="25" borderId="12" xfId="0" applyFont="1" applyFill="1" applyBorder="1" applyAlignment="1" applyProtection="1">
      <alignment horizontal="left" vertical="top" wrapText="1"/>
    </xf>
    <xf numFmtId="0" fontId="7" fillId="25" borderId="13" xfId="0" applyFont="1" applyFill="1" applyBorder="1" applyAlignment="1" applyProtection="1">
      <alignment horizontal="left" vertical="top" wrapText="1"/>
    </xf>
    <xf numFmtId="0" fontId="7" fillId="25" borderId="4" xfId="0" applyFont="1" applyFill="1" applyBorder="1" applyAlignment="1" applyProtection="1">
      <alignment horizontal="left" vertical="top" wrapText="1"/>
    </xf>
    <xf numFmtId="0" fontId="7" fillId="25" borderId="14" xfId="0" applyFont="1" applyFill="1" applyBorder="1" applyAlignment="1" applyProtection="1">
      <alignment horizontal="left" vertical="top" wrapText="1"/>
    </xf>
    <xf numFmtId="0" fontId="7" fillId="25" borderId="10" xfId="0" applyFont="1" applyFill="1" applyBorder="1" applyAlignment="1" applyProtection="1">
      <alignment horizontal="left" vertical="top" wrapText="1"/>
    </xf>
    <xf numFmtId="0" fontId="7" fillId="25" borderId="3" xfId="0" applyFont="1" applyFill="1" applyBorder="1" applyAlignment="1" applyProtection="1">
      <alignment horizontal="left" vertical="top" wrapText="1"/>
    </xf>
    <xf numFmtId="0" fontId="7" fillId="25" borderId="0" xfId="0" applyFont="1" applyFill="1" applyBorder="1" applyAlignment="1" applyProtection="1">
      <alignment horizontal="left" vertical="top" wrapText="1"/>
    </xf>
    <xf numFmtId="0" fontId="7" fillId="25" borderId="15" xfId="0" applyFont="1" applyFill="1" applyBorder="1" applyAlignment="1" applyProtection="1">
      <alignment horizontal="left" vertical="top" wrapText="1"/>
    </xf>
    <xf numFmtId="0" fontId="1" fillId="5" borderId="5" xfId="0" applyFont="1" applyFill="1" applyBorder="1" applyAlignment="1" applyProtection="1">
      <alignment horizontal="center"/>
    </xf>
    <xf numFmtId="0" fontId="0" fillId="27" borderId="11" xfId="0" applyFont="1" applyFill="1" applyBorder="1" applyAlignment="1" applyProtection="1">
      <alignment horizontal="left" wrapText="1"/>
    </xf>
    <xf numFmtId="0" fontId="0" fillId="27" borderId="12" xfId="0" applyFont="1" applyFill="1" applyBorder="1" applyAlignment="1" applyProtection="1">
      <alignment horizontal="left" wrapText="1"/>
    </xf>
    <xf numFmtId="0" fontId="0" fillId="27" borderId="13" xfId="0" applyFont="1" applyFill="1" applyBorder="1" applyAlignment="1" applyProtection="1">
      <alignment horizontal="left" wrapText="1"/>
    </xf>
    <xf numFmtId="0" fontId="2" fillId="5" borderId="11"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2" fillId="5" borderId="1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2" fillId="5" borderId="10" xfId="0" applyFont="1" applyFill="1" applyBorder="1" applyAlignment="1" applyProtection="1">
      <alignment horizontal="center" vertical="center" wrapText="1"/>
    </xf>
    <xf numFmtId="0" fontId="1" fillId="5" borderId="6" xfId="0" applyFont="1" applyFill="1" applyBorder="1" applyAlignment="1" applyProtection="1">
      <alignment horizontal="center" vertical="top"/>
    </xf>
    <xf numFmtId="0" fontId="1" fillId="5" borderId="7" xfId="0" applyFont="1" applyFill="1" applyBorder="1" applyAlignment="1" applyProtection="1">
      <alignment horizontal="center" vertical="top"/>
    </xf>
    <xf numFmtId="0" fontId="1" fillId="5" borderId="8" xfId="0" applyFont="1" applyFill="1" applyBorder="1" applyAlignment="1" applyProtection="1">
      <alignment horizontal="center" vertical="top"/>
    </xf>
    <xf numFmtId="0" fontId="25" fillId="0" borderId="1" xfId="6" applyFont="1" applyFill="1" applyBorder="1" applyAlignment="1" applyProtection="1">
      <alignment horizontal="left" vertical="center"/>
    </xf>
    <xf numFmtId="0" fontId="0" fillId="0" borderId="1" xfId="0" applyBorder="1" applyAlignment="1" applyProtection="1">
      <alignment horizontal="left" vertical="top" wrapText="1"/>
    </xf>
    <xf numFmtId="0" fontId="5" fillId="0" borderId="6" xfId="0" applyFont="1" applyBorder="1" applyAlignment="1" applyProtection="1">
      <alignment horizontal="left" vertical="top" wrapText="1"/>
    </xf>
    <xf numFmtId="0" fontId="5" fillId="0" borderId="7" xfId="0" applyFont="1" applyBorder="1" applyAlignment="1" applyProtection="1">
      <alignment horizontal="left" vertical="top" wrapText="1"/>
    </xf>
    <xf numFmtId="0" fontId="5" fillId="0" borderId="8" xfId="0" applyFont="1" applyBorder="1" applyAlignment="1" applyProtection="1">
      <alignment horizontal="left" vertical="top" wrapText="1"/>
    </xf>
    <xf numFmtId="0" fontId="1" fillId="5" borderId="12" xfId="0" applyFont="1" applyFill="1" applyBorder="1" applyAlignment="1" applyProtection="1">
      <alignment horizontal="center"/>
    </xf>
    <xf numFmtId="0" fontId="1" fillId="5" borderId="13" xfId="0" applyFont="1" applyFill="1" applyBorder="1" applyAlignment="1" applyProtection="1">
      <alignment horizontal="center"/>
    </xf>
    <xf numFmtId="0" fontId="0" fillId="5" borderId="11" xfId="0" applyFont="1" applyFill="1" applyBorder="1" applyAlignment="1" applyProtection="1">
      <alignment horizontal="left" vertical="top" wrapText="1"/>
    </xf>
    <xf numFmtId="0" fontId="0" fillId="5" borderId="3" xfId="0" applyFont="1" applyFill="1" applyBorder="1" applyAlignment="1" applyProtection="1">
      <alignment horizontal="left" vertical="top" wrapText="1"/>
    </xf>
    <xf numFmtId="0" fontId="7" fillId="13" borderId="11" xfId="0" applyFont="1" applyFill="1" applyBorder="1" applyAlignment="1" applyProtection="1">
      <alignment horizontal="left" vertical="top" wrapText="1"/>
    </xf>
    <xf numFmtId="0" fontId="7" fillId="13" borderId="12" xfId="0" applyFont="1" applyFill="1" applyBorder="1" applyAlignment="1" applyProtection="1">
      <alignment horizontal="left" vertical="top" wrapText="1"/>
    </xf>
    <xf numFmtId="0" fontId="7" fillId="13" borderId="13" xfId="0" applyFont="1" applyFill="1" applyBorder="1" applyAlignment="1" applyProtection="1">
      <alignment horizontal="left" vertical="top" wrapText="1"/>
    </xf>
    <xf numFmtId="0" fontId="103" fillId="26" borderId="0" xfId="0" applyFont="1" applyFill="1" applyBorder="1" applyAlignment="1" applyProtection="1">
      <alignment horizontal="center" vertical="center"/>
    </xf>
  </cellXfs>
  <cellStyles count="8">
    <cellStyle name="Excel Built-in Hyperlink" xfId="3"/>
    <cellStyle name="Excel Built-in Normal" xfId="2"/>
    <cellStyle name="Good" xfId="4" builtinId="26"/>
    <cellStyle name="Hyperlink" xfId="5" builtinId="8"/>
    <cellStyle name="Normal" xfId="0" builtinId="0"/>
    <cellStyle name="Normal 2" xfId="6"/>
    <cellStyle name="Normal 3" xfId="7"/>
    <cellStyle name="RowLevel_1" xfId="1" builtinId="1" iLevel="0"/>
  </cellStyles>
  <dxfs count="110">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9" tint="0.39994506668294322"/>
        </patternFill>
      </fill>
    </dxf>
    <dxf>
      <fill>
        <patternFill>
          <bgColor theme="0" tint="-0.34998626667073579"/>
        </patternFill>
      </fill>
    </dxf>
    <dxf>
      <fill>
        <patternFill>
          <bgColor theme="9" tint="0.39994506668294322"/>
        </patternFill>
      </fill>
    </dxf>
    <dxf>
      <fill>
        <patternFill>
          <bgColor theme="0"/>
        </patternFill>
      </fill>
    </dxf>
    <dxf>
      <fill>
        <patternFill>
          <bgColor theme="0" tint="-0.34998626667073579"/>
        </patternFill>
      </fill>
    </dxf>
    <dxf>
      <font>
        <color theme="0"/>
      </font>
      <fill>
        <patternFill>
          <bgColor rgb="FFFF0000"/>
        </patternFill>
      </fill>
    </dxf>
    <dxf>
      <fill>
        <patternFill>
          <bgColor theme="0" tint="-0.499984740745262"/>
        </patternFill>
      </fill>
    </dxf>
  </dxfs>
  <tableStyles count="0" defaultTableStyle="TableStyleMedium2" defaultPivotStyle="PivotStyleLight16"/>
  <colors>
    <mruColors>
      <color rgb="FFF6F6F6"/>
      <color rgb="FFF8F8F8"/>
      <color rgb="FFFAFAFA"/>
      <color rgb="FF375623"/>
      <color rgb="FF176490"/>
      <color rgb="FF792A15"/>
      <color rgb="FF17649B"/>
      <color rgb="FFF5F5F5"/>
      <color rgb="FFF4F4F4"/>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Z$15" lockText="1" noThreeD="1"/>
</file>

<file path=xl/ctrlProps/ctrlProp10.xml><?xml version="1.0" encoding="utf-8"?>
<formControlPr xmlns="http://schemas.microsoft.com/office/spreadsheetml/2009/9/main" objectType="CheckBox" fmlaLink="$Z$21" lockText="1" noThreeD="1"/>
</file>

<file path=xl/ctrlProps/ctrlProp100.xml><?xml version="1.0" encoding="utf-8"?>
<formControlPr xmlns="http://schemas.microsoft.com/office/spreadsheetml/2009/9/main" objectType="CheckBox" fmlaLink="$AB$37" lockText="1" noThreeD="1"/>
</file>

<file path=xl/ctrlProps/ctrlProp101.xml><?xml version="1.0" encoding="utf-8"?>
<formControlPr xmlns="http://schemas.microsoft.com/office/spreadsheetml/2009/9/main" objectType="CheckBox" fmlaLink="$U$26" lockText="1" noThreeD="1"/>
</file>

<file path=xl/ctrlProps/ctrlProp102.xml><?xml version="1.0" encoding="utf-8"?>
<formControlPr xmlns="http://schemas.microsoft.com/office/spreadsheetml/2009/9/main" objectType="CheckBox" fmlaLink="$U$30" lockText="1" noThreeD="1"/>
</file>

<file path=xl/ctrlProps/ctrlProp103.xml><?xml version="1.0" encoding="utf-8"?>
<formControlPr xmlns="http://schemas.microsoft.com/office/spreadsheetml/2009/9/main" objectType="CheckBox" fmlaLink="$U$35" lockText="1" noThreeD="1"/>
</file>

<file path=xl/ctrlProps/ctrlProp104.xml><?xml version="1.0" encoding="utf-8"?>
<formControlPr xmlns="http://schemas.microsoft.com/office/spreadsheetml/2009/9/main" objectType="CheckBox" fmlaLink="$U$37" lockText="1" noThreeD="1"/>
</file>

<file path=xl/ctrlProps/ctrlProp105.xml><?xml version="1.0" encoding="utf-8"?>
<formControlPr xmlns="http://schemas.microsoft.com/office/spreadsheetml/2009/9/main" objectType="CheckBox" fmlaLink="$U$39" lockText="1" noThreeD="1"/>
</file>

<file path=xl/ctrlProps/ctrlProp106.xml><?xml version="1.0" encoding="utf-8"?>
<formControlPr xmlns="http://schemas.microsoft.com/office/spreadsheetml/2009/9/main" objectType="CheckBox" fmlaLink="$U$28" lockText="1" noThreeD="1"/>
</file>

<file path=xl/ctrlProps/ctrlProp107.xml><?xml version="1.0" encoding="utf-8"?>
<formControlPr xmlns="http://schemas.microsoft.com/office/spreadsheetml/2009/9/main" objectType="CheckBox" fmlaLink="$U$32" lockText="1" noThreeD="1"/>
</file>

<file path=xl/ctrlProps/ctrlProp108.xml><?xml version="1.0" encoding="utf-8"?>
<formControlPr xmlns="http://schemas.microsoft.com/office/spreadsheetml/2009/9/main" objectType="CheckBox" fmlaLink="$U$35" lockText="1" noThreeD="1"/>
</file>

<file path=xl/ctrlProps/ctrlProp109.xml><?xml version="1.0" encoding="utf-8"?>
<formControlPr xmlns="http://schemas.microsoft.com/office/spreadsheetml/2009/9/main" objectType="CheckBox" fmlaLink="$U$37" lockText="1" noThreeD="1"/>
</file>

<file path=xl/ctrlProps/ctrlProp11.xml><?xml version="1.0" encoding="utf-8"?>
<formControlPr xmlns="http://schemas.microsoft.com/office/spreadsheetml/2009/9/main" objectType="CheckBox" fmlaLink="$Z$22" lockText="1" noThreeD="1"/>
</file>

<file path=xl/ctrlProps/ctrlProp110.xml><?xml version="1.0" encoding="utf-8"?>
<formControlPr xmlns="http://schemas.microsoft.com/office/spreadsheetml/2009/9/main" objectType="CheckBox" fmlaLink="$U$39" lockText="1" noThreeD="1"/>
</file>

<file path=xl/ctrlProps/ctrlProp111.xml><?xml version="1.0" encoding="utf-8"?>
<formControlPr xmlns="http://schemas.microsoft.com/office/spreadsheetml/2009/9/main" objectType="CheckBox" fmlaLink="$U$41" lockText="1" noThreeD="1"/>
</file>

<file path=xl/ctrlProps/ctrlProp112.xml><?xml version="1.0" encoding="utf-8"?>
<formControlPr xmlns="http://schemas.microsoft.com/office/spreadsheetml/2009/9/main" objectType="CheckBox" fmlaLink="$U$43" lockText="1" noThreeD="1"/>
</file>

<file path=xl/ctrlProps/ctrlProp113.xml><?xml version="1.0" encoding="utf-8"?>
<formControlPr xmlns="http://schemas.microsoft.com/office/spreadsheetml/2009/9/main" objectType="CheckBox" fmlaLink="$U$25" lockText="1" noThreeD="1"/>
</file>

<file path=xl/ctrlProps/ctrlProp114.xml><?xml version="1.0" encoding="utf-8"?>
<formControlPr xmlns="http://schemas.microsoft.com/office/spreadsheetml/2009/9/main" objectType="CheckBox" fmlaLink="$U$28" lockText="1" noThreeD="1"/>
</file>

<file path=xl/ctrlProps/ctrlProp115.xml><?xml version="1.0" encoding="utf-8"?>
<formControlPr xmlns="http://schemas.microsoft.com/office/spreadsheetml/2009/9/main" objectType="CheckBox" fmlaLink="$U$26" lockText="1" noThreeD="1"/>
</file>

<file path=xl/ctrlProps/ctrlProp116.xml><?xml version="1.0" encoding="utf-8"?>
<formControlPr xmlns="http://schemas.microsoft.com/office/spreadsheetml/2009/9/main" objectType="CheckBox" fmlaLink="$U$29" lockText="1" noThreeD="1"/>
</file>

<file path=xl/ctrlProps/ctrlProp117.xml><?xml version="1.0" encoding="utf-8"?>
<formControlPr xmlns="http://schemas.microsoft.com/office/spreadsheetml/2009/9/main" objectType="CheckBox" fmlaLink="$U$28" lockText="1" noThreeD="1"/>
</file>

<file path=xl/ctrlProps/ctrlProp118.xml><?xml version="1.0" encoding="utf-8"?>
<formControlPr xmlns="http://schemas.microsoft.com/office/spreadsheetml/2009/9/main" objectType="CheckBox" fmlaLink="$U$32" lockText="1" noThreeD="1"/>
</file>

<file path=xl/ctrlProps/ctrlProp119.xml><?xml version="1.0" encoding="utf-8"?>
<formControlPr xmlns="http://schemas.microsoft.com/office/spreadsheetml/2009/9/main" objectType="CheckBox" fmlaLink="$U$35" lockText="1" noThreeD="1"/>
</file>

<file path=xl/ctrlProps/ctrlProp12.xml><?xml version="1.0" encoding="utf-8"?>
<formControlPr xmlns="http://schemas.microsoft.com/office/spreadsheetml/2009/9/main" objectType="CheckBox" fmlaLink="$Z$23" lockText="1" noThreeD="1"/>
</file>

<file path=xl/ctrlProps/ctrlProp120.xml><?xml version="1.0" encoding="utf-8"?>
<formControlPr xmlns="http://schemas.microsoft.com/office/spreadsheetml/2009/9/main" objectType="CheckBox" fmlaLink="$U$37" lockText="1" noThreeD="1"/>
</file>

<file path=xl/ctrlProps/ctrlProp121.xml><?xml version="1.0" encoding="utf-8"?>
<formControlPr xmlns="http://schemas.microsoft.com/office/spreadsheetml/2009/9/main" objectType="CheckBox" fmlaLink="$U$39" lockText="1" noThreeD="1"/>
</file>

<file path=xl/ctrlProps/ctrlProp122.xml><?xml version="1.0" encoding="utf-8"?>
<formControlPr xmlns="http://schemas.microsoft.com/office/spreadsheetml/2009/9/main" objectType="CheckBox" fmlaLink="$U$41" lockText="1" noThreeD="1"/>
</file>

<file path=xl/ctrlProps/ctrlProp123.xml><?xml version="1.0" encoding="utf-8"?>
<formControlPr xmlns="http://schemas.microsoft.com/office/spreadsheetml/2009/9/main" objectType="CheckBox" fmlaLink="$U$43" lockText="1" noThreeD="1"/>
</file>

<file path=xl/ctrlProps/ctrlProp124.xml><?xml version="1.0" encoding="utf-8"?>
<formControlPr xmlns="http://schemas.microsoft.com/office/spreadsheetml/2009/9/main" objectType="CheckBox" fmlaLink="$U$45" lockText="1" noThreeD="1"/>
</file>

<file path=xl/ctrlProps/ctrlProp125.xml><?xml version="1.0" encoding="utf-8"?>
<formControlPr xmlns="http://schemas.microsoft.com/office/spreadsheetml/2009/9/main" objectType="CheckBox" fmlaLink="$U$47" lockText="1" noThreeD="1"/>
</file>

<file path=xl/ctrlProps/ctrlProp126.xml><?xml version="1.0" encoding="utf-8"?>
<formControlPr xmlns="http://schemas.microsoft.com/office/spreadsheetml/2009/9/main" objectType="CheckBox" fmlaLink="$U$49" lockText="1" noThreeD="1"/>
</file>

<file path=xl/ctrlProps/ctrlProp127.xml><?xml version="1.0" encoding="utf-8"?>
<formControlPr xmlns="http://schemas.microsoft.com/office/spreadsheetml/2009/9/main" objectType="CheckBox" fmlaLink="$U$26" lockText="1" noThreeD="1"/>
</file>

<file path=xl/ctrlProps/ctrlProp128.xml><?xml version="1.0" encoding="utf-8"?>
<formControlPr xmlns="http://schemas.microsoft.com/office/spreadsheetml/2009/9/main" objectType="CheckBox" fmlaLink="$U$28" lockText="1" noThreeD="1"/>
</file>

<file path=xl/ctrlProps/ctrlProp129.xml><?xml version="1.0" encoding="utf-8"?>
<formControlPr xmlns="http://schemas.microsoft.com/office/spreadsheetml/2009/9/main" objectType="CheckBox" fmlaLink="$U$30"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CheckBox" fmlaLink="$U$32" lockText="1" noThreeD="1"/>
</file>

<file path=xl/ctrlProps/ctrlProp131.xml><?xml version="1.0" encoding="utf-8"?>
<formControlPr xmlns="http://schemas.microsoft.com/office/spreadsheetml/2009/9/main" objectType="CheckBox" fmlaLink="$U$34" lockText="1" noThreeD="1"/>
</file>

<file path=xl/ctrlProps/ctrlProp132.xml><?xml version="1.0" encoding="utf-8"?>
<formControlPr xmlns="http://schemas.microsoft.com/office/spreadsheetml/2009/9/main" objectType="CheckBox" fmlaLink="$U$26" lockText="1" noThreeD="1"/>
</file>

<file path=xl/ctrlProps/ctrlProp133.xml><?xml version="1.0" encoding="utf-8"?>
<formControlPr xmlns="http://schemas.microsoft.com/office/spreadsheetml/2009/9/main" objectType="CheckBox" fmlaLink="$U$28" lockText="1" noThreeD="1"/>
</file>

<file path=xl/ctrlProps/ctrlProp134.xml><?xml version="1.0" encoding="utf-8"?>
<formControlPr xmlns="http://schemas.microsoft.com/office/spreadsheetml/2009/9/main" objectType="CheckBox" fmlaLink="$U$30" lockText="1" noThreeD="1"/>
</file>

<file path=xl/ctrlProps/ctrlProp135.xml><?xml version="1.0" encoding="utf-8"?>
<formControlPr xmlns="http://schemas.microsoft.com/office/spreadsheetml/2009/9/main" objectType="CheckBox" fmlaLink="$U$32" lockText="1" noThreeD="1"/>
</file>

<file path=xl/ctrlProps/ctrlProp136.xml><?xml version="1.0" encoding="utf-8"?>
<formControlPr xmlns="http://schemas.microsoft.com/office/spreadsheetml/2009/9/main" objectType="CheckBox" fmlaLink="$U$34" lockText="1" noThreeD="1"/>
</file>

<file path=xl/ctrlProps/ctrlProp137.xml><?xml version="1.0" encoding="utf-8"?>
<formControlPr xmlns="http://schemas.microsoft.com/office/spreadsheetml/2009/9/main" objectType="CheckBox" fmlaLink="$C$196" lockText="1" noThreeD="1"/>
</file>

<file path=xl/ctrlProps/ctrlProp138.xml><?xml version="1.0" encoding="utf-8"?>
<formControlPr xmlns="http://schemas.microsoft.com/office/spreadsheetml/2009/9/main" objectType="CheckBox" fmlaLink="$D$196" lockText="1" noThreeD="1"/>
</file>

<file path=xl/ctrlProps/ctrlProp139.xml><?xml version="1.0" encoding="utf-8"?>
<formControlPr xmlns="http://schemas.microsoft.com/office/spreadsheetml/2009/9/main" objectType="CheckBox" fmlaLink="$E$196" lockText="1" noThreeD="1"/>
</file>

<file path=xl/ctrlProps/ctrlProp14.xml><?xml version="1.0" encoding="utf-8"?>
<formControlPr xmlns="http://schemas.microsoft.com/office/spreadsheetml/2009/9/main" objectType="CheckBox" fmlaLink="$Z$23" lockText="1" noThreeD="1"/>
</file>

<file path=xl/ctrlProps/ctrlProp140.xml><?xml version="1.0" encoding="utf-8"?>
<formControlPr xmlns="http://schemas.microsoft.com/office/spreadsheetml/2009/9/main" objectType="CheckBox" fmlaLink="$F$196" lockText="1" noThreeD="1"/>
</file>

<file path=xl/ctrlProps/ctrlProp141.xml><?xml version="1.0" encoding="utf-8"?>
<formControlPr xmlns="http://schemas.microsoft.com/office/spreadsheetml/2009/9/main" objectType="CheckBox" fmlaLink="$G$196" lockText="1" noThreeD="1"/>
</file>

<file path=xl/ctrlProps/ctrlProp142.xml><?xml version="1.0" encoding="utf-8"?>
<formControlPr xmlns="http://schemas.microsoft.com/office/spreadsheetml/2009/9/main" objectType="CheckBox" fmlaLink="$H$196" lockText="1" noThreeD="1"/>
</file>

<file path=xl/ctrlProps/ctrlProp143.xml><?xml version="1.0" encoding="utf-8"?>
<formControlPr xmlns="http://schemas.microsoft.com/office/spreadsheetml/2009/9/main" objectType="CheckBox" fmlaLink="$I$196" lockText="1" noThreeD="1"/>
</file>

<file path=xl/ctrlProps/ctrlProp144.xml><?xml version="1.0" encoding="utf-8"?>
<formControlPr xmlns="http://schemas.microsoft.com/office/spreadsheetml/2009/9/main" objectType="CheckBox" fmlaLink="$U$24" lockText="1" noThreeD="1"/>
</file>

<file path=xl/ctrlProps/ctrlProp145.xml><?xml version="1.0" encoding="utf-8"?>
<formControlPr xmlns="http://schemas.microsoft.com/office/spreadsheetml/2009/9/main" objectType="CheckBox" fmlaLink="$U$26" lockText="1" noThreeD="1"/>
</file>

<file path=xl/ctrlProps/ctrlProp146.xml><?xml version="1.0" encoding="utf-8"?>
<formControlPr xmlns="http://schemas.microsoft.com/office/spreadsheetml/2009/9/main" objectType="CheckBox" fmlaLink="$U$28" lockText="1" noThreeD="1"/>
</file>

<file path=xl/ctrlProps/ctrlProp147.xml><?xml version="1.0" encoding="utf-8"?>
<formControlPr xmlns="http://schemas.microsoft.com/office/spreadsheetml/2009/9/main" objectType="CheckBox" fmlaLink="$U$30" lockText="1" noThreeD="1"/>
</file>

<file path=xl/ctrlProps/ctrlProp148.xml><?xml version="1.0" encoding="utf-8"?>
<formControlPr xmlns="http://schemas.microsoft.com/office/spreadsheetml/2009/9/main" objectType="CheckBox" fmlaLink="$U$32" lockText="1" noThreeD="1"/>
</file>

<file path=xl/ctrlProps/ctrlProp149.xml><?xml version="1.0" encoding="utf-8"?>
<formControlPr xmlns="http://schemas.microsoft.com/office/spreadsheetml/2009/9/main" objectType="CheckBox" fmlaLink="$U$24" lockText="1" noThreeD="1"/>
</file>

<file path=xl/ctrlProps/ctrlProp15.xml><?xml version="1.0" encoding="utf-8"?>
<formControlPr xmlns="http://schemas.microsoft.com/office/spreadsheetml/2009/9/main" objectType="CheckBox" fmlaLink="$Z$24" lockText="1" noThreeD="1"/>
</file>

<file path=xl/ctrlProps/ctrlProp150.xml><?xml version="1.0" encoding="utf-8"?>
<formControlPr xmlns="http://schemas.microsoft.com/office/spreadsheetml/2009/9/main" objectType="CheckBox" fmlaLink="$U$26" lockText="1" noThreeD="1"/>
</file>

<file path=xl/ctrlProps/ctrlProp151.xml><?xml version="1.0" encoding="utf-8"?>
<formControlPr xmlns="http://schemas.microsoft.com/office/spreadsheetml/2009/9/main" objectType="CheckBox" fmlaLink="$U$28" lockText="1" noThreeD="1"/>
</file>

<file path=xl/ctrlProps/ctrlProp152.xml><?xml version="1.0" encoding="utf-8"?>
<formControlPr xmlns="http://schemas.microsoft.com/office/spreadsheetml/2009/9/main" objectType="CheckBox" fmlaLink="$U$24" lockText="1" noThreeD="1"/>
</file>

<file path=xl/ctrlProps/ctrlProp153.xml><?xml version="1.0" encoding="utf-8"?>
<formControlPr xmlns="http://schemas.microsoft.com/office/spreadsheetml/2009/9/main" objectType="CheckBox" fmlaLink="$U$27" lockText="1" noThreeD="1"/>
</file>

<file path=xl/ctrlProps/ctrlProp154.xml><?xml version="1.0" encoding="utf-8"?>
<formControlPr xmlns="http://schemas.microsoft.com/office/spreadsheetml/2009/9/main" objectType="CheckBox" fmlaLink="$AC$29" lockText="1" noThreeD="1"/>
</file>

<file path=xl/ctrlProps/ctrlProp155.xml><?xml version="1.0" encoding="utf-8"?>
<formControlPr xmlns="http://schemas.microsoft.com/office/spreadsheetml/2009/9/main" objectType="CheckBox" fmlaLink="$AC$31" lockText="1" noThreeD="1"/>
</file>

<file path=xl/ctrlProps/ctrlProp156.xml><?xml version="1.0" encoding="utf-8"?>
<formControlPr xmlns="http://schemas.microsoft.com/office/spreadsheetml/2009/9/main" objectType="CheckBox" fmlaLink="$AC$33" lockText="1" noThreeD="1"/>
</file>

<file path=xl/ctrlProps/ctrlProp157.xml><?xml version="1.0" encoding="utf-8"?>
<formControlPr xmlns="http://schemas.microsoft.com/office/spreadsheetml/2009/9/main" objectType="CheckBox" fmlaLink="$AC$35" lockText="1" noThreeD="1"/>
</file>

<file path=xl/ctrlProps/ctrlProp158.xml><?xml version="1.0" encoding="utf-8"?>
<formControlPr xmlns="http://schemas.microsoft.com/office/spreadsheetml/2009/9/main" objectType="CheckBox" fmlaLink="$AC$37" lockText="1" noThreeD="1"/>
</file>

<file path=xl/ctrlProps/ctrlProp159.xml><?xml version="1.0" encoding="utf-8"?>
<formControlPr xmlns="http://schemas.microsoft.com/office/spreadsheetml/2009/9/main" objectType="CheckBox" fmlaLink="$AC$39" lockText="1" noThreeD="1"/>
</file>

<file path=xl/ctrlProps/ctrlProp16.xml><?xml version="1.0" encoding="utf-8"?>
<formControlPr xmlns="http://schemas.microsoft.com/office/spreadsheetml/2009/9/main" objectType="CheckBox" fmlaLink="$Z$25" lockText="1" noThreeD="1"/>
</file>

<file path=xl/ctrlProps/ctrlProp160.xml><?xml version="1.0" encoding="utf-8"?>
<formControlPr xmlns="http://schemas.microsoft.com/office/spreadsheetml/2009/9/main" objectType="CheckBox" fmlaLink="$AC$41" lockText="1" noThreeD="1"/>
</file>

<file path=xl/ctrlProps/ctrlProp161.xml><?xml version="1.0" encoding="utf-8"?>
<formControlPr xmlns="http://schemas.microsoft.com/office/spreadsheetml/2009/9/main" objectType="CheckBox" fmlaLink="$AC$43" lockText="1" noThreeD="1"/>
</file>

<file path=xl/ctrlProps/ctrlProp162.xml><?xml version="1.0" encoding="utf-8"?>
<formControlPr xmlns="http://schemas.microsoft.com/office/spreadsheetml/2009/9/main" objectType="CheckBox" fmlaLink="$AC$45" lockText="1" noThreeD="1"/>
</file>

<file path=xl/ctrlProps/ctrlProp163.xml><?xml version="1.0" encoding="utf-8"?>
<formControlPr xmlns="http://schemas.microsoft.com/office/spreadsheetml/2009/9/main" objectType="CheckBox" fmlaLink="$AC$47" lockText="1" noThreeD="1"/>
</file>

<file path=xl/ctrlProps/ctrlProp17.xml><?xml version="1.0" encoding="utf-8"?>
<formControlPr xmlns="http://schemas.microsoft.com/office/spreadsheetml/2009/9/main" objectType="CheckBox" fmlaLink="$Z$26" lockText="1" noThreeD="1"/>
</file>

<file path=xl/ctrlProps/ctrlProp18.xml><?xml version="1.0" encoding="utf-8"?>
<formControlPr xmlns="http://schemas.microsoft.com/office/spreadsheetml/2009/9/main" objectType="CheckBox" fmlaLink="$Z$27" lockText="1" noThreeD="1"/>
</file>

<file path=xl/ctrlProps/ctrlProp19.xml><?xml version="1.0" encoding="utf-8"?>
<formControlPr xmlns="http://schemas.microsoft.com/office/spreadsheetml/2009/9/main" objectType="CheckBox" fmlaLink="$Z$36" lockText="1" noThreeD="1"/>
</file>

<file path=xl/ctrlProps/ctrlProp2.xml><?xml version="1.0" encoding="utf-8"?>
<formControlPr xmlns="http://schemas.microsoft.com/office/spreadsheetml/2009/9/main" objectType="CheckBox" fmlaLink="$Z$17" lockText="1" noThreeD="1"/>
</file>

<file path=xl/ctrlProps/ctrlProp20.xml><?xml version="1.0" encoding="utf-8"?>
<formControlPr xmlns="http://schemas.microsoft.com/office/spreadsheetml/2009/9/main" objectType="CheckBox" fmlaLink="$Z$37" lockText="1" noThreeD="1"/>
</file>

<file path=xl/ctrlProps/ctrlProp21.xml><?xml version="1.0" encoding="utf-8"?>
<formControlPr xmlns="http://schemas.microsoft.com/office/spreadsheetml/2009/9/main" objectType="CheckBox" fmlaLink="$Z$38" lockText="1" noThreeD="1"/>
</file>

<file path=xl/ctrlProps/ctrlProp22.xml><?xml version="1.0" encoding="utf-8"?>
<formControlPr xmlns="http://schemas.microsoft.com/office/spreadsheetml/2009/9/main" objectType="CheckBox" fmlaLink="$Z$39" lockText="1" noThreeD="1"/>
</file>

<file path=xl/ctrlProps/ctrlProp23.xml><?xml version="1.0" encoding="utf-8"?>
<formControlPr xmlns="http://schemas.microsoft.com/office/spreadsheetml/2009/9/main" objectType="CheckBox" fmlaLink="$Z$28" lockText="1" noThreeD="1"/>
</file>

<file path=xl/ctrlProps/ctrlProp24.xml><?xml version="1.0" encoding="utf-8"?>
<formControlPr xmlns="http://schemas.microsoft.com/office/spreadsheetml/2009/9/main" objectType="CheckBox" fmlaLink="$Z$29" lockText="1" noThreeD="1"/>
</file>

<file path=xl/ctrlProps/ctrlProp25.xml><?xml version="1.0" encoding="utf-8"?>
<formControlPr xmlns="http://schemas.microsoft.com/office/spreadsheetml/2009/9/main" objectType="CheckBox" fmlaLink="$Z$30" lockText="1" noThreeD="1"/>
</file>

<file path=xl/ctrlProps/ctrlProp26.xml><?xml version="1.0" encoding="utf-8"?>
<formControlPr xmlns="http://schemas.microsoft.com/office/spreadsheetml/2009/9/main" objectType="CheckBox" fmlaLink="$Z$31" lockText="1" noThreeD="1"/>
</file>

<file path=xl/ctrlProps/ctrlProp27.xml><?xml version="1.0" encoding="utf-8"?>
<formControlPr xmlns="http://schemas.microsoft.com/office/spreadsheetml/2009/9/main" objectType="CheckBox" fmlaLink="$Z$32" lockText="1" noThreeD="1"/>
</file>

<file path=xl/ctrlProps/ctrlProp28.xml><?xml version="1.0" encoding="utf-8"?>
<formControlPr xmlns="http://schemas.microsoft.com/office/spreadsheetml/2009/9/main" objectType="CheckBox" fmlaLink="$Z$33" lockText="1" noThreeD="1"/>
</file>

<file path=xl/ctrlProps/ctrlProp29.xml><?xml version="1.0" encoding="utf-8"?>
<formControlPr xmlns="http://schemas.microsoft.com/office/spreadsheetml/2009/9/main" objectType="CheckBox" fmlaLink="$Z$34" lockText="1" noThreeD="1"/>
</file>

<file path=xl/ctrlProps/ctrlProp3.xml><?xml version="1.0" encoding="utf-8"?>
<formControlPr xmlns="http://schemas.microsoft.com/office/spreadsheetml/2009/9/main" objectType="CheckBox" fmlaLink="$Z$18" lockText="1" noThreeD="1"/>
</file>

<file path=xl/ctrlProps/ctrlProp30.xml><?xml version="1.0" encoding="utf-8"?>
<formControlPr xmlns="http://schemas.microsoft.com/office/spreadsheetml/2009/9/main" objectType="CheckBox" fmlaLink="$Z$35" lockText="1" noThreeD="1"/>
</file>

<file path=xl/ctrlProps/ctrlProp31.xml><?xml version="1.0" encoding="utf-8"?>
<formControlPr xmlns="http://schemas.microsoft.com/office/spreadsheetml/2009/9/main" objectType="CheckBox" fmlaLink="$Z$24" lockText="1" noThreeD="1"/>
</file>

<file path=xl/ctrlProps/ctrlProp32.xml><?xml version="1.0" encoding="utf-8"?>
<formControlPr xmlns="http://schemas.microsoft.com/office/spreadsheetml/2009/9/main" objectType="CheckBox" fmlaLink="$Z$25" lockText="1" noThreeD="1"/>
</file>

<file path=xl/ctrlProps/ctrlProp33.xml><?xml version="1.0" encoding="utf-8"?>
<formControlPr xmlns="http://schemas.microsoft.com/office/spreadsheetml/2009/9/main" objectType="CheckBox" fmlaLink="$Z$26" lockText="1" noThreeD="1"/>
</file>

<file path=xl/ctrlProps/ctrlProp34.xml><?xml version="1.0" encoding="utf-8"?>
<formControlPr xmlns="http://schemas.microsoft.com/office/spreadsheetml/2009/9/main" objectType="CheckBox" fmlaLink="$Z$27" lockText="1" noThreeD="1"/>
</file>

<file path=xl/ctrlProps/ctrlProp35.xml><?xml version="1.0" encoding="utf-8"?>
<formControlPr xmlns="http://schemas.microsoft.com/office/spreadsheetml/2009/9/main" objectType="CheckBox" fmlaLink="$Z$28" lockText="1" noThreeD="1"/>
</file>

<file path=xl/ctrlProps/ctrlProp36.xml><?xml version="1.0" encoding="utf-8"?>
<formControlPr xmlns="http://schemas.microsoft.com/office/spreadsheetml/2009/9/main" objectType="CheckBox" fmlaLink="$Z$29" lockText="1" noThreeD="1"/>
</file>

<file path=xl/ctrlProps/ctrlProp37.xml><?xml version="1.0" encoding="utf-8"?>
<formControlPr xmlns="http://schemas.microsoft.com/office/spreadsheetml/2009/9/main" objectType="CheckBox" fmlaLink="$Z$30" lockText="1" noThreeD="1"/>
</file>

<file path=xl/ctrlProps/ctrlProp38.xml><?xml version="1.0" encoding="utf-8"?>
<formControlPr xmlns="http://schemas.microsoft.com/office/spreadsheetml/2009/9/main" objectType="CheckBox" fmlaLink="$Z$31" lockText="1" noThreeD="1"/>
</file>

<file path=xl/ctrlProps/ctrlProp39.xml><?xml version="1.0" encoding="utf-8"?>
<formControlPr xmlns="http://schemas.microsoft.com/office/spreadsheetml/2009/9/main" objectType="CheckBox" fmlaLink="$Z$32" lockText="1" noThreeD="1"/>
</file>

<file path=xl/ctrlProps/ctrlProp4.xml><?xml version="1.0" encoding="utf-8"?>
<formControlPr xmlns="http://schemas.microsoft.com/office/spreadsheetml/2009/9/main" objectType="CheckBox" fmlaLink="$Z$20" lockText="1" noThreeD="1"/>
</file>

<file path=xl/ctrlProps/ctrlProp40.xml><?xml version="1.0" encoding="utf-8"?>
<formControlPr xmlns="http://schemas.microsoft.com/office/spreadsheetml/2009/9/main" objectType="CheckBox" fmlaLink="$Z$33" lockText="1" noThreeD="1"/>
</file>

<file path=xl/ctrlProps/ctrlProp41.xml><?xml version="1.0" encoding="utf-8"?>
<formControlPr xmlns="http://schemas.microsoft.com/office/spreadsheetml/2009/9/main" objectType="CheckBox" fmlaLink="$Z$34" lockText="1" noThreeD="1"/>
</file>

<file path=xl/ctrlProps/ctrlProp42.xml><?xml version="1.0" encoding="utf-8"?>
<formControlPr xmlns="http://schemas.microsoft.com/office/spreadsheetml/2009/9/main" objectType="CheckBox" fmlaLink="$Z$35" lockText="1" noThreeD="1"/>
</file>

<file path=xl/ctrlProps/ctrlProp43.xml><?xml version="1.0" encoding="utf-8"?>
<formControlPr xmlns="http://schemas.microsoft.com/office/spreadsheetml/2009/9/main" objectType="CheckBox" fmlaLink="$Z$36" lockText="1" noThreeD="1"/>
</file>

<file path=xl/ctrlProps/ctrlProp44.xml><?xml version="1.0" encoding="utf-8"?>
<formControlPr xmlns="http://schemas.microsoft.com/office/spreadsheetml/2009/9/main" objectType="CheckBox" fmlaLink="$Z$37" lockText="1" noThreeD="1"/>
</file>

<file path=xl/ctrlProps/ctrlProp45.xml><?xml version="1.0" encoding="utf-8"?>
<formControlPr xmlns="http://schemas.microsoft.com/office/spreadsheetml/2009/9/main" objectType="CheckBox" fmlaLink="$Z$38" lockText="1" noThreeD="1"/>
</file>

<file path=xl/ctrlProps/ctrlProp46.xml><?xml version="1.0" encoding="utf-8"?>
<formControlPr xmlns="http://schemas.microsoft.com/office/spreadsheetml/2009/9/main" objectType="CheckBox" checked="Checked" fmlaLink="#REF!" lockText="1" noThreeD="1"/>
</file>

<file path=xl/ctrlProps/ctrlProp47.xml><?xml version="1.0" encoding="utf-8"?>
<formControlPr xmlns="http://schemas.microsoft.com/office/spreadsheetml/2009/9/main" objectType="CheckBox" fmlaLink="$Z$39" lockText="1" noThreeD="1"/>
</file>

<file path=xl/ctrlProps/ctrlProp48.xml><?xml version="1.0" encoding="utf-8"?>
<formControlPr xmlns="http://schemas.microsoft.com/office/spreadsheetml/2009/9/main" objectType="CheckBox" fmlaLink="$Z$15" lockText="1" noThreeD="1"/>
</file>

<file path=xl/ctrlProps/ctrlProp49.xml><?xml version="1.0" encoding="utf-8"?>
<formControlPr xmlns="http://schemas.microsoft.com/office/spreadsheetml/2009/9/main" objectType="CheckBox" fmlaLink="$Z$17" lockText="1" noThreeD="1"/>
</file>

<file path=xl/ctrlProps/ctrlProp5.xml><?xml version="1.0" encoding="utf-8"?>
<formControlPr xmlns="http://schemas.microsoft.com/office/spreadsheetml/2009/9/main" objectType="CheckBox" fmlaLink="$Z$18" lockText="1" noThreeD="1"/>
</file>

<file path=xl/ctrlProps/ctrlProp50.xml><?xml version="1.0" encoding="utf-8"?>
<formControlPr xmlns="http://schemas.microsoft.com/office/spreadsheetml/2009/9/main" objectType="CheckBox" fmlaLink="$Z$17" lockText="1" noThreeD="1"/>
</file>

<file path=xl/ctrlProps/ctrlProp51.xml><?xml version="1.0" encoding="utf-8"?>
<formControlPr xmlns="http://schemas.microsoft.com/office/spreadsheetml/2009/9/main" objectType="CheckBox" fmlaLink="$Z$16" lockText="1" noThreeD="1"/>
</file>

<file path=xl/ctrlProps/ctrlProp52.xml><?xml version="1.0" encoding="utf-8"?>
<formControlPr xmlns="http://schemas.microsoft.com/office/spreadsheetml/2009/9/main" objectType="CheckBox" fmlaLink="$Z$16" lockText="1" noThreeD="1"/>
</file>

<file path=xl/ctrlProps/ctrlProp53.xml><?xml version="1.0" encoding="utf-8"?>
<formControlPr xmlns="http://schemas.microsoft.com/office/spreadsheetml/2009/9/main" objectType="CheckBox" fmlaLink="$T$23" lockText="1" noThreeD="1"/>
</file>

<file path=xl/ctrlProps/ctrlProp54.xml><?xml version="1.0" encoding="utf-8"?>
<formControlPr xmlns="http://schemas.microsoft.com/office/spreadsheetml/2009/9/main" objectType="CheckBox" fmlaLink="$T$24" lockText="1" noThreeD="1"/>
</file>

<file path=xl/ctrlProps/ctrlProp55.xml><?xml version="1.0" encoding="utf-8"?>
<formControlPr xmlns="http://schemas.microsoft.com/office/spreadsheetml/2009/9/main" objectType="CheckBox" fmlaLink="$T$25" lockText="1" noThreeD="1"/>
</file>

<file path=xl/ctrlProps/ctrlProp56.xml><?xml version="1.0" encoding="utf-8"?>
<formControlPr xmlns="http://schemas.microsoft.com/office/spreadsheetml/2009/9/main" objectType="CheckBox" fmlaLink="$T$23" lockText="1" noThreeD="1"/>
</file>

<file path=xl/ctrlProps/ctrlProp57.xml><?xml version="1.0" encoding="utf-8"?>
<formControlPr xmlns="http://schemas.microsoft.com/office/spreadsheetml/2009/9/main" objectType="CheckBox" fmlaLink="$T$24" lockText="1" noThreeD="1"/>
</file>

<file path=xl/ctrlProps/ctrlProp58.xml><?xml version="1.0" encoding="utf-8"?>
<formControlPr xmlns="http://schemas.microsoft.com/office/spreadsheetml/2009/9/main" objectType="CheckBox" fmlaLink="$T$25" lockText="1" noThreeD="1"/>
</file>

<file path=xl/ctrlProps/ctrlProp59.xml><?xml version="1.0" encoding="utf-8"?>
<formControlPr xmlns="http://schemas.microsoft.com/office/spreadsheetml/2009/9/main" objectType="CheckBox" fmlaLink="$U$23" lockText="1" noThreeD="1"/>
</file>

<file path=xl/ctrlProps/ctrlProp6.xml><?xml version="1.0" encoding="utf-8"?>
<formControlPr xmlns="http://schemas.microsoft.com/office/spreadsheetml/2009/9/main" objectType="CheckBox" fmlaLink="$Z$19" lockText="1" noThreeD="1"/>
</file>

<file path=xl/ctrlProps/ctrlProp60.xml><?xml version="1.0" encoding="utf-8"?>
<formControlPr xmlns="http://schemas.microsoft.com/office/spreadsheetml/2009/9/main" objectType="CheckBox" fmlaLink="$U$24" lockText="1" noThreeD="1"/>
</file>

<file path=xl/ctrlProps/ctrlProp61.xml><?xml version="1.0" encoding="utf-8"?>
<formControlPr xmlns="http://schemas.microsoft.com/office/spreadsheetml/2009/9/main" objectType="CheckBox" fmlaLink="$U$33" lockText="1" noThreeD="1"/>
</file>

<file path=xl/ctrlProps/ctrlProp62.xml><?xml version="1.0" encoding="utf-8"?>
<formControlPr xmlns="http://schemas.microsoft.com/office/spreadsheetml/2009/9/main" objectType="CheckBox" fmlaLink="$U$34" lockText="1" noThreeD="1"/>
</file>

<file path=xl/ctrlProps/ctrlProp63.xml><?xml version="1.0" encoding="utf-8"?>
<formControlPr xmlns="http://schemas.microsoft.com/office/spreadsheetml/2009/9/main" objectType="CheckBox" fmlaLink="$U$40" lockText="1" noThreeD="1"/>
</file>

<file path=xl/ctrlProps/ctrlProp64.xml><?xml version="1.0" encoding="utf-8"?>
<formControlPr xmlns="http://schemas.microsoft.com/office/spreadsheetml/2009/9/main" objectType="CheckBox" fmlaLink="$U$41" lockText="1" noThreeD="1"/>
</file>

<file path=xl/ctrlProps/ctrlProp65.xml><?xml version="1.0" encoding="utf-8"?>
<formControlPr xmlns="http://schemas.microsoft.com/office/spreadsheetml/2009/9/main" objectType="CheckBox" fmlaLink="$U$36" lockText="1" noThreeD="1"/>
</file>

<file path=xl/ctrlProps/ctrlProp66.xml><?xml version="1.0" encoding="utf-8"?>
<formControlPr xmlns="http://schemas.microsoft.com/office/spreadsheetml/2009/9/main" objectType="CheckBox" fmlaLink="$U$37" lockText="1" noThreeD="1"/>
</file>

<file path=xl/ctrlProps/ctrlProp67.xml><?xml version="1.0" encoding="utf-8"?>
<formControlPr xmlns="http://schemas.microsoft.com/office/spreadsheetml/2009/9/main" objectType="CheckBox" fmlaLink="$U$38" lockText="1" noThreeD="1"/>
</file>

<file path=xl/ctrlProps/ctrlProp68.xml><?xml version="1.0" encoding="utf-8"?>
<formControlPr xmlns="http://schemas.microsoft.com/office/spreadsheetml/2009/9/main" objectType="CheckBox" fmlaLink="$U$23" lockText="1" noThreeD="1"/>
</file>

<file path=xl/ctrlProps/ctrlProp69.xml><?xml version="1.0" encoding="utf-8"?>
<formControlPr xmlns="http://schemas.microsoft.com/office/spreadsheetml/2009/9/main" objectType="CheckBox" fmlaLink="$U$24" lockText="1" noThreeD="1"/>
</file>

<file path=xl/ctrlProps/ctrlProp7.xml><?xml version="1.0" encoding="utf-8"?>
<formControlPr xmlns="http://schemas.microsoft.com/office/spreadsheetml/2009/9/main" objectType="CheckBox" fmlaLink="$Z$20" lockText="1" noThreeD="1"/>
</file>

<file path=xl/ctrlProps/ctrlProp70.xml><?xml version="1.0" encoding="utf-8"?>
<formControlPr xmlns="http://schemas.microsoft.com/office/spreadsheetml/2009/9/main" objectType="CheckBox" fmlaLink="$U$43" lockText="1" noThreeD="1"/>
</file>

<file path=xl/ctrlProps/ctrlProp71.xml><?xml version="1.0" encoding="utf-8"?>
<formControlPr xmlns="http://schemas.microsoft.com/office/spreadsheetml/2009/9/main" objectType="CheckBox" fmlaLink="$U$44" lockText="1" noThreeD="1"/>
</file>

<file path=xl/ctrlProps/ctrlProp72.xml><?xml version="1.0" encoding="utf-8"?>
<formControlPr xmlns="http://schemas.microsoft.com/office/spreadsheetml/2009/9/main" objectType="CheckBox" fmlaLink="$U$45" lockText="1" noThreeD="1"/>
</file>

<file path=xl/ctrlProps/ctrlProp73.xml><?xml version="1.0" encoding="utf-8"?>
<formControlPr xmlns="http://schemas.microsoft.com/office/spreadsheetml/2009/9/main" objectType="CheckBox" fmlaLink="$U$18" lockText="1" noThreeD="1"/>
</file>

<file path=xl/ctrlProps/ctrlProp74.xml><?xml version="1.0" encoding="utf-8"?>
<formControlPr xmlns="http://schemas.microsoft.com/office/spreadsheetml/2009/9/main" objectType="CheckBox" fmlaLink="$U$19" lockText="1" noThreeD="1"/>
</file>

<file path=xl/ctrlProps/ctrlProp75.xml><?xml version="1.0" encoding="utf-8"?>
<formControlPr xmlns="http://schemas.microsoft.com/office/spreadsheetml/2009/9/main" objectType="CheckBox" fmlaLink="$U$29" lockText="1" noThreeD="1"/>
</file>

<file path=xl/ctrlProps/ctrlProp76.xml><?xml version="1.0" encoding="utf-8"?>
<formControlPr xmlns="http://schemas.microsoft.com/office/spreadsheetml/2009/9/main" objectType="CheckBox" fmlaLink="$U$30" lockText="1" noThreeD="1"/>
</file>

<file path=xl/ctrlProps/ctrlProp77.xml><?xml version="1.0" encoding="utf-8"?>
<formControlPr xmlns="http://schemas.microsoft.com/office/spreadsheetml/2009/9/main" objectType="CheckBox" fmlaLink="$U$36" lockText="1" noThreeD="1"/>
</file>

<file path=xl/ctrlProps/ctrlProp78.xml><?xml version="1.0" encoding="utf-8"?>
<formControlPr xmlns="http://schemas.microsoft.com/office/spreadsheetml/2009/9/main" objectType="CheckBox" fmlaLink="$U$37" lockText="1" noThreeD="1"/>
</file>

<file path=xl/ctrlProps/ctrlProp79.xml><?xml version="1.0" encoding="utf-8"?>
<formControlPr xmlns="http://schemas.microsoft.com/office/spreadsheetml/2009/9/main" objectType="CheckBox" fmlaLink="$AE$33" lockText="1" noThreeD="1"/>
</file>

<file path=xl/ctrlProps/ctrlProp8.xml><?xml version="1.0" encoding="utf-8"?>
<formControlPr xmlns="http://schemas.microsoft.com/office/spreadsheetml/2009/9/main" objectType="CheckBox" fmlaLink="$Z$19" lockText="1" noThreeD="1"/>
</file>

<file path=xl/ctrlProps/ctrlProp80.xml><?xml version="1.0" encoding="utf-8"?>
<formControlPr xmlns="http://schemas.microsoft.com/office/spreadsheetml/2009/9/main" objectType="CheckBox" fmlaLink="$AE$35" lockText="1" noThreeD="1"/>
</file>

<file path=xl/ctrlProps/ctrlProp81.xml><?xml version="1.0" encoding="utf-8"?>
<formControlPr xmlns="http://schemas.microsoft.com/office/spreadsheetml/2009/9/main" objectType="CheckBox" fmlaLink="$AE$37" lockText="1" noThreeD="1"/>
</file>

<file path=xl/ctrlProps/ctrlProp82.xml><?xml version="1.0" encoding="utf-8"?>
<formControlPr xmlns="http://schemas.microsoft.com/office/spreadsheetml/2009/9/main" objectType="CheckBox" fmlaLink="$AE$54" lockText="1" noThreeD="1"/>
</file>

<file path=xl/ctrlProps/ctrlProp83.xml><?xml version="1.0" encoding="utf-8"?>
<formControlPr xmlns="http://schemas.microsoft.com/office/spreadsheetml/2009/9/main" objectType="CheckBox" fmlaLink="$AE$56" lockText="1" noThreeD="1"/>
</file>

<file path=xl/ctrlProps/ctrlProp84.xml><?xml version="1.0" encoding="utf-8"?>
<formControlPr xmlns="http://schemas.microsoft.com/office/spreadsheetml/2009/9/main" objectType="CheckBox" fmlaLink="$AE$58" lockText="1" noThreeD="1"/>
</file>

<file path=xl/ctrlProps/ctrlProp85.xml><?xml version="1.0" encoding="utf-8"?>
<formControlPr xmlns="http://schemas.microsoft.com/office/spreadsheetml/2009/9/main" objectType="CheckBox" fmlaLink="$U$29" lockText="1" noThreeD="1"/>
</file>

<file path=xl/ctrlProps/ctrlProp86.xml><?xml version="1.0" encoding="utf-8"?>
<formControlPr xmlns="http://schemas.microsoft.com/office/spreadsheetml/2009/9/main" objectType="CheckBox" fmlaLink="$U$30" lockText="1" noThreeD="1"/>
</file>

<file path=xl/ctrlProps/ctrlProp87.xml><?xml version="1.0" encoding="utf-8"?>
<formControlPr xmlns="http://schemas.microsoft.com/office/spreadsheetml/2009/9/main" objectType="CheckBox" fmlaLink="$U$31" lockText="1" noThreeD="1"/>
</file>

<file path=xl/ctrlProps/ctrlProp88.xml><?xml version="1.0" encoding="utf-8"?>
<formControlPr xmlns="http://schemas.microsoft.com/office/spreadsheetml/2009/9/main" objectType="CheckBox" fmlaLink="$U$32" lockText="1" noThreeD="1"/>
</file>

<file path=xl/ctrlProps/ctrlProp89.xml><?xml version="1.0" encoding="utf-8"?>
<formControlPr xmlns="http://schemas.microsoft.com/office/spreadsheetml/2009/9/main" objectType="CheckBox" fmlaLink="$U$33" lockText="1" noThreeD="1"/>
</file>

<file path=xl/ctrlProps/ctrlProp9.xml><?xml version="1.0" encoding="utf-8"?>
<formControlPr xmlns="http://schemas.microsoft.com/office/spreadsheetml/2009/9/main" objectType="CheckBox" fmlaLink="$Z$21" lockText="1" noThreeD="1"/>
</file>

<file path=xl/ctrlProps/ctrlProp90.xml><?xml version="1.0" encoding="utf-8"?>
<formControlPr xmlns="http://schemas.microsoft.com/office/spreadsheetml/2009/9/main" objectType="CheckBox" fmlaLink="$U$29" lockText="1" noThreeD="1"/>
</file>

<file path=xl/ctrlProps/ctrlProp91.xml><?xml version="1.0" encoding="utf-8"?>
<formControlPr xmlns="http://schemas.microsoft.com/office/spreadsheetml/2009/9/main" objectType="CheckBox" fmlaLink="$U$30" lockText="1" noThreeD="1"/>
</file>

<file path=xl/ctrlProps/ctrlProp92.xml><?xml version="1.0" encoding="utf-8"?>
<formControlPr xmlns="http://schemas.microsoft.com/office/spreadsheetml/2009/9/main" objectType="CheckBox" fmlaLink="$U$31" lockText="1" noThreeD="1"/>
</file>

<file path=xl/ctrlProps/ctrlProp93.xml><?xml version="1.0" encoding="utf-8"?>
<formControlPr xmlns="http://schemas.microsoft.com/office/spreadsheetml/2009/9/main" objectType="CheckBox" fmlaLink="$U$32" lockText="1" noThreeD="1"/>
</file>

<file path=xl/ctrlProps/ctrlProp94.xml><?xml version="1.0" encoding="utf-8"?>
<formControlPr xmlns="http://schemas.microsoft.com/office/spreadsheetml/2009/9/main" objectType="CheckBox" fmlaLink="$U$33" lockText="1" noThreeD="1"/>
</file>

<file path=xl/ctrlProps/ctrlProp95.xml><?xml version="1.0" encoding="utf-8"?>
<formControlPr xmlns="http://schemas.microsoft.com/office/spreadsheetml/2009/9/main" objectType="CheckBox" fmlaLink="$AB$27" lockText="1" noThreeD="1"/>
</file>

<file path=xl/ctrlProps/ctrlProp96.xml><?xml version="1.0" encoding="utf-8"?>
<formControlPr xmlns="http://schemas.microsoft.com/office/spreadsheetml/2009/9/main" objectType="CheckBox" fmlaLink="$AB$29" lockText="1" noThreeD="1"/>
</file>

<file path=xl/ctrlProps/ctrlProp97.xml><?xml version="1.0" encoding="utf-8"?>
<formControlPr xmlns="http://schemas.microsoft.com/office/spreadsheetml/2009/9/main" objectType="CheckBox" fmlaLink="$AB$31" lockText="1" noThreeD="1"/>
</file>

<file path=xl/ctrlProps/ctrlProp98.xml><?xml version="1.0" encoding="utf-8"?>
<formControlPr xmlns="http://schemas.microsoft.com/office/spreadsheetml/2009/9/main" objectType="CheckBox" fmlaLink="$AB$33" lockText="1" noThreeD="1"/>
</file>

<file path=xl/ctrlProps/ctrlProp99.xml><?xml version="1.0" encoding="utf-8"?>
<formControlPr xmlns="http://schemas.microsoft.com/office/spreadsheetml/2009/9/main" objectType="CheckBox" fmlaLink="$AB$3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hyperlink" Target="#&#302;vadas!A1"/></Relationships>
</file>

<file path=xl/drawings/_rels/drawing10.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 Id="rId4" Type="http://schemas.openxmlformats.org/officeDocument/2006/relationships/hyperlink" Target="#'5. Darbuotoj&#371; patirtis (ranga)'!A1"/></Relationships>
</file>

<file path=xl/drawings/_rels/drawing11.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 Id="rId4" Type="http://schemas.openxmlformats.org/officeDocument/2006/relationships/hyperlink" Target="#'6,7. Eksploatacija'!A1"/></Relationships>
</file>

<file path=xl/drawings/_rels/drawing13.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8. Statybos darb&#371; trukm&#279;'!A1"/></Relationships>
</file>

<file path=xl/drawings/_rels/drawing14.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9. Laiko planavimas'!A1"/></Relationships>
</file>

<file path=xl/drawings/_rels/drawing15.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0. &#302;rangos garantija'!A1"/></Relationships>
</file>

<file path=xl/drawings/_rels/drawing16.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1. &#302;rangos gedim&#371; &#353;alinimas'!A1"/></Relationships>
</file>

<file path=xl/drawings/_rels/drawing17.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5" Type="http://schemas.openxmlformats.org/officeDocument/2006/relationships/hyperlink" Target="#'12. Ilgaam&#382;i&#353;kumas'!A1"/><Relationship Id="rId4"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 13. Kokyb&#279;. Langai'!A1"/><Relationship Id="rId4" Type="http://schemas.openxmlformats.org/officeDocument/2006/relationships/hyperlink" Target="#'Kriterij&#371; s&#261;ra&#353;as'!A1"/></Relationships>
</file>

<file path=xl/drawings/_rels/drawing19.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4. Kokyb&#279;. Mineralin&#279; vata'!A1"/></Relationships>
</file>

<file path=xl/drawings/_rels/drawing2.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s>
</file>

<file path=xl/drawings/_rels/drawing20.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5. Kokyb&#279;. Trinkel&#279;s'!A1"/></Relationships>
</file>

<file path=xl/drawings/_rels/drawing21.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6. Kokyb&#279;. Keramin&#279;s &#269;erp&#279;s'!A1"/></Relationships>
</file>

<file path=xl/drawings/_rels/drawing22.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7.Kokyb&#279;.Bitumin&#279;s &#269;erp&#279;s'!A1"/></Relationships>
</file>

<file path=xl/drawings/_rels/drawing23.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8. Kokyb&#279;.Keramin&#279;s plytel&#279;s'!A1"/></Relationships>
</file>

<file path=xl/drawings/_rels/drawing24.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19.Kokyb&#279;.Kabamosios lubos'!A1"/></Relationships>
</file>

<file path=xl/drawings/_rels/drawing25.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5" Type="http://schemas.openxmlformats.org/officeDocument/2006/relationships/image" Target="../media/image4.png"/><Relationship Id="rId4" Type="http://schemas.openxmlformats.org/officeDocument/2006/relationships/hyperlink" Target="#'20. Atitvar&#371; energinis naud.'!A1"/></Relationships>
</file>

<file path=xl/drawings/_rels/drawing26.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21. In&#382;.sistem&#371; efektyvumas'!A1"/></Relationships>
</file>

<file path=xl/drawings/_rels/drawing27.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22. Atsinaujinanti energija'!A1"/></Relationships>
</file>

<file path=xl/drawings/_rels/drawing28.xml.rels><?xml version="1.0" encoding="UTF-8" standalone="yes"?>
<Relationships xmlns="http://schemas.openxmlformats.org/package/2006/relationships"><Relationship Id="rId3" Type="http://schemas.openxmlformats.org/officeDocument/2006/relationships/hyperlink" Target="#'Kriterij&#371; s&#261;ra&#353;as'!A1"/><Relationship Id="rId2" Type="http://schemas.openxmlformats.org/officeDocument/2006/relationships/hyperlink" Target="#'Bendras vertinimas'!A1"/><Relationship Id="rId1" Type="http://schemas.openxmlformats.org/officeDocument/2006/relationships/hyperlink" Target="#'PD rengimas'!A1"/><Relationship Id="rId4" Type="http://schemas.openxmlformats.org/officeDocument/2006/relationships/hyperlink" Target="#'23. Statybos garantija'!A1"/></Relationships>
</file>

<file path=xl/drawings/_rels/drawing29.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image" Target="../media/image5.PNG"/><Relationship Id="rId5" Type="http://schemas.openxmlformats.org/officeDocument/2006/relationships/hyperlink" Target="#'25. Universalus dizainas'!A1"/><Relationship Id="rId4" Type="http://schemas.openxmlformats.org/officeDocument/2006/relationships/hyperlink" Target="#'Kriterij&#371; s&#261;ra&#353;as'!A1"/></Relationships>
</file>

<file path=xl/drawings/_rels/drawing3.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s>
</file>

<file path=xl/drawings/_rels/drawing4.xml.rels><?xml version="1.0" encoding="UTF-8" standalone="yes"?>
<Relationships xmlns="http://schemas.openxmlformats.org/package/2006/relationships"><Relationship Id="rId8" Type="http://schemas.openxmlformats.org/officeDocument/2006/relationships/hyperlink" Target="#'4. Darbuotoj&#371; patirtis (TP+ran)'!A1"/><Relationship Id="rId13" Type="http://schemas.openxmlformats.org/officeDocument/2006/relationships/hyperlink" Target="#'10. &#302;rangos garantija'!A1"/><Relationship Id="rId18" Type="http://schemas.openxmlformats.org/officeDocument/2006/relationships/hyperlink" Target="#'15. Kokyb&#279;. Trinkel&#279;s'!A1"/><Relationship Id="rId26" Type="http://schemas.openxmlformats.org/officeDocument/2006/relationships/hyperlink" Target="#'23. Statybos garantija'!A1"/><Relationship Id="rId3" Type="http://schemas.openxmlformats.org/officeDocument/2006/relationships/hyperlink" Target="#'Kriterij&#371; s&#261;ra&#353;as'!A1"/><Relationship Id="rId21" Type="http://schemas.openxmlformats.org/officeDocument/2006/relationships/hyperlink" Target="#'18. Kokyb&#279;.Keramin&#279;s plytel&#279;s'!A1"/><Relationship Id="rId7" Type="http://schemas.openxmlformats.org/officeDocument/2006/relationships/hyperlink" Target="#'3. Darbuotoj&#371; patirtis (TP) '!A1"/><Relationship Id="rId12" Type="http://schemas.openxmlformats.org/officeDocument/2006/relationships/hyperlink" Target="#'9. Laiko planavimas'!A1"/><Relationship Id="rId17" Type="http://schemas.openxmlformats.org/officeDocument/2006/relationships/hyperlink" Target="#'14. Kokyb&#279;. Mineralin&#279; vata'!A1"/><Relationship Id="rId25" Type="http://schemas.openxmlformats.org/officeDocument/2006/relationships/hyperlink" Target="#'22. Atsinaujinanti energija'!A1"/><Relationship Id="rId2" Type="http://schemas.openxmlformats.org/officeDocument/2006/relationships/hyperlink" Target="#&#302;vadas!A1"/><Relationship Id="rId16" Type="http://schemas.openxmlformats.org/officeDocument/2006/relationships/hyperlink" Target="#' 13. Kokyb&#279;. Langai'!A1"/><Relationship Id="rId20" Type="http://schemas.openxmlformats.org/officeDocument/2006/relationships/hyperlink" Target="#'17.Kokyb&#279;.Bitumin&#279;s &#269;erp&#279;s'!A1"/><Relationship Id="rId1" Type="http://schemas.openxmlformats.org/officeDocument/2006/relationships/hyperlink" Target="#'PD rengimas'!A1"/><Relationship Id="rId6" Type="http://schemas.openxmlformats.org/officeDocument/2006/relationships/hyperlink" Target="#'2. Aplinkosaugos charakteristik'!A1"/><Relationship Id="rId11" Type="http://schemas.openxmlformats.org/officeDocument/2006/relationships/hyperlink" Target="#'8. Statybos darb&#371; trukm&#279;'!A1"/><Relationship Id="rId24" Type="http://schemas.openxmlformats.org/officeDocument/2006/relationships/hyperlink" Target="#'21. In&#382;.sistem&#371; efektyvumas'!A1"/><Relationship Id="rId5" Type="http://schemas.openxmlformats.org/officeDocument/2006/relationships/hyperlink" Target="#'1. Darbo u&#382;mokestis'!A1"/><Relationship Id="rId15" Type="http://schemas.openxmlformats.org/officeDocument/2006/relationships/hyperlink" Target="#'12. Ilgaam&#382;i&#353;kumas'!A1"/><Relationship Id="rId23" Type="http://schemas.openxmlformats.org/officeDocument/2006/relationships/hyperlink" Target="#'20. Atitvar&#371; energinis naud.'!A1"/><Relationship Id="rId28" Type="http://schemas.openxmlformats.org/officeDocument/2006/relationships/hyperlink" Target="#'25. Universalus dizainas'!A1"/><Relationship Id="rId10" Type="http://schemas.openxmlformats.org/officeDocument/2006/relationships/hyperlink" Target="#'6,7. Eksploatacija'!A1"/><Relationship Id="rId19" Type="http://schemas.openxmlformats.org/officeDocument/2006/relationships/hyperlink" Target="#'16. Kokyb&#279;. Keramin&#279;s &#269;erp&#279;s'!A1"/><Relationship Id="rId4" Type="http://schemas.openxmlformats.org/officeDocument/2006/relationships/hyperlink" Target="#'Bendras vertinimas'!A1"/><Relationship Id="rId9" Type="http://schemas.openxmlformats.org/officeDocument/2006/relationships/hyperlink" Target="#'5. Darbuotoj&#371; patirtis (ranga)'!A1"/><Relationship Id="rId14" Type="http://schemas.openxmlformats.org/officeDocument/2006/relationships/hyperlink" Target="#'11. &#302;rangos gedim&#371; &#353;alinimas'!A1"/><Relationship Id="rId22" Type="http://schemas.openxmlformats.org/officeDocument/2006/relationships/hyperlink" Target="#'19.Kokyb&#279;.Kabamosios lubos'!A1"/><Relationship Id="rId27" Type="http://schemas.openxmlformats.org/officeDocument/2006/relationships/hyperlink" Target="#'24. Tiek&#279;jo darb&#371; dalis '!A1"/></Relationships>
</file>

<file path=xl/drawings/_rels/drawing5.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 Id="rId4" Type="http://schemas.openxmlformats.org/officeDocument/2006/relationships/hyperlink" Target="#'1. Darbo u&#382;mokestis'!A1"/></Relationships>
</file>

<file path=xl/drawings/_rels/drawing6.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 Id="rId4" Type="http://schemas.openxmlformats.org/officeDocument/2006/relationships/hyperlink" Target="#'1. Darbo u&#382;mokestis'!A1"/></Relationships>
</file>

<file path=xl/drawings/_rels/drawing7.xml.rels><?xml version="1.0" encoding="UTF-8" standalone="yes"?>
<Relationships xmlns="http://schemas.openxmlformats.org/package/2006/relationships"><Relationship Id="rId3" Type="http://schemas.openxmlformats.org/officeDocument/2006/relationships/hyperlink" Target="#'PD rengimas'!A1"/><Relationship Id="rId2" Type="http://schemas.openxmlformats.org/officeDocument/2006/relationships/hyperlink" Target="#'Kriterij&#371; s&#261;ra&#353;as'!A1"/><Relationship Id="rId1" Type="http://schemas.openxmlformats.org/officeDocument/2006/relationships/hyperlink" Target="#'2. Aplinkosaugos charakteristik'!A1"/><Relationship Id="rId4" Type="http://schemas.openxmlformats.org/officeDocument/2006/relationships/hyperlink" Target="#'Bendras vertinimas'!A1"/></Relationships>
</file>

<file path=xl/drawings/_rels/drawing8.xml.rels><?xml version="1.0" encoding="UTF-8" standalone="yes"?>
<Relationships xmlns="http://schemas.openxmlformats.org/package/2006/relationships"><Relationship Id="rId3" Type="http://schemas.openxmlformats.org/officeDocument/2006/relationships/hyperlink" Target="#'PD rengimas'!A1"/><Relationship Id="rId2" Type="http://schemas.openxmlformats.org/officeDocument/2006/relationships/hyperlink" Target="#'Kriterij&#371; s&#261;ra&#353;as'!A1"/><Relationship Id="rId1" Type="http://schemas.openxmlformats.org/officeDocument/2006/relationships/hyperlink" Target="#'3. Darbuotoj&#371; patirtis (TP) '!A1"/><Relationship Id="rId4" Type="http://schemas.openxmlformats.org/officeDocument/2006/relationships/hyperlink" Target="#'Bendras vertinimas'!A1"/></Relationships>
</file>

<file path=xl/drawings/_rels/drawing9.xml.rels><?xml version="1.0" encoding="UTF-8" standalone="yes"?>
<Relationships xmlns="http://schemas.openxmlformats.org/package/2006/relationships"><Relationship Id="rId3" Type="http://schemas.openxmlformats.org/officeDocument/2006/relationships/hyperlink" Target="#'Bendras vertinimas'!A1"/><Relationship Id="rId2" Type="http://schemas.openxmlformats.org/officeDocument/2006/relationships/hyperlink" Target="#'PD rengimas'!A1"/><Relationship Id="rId1" Type="http://schemas.openxmlformats.org/officeDocument/2006/relationships/hyperlink" Target="#'Kriterij&#371; s&#261;ra&#353;as'!A1"/><Relationship Id="rId4" Type="http://schemas.openxmlformats.org/officeDocument/2006/relationships/hyperlink" Target="#'4. Darbuotoj&#371; patirtis (TP+ran)'!A1"/></Relationships>
</file>

<file path=xl/drawings/drawing1.xml><?xml version="1.0" encoding="utf-8"?>
<xdr:wsDr xmlns:xdr="http://schemas.openxmlformats.org/drawingml/2006/spreadsheetDrawing" xmlns:a="http://schemas.openxmlformats.org/drawingml/2006/main">
  <xdr:oneCellAnchor>
    <xdr:from>
      <xdr:col>12</xdr:col>
      <xdr:colOff>490537</xdr:colOff>
      <xdr:row>2</xdr:row>
      <xdr:rowOff>26193</xdr:rowOff>
    </xdr:from>
    <xdr:ext cx="1462089" cy="1392553"/>
    <xdr:pic>
      <xdr:nvPicPr>
        <xdr:cNvPr id="2" name="Picture 1"/>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tretch>
          <a:fillRect/>
        </a:stretch>
      </xdr:blipFill>
      <xdr:spPr>
        <a:xfrm>
          <a:off x="8312943" y="216693"/>
          <a:ext cx="1462089" cy="1392553"/>
        </a:xfrm>
        <a:prstGeom prst="rect">
          <a:avLst/>
        </a:prstGeom>
      </xdr:spPr>
    </xdr:pic>
    <xdr:clientData/>
  </xdr:oneCellAnchor>
  <xdr:oneCellAnchor>
    <xdr:from>
      <xdr:col>0</xdr:col>
      <xdr:colOff>133349</xdr:colOff>
      <xdr:row>3</xdr:row>
      <xdr:rowOff>76200</xdr:rowOff>
    </xdr:from>
    <xdr:ext cx="1885855" cy="729352"/>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49" y="600075"/>
          <a:ext cx="1885855" cy="729352"/>
        </a:xfrm>
        <a:prstGeom prst="rect">
          <a:avLst/>
        </a:prstGeom>
      </xdr:spPr>
    </xdr:pic>
    <xdr:clientData/>
  </xdr:oneCellAnchor>
  <xdr:twoCellAnchor>
    <xdr:from>
      <xdr:col>0</xdr:col>
      <xdr:colOff>333375</xdr:colOff>
      <xdr:row>9</xdr:row>
      <xdr:rowOff>1457</xdr:rowOff>
    </xdr:from>
    <xdr:to>
      <xdr:col>1</xdr:col>
      <xdr:colOff>180975</xdr:colOff>
      <xdr:row>11</xdr:row>
      <xdr:rowOff>0</xdr:rowOff>
    </xdr:to>
    <xdr:grpSp>
      <xdr:nvGrpSpPr>
        <xdr:cNvPr id="4" name="Group 3"/>
        <xdr:cNvGrpSpPr/>
      </xdr:nvGrpSpPr>
      <xdr:grpSpPr>
        <a:xfrm>
          <a:off x="333375" y="2125532"/>
          <a:ext cx="457200" cy="379543"/>
          <a:chOff x="396241" y="1152527"/>
          <a:chExt cx="638172" cy="794379"/>
        </a:xfrm>
      </xdr:grpSpPr>
      <xdr:sp macro="" textlink="">
        <xdr:nvSpPr>
          <xdr:cNvPr id="5" name="Freeform 4"/>
          <xdr:cNvSpPr/>
        </xdr:nvSpPr>
        <xdr:spPr>
          <a:xfrm rot="5400000" flipH="1">
            <a:off x="272665" y="1293762"/>
            <a:ext cx="667280" cy="384809"/>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Freeform 5"/>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Text Placeholder 3"/>
          <xdr:cNvSpPr txBox="1">
            <a:spLocks/>
          </xdr:cNvSpPr>
        </xdr:nvSpPr>
        <xdr:spPr>
          <a:xfrm>
            <a:off x="531385" y="1252781"/>
            <a:ext cx="352048" cy="655311"/>
          </a:xfrm>
          <a:prstGeom prst="rect">
            <a:avLst/>
          </a:prstGeom>
        </xdr:spPr>
        <xdr:txBody>
          <a:bodyPr wrap="square" lIns="0" tIns="0" rIns="0" bIns="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rPr>
              <a:t>1</a:t>
            </a:r>
          </a:p>
        </xdr:txBody>
      </xdr:sp>
    </xdr:grpSp>
    <xdr:clientData/>
  </xdr:twoCellAnchor>
  <xdr:twoCellAnchor>
    <xdr:from>
      <xdr:col>0</xdr:col>
      <xdr:colOff>333375</xdr:colOff>
      <xdr:row>62</xdr:row>
      <xdr:rowOff>0</xdr:rowOff>
    </xdr:from>
    <xdr:to>
      <xdr:col>1</xdr:col>
      <xdr:colOff>180975</xdr:colOff>
      <xdr:row>64</xdr:row>
      <xdr:rowOff>0</xdr:rowOff>
    </xdr:to>
    <xdr:grpSp>
      <xdr:nvGrpSpPr>
        <xdr:cNvPr id="12" name="Group 11"/>
        <xdr:cNvGrpSpPr/>
      </xdr:nvGrpSpPr>
      <xdr:grpSpPr>
        <a:xfrm>
          <a:off x="333375" y="12658725"/>
          <a:ext cx="457200" cy="381000"/>
          <a:chOff x="396241" y="1152525"/>
          <a:chExt cx="638172" cy="794381"/>
        </a:xfrm>
      </xdr:grpSpPr>
      <xdr:sp macro="" textlink="">
        <xdr:nvSpPr>
          <xdr:cNvPr id="13" name="Freeform 12"/>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 name="Freeform 13"/>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0</xdr:col>
      <xdr:colOff>333375</xdr:colOff>
      <xdr:row>86</xdr:row>
      <xdr:rowOff>190500</xdr:rowOff>
    </xdr:from>
    <xdr:to>
      <xdr:col>1</xdr:col>
      <xdr:colOff>180975</xdr:colOff>
      <xdr:row>88</xdr:row>
      <xdr:rowOff>180975</xdr:rowOff>
    </xdr:to>
    <xdr:grpSp>
      <xdr:nvGrpSpPr>
        <xdr:cNvPr id="16" name="Group 15"/>
        <xdr:cNvGrpSpPr/>
      </xdr:nvGrpSpPr>
      <xdr:grpSpPr>
        <a:xfrm>
          <a:off x="333375" y="18183225"/>
          <a:ext cx="457200" cy="371475"/>
          <a:chOff x="396241" y="1152525"/>
          <a:chExt cx="638172" cy="794381"/>
        </a:xfrm>
      </xdr:grpSpPr>
      <xdr:sp macro="" textlink="">
        <xdr:nvSpPr>
          <xdr:cNvPr id="17" name="Freeform 16"/>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 name="Freeform 17"/>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0</xdr:col>
      <xdr:colOff>333375</xdr:colOff>
      <xdr:row>35</xdr:row>
      <xdr:rowOff>0</xdr:rowOff>
    </xdr:from>
    <xdr:to>
      <xdr:col>1</xdr:col>
      <xdr:colOff>180975</xdr:colOff>
      <xdr:row>37</xdr:row>
      <xdr:rowOff>0</xdr:rowOff>
    </xdr:to>
    <xdr:grpSp>
      <xdr:nvGrpSpPr>
        <xdr:cNvPr id="20" name="Group 19"/>
        <xdr:cNvGrpSpPr/>
      </xdr:nvGrpSpPr>
      <xdr:grpSpPr>
        <a:xfrm>
          <a:off x="333375" y="7067550"/>
          <a:ext cx="457200" cy="381000"/>
          <a:chOff x="396241" y="1152525"/>
          <a:chExt cx="638172" cy="794381"/>
        </a:xfrm>
      </xdr:grpSpPr>
      <xdr:sp macro="" textlink="">
        <xdr:nvSpPr>
          <xdr:cNvPr id="21" name="Freeform 20"/>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 name="Freeform 21"/>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0</xdr:col>
      <xdr:colOff>333375</xdr:colOff>
      <xdr:row>46</xdr:row>
      <xdr:rowOff>0</xdr:rowOff>
    </xdr:from>
    <xdr:to>
      <xdr:col>1</xdr:col>
      <xdr:colOff>180975</xdr:colOff>
      <xdr:row>48</xdr:row>
      <xdr:rowOff>0</xdr:rowOff>
    </xdr:to>
    <xdr:grpSp>
      <xdr:nvGrpSpPr>
        <xdr:cNvPr id="24" name="Group 23"/>
        <xdr:cNvGrpSpPr/>
      </xdr:nvGrpSpPr>
      <xdr:grpSpPr>
        <a:xfrm>
          <a:off x="333375" y="9610725"/>
          <a:ext cx="457200" cy="381000"/>
          <a:chOff x="396241" y="1152525"/>
          <a:chExt cx="638172" cy="794381"/>
        </a:xfrm>
      </xdr:grpSpPr>
      <xdr:sp macro="" textlink="">
        <xdr:nvSpPr>
          <xdr:cNvPr id="25" name="Freeform 24"/>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 name="Freeform 25"/>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0</xdr:col>
      <xdr:colOff>333375</xdr:colOff>
      <xdr:row>126</xdr:row>
      <xdr:rowOff>0</xdr:rowOff>
    </xdr:from>
    <xdr:to>
      <xdr:col>1</xdr:col>
      <xdr:colOff>180975</xdr:colOff>
      <xdr:row>127</xdr:row>
      <xdr:rowOff>180975</xdr:rowOff>
    </xdr:to>
    <xdr:grpSp>
      <xdr:nvGrpSpPr>
        <xdr:cNvPr id="52" name="Group 51"/>
        <xdr:cNvGrpSpPr/>
      </xdr:nvGrpSpPr>
      <xdr:grpSpPr>
        <a:xfrm>
          <a:off x="333375" y="29089350"/>
          <a:ext cx="457200" cy="371475"/>
          <a:chOff x="396241" y="1152525"/>
          <a:chExt cx="638172" cy="794381"/>
        </a:xfrm>
      </xdr:grpSpPr>
      <xdr:sp macro="" textlink="">
        <xdr:nvSpPr>
          <xdr:cNvPr id="53" name="Freeform 52"/>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 name="Freeform 53"/>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0</xdr:col>
      <xdr:colOff>381000</xdr:colOff>
      <xdr:row>60</xdr:row>
      <xdr:rowOff>12700</xdr:rowOff>
    </xdr:from>
    <xdr:to>
      <xdr:col>0</xdr:col>
      <xdr:colOff>601663</xdr:colOff>
      <xdr:row>61</xdr:row>
      <xdr:rowOff>0</xdr:rowOff>
    </xdr:to>
    <xdr:sp macro="" textlink="">
      <xdr:nvSpPr>
        <xdr:cNvPr id="32" name="Freeform 31"/>
        <xdr:cNvSpPr>
          <a:spLocks noEditPoints="1"/>
        </xdr:cNvSpPr>
      </xdr:nvSpPr>
      <xdr:spPr bwMode="auto">
        <a:xfrm>
          <a:off x="381000" y="123952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390525</xdr:colOff>
      <xdr:row>33</xdr:row>
      <xdr:rowOff>28575</xdr:rowOff>
    </xdr:from>
    <xdr:to>
      <xdr:col>1</xdr:col>
      <xdr:colOff>1588</xdr:colOff>
      <xdr:row>33</xdr:row>
      <xdr:rowOff>206375</xdr:rowOff>
    </xdr:to>
    <xdr:sp macro="" textlink="">
      <xdr:nvSpPr>
        <xdr:cNvPr id="36" name="Freeform 35"/>
        <xdr:cNvSpPr>
          <a:spLocks noEditPoints="1"/>
        </xdr:cNvSpPr>
      </xdr:nvSpPr>
      <xdr:spPr bwMode="auto">
        <a:xfrm>
          <a:off x="390525" y="17640300"/>
          <a:ext cx="220663" cy="177800"/>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12</xdr:col>
      <xdr:colOff>408560</xdr:colOff>
      <xdr:row>131</xdr:row>
      <xdr:rowOff>24175</xdr:rowOff>
    </xdr:from>
    <xdr:to>
      <xdr:col>12</xdr:col>
      <xdr:colOff>562806</xdr:colOff>
      <xdr:row>131</xdr:row>
      <xdr:rowOff>183441</xdr:rowOff>
    </xdr:to>
    <xdr:sp macro="" textlink="">
      <xdr:nvSpPr>
        <xdr:cNvPr id="38" name="Freeform 37">
          <a:hlinkClick xmlns:r="http://schemas.openxmlformats.org/officeDocument/2006/relationships" r:id="rId4"/>
        </xdr:cNvPr>
        <xdr:cNvSpPr>
          <a:spLocks noEditPoints="1"/>
        </xdr:cNvSpPr>
      </xdr:nvSpPr>
      <xdr:spPr bwMode="auto">
        <a:xfrm>
          <a:off x="8243719" y="27769968"/>
          <a:ext cx="154246" cy="15926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0</xdr:col>
      <xdr:colOff>333375</xdr:colOff>
      <xdr:row>23</xdr:row>
      <xdr:rowOff>0</xdr:rowOff>
    </xdr:from>
    <xdr:to>
      <xdr:col>1</xdr:col>
      <xdr:colOff>180975</xdr:colOff>
      <xdr:row>25</xdr:row>
      <xdr:rowOff>0</xdr:rowOff>
    </xdr:to>
    <xdr:grpSp>
      <xdr:nvGrpSpPr>
        <xdr:cNvPr id="30" name="Group 29"/>
        <xdr:cNvGrpSpPr/>
      </xdr:nvGrpSpPr>
      <xdr:grpSpPr>
        <a:xfrm>
          <a:off x="333375" y="4791075"/>
          <a:ext cx="457200" cy="381000"/>
          <a:chOff x="333375" y="5468938"/>
          <a:chExt cx="458788" cy="381000"/>
        </a:xfrm>
      </xdr:grpSpPr>
      <xdr:grpSp>
        <xdr:nvGrpSpPr>
          <xdr:cNvPr id="8" name="Group 7"/>
          <xdr:cNvGrpSpPr/>
        </xdr:nvGrpSpPr>
        <xdr:grpSpPr>
          <a:xfrm>
            <a:off x="333375" y="5468938"/>
            <a:ext cx="458788" cy="381000"/>
            <a:chOff x="396241" y="1152525"/>
            <a:chExt cx="638172" cy="794381"/>
          </a:xfrm>
        </xdr:grpSpPr>
        <xdr:sp macro="" textlink="">
          <xdr:nvSpPr>
            <xdr:cNvPr id="9" name="Freeform 8"/>
            <xdr:cNvSpPr/>
          </xdr:nvSpPr>
          <xdr:spPr>
            <a:xfrm rot="5400000" flipH="1">
              <a:off x="255959" y="1293760"/>
              <a:ext cx="667279" cy="384810"/>
            </a:xfrm>
            <a:custGeom>
              <a:avLst/>
              <a:gdLst>
                <a:gd name="connsiteX0" fmla="*/ 0 w 1760220"/>
                <a:gd name="connsiteY0" fmla="*/ 384810 h 384810"/>
                <a:gd name="connsiteX1" fmla="*/ 241576 w 1760220"/>
                <a:gd name="connsiteY1" fmla="*/ 0 h 384810"/>
                <a:gd name="connsiteX2" fmla="*/ 1760220 w 1760220"/>
                <a:gd name="connsiteY2" fmla="*/ 0 h 384810"/>
                <a:gd name="connsiteX3" fmla="*/ 1518644 w 1760220"/>
                <a:gd name="connsiteY3" fmla="*/ 384810 h 384810"/>
                <a:gd name="connsiteX4" fmla="*/ 0 w 1760220"/>
                <a:gd name="connsiteY4" fmla="*/ 384810 h 3848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0220" h="384810">
                  <a:moveTo>
                    <a:pt x="0" y="384810"/>
                  </a:moveTo>
                  <a:lnTo>
                    <a:pt x="241576" y="0"/>
                  </a:lnTo>
                  <a:lnTo>
                    <a:pt x="1760220" y="0"/>
                  </a:lnTo>
                  <a:lnTo>
                    <a:pt x="1518644" y="384810"/>
                  </a:lnTo>
                  <a:lnTo>
                    <a:pt x="0" y="384810"/>
                  </a:lnTo>
                  <a:close/>
                </a:path>
              </a:pathLst>
            </a:custGeom>
            <a:solidFill>
              <a:srgbClr val="1764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0" name="Freeform 9"/>
            <xdr:cNvSpPr/>
          </xdr:nvSpPr>
          <xdr:spPr>
            <a:xfrm rot="5400000">
              <a:off x="363272" y="1275765"/>
              <a:ext cx="704110" cy="638172"/>
            </a:xfrm>
            <a:custGeom>
              <a:avLst/>
              <a:gdLst>
                <a:gd name="connsiteX0" fmla="*/ 0 w 1524000"/>
                <a:gd name="connsiteY0" fmla="*/ 0 h 838200"/>
                <a:gd name="connsiteX1" fmla="*/ 1524000 w 1524000"/>
                <a:gd name="connsiteY1" fmla="*/ 0 h 838200"/>
                <a:gd name="connsiteX2" fmla="*/ 1524000 w 1524000"/>
                <a:gd name="connsiteY2" fmla="*/ 838200 h 838200"/>
                <a:gd name="connsiteX3" fmla="*/ 0 w 1524000"/>
                <a:gd name="connsiteY3" fmla="*/ 838200 h 838200"/>
                <a:gd name="connsiteX4" fmla="*/ 0 w 1524000"/>
                <a:gd name="connsiteY4" fmla="*/ 0 h 838200"/>
                <a:gd name="connsiteX0" fmla="*/ 304800 w 1524000"/>
                <a:gd name="connsiteY0" fmla="*/ 0 h 1238250"/>
                <a:gd name="connsiteX1" fmla="*/ 1524000 w 1524000"/>
                <a:gd name="connsiteY1" fmla="*/ 400050 h 1238250"/>
                <a:gd name="connsiteX2" fmla="*/ 1524000 w 1524000"/>
                <a:gd name="connsiteY2" fmla="*/ 1238250 h 1238250"/>
                <a:gd name="connsiteX3" fmla="*/ 0 w 1524000"/>
                <a:gd name="connsiteY3" fmla="*/ 1238250 h 1238250"/>
                <a:gd name="connsiteX4" fmla="*/ 304800 w 1524000"/>
                <a:gd name="connsiteY4" fmla="*/ 0 h 1238250"/>
                <a:gd name="connsiteX0" fmla="*/ 304800 w 1752600"/>
                <a:gd name="connsiteY0" fmla="*/ 0 h 1238250"/>
                <a:gd name="connsiteX1" fmla="*/ 1752600 w 1752600"/>
                <a:gd name="connsiteY1" fmla="*/ 400050 h 1238250"/>
                <a:gd name="connsiteX2" fmla="*/ 1524000 w 1752600"/>
                <a:gd name="connsiteY2" fmla="*/ 1238250 h 1238250"/>
                <a:gd name="connsiteX3" fmla="*/ 0 w 1752600"/>
                <a:gd name="connsiteY3" fmla="*/ 1238250 h 1238250"/>
                <a:gd name="connsiteX4" fmla="*/ 304800 w 1752600"/>
                <a:gd name="connsiteY4" fmla="*/ 0 h 1238250"/>
                <a:gd name="connsiteX0" fmla="*/ 304800 w 1714500"/>
                <a:gd name="connsiteY0" fmla="*/ 0 h 1238250"/>
                <a:gd name="connsiteX1" fmla="*/ 1714500 w 1714500"/>
                <a:gd name="connsiteY1" fmla="*/ 390525 h 1238250"/>
                <a:gd name="connsiteX2" fmla="*/ 1524000 w 1714500"/>
                <a:gd name="connsiteY2" fmla="*/ 1238250 h 1238250"/>
                <a:gd name="connsiteX3" fmla="*/ 0 w 1714500"/>
                <a:gd name="connsiteY3" fmla="*/ 1238250 h 1238250"/>
                <a:gd name="connsiteX4" fmla="*/ 304800 w 1714500"/>
                <a:gd name="connsiteY4" fmla="*/ 0 h 1238250"/>
                <a:gd name="connsiteX0" fmla="*/ 263525 w 1714500"/>
                <a:gd name="connsiteY0" fmla="*/ 0 h 1247775"/>
                <a:gd name="connsiteX1" fmla="*/ 1714500 w 1714500"/>
                <a:gd name="connsiteY1" fmla="*/ 400050 h 1247775"/>
                <a:gd name="connsiteX2" fmla="*/ 1524000 w 1714500"/>
                <a:gd name="connsiteY2" fmla="*/ 1247775 h 1247775"/>
                <a:gd name="connsiteX3" fmla="*/ 0 w 1714500"/>
                <a:gd name="connsiteY3" fmla="*/ 1247775 h 1247775"/>
                <a:gd name="connsiteX4" fmla="*/ 263525 w 1714500"/>
                <a:gd name="connsiteY4" fmla="*/ 0 h 1247775"/>
                <a:gd name="connsiteX0" fmla="*/ 263525 w 1752600"/>
                <a:gd name="connsiteY0" fmla="*/ 0 h 1247775"/>
                <a:gd name="connsiteX1" fmla="*/ 1752600 w 1752600"/>
                <a:gd name="connsiteY1" fmla="*/ 400050 h 1247775"/>
                <a:gd name="connsiteX2" fmla="*/ 1524000 w 1752600"/>
                <a:gd name="connsiteY2" fmla="*/ 1247775 h 1247775"/>
                <a:gd name="connsiteX3" fmla="*/ 0 w 1752600"/>
                <a:gd name="connsiteY3" fmla="*/ 1247775 h 1247775"/>
                <a:gd name="connsiteX4" fmla="*/ 263525 w 1752600"/>
                <a:gd name="connsiteY4" fmla="*/ 0 h 1247775"/>
                <a:gd name="connsiteX0" fmla="*/ 409575 w 1752600"/>
                <a:gd name="connsiteY0" fmla="*/ 0 h 1298575"/>
                <a:gd name="connsiteX1" fmla="*/ 1752600 w 1752600"/>
                <a:gd name="connsiteY1" fmla="*/ 450850 h 1298575"/>
                <a:gd name="connsiteX2" fmla="*/ 1524000 w 1752600"/>
                <a:gd name="connsiteY2" fmla="*/ 1298575 h 1298575"/>
                <a:gd name="connsiteX3" fmla="*/ 0 w 1752600"/>
                <a:gd name="connsiteY3" fmla="*/ 1298575 h 1298575"/>
                <a:gd name="connsiteX4" fmla="*/ 409575 w 1752600"/>
                <a:gd name="connsiteY4" fmla="*/ 0 h 1298575"/>
                <a:gd name="connsiteX0" fmla="*/ 409575 w 1828800"/>
                <a:gd name="connsiteY0" fmla="*/ 0 h 1298575"/>
                <a:gd name="connsiteX1" fmla="*/ 1828800 w 1828800"/>
                <a:gd name="connsiteY1" fmla="*/ 447675 h 1298575"/>
                <a:gd name="connsiteX2" fmla="*/ 1524000 w 1828800"/>
                <a:gd name="connsiteY2" fmla="*/ 1298575 h 1298575"/>
                <a:gd name="connsiteX3" fmla="*/ 0 w 1828800"/>
                <a:gd name="connsiteY3" fmla="*/ 1298575 h 1298575"/>
                <a:gd name="connsiteX4" fmla="*/ 409575 w 1828800"/>
                <a:gd name="connsiteY4" fmla="*/ 0 h 1298575"/>
                <a:gd name="connsiteX0" fmla="*/ 409575 w 1857375"/>
                <a:gd name="connsiteY0" fmla="*/ 0 h 1298575"/>
                <a:gd name="connsiteX1" fmla="*/ 1857375 w 1857375"/>
                <a:gd name="connsiteY1" fmla="*/ 447675 h 1298575"/>
                <a:gd name="connsiteX2" fmla="*/ 1524000 w 1857375"/>
                <a:gd name="connsiteY2" fmla="*/ 1298575 h 1298575"/>
                <a:gd name="connsiteX3" fmla="*/ 0 w 1857375"/>
                <a:gd name="connsiteY3" fmla="*/ 1298575 h 1298575"/>
                <a:gd name="connsiteX4" fmla="*/ 409575 w 1857375"/>
                <a:gd name="connsiteY4" fmla="*/ 0 h 12985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57375" h="1298575">
                  <a:moveTo>
                    <a:pt x="409575" y="0"/>
                  </a:moveTo>
                  <a:lnTo>
                    <a:pt x="1857375" y="447675"/>
                  </a:lnTo>
                  <a:lnTo>
                    <a:pt x="1524000" y="1298575"/>
                  </a:lnTo>
                  <a:lnTo>
                    <a:pt x="0" y="1298575"/>
                  </a:lnTo>
                  <a:lnTo>
                    <a:pt x="409575" y="0"/>
                  </a:lnTo>
                  <a:close/>
                </a:path>
              </a:pathLst>
            </a:custGeom>
            <a:solidFill>
              <a:srgbClr val="8EBA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42" name="Text Placeholder 3"/>
          <xdr:cNvSpPr txBox="1">
            <a:spLocks/>
          </xdr:cNvSpPr>
        </xdr:nvSpPr>
        <xdr:spPr>
          <a:xfrm>
            <a:off x="428625" y="5516563"/>
            <a:ext cx="253803"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2</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grpSp>
    <xdr:clientData/>
  </xdr:twoCellAnchor>
  <xdr:twoCellAnchor>
    <xdr:from>
      <xdr:col>0</xdr:col>
      <xdr:colOff>460375</xdr:colOff>
      <xdr:row>35</xdr:row>
      <xdr:rowOff>55563</xdr:rowOff>
    </xdr:from>
    <xdr:to>
      <xdr:col>1</xdr:col>
      <xdr:colOff>102990</xdr:colOff>
      <xdr:row>36</xdr:row>
      <xdr:rowOff>178162</xdr:rowOff>
    </xdr:to>
    <xdr:sp macro="" textlink="">
      <xdr:nvSpPr>
        <xdr:cNvPr id="43" name="Text Placeholder 3"/>
        <xdr:cNvSpPr txBox="1">
          <a:spLocks/>
        </xdr:cNvSpPr>
      </xdr:nvSpPr>
      <xdr:spPr>
        <a:xfrm>
          <a:off x="460375" y="7802563"/>
          <a:ext cx="253803"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3</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clientData/>
  </xdr:twoCellAnchor>
  <xdr:twoCellAnchor>
    <xdr:from>
      <xdr:col>0</xdr:col>
      <xdr:colOff>460374</xdr:colOff>
      <xdr:row>46</xdr:row>
      <xdr:rowOff>63500</xdr:rowOff>
    </xdr:from>
    <xdr:to>
      <xdr:col>1</xdr:col>
      <xdr:colOff>104171</xdr:colOff>
      <xdr:row>47</xdr:row>
      <xdr:rowOff>186099</xdr:rowOff>
    </xdr:to>
    <xdr:sp macro="" textlink="">
      <xdr:nvSpPr>
        <xdr:cNvPr id="51" name="Text Placeholder 3"/>
        <xdr:cNvSpPr txBox="1">
          <a:spLocks/>
        </xdr:cNvSpPr>
      </xdr:nvSpPr>
      <xdr:spPr>
        <a:xfrm>
          <a:off x="460374" y="9366250"/>
          <a:ext cx="252339"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4</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clientData/>
  </xdr:twoCellAnchor>
  <xdr:twoCellAnchor>
    <xdr:from>
      <xdr:col>0</xdr:col>
      <xdr:colOff>428625</xdr:colOff>
      <xdr:row>62</xdr:row>
      <xdr:rowOff>42334</xdr:rowOff>
    </xdr:from>
    <xdr:to>
      <xdr:col>1</xdr:col>
      <xdr:colOff>72422</xdr:colOff>
      <xdr:row>63</xdr:row>
      <xdr:rowOff>164933</xdr:rowOff>
    </xdr:to>
    <xdr:sp macro="" textlink="">
      <xdr:nvSpPr>
        <xdr:cNvPr id="56" name="Text Placeholder 3"/>
        <xdr:cNvSpPr txBox="1">
          <a:spLocks/>
        </xdr:cNvSpPr>
      </xdr:nvSpPr>
      <xdr:spPr>
        <a:xfrm>
          <a:off x="428625" y="12012084"/>
          <a:ext cx="252339"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5</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clientData/>
  </xdr:twoCellAnchor>
  <xdr:twoCellAnchor>
    <xdr:from>
      <xdr:col>0</xdr:col>
      <xdr:colOff>428625</xdr:colOff>
      <xdr:row>87</xdr:row>
      <xdr:rowOff>37041</xdr:rowOff>
    </xdr:from>
    <xdr:to>
      <xdr:col>1</xdr:col>
      <xdr:colOff>72422</xdr:colOff>
      <xdr:row>88</xdr:row>
      <xdr:rowOff>159640</xdr:rowOff>
    </xdr:to>
    <xdr:sp macro="" textlink="">
      <xdr:nvSpPr>
        <xdr:cNvPr id="57" name="Text Placeholder 3"/>
        <xdr:cNvSpPr txBox="1">
          <a:spLocks/>
        </xdr:cNvSpPr>
      </xdr:nvSpPr>
      <xdr:spPr>
        <a:xfrm>
          <a:off x="428625" y="17859374"/>
          <a:ext cx="252339"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6</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clientData/>
  </xdr:twoCellAnchor>
  <xdr:twoCellAnchor>
    <xdr:from>
      <xdr:col>0</xdr:col>
      <xdr:colOff>455083</xdr:colOff>
      <xdr:row>126</xdr:row>
      <xdr:rowOff>42333</xdr:rowOff>
    </xdr:from>
    <xdr:to>
      <xdr:col>1</xdr:col>
      <xdr:colOff>98880</xdr:colOff>
      <xdr:row>127</xdr:row>
      <xdr:rowOff>164932</xdr:rowOff>
    </xdr:to>
    <xdr:sp macro="" textlink="">
      <xdr:nvSpPr>
        <xdr:cNvPr id="58" name="Text Placeholder 3"/>
        <xdr:cNvSpPr txBox="1">
          <a:spLocks/>
        </xdr:cNvSpPr>
      </xdr:nvSpPr>
      <xdr:spPr>
        <a:xfrm>
          <a:off x="455083" y="27363208"/>
          <a:ext cx="252339" cy="313099"/>
        </a:xfrm>
        <a:prstGeom prst="rect">
          <a:avLst/>
        </a:prstGeom>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spcBef>
              <a:spcPct val="20000"/>
            </a:spcBef>
            <a:defRPr/>
          </a:pPr>
          <a:r>
            <a:rPr lang="lt-LT" sz="2000" b="1" cap="none" spc="0">
              <a:ln w="10160">
                <a:noFill/>
                <a:prstDash val="solid"/>
              </a:ln>
              <a:solidFill>
                <a:schemeClr val="bg1"/>
              </a:solidFill>
              <a:effectLst>
                <a:outerShdw blurRad="38100" dist="22860" dir="5400000" algn="tl" rotWithShape="0">
                  <a:srgbClr val="000000">
                    <a:alpha val="30000"/>
                  </a:srgbClr>
                </a:outerShdw>
              </a:effectLst>
              <a:cs typeface="+mj-cs"/>
            </a:rPr>
            <a:t>7</a:t>
          </a:r>
          <a:endParaRPr lang="en-US" sz="2000" b="1" cap="none" spc="0">
            <a:ln w="10160">
              <a:noFill/>
              <a:prstDash val="solid"/>
            </a:ln>
            <a:solidFill>
              <a:schemeClr val="bg1"/>
            </a:solidFill>
            <a:effectLst>
              <a:outerShdw blurRad="38100" dist="22860" dir="5400000" algn="tl" rotWithShape="0">
                <a:srgbClr val="000000">
                  <a:alpha val="30000"/>
                </a:srgbClr>
              </a:outerShdw>
            </a:effectLst>
            <a:cs typeface="+mj-cs"/>
          </a:endParaRPr>
        </a:p>
      </xdr:txBody>
    </xdr:sp>
    <xdr:clientData/>
  </xdr:twoCellAnchor>
  <xdr:twoCellAnchor>
    <xdr:from>
      <xdr:col>0</xdr:col>
      <xdr:colOff>390525</xdr:colOff>
      <xdr:row>44</xdr:row>
      <xdr:rowOff>28575</xdr:rowOff>
    </xdr:from>
    <xdr:to>
      <xdr:col>1</xdr:col>
      <xdr:colOff>1588</xdr:colOff>
      <xdr:row>44</xdr:row>
      <xdr:rowOff>206375</xdr:rowOff>
    </xdr:to>
    <xdr:sp macro="" textlink="">
      <xdr:nvSpPr>
        <xdr:cNvPr id="37" name="Freeform 36"/>
        <xdr:cNvSpPr>
          <a:spLocks noEditPoints="1"/>
        </xdr:cNvSpPr>
      </xdr:nvSpPr>
      <xdr:spPr bwMode="auto">
        <a:xfrm>
          <a:off x="390525" y="6724650"/>
          <a:ext cx="220663" cy="149225"/>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6</xdr:col>
      <xdr:colOff>114300</xdr:colOff>
      <xdr:row>102</xdr:row>
      <xdr:rowOff>342900</xdr:rowOff>
    </xdr:from>
    <xdr:ext cx="1333501" cy="514349"/>
    <mc:AlternateContent xmlns:mc="http://schemas.openxmlformats.org/markup-compatibility/2006" xmlns:a14="http://schemas.microsoft.com/office/drawing/2010/main">
      <mc:Choice Requires="a14">
        <xdr:sp macro="" textlink="">
          <xdr:nvSpPr>
            <xdr:cNvPr id="40" name="TextBox 39"/>
            <xdr:cNvSpPr txBox="1"/>
          </xdr:nvSpPr>
          <xdr:spPr>
            <a:xfrm>
              <a:off x="4333875" y="216789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𝑋</m:t>
                  </m:r>
                  <m:r>
                    <a:rPr lang="en-US" sz="1100" b="0" i="1">
                      <a:solidFill>
                        <a:schemeClr val="tx1"/>
                      </a:solidFill>
                      <a:effectLst/>
                      <a:latin typeface="Cambria Math" panose="02040503050406030204" pitchFamily="18" charset="0"/>
                      <a:ea typeface="Cambria Math" panose="02040503050406030204" pitchFamily="18" charset="0"/>
                      <a:cs typeface="+mn-cs"/>
                    </a:rPr>
                    <m:t>+ </m:t>
                  </m:r>
                  <m:nary>
                    <m:naryPr>
                      <m:chr m:val="∑"/>
                      <m:subHide m:val="on"/>
                      <m:supHide m:val="on"/>
                      <m:ctrlPr>
                        <a:rPr lang="lt-LT" sz="1100" i="1">
                          <a:solidFill>
                            <a:schemeClr val="tx1"/>
                          </a:solidFill>
                          <a:effectLst/>
                          <a:latin typeface="Cambria Math" panose="02040503050406030204" pitchFamily="18" charset="0"/>
                          <a:ea typeface="Cambria Math" panose="02040503050406030204" pitchFamily="18" charset="0"/>
                          <a:cs typeface="+mn-cs"/>
                        </a:rPr>
                      </m:ctrlPr>
                    </m:naryPr>
                    <m:sub/>
                    <m:sup/>
                    <m:e>
                      <m:r>
                        <a:rPr lang="en-US" sz="1100" b="0" i="1">
                          <a:solidFill>
                            <a:schemeClr val="tx1"/>
                          </a:solidFill>
                          <a:effectLst/>
                          <a:latin typeface="Cambria Math" panose="02040503050406030204" pitchFamily="18" charset="0"/>
                          <a:ea typeface="Cambria Math" panose="02040503050406030204" pitchFamily="18" charset="0"/>
                          <a:cs typeface="+mn-cs"/>
                        </a:rPr>
                        <m:t>𝑌</m:t>
                      </m:r>
                      <m:r>
                        <a:rPr lang="en-US" sz="1100" b="0" i="1" baseline="-25000">
                          <a:solidFill>
                            <a:schemeClr val="tx1"/>
                          </a:solidFill>
                          <a:effectLst/>
                          <a:latin typeface="Cambria Math" panose="02040503050406030204" pitchFamily="18" charset="0"/>
                          <a:ea typeface="Cambria Math" panose="02040503050406030204" pitchFamily="18" charset="0"/>
                          <a:cs typeface="+mn-cs"/>
                        </a:rPr>
                        <m:t>𝑖</m:t>
                      </m:r>
                    </m:e>
                  </m:nary>
                  <m:r>
                    <a:rPr lang="lt-LT" sz="1300" i="1">
                      <a:latin typeface="Cambria Math" panose="02040503050406030204" pitchFamily="18" charset="0"/>
                      <a:ea typeface="Cambria Math" panose="02040503050406030204" pitchFamily="18" charset="0"/>
                    </a:rPr>
                    <m:t>=</m:t>
                  </m:r>
                </m:oMath>
              </a14:m>
              <a:r>
                <a:rPr lang="lt-LT" sz="1300">
                  <a:latin typeface="Cambria Math" panose="02040503050406030204" pitchFamily="18" charset="0"/>
                  <a:ea typeface="Cambria Math" panose="02040503050406030204" pitchFamily="18" charset="0"/>
                </a:rPr>
                <a:t> </a:t>
              </a:r>
              <a:r>
                <a:rPr lang="en-US" sz="1300">
                  <a:latin typeface="Cambria Math" panose="02040503050406030204" pitchFamily="18" charset="0"/>
                  <a:ea typeface="Cambria Math" panose="02040503050406030204" pitchFamily="18" charset="0"/>
                </a:rPr>
                <a:t>100</a:t>
              </a:r>
              <a:endParaRPr lang="lt-LT" sz="1300" baseline="-25000">
                <a:latin typeface="Cambria Math" panose="02040503050406030204" pitchFamily="18" charset="0"/>
                <a:ea typeface="Cambria Math" panose="02040503050406030204" pitchFamily="18" charset="0"/>
              </a:endParaRPr>
            </a:p>
          </xdr:txBody>
        </xdr:sp>
      </mc:Choice>
      <mc:Fallback xmlns="">
        <xdr:sp macro="" textlink="">
          <xdr:nvSpPr>
            <xdr:cNvPr id="40" name="TextBox 39"/>
            <xdr:cNvSpPr txBox="1"/>
          </xdr:nvSpPr>
          <xdr:spPr>
            <a:xfrm>
              <a:off x="4333875" y="216789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b="0" i="0">
                  <a:solidFill>
                    <a:schemeClr val="tx1"/>
                  </a:solidFill>
                  <a:effectLst/>
                  <a:latin typeface="Cambria Math" panose="02040503050406030204" pitchFamily="18" charset="0"/>
                  <a:ea typeface="Cambria Math" panose="02040503050406030204" pitchFamily="18" charset="0"/>
                  <a:cs typeface="+mn-cs"/>
                </a:rPr>
                <a:t>𝑋+ </a:t>
              </a:r>
              <a:r>
                <a:rPr lang="lt-LT" sz="1100" i="0">
                  <a:solidFill>
                    <a:schemeClr val="tx1"/>
                  </a:solidFill>
                  <a:effectLst/>
                  <a:latin typeface="Cambria Math" panose="02040503050406030204" pitchFamily="18" charset="0"/>
                  <a:ea typeface="Cambria Math" panose="02040503050406030204" pitchFamily="18" charset="0"/>
                  <a:cs typeface="+mn-cs"/>
                </a:rPr>
                <a:t>∑</a:t>
              </a:r>
              <a:r>
                <a:rPr lang="lt-LT"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Cambria Math" panose="02040503050406030204" pitchFamily="18" charset="0"/>
                  <a:cs typeface="+mn-cs"/>
                </a:rPr>
                <a:t>𝑌</a:t>
              </a:r>
              <a:r>
                <a:rPr lang="en-US" sz="1100" b="0" i="0" baseline="-25000">
                  <a:solidFill>
                    <a:schemeClr val="tx1"/>
                  </a:solidFill>
                  <a:effectLst/>
                  <a:latin typeface="Cambria Math" panose="02040503050406030204" pitchFamily="18" charset="0"/>
                  <a:ea typeface="Cambria Math" panose="02040503050406030204" pitchFamily="18" charset="0"/>
                  <a:cs typeface="+mn-cs"/>
                </a:rPr>
                <a:t>𝑖</a:t>
              </a:r>
              <a:r>
                <a:rPr lang="lt-LT" sz="1300" i="0">
                  <a:latin typeface="Cambria Math" panose="02040503050406030204" pitchFamily="18" charset="0"/>
                  <a:ea typeface="Cambria Math" panose="02040503050406030204" pitchFamily="18" charset="0"/>
                </a:rPr>
                <a:t>=</a:t>
              </a:r>
              <a:r>
                <a:rPr lang="lt-LT" sz="1300">
                  <a:latin typeface="Cambria Math" panose="02040503050406030204" pitchFamily="18" charset="0"/>
                  <a:ea typeface="Cambria Math" panose="02040503050406030204" pitchFamily="18" charset="0"/>
                </a:rPr>
                <a:t> </a:t>
              </a:r>
              <a:r>
                <a:rPr lang="en-US" sz="1300">
                  <a:latin typeface="Cambria Math" panose="02040503050406030204" pitchFamily="18" charset="0"/>
                  <a:ea typeface="Cambria Math" panose="02040503050406030204" pitchFamily="18" charset="0"/>
                </a:rPr>
                <a:t>100</a:t>
              </a:r>
              <a:endParaRPr lang="lt-LT" sz="1300" baseline="-25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6</xdr:col>
      <xdr:colOff>66675</xdr:colOff>
      <xdr:row>106</xdr:row>
      <xdr:rowOff>723900</xdr:rowOff>
    </xdr:from>
    <xdr:ext cx="1333501" cy="514349"/>
    <mc:AlternateContent xmlns:mc="http://schemas.openxmlformats.org/markup-compatibility/2006" xmlns:a14="http://schemas.microsoft.com/office/drawing/2010/main">
      <mc:Choice Requires="a14">
        <xdr:sp macro="" textlink="">
          <xdr:nvSpPr>
            <xdr:cNvPr id="41" name="TextBox 40"/>
            <xdr:cNvSpPr txBox="1"/>
          </xdr:nvSpPr>
          <xdr:spPr>
            <a:xfrm>
              <a:off x="4286250" y="228790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nary>
                    <m:naryPr>
                      <m:chr m:val="∑"/>
                      <m:subHide m:val="on"/>
                      <m:supHide m:val="on"/>
                      <m:ctrlPr>
                        <a:rPr lang="lt-LT" sz="1300" i="1">
                          <a:solidFill>
                            <a:schemeClr val="tx1"/>
                          </a:solidFill>
                          <a:effectLst/>
                          <a:latin typeface="Cambria Math" panose="02040503050406030204" pitchFamily="18" charset="0"/>
                          <a:ea typeface="Cambria Math" panose="02040503050406030204" pitchFamily="18" charset="0"/>
                          <a:cs typeface="+mn-cs"/>
                        </a:rPr>
                      </m:ctrlPr>
                    </m:naryPr>
                    <m:sub/>
                    <m:sup/>
                    <m:e>
                      <m:sSub>
                        <m:sSubPr>
                          <m:ctrlPr>
                            <a:rPr lang="lt-LT" sz="1300" i="1">
                              <a:solidFill>
                                <a:schemeClr val="tx1"/>
                              </a:solidFill>
                              <a:effectLst/>
                              <a:latin typeface="Cambria Math" panose="02040503050406030204" pitchFamily="18" charset="0"/>
                              <a:ea typeface="Cambria Math" panose="02040503050406030204" pitchFamily="18" charset="0"/>
                              <a:cs typeface="+mn-cs"/>
                            </a:rPr>
                          </m:ctrlPr>
                        </m:sSubPr>
                        <m:e>
                          <m:r>
                            <a:rPr lang="en-US" sz="1300" b="0" i="1">
                              <a:solidFill>
                                <a:schemeClr val="tx1"/>
                              </a:solidFill>
                              <a:effectLst/>
                              <a:latin typeface="Cambria Math" panose="02040503050406030204" pitchFamily="18" charset="0"/>
                              <a:ea typeface="Cambria Math" panose="02040503050406030204" pitchFamily="18" charset="0"/>
                              <a:cs typeface="+mn-cs"/>
                            </a:rPr>
                            <m:t>𝐿</m:t>
                          </m:r>
                        </m:e>
                        <m:sub>
                          <m:r>
                            <a:rPr lang="lt-LT" sz="1300" b="0" i="1">
                              <a:solidFill>
                                <a:schemeClr val="tx1"/>
                              </a:solidFill>
                              <a:effectLst/>
                              <a:latin typeface="Cambria Math" panose="02040503050406030204" pitchFamily="18" charset="0"/>
                              <a:ea typeface="Cambria Math" panose="02040503050406030204" pitchFamily="18" charset="0"/>
                              <a:cs typeface="+mn-cs"/>
                            </a:rPr>
                            <m:t>𝑖</m:t>
                          </m:r>
                        </m:sub>
                      </m:sSub>
                    </m:e>
                  </m:nary>
                  <m:r>
                    <a:rPr lang="lt-LT" sz="1300" i="1">
                      <a:latin typeface="Cambria Math" panose="02040503050406030204" pitchFamily="18" charset="0"/>
                      <a:ea typeface="Cambria Math" panose="02040503050406030204" pitchFamily="18" charset="0"/>
                    </a:rPr>
                    <m:t>=</m:t>
                  </m:r>
                </m:oMath>
              </a14:m>
              <a:r>
                <a:rPr lang="lt-LT" sz="1300">
                  <a:latin typeface="Cambria Math" panose="02040503050406030204" pitchFamily="18" charset="0"/>
                  <a:ea typeface="Cambria Math" panose="02040503050406030204" pitchFamily="18" charset="0"/>
                </a:rPr>
                <a:t> </a:t>
              </a:r>
              <a14:m>
                <m:oMath xmlns:m="http://schemas.openxmlformats.org/officeDocument/2006/math">
                  <m:r>
                    <a:rPr lang="en-US" sz="1300" i="1">
                      <a:latin typeface="Cambria Math" panose="02040503050406030204" pitchFamily="18" charset="0"/>
                      <a:ea typeface="Cambria Math" panose="02040503050406030204" pitchFamily="18" charset="0"/>
                    </a:rPr>
                    <m:t>1</m:t>
                  </m:r>
                </m:oMath>
              </a14:m>
              <a:endParaRPr lang="lt-LT" sz="1300" baseline="-25000">
                <a:latin typeface="Cambria Math" panose="02040503050406030204" pitchFamily="18" charset="0"/>
                <a:ea typeface="Cambria Math" panose="02040503050406030204" pitchFamily="18" charset="0"/>
              </a:endParaRPr>
            </a:p>
          </xdr:txBody>
        </xdr:sp>
      </mc:Choice>
      <mc:Fallback xmlns="">
        <xdr:sp macro="" textlink="">
          <xdr:nvSpPr>
            <xdr:cNvPr id="41" name="TextBox 40"/>
            <xdr:cNvSpPr txBox="1"/>
          </xdr:nvSpPr>
          <xdr:spPr>
            <a:xfrm>
              <a:off x="4286250" y="228790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i="0">
                  <a:solidFill>
                    <a:schemeClr val="tx1"/>
                  </a:solidFill>
                  <a:effectLst/>
                  <a:latin typeface="Cambria Math" panose="02040503050406030204" pitchFamily="18" charset="0"/>
                  <a:ea typeface="Cambria Math" panose="02040503050406030204" pitchFamily="18" charset="0"/>
                  <a:cs typeface="+mn-cs"/>
                </a:rPr>
                <a:t>∑</a:t>
              </a:r>
              <a:r>
                <a:rPr lang="lt-LT" sz="1300" b="0" i="0">
                  <a:solidFill>
                    <a:schemeClr val="tx1"/>
                  </a:solidFill>
                  <a:effectLst/>
                  <a:latin typeface="Cambria Math" panose="02040503050406030204" pitchFamily="18" charset="0"/>
                  <a:ea typeface="Cambria Math" panose="02040503050406030204" pitchFamily="18" charset="0"/>
                  <a:cs typeface="+mn-cs"/>
                </a:rPr>
                <a:t>▒</a:t>
              </a:r>
              <a:r>
                <a:rPr lang="en-US" sz="1300" b="0" i="0">
                  <a:solidFill>
                    <a:schemeClr val="tx1"/>
                  </a:solidFill>
                  <a:effectLst/>
                  <a:latin typeface="Cambria Math" panose="02040503050406030204" pitchFamily="18" charset="0"/>
                  <a:ea typeface="Cambria Math" panose="02040503050406030204" pitchFamily="18" charset="0"/>
                  <a:cs typeface="+mn-cs"/>
                </a:rPr>
                <a:t>𝐿</a:t>
              </a:r>
              <a:r>
                <a:rPr lang="lt-LT" sz="1300" b="0" i="0">
                  <a:solidFill>
                    <a:schemeClr val="tx1"/>
                  </a:solidFill>
                  <a:effectLst/>
                  <a:latin typeface="Cambria Math" panose="02040503050406030204" pitchFamily="18" charset="0"/>
                  <a:ea typeface="Cambria Math" panose="02040503050406030204" pitchFamily="18" charset="0"/>
                  <a:cs typeface="+mn-cs"/>
                </a:rPr>
                <a:t>_𝑖 </a:t>
              </a:r>
              <a:r>
                <a:rPr lang="lt-LT" sz="1300" i="0">
                  <a:latin typeface="Cambria Math" panose="02040503050406030204" pitchFamily="18" charset="0"/>
                  <a:ea typeface="Cambria Math" panose="02040503050406030204" pitchFamily="18" charset="0"/>
                </a:rPr>
                <a:t>=</a:t>
              </a:r>
              <a:r>
                <a:rPr lang="lt-LT" sz="1300">
                  <a:latin typeface="Cambria Math" panose="02040503050406030204" pitchFamily="18" charset="0"/>
                  <a:ea typeface="Cambria Math" panose="02040503050406030204" pitchFamily="18" charset="0"/>
                </a:rPr>
                <a:t> </a:t>
              </a:r>
              <a:r>
                <a:rPr lang="en-US" sz="1300" i="0">
                  <a:latin typeface="Cambria Math" panose="02040503050406030204" pitchFamily="18" charset="0"/>
                  <a:ea typeface="Cambria Math" panose="02040503050406030204" pitchFamily="18" charset="0"/>
                </a:rPr>
                <a:t>1</a:t>
              </a:r>
              <a:endParaRPr lang="lt-LT" sz="1300" baseline="-25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6</xdr:col>
      <xdr:colOff>0</xdr:colOff>
      <xdr:row>109</xdr:row>
      <xdr:rowOff>914400</xdr:rowOff>
    </xdr:from>
    <xdr:ext cx="1333501" cy="514349"/>
    <mc:AlternateContent xmlns:mc="http://schemas.openxmlformats.org/markup-compatibility/2006" xmlns:a14="http://schemas.microsoft.com/office/drawing/2010/main">
      <mc:Choice Requires="a14">
        <xdr:sp macro="" textlink="">
          <xdr:nvSpPr>
            <xdr:cNvPr id="44" name="TextBox 43"/>
            <xdr:cNvSpPr txBox="1"/>
          </xdr:nvSpPr>
          <xdr:spPr>
            <a:xfrm>
              <a:off x="4219575" y="242982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nary>
                    <m:naryPr>
                      <m:chr m:val="∑"/>
                      <m:subHide m:val="on"/>
                      <m:supHide m:val="on"/>
                      <m:ctrlPr>
                        <a:rPr lang="lt-LT" sz="1300" i="1">
                          <a:solidFill>
                            <a:schemeClr val="tx1"/>
                          </a:solidFill>
                          <a:effectLst/>
                          <a:latin typeface="Cambria Math" panose="02040503050406030204" pitchFamily="18" charset="0"/>
                          <a:ea typeface="Cambria Math" panose="02040503050406030204" pitchFamily="18" charset="0"/>
                          <a:cs typeface="+mn-cs"/>
                        </a:rPr>
                      </m:ctrlPr>
                    </m:naryPr>
                    <m:sub/>
                    <m:sup/>
                    <m:e>
                      <m:sSub>
                        <m:sSubPr>
                          <m:ctrlPr>
                            <a:rPr lang="lt-LT" sz="1300" i="1">
                              <a:solidFill>
                                <a:schemeClr val="tx1"/>
                              </a:solidFill>
                              <a:effectLst/>
                              <a:latin typeface="Cambria Math" panose="02040503050406030204" pitchFamily="18" charset="0"/>
                              <a:ea typeface="Cambria Math" panose="02040503050406030204" pitchFamily="18" charset="0"/>
                              <a:cs typeface="+mn-cs"/>
                            </a:rPr>
                          </m:ctrlPr>
                        </m:sSubPr>
                        <m:e>
                          <m:r>
                            <a:rPr lang="en-US" sz="1300" b="0" i="1">
                              <a:solidFill>
                                <a:schemeClr val="tx1"/>
                              </a:solidFill>
                              <a:effectLst/>
                              <a:latin typeface="Cambria Math" panose="02040503050406030204" pitchFamily="18" charset="0"/>
                              <a:ea typeface="Cambria Math" panose="02040503050406030204" pitchFamily="18" charset="0"/>
                              <a:cs typeface="+mn-cs"/>
                            </a:rPr>
                            <m:t>𝐿</m:t>
                          </m:r>
                        </m:e>
                        <m:sub>
                          <m:r>
                            <a:rPr lang="en-US" sz="1300" b="0" i="1">
                              <a:solidFill>
                                <a:schemeClr val="tx1"/>
                              </a:solidFill>
                              <a:effectLst/>
                              <a:latin typeface="Cambria Math" panose="02040503050406030204" pitchFamily="18" charset="0"/>
                              <a:ea typeface="Cambria Math" panose="02040503050406030204" pitchFamily="18" charset="0"/>
                              <a:cs typeface="+mn-cs"/>
                            </a:rPr>
                            <m:t>𝑚𝑎𝑥</m:t>
                          </m:r>
                        </m:sub>
                      </m:sSub>
                    </m:e>
                  </m:nary>
                  <m:r>
                    <a:rPr lang="lt-LT" sz="1300" i="1">
                      <a:latin typeface="Cambria Math" panose="02040503050406030204" pitchFamily="18" charset="0"/>
                      <a:ea typeface="Cambria Math" panose="02040503050406030204" pitchFamily="18" charset="0"/>
                    </a:rPr>
                    <m:t>=</m:t>
                  </m:r>
                </m:oMath>
              </a14:m>
              <a:r>
                <a:rPr lang="lt-LT" sz="1300">
                  <a:latin typeface="Cambria Math" panose="02040503050406030204" pitchFamily="18" charset="0"/>
                  <a:ea typeface="Cambria Math" panose="02040503050406030204" pitchFamily="18" charset="0"/>
                </a:rPr>
                <a:t> </a:t>
              </a:r>
              <a14:m>
                <m:oMath xmlns:m="http://schemas.openxmlformats.org/officeDocument/2006/math">
                  <m:r>
                    <a:rPr lang="en-US"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𝑚𝑎𝑥</m:t>
                  </m:r>
                </m:oMath>
              </a14:m>
              <a:endParaRPr lang="lt-LT" sz="1300" baseline="-25000">
                <a:latin typeface="Cambria Math" panose="02040503050406030204" pitchFamily="18" charset="0"/>
                <a:ea typeface="Cambria Math" panose="02040503050406030204" pitchFamily="18" charset="0"/>
              </a:endParaRPr>
            </a:p>
          </xdr:txBody>
        </xdr:sp>
      </mc:Choice>
      <mc:Fallback xmlns="">
        <xdr:sp macro="" textlink="">
          <xdr:nvSpPr>
            <xdr:cNvPr id="44" name="TextBox 43"/>
            <xdr:cNvSpPr txBox="1"/>
          </xdr:nvSpPr>
          <xdr:spPr>
            <a:xfrm>
              <a:off x="4219575" y="242982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i="0">
                  <a:solidFill>
                    <a:schemeClr val="tx1"/>
                  </a:solidFill>
                  <a:effectLst/>
                  <a:latin typeface="Cambria Math" panose="02040503050406030204" pitchFamily="18" charset="0"/>
                  <a:ea typeface="Cambria Math" panose="02040503050406030204" pitchFamily="18" charset="0"/>
                  <a:cs typeface="+mn-cs"/>
                </a:rPr>
                <a:t>∑</a:t>
              </a:r>
              <a:r>
                <a:rPr lang="lt-LT" sz="1300" b="0" i="0">
                  <a:solidFill>
                    <a:schemeClr val="tx1"/>
                  </a:solidFill>
                  <a:effectLst/>
                  <a:latin typeface="Cambria Math" panose="02040503050406030204" pitchFamily="18" charset="0"/>
                  <a:ea typeface="Cambria Math" panose="02040503050406030204" pitchFamily="18" charset="0"/>
                  <a:cs typeface="+mn-cs"/>
                </a:rPr>
                <a:t>▒</a:t>
              </a:r>
              <a:r>
                <a:rPr lang="en-US" sz="1300" b="0" i="0">
                  <a:solidFill>
                    <a:schemeClr val="tx1"/>
                  </a:solidFill>
                  <a:effectLst/>
                  <a:latin typeface="Cambria Math" panose="02040503050406030204" pitchFamily="18" charset="0"/>
                  <a:ea typeface="Cambria Math" panose="02040503050406030204" pitchFamily="18" charset="0"/>
                  <a:cs typeface="+mn-cs"/>
                </a:rPr>
                <a:t>𝐿</a:t>
              </a:r>
              <a:r>
                <a:rPr lang="lt-LT" sz="1300" b="0" i="0">
                  <a:solidFill>
                    <a:schemeClr val="tx1"/>
                  </a:solidFill>
                  <a:effectLst/>
                  <a:latin typeface="Cambria Math" panose="02040503050406030204" pitchFamily="18" charset="0"/>
                  <a:ea typeface="Cambria Math" panose="02040503050406030204" pitchFamily="18" charset="0"/>
                  <a:cs typeface="+mn-cs"/>
                </a:rPr>
                <a:t>_</a:t>
              </a:r>
              <a:r>
                <a:rPr lang="en-US" sz="1300" b="0" i="0">
                  <a:solidFill>
                    <a:schemeClr val="tx1"/>
                  </a:solidFill>
                  <a:effectLst/>
                  <a:latin typeface="Cambria Math" panose="02040503050406030204" pitchFamily="18" charset="0"/>
                  <a:ea typeface="Cambria Math" panose="02040503050406030204" pitchFamily="18" charset="0"/>
                  <a:cs typeface="+mn-cs"/>
                </a:rPr>
                <a:t>𝑚𝑎𝑥</a:t>
              </a:r>
              <a:r>
                <a:rPr lang="lt-LT" sz="1300" b="0" i="0">
                  <a:solidFill>
                    <a:schemeClr val="tx1"/>
                  </a:solidFill>
                  <a:effectLst/>
                  <a:latin typeface="Cambria Math" panose="02040503050406030204" pitchFamily="18" charset="0"/>
                  <a:ea typeface="Cambria Math" panose="02040503050406030204" pitchFamily="18" charset="0"/>
                  <a:cs typeface="+mn-cs"/>
                </a:rPr>
                <a:t> </a:t>
              </a:r>
              <a:r>
                <a:rPr lang="lt-LT" sz="1300" i="0">
                  <a:latin typeface="Cambria Math" panose="02040503050406030204" pitchFamily="18" charset="0"/>
                  <a:ea typeface="Cambria Math" panose="02040503050406030204" pitchFamily="18" charset="0"/>
                </a:rPr>
                <a:t>=</a:t>
              </a:r>
              <a:r>
                <a:rPr lang="lt-LT" sz="1300">
                  <a:latin typeface="Cambria Math" panose="02040503050406030204" pitchFamily="18" charset="0"/>
                  <a:ea typeface="Cambria Math" panose="02040503050406030204" pitchFamily="18" charset="0"/>
                </a:rPr>
                <a:t> </a:t>
              </a:r>
              <a:r>
                <a:rPr lang="en-US"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𝑚𝑎𝑥</a:t>
              </a:r>
              <a:endParaRPr lang="lt-LT" sz="1300" baseline="-250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180975</xdr:colOff>
          <xdr:row>17</xdr:row>
          <xdr:rowOff>0</xdr:rowOff>
        </xdr:from>
        <xdr:to>
          <xdr:col>11</xdr:col>
          <xdr:colOff>457200</xdr:colOff>
          <xdr:row>18</xdr:row>
          <xdr:rowOff>38100</xdr:rowOff>
        </xdr:to>
        <xdr:sp macro="" textlink="">
          <xdr:nvSpPr>
            <xdr:cNvPr id="67612" name="Check Box 28" hidden="1">
              <a:extLst>
                <a:ext uri="{63B3BB69-23CF-44E3-9099-C40C66FF867C}">
                  <a14:compatExt spid="_x0000_s6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17</xdr:row>
          <xdr:rowOff>161925</xdr:rowOff>
        </xdr:from>
        <xdr:to>
          <xdr:col>11</xdr:col>
          <xdr:colOff>457200</xdr:colOff>
          <xdr:row>19</xdr:row>
          <xdr:rowOff>9525</xdr:rowOff>
        </xdr:to>
        <xdr:sp macro="" textlink="">
          <xdr:nvSpPr>
            <xdr:cNvPr id="67613" name="Check Box 29" hidden="1">
              <a:extLst>
                <a:ext uri="{63B3BB69-23CF-44E3-9099-C40C66FF867C}">
                  <a14:compatExt spid="_x0000_s6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28</xdr:row>
          <xdr:rowOff>9525</xdr:rowOff>
        </xdr:from>
        <xdr:to>
          <xdr:col>10</xdr:col>
          <xdr:colOff>428625</xdr:colOff>
          <xdr:row>28</xdr:row>
          <xdr:rowOff>238125</xdr:rowOff>
        </xdr:to>
        <xdr:sp macro="" textlink="">
          <xdr:nvSpPr>
            <xdr:cNvPr id="67614" name="Check Box 30" hidden="1">
              <a:extLst>
                <a:ext uri="{63B3BB69-23CF-44E3-9099-C40C66FF867C}">
                  <a14:compatExt spid="_x0000_s6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xdr:row>
          <xdr:rowOff>0</xdr:rowOff>
        </xdr:from>
        <xdr:to>
          <xdr:col>10</xdr:col>
          <xdr:colOff>428625</xdr:colOff>
          <xdr:row>29</xdr:row>
          <xdr:rowOff>228600</xdr:rowOff>
        </xdr:to>
        <xdr:sp macro="" textlink="">
          <xdr:nvSpPr>
            <xdr:cNvPr id="67615" name="Check Box 31" hidden="1">
              <a:extLst>
                <a:ext uri="{63B3BB69-23CF-44E3-9099-C40C66FF867C}">
                  <a14:compatExt spid="_x0000_s6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28575</xdr:rowOff>
        </xdr:from>
        <xdr:to>
          <xdr:col>10</xdr:col>
          <xdr:colOff>419100</xdr:colOff>
          <xdr:row>35</xdr:row>
          <xdr:rowOff>257175</xdr:rowOff>
        </xdr:to>
        <xdr:sp macro="" textlink="">
          <xdr:nvSpPr>
            <xdr:cNvPr id="67616" name="Check Box 32" hidden="1">
              <a:extLst>
                <a:ext uri="{63B3BB69-23CF-44E3-9099-C40C66FF867C}">
                  <a14:compatExt spid="_x0000_s6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36</xdr:row>
          <xdr:rowOff>0</xdr:rowOff>
        </xdr:from>
        <xdr:to>
          <xdr:col>10</xdr:col>
          <xdr:colOff>409575</xdr:colOff>
          <xdr:row>36</xdr:row>
          <xdr:rowOff>228600</xdr:rowOff>
        </xdr:to>
        <xdr:sp macro="" textlink="">
          <xdr:nvSpPr>
            <xdr:cNvPr id="67617" name="Check Box 33" hidden="1">
              <a:extLst>
                <a:ext uri="{63B3BB69-23CF-44E3-9099-C40C66FF867C}">
                  <a14:compatExt spid="_x0000_s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47625</xdr:colOff>
      <xdr:row>92</xdr:row>
      <xdr:rowOff>0</xdr:rowOff>
    </xdr:from>
    <xdr:to>
      <xdr:col>0</xdr:col>
      <xdr:colOff>268288</xdr:colOff>
      <xdr:row>92</xdr:row>
      <xdr:rowOff>188913</xdr:rowOff>
    </xdr:to>
    <xdr:sp macro="" textlink="">
      <xdr:nvSpPr>
        <xdr:cNvPr id="15" name="Freeform 14"/>
        <xdr:cNvSpPr>
          <a:spLocks noEditPoints="1"/>
        </xdr:cNvSpPr>
      </xdr:nvSpPr>
      <xdr:spPr bwMode="auto">
        <a:xfrm>
          <a:off x="47625" y="168402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64294</xdr:colOff>
      <xdr:row>2</xdr:row>
      <xdr:rowOff>40481</xdr:rowOff>
    </xdr:from>
    <xdr:to>
      <xdr:col>0</xdr:col>
      <xdr:colOff>213126</xdr:colOff>
      <xdr:row>2</xdr:row>
      <xdr:rowOff>188233</xdr:rowOff>
    </xdr:to>
    <xdr:sp macro="" textlink="">
      <xdr:nvSpPr>
        <xdr:cNvPr id="16" name="Freeform 15">
          <a:hlinkClick xmlns:r="http://schemas.openxmlformats.org/officeDocument/2006/relationships" r:id="rId1"/>
        </xdr:cNvPr>
        <xdr:cNvSpPr>
          <a:spLocks noEditPoints="1"/>
        </xdr:cNvSpPr>
      </xdr:nvSpPr>
      <xdr:spPr bwMode="auto">
        <a:xfrm>
          <a:off x="64294" y="611981"/>
          <a:ext cx="148832" cy="147752"/>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26790</xdr:rowOff>
    </xdr:from>
    <xdr:to>
      <xdr:col>0</xdr:col>
      <xdr:colOff>211935</xdr:colOff>
      <xdr:row>3</xdr:row>
      <xdr:rowOff>180777</xdr:rowOff>
    </xdr:to>
    <xdr:sp macro="" textlink="">
      <xdr:nvSpPr>
        <xdr:cNvPr id="17" name="Freeform 16">
          <a:hlinkClick xmlns:r="http://schemas.openxmlformats.org/officeDocument/2006/relationships" r:id="rId2"/>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8" name="Freeform 17">
          <a:hlinkClick xmlns:r="http://schemas.openxmlformats.org/officeDocument/2006/relationships" r:id="rId3"/>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409575</xdr:colOff>
      <xdr:row>60</xdr:row>
      <xdr:rowOff>38100</xdr:rowOff>
    </xdr:from>
    <xdr:to>
      <xdr:col>11</xdr:col>
      <xdr:colOff>564357</xdr:colOff>
      <xdr:row>61</xdr:row>
      <xdr:rowOff>9526</xdr:rowOff>
    </xdr:to>
    <xdr:sp macro="" textlink="">
      <xdr:nvSpPr>
        <xdr:cNvPr id="19" name="Freeform 18">
          <a:hlinkClick xmlns:r="http://schemas.openxmlformats.org/officeDocument/2006/relationships" r:id="rId4"/>
        </xdr:cNvPr>
        <xdr:cNvSpPr>
          <a:spLocks noEditPoints="1"/>
        </xdr:cNvSpPr>
      </xdr:nvSpPr>
      <xdr:spPr bwMode="auto">
        <a:xfrm>
          <a:off x="6953250" y="17183100"/>
          <a:ext cx="154782"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24</xdr:row>
      <xdr:rowOff>0</xdr:rowOff>
    </xdr:from>
    <xdr:to>
      <xdr:col>0</xdr:col>
      <xdr:colOff>277813</xdr:colOff>
      <xdr:row>24</xdr:row>
      <xdr:rowOff>188913</xdr:rowOff>
    </xdr:to>
    <xdr:sp macro="" textlink="">
      <xdr:nvSpPr>
        <xdr:cNvPr id="20" name="Freeform 19"/>
        <xdr:cNvSpPr>
          <a:spLocks noEditPoints="1"/>
        </xdr:cNvSpPr>
      </xdr:nvSpPr>
      <xdr:spPr bwMode="auto">
        <a:xfrm>
          <a:off x="57150" y="59150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30079</xdr:colOff>
      <xdr:row>65</xdr:row>
      <xdr:rowOff>20053</xdr:rowOff>
    </xdr:from>
    <xdr:to>
      <xdr:col>0</xdr:col>
      <xdr:colOff>250742</xdr:colOff>
      <xdr:row>66</xdr:row>
      <xdr:rowOff>18466</xdr:rowOff>
    </xdr:to>
    <xdr:sp macro="" textlink="">
      <xdr:nvSpPr>
        <xdr:cNvPr id="21" name="Freeform 20"/>
        <xdr:cNvSpPr>
          <a:spLocks noEditPoints="1"/>
        </xdr:cNvSpPr>
      </xdr:nvSpPr>
      <xdr:spPr bwMode="auto">
        <a:xfrm>
          <a:off x="30079" y="1785085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409575</xdr:colOff>
      <xdr:row>152</xdr:row>
      <xdr:rowOff>38100</xdr:rowOff>
    </xdr:from>
    <xdr:to>
      <xdr:col>11</xdr:col>
      <xdr:colOff>564357</xdr:colOff>
      <xdr:row>153</xdr:row>
      <xdr:rowOff>9526</xdr:rowOff>
    </xdr:to>
    <xdr:sp macro="" textlink="">
      <xdr:nvSpPr>
        <xdr:cNvPr id="22" name="Freeform 21">
          <a:hlinkClick xmlns:r="http://schemas.openxmlformats.org/officeDocument/2006/relationships" r:id="rId4"/>
        </xdr:cNvPr>
        <xdr:cNvSpPr>
          <a:spLocks noEditPoints="1"/>
        </xdr:cNvSpPr>
      </xdr:nvSpPr>
      <xdr:spPr bwMode="auto">
        <a:xfrm>
          <a:off x="7381875" y="14554200"/>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419099</xdr:colOff>
      <xdr:row>85</xdr:row>
      <xdr:rowOff>68580</xdr:rowOff>
    </xdr:from>
    <xdr:to>
      <xdr:col>5</xdr:col>
      <xdr:colOff>569596</xdr:colOff>
      <xdr:row>85</xdr:row>
      <xdr:rowOff>142875</xdr:rowOff>
    </xdr:to>
    <xdr:sp macro="" textlink="">
      <xdr:nvSpPr>
        <xdr:cNvPr id="23" name="Isosceles Triangle 22"/>
        <xdr:cNvSpPr/>
      </xdr:nvSpPr>
      <xdr:spPr>
        <a:xfrm flipH="1">
          <a:off x="3924299" y="20328255"/>
          <a:ext cx="150497" cy="74295"/>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57150</xdr:colOff>
      <xdr:row>94</xdr:row>
      <xdr:rowOff>485775</xdr:rowOff>
    </xdr:from>
    <xdr:to>
      <xdr:col>0</xdr:col>
      <xdr:colOff>277813</xdr:colOff>
      <xdr:row>95</xdr:row>
      <xdr:rowOff>179388</xdr:rowOff>
    </xdr:to>
    <xdr:sp macro="" textlink="">
      <xdr:nvSpPr>
        <xdr:cNvPr id="24" name="Freeform 23"/>
        <xdr:cNvSpPr>
          <a:spLocks noEditPoints="1"/>
        </xdr:cNvSpPr>
      </xdr:nvSpPr>
      <xdr:spPr bwMode="auto">
        <a:xfrm>
          <a:off x="57150" y="177260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52</xdr:row>
      <xdr:rowOff>0</xdr:rowOff>
    </xdr:from>
    <xdr:to>
      <xdr:col>0</xdr:col>
      <xdr:colOff>277813</xdr:colOff>
      <xdr:row>52</xdr:row>
      <xdr:rowOff>188913</xdr:rowOff>
    </xdr:to>
    <xdr:sp macro="" textlink="">
      <xdr:nvSpPr>
        <xdr:cNvPr id="25" name="Freeform 24"/>
        <xdr:cNvSpPr>
          <a:spLocks noEditPoints="1"/>
        </xdr:cNvSpPr>
      </xdr:nvSpPr>
      <xdr:spPr bwMode="auto">
        <a:xfrm>
          <a:off x="57150" y="1298257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7</xdr:col>
      <xdr:colOff>34765</xdr:colOff>
      <xdr:row>96</xdr:row>
      <xdr:rowOff>12463</xdr:rowOff>
    </xdr:from>
    <xdr:to>
      <xdr:col>7</xdr:col>
      <xdr:colOff>133826</xdr:colOff>
      <xdr:row>96</xdr:row>
      <xdr:rowOff>61993</xdr:rowOff>
    </xdr:to>
    <xdr:sp macro="" textlink="">
      <xdr:nvSpPr>
        <xdr:cNvPr id="26" name="Isosceles Triangle 25"/>
        <xdr:cNvSpPr/>
      </xdr:nvSpPr>
      <xdr:spPr>
        <a:xfrm rot="10800000">
          <a:off x="4658359" y="17901604"/>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10</xdr:col>
      <xdr:colOff>394922</xdr:colOff>
      <xdr:row>22</xdr:row>
      <xdr:rowOff>62804</xdr:rowOff>
    </xdr:from>
    <xdr:to>
      <xdr:col>10</xdr:col>
      <xdr:colOff>444452</xdr:colOff>
      <xdr:row>22</xdr:row>
      <xdr:rowOff>161865</xdr:rowOff>
    </xdr:to>
    <xdr:sp macro="" textlink="">
      <xdr:nvSpPr>
        <xdr:cNvPr id="27" name="Isosceles Triangle 26"/>
        <xdr:cNvSpPr/>
      </xdr:nvSpPr>
      <xdr:spPr>
        <a:xfrm rot="5400000">
          <a:off x="6837631" y="5469195"/>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95250</xdr:colOff>
      <xdr:row>44</xdr:row>
      <xdr:rowOff>161925</xdr:rowOff>
    </xdr:from>
    <xdr:ext cx="1333501" cy="514349"/>
    <mc:AlternateContent xmlns:mc="http://schemas.openxmlformats.org/markup-compatibility/2006" xmlns:a14="http://schemas.microsoft.com/office/drawing/2010/main">
      <mc:Choice Requires="a14">
        <xdr:sp macro="" textlink="">
          <xdr:nvSpPr>
            <xdr:cNvPr id="29" name="TextBox 28"/>
            <xdr:cNvSpPr txBox="1"/>
          </xdr:nvSpPr>
          <xdr:spPr>
            <a:xfrm>
              <a:off x="390525" y="139350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9" name="TextBox 28"/>
            <xdr:cNvSpPr txBox="1"/>
          </xdr:nvSpPr>
          <xdr:spPr>
            <a:xfrm>
              <a:off x="390525" y="139350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38100</xdr:colOff>
      <xdr:row>48</xdr:row>
      <xdr:rowOff>152400</xdr:rowOff>
    </xdr:from>
    <xdr:ext cx="1401763" cy="504825"/>
    <mc:AlternateContent xmlns:mc="http://schemas.openxmlformats.org/markup-compatibility/2006" xmlns:a14="http://schemas.microsoft.com/office/drawing/2010/main">
      <mc:Choice Requires="a14">
        <xdr:sp macro="" textlink="">
          <xdr:nvSpPr>
            <xdr:cNvPr id="30" name="TextBox 29"/>
            <xdr:cNvSpPr txBox="1"/>
          </xdr:nvSpPr>
          <xdr:spPr>
            <a:xfrm>
              <a:off x="333375" y="144970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0" name="TextBox 29"/>
            <xdr:cNvSpPr txBox="1"/>
          </xdr:nvSpPr>
          <xdr:spPr>
            <a:xfrm>
              <a:off x="333375" y="144970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0</xdr:colOff>
      <xdr:row>55</xdr:row>
      <xdr:rowOff>0</xdr:rowOff>
    </xdr:from>
    <xdr:ext cx="1295400" cy="504825"/>
    <mc:AlternateContent xmlns:mc="http://schemas.openxmlformats.org/markup-compatibility/2006" xmlns:a14="http://schemas.microsoft.com/office/drawing/2010/main">
      <mc:Choice Requires="a14">
        <xdr:sp macro="" textlink="">
          <xdr:nvSpPr>
            <xdr:cNvPr id="31" name="TextBox 30"/>
            <xdr:cNvSpPr txBox="1"/>
          </xdr:nvSpPr>
          <xdr:spPr>
            <a:xfrm>
              <a:off x="295275" y="134207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1" name="TextBox 30"/>
            <xdr:cNvSpPr txBox="1"/>
          </xdr:nvSpPr>
          <xdr:spPr>
            <a:xfrm>
              <a:off x="295275" y="134207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mn-lt"/>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twoCellAnchor>
    <xdr:from>
      <xdr:col>5</xdr:col>
      <xdr:colOff>417302</xdr:colOff>
      <xdr:row>79</xdr:row>
      <xdr:rowOff>41738</xdr:rowOff>
    </xdr:from>
    <xdr:to>
      <xdr:col>5</xdr:col>
      <xdr:colOff>574502</xdr:colOff>
      <xdr:row>79</xdr:row>
      <xdr:rowOff>114737</xdr:rowOff>
    </xdr:to>
    <xdr:sp macro="" textlink="">
      <xdr:nvSpPr>
        <xdr:cNvPr id="32" name="Isosceles Triangle 31"/>
        <xdr:cNvSpPr/>
      </xdr:nvSpPr>
      <xdr:spPr>
        <a:xfrm rot="161021" flipV="1">
          <a:off x="3922502" y="19158413"/>
          <a:ext cx="157200" cy="7299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171450</xdr:colOff>
          <xdr:row>32</xdr:row>
          <xdr:rowOff>247650</xdr:rowOff>
        </xdr:from>
        <xdr:to>
          <xdr:col>10</xdr:col>
          <xdr:colOff>447675</xdr:colOff>
          <xdr:row>33</xdr:row>
          <xdr:rowOff>85725</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266700</xdr:rowOff>
        </xdr:from>
        <xdr:to>
          <xdr:col>10</xdr:col>
          <xdr:colOff>457200</xdr:colOff>
          <xdr:row>35</xdr:row>
          <xdr:rowOff>152400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228600</xdr:rowOff>
        </xdr:from>
        <xdr:to>
          <xdr:col>10</xdr:col>
          <xdr:colOff>457200</xdr:colOff>
          <xdr:row>37</xdr:row>
          <xdr:rowOff>47625</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xdr:row>
          <xdr:rowOff>247650</xdr:rowOff>
        </xdr:from>
        <xdr:to>
          <xdr:col>10</xdr:col>
          <xdr:colOff>447675</xdr:colOff>
          <xdr:row>54</xdr:row>
          <xdr:rowOff>228600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55</xdr:row>
          <xdr:rowOff>266700</xdr:rowOff>
        </xdr:from>
        <xdr:to>
          <xdr:col>10</xdr:col>
          <xdr:colOff>447675</xdr:colOff>
          <xdr:row>56</xdr:row>
          <xdr:rowOff>104775</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57</xdr:row>
          <xdr:rowOff>219075</xdr:rowOff>
        </xdr:from>
        <xdr:to>
          <xdr:col>10</xdr:col>
          <xdr:colOff>447675</xdr:colOff>
          <xdr:row>58</xdr:row>
          <xdr:rowOff>95250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58345</xdr:colOff>
      <xdr:row>2</xdr:row>
      <xdr:rowOff>38100</xdr:rowOff>
    </xdr:from>
    <xdr:to>
      <xdr:col>0</xdr:col>
      <xdr:colOff>207169</xdr:colOff>
      <xdr:row>2</xdr:row>
      <xdr:rowOff>188233</xdr:rowOff>
    </xdr:to>
    <xdr:sp macro="" textlink="">
      <xdr:nvSpPr>
        <xdr:cNvPr id="16" name="Freeform 15">
          <a:hlinkClick xmlns:r="http://schemas.openxmlformats.org/officeDocument/2006/relationships" r:id="rId1"/>
        </xdr:cNvPr>
        <xdr:cNvSpPr>
          <a:spLocks noEditPoints="1"/>
        </xdr:cNvSpPr>
      </xdr:nvSpPr>
      <xdr:spPr bwMode="auto">
        <a:xfrm>
          <a:off x="58345" y="476250"/>
          <a:ext cx="148824" cy="150133"/>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26790</xdr:rowOff>
    </xdr:from>
    <xdr:to>
      <xdr:col>0</xdr:col>
      <xdr:colOff>211935</xdr:colOff>
      <xdr:row>3</xdr:row>
      <xdr:rowOff>180777</xdr:rowOff>
    </xdr:to>
    <xdr:sp macro="" textlink="">
      <xdr:nvSpPr>
        <xdr:cNvPr id="18" name="Freeform 17">
          <a:hlinkClick xmlns:r="http://schemas.openxmlformats.org/officeDocument/2006/relationships" r:id="rId2"/>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9" name="Freeform 18">
          <a:hlinkClick xmlns:r="http://schemas.openxmlformats.org/officeDocument/2006/relationships" r:id="rId3"/>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75</xdr:row>
      <xdr:rowOff>38100</xdr:rowOff>
    </xdr:from>
    <xdr:to>
      <xdr:col>11</xdr:col>
      <xdr:colOff>471489</xdr:colOff>
      <xdr:row>76</xdr:row>
      <xdr:rowOff>0</xdr:rowOff>
    </xdr:to>
    <xdr:sp macro="" textlink="">
      <xdr:nvSpPr>
        <xdr:cNvPr id="20" name="Freeform 19">
          <a:hlinkClick xmlns:r="http://schemas.openxmlformats.org/officeDocument/2006/relationships" r:id="rId4"/>
        </xdr:cNvPr>
        <xdr:cNvSpPr>
          <a:spLocks noEditPoints="1"/>
        </xdr:cNvSpPr>
      </xdr:nvSpPr>
      <xdr:spPr bwMode="auto">
        <a:xfrm>
          <a:off x="7515226" y="199548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148</xdr:row>
      <xdr:rowOff>38100</xdr:rowOff>
    </xdr:from>
    <xdr:to>
      <xdr:col>11</xdr:col>
      <xdr:colOff>471489</xdr:colOff>
      <xdr:row>149</xdr:row>
      <xdr:rowOff>0</xdr:rowOff>
    </xdr:to>
    <xdr:sp macro="" textlink="">
      <xdr:nvSpPr>
        <xdr:cNvPr id="22" name="Freeform 21">
          <a:hlinkClick xmlns:r="http://schemas.openxmlformats.org/officeDocument/2006/relationships" r:id="rId4"/>
        </xdr:cNvPr>
        <xdr:cNvSpPr>
          <a:spLocks noEditPoints="1"/>
        </xdr:cNvSpPr>
      </xdr:nvSpPr>
      <xdr:spPr bwMode="auto">
        <a:xfrm>
          <a:off x="7514703" y="19883595"/>
          <a:ext cx="147638" cy="15030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52336</xdr:colOff>
      <xdr:row>29</xdr:row>
      <xdr:rowOff>10467</xdr:rowOff>
    </xdr:from>
    <xdr:to>
      <xdr:col>0</xdr:col>
      <xdr:colOff>272999</xdr:colOff>
      <xdr:row>29</xdr:row>
      <xdr:rowOff>199381</xdr:rowOff>
    </xdr:to>
    <xdr:sp macro="" textlink="">
      <xdr:nvSpPr>
        <xdr:cNvPr id="23" name="Freeform 22"/>
        <xdr:cNvSpPr>
          <a:spLocks noEditPoints="1"/>
        </xdr:cNvSpPr>
      </xdr:nvSpPr>
      <xdr:spPr bwMode="auto">
        <a:xfrm>
          <a:off x="52336" y="6834972"/>
          <a:ext cx="220663" cy="188914"/>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82</xdr:row>
      <xdr:rowOff>10528</xdr:rowOff>
    </xdr:from>
    <xdr:to>
      <xdr:col>0</xdr:col>
      <xdr:colOff>279317</xdr:colOff>
      <xdr:row>83</xdr:row>
      <xdr:rowOff>8941</xdr:rowOff>
    </xdr:to>
    <xdr:sp macro="" textlink="">
      <xdr:nvSpPr>
        <xdr:cNvPr id="25" name="Freeform 24"/>
        <xdr:cNvSpPr>
          <a:spLocks noEditPoints="1"/>
        </xdr:cNvSpPr>
      </xdr:nvSpPr>
      <xdr:spPr bwMode="auto">
        <a:xfrm>
          <a:off x="58654" y="2152750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87</xdr:row>
      <xdr:rowOff>0</xdr:rowOff>
    </xdr:from>
    <xdr:to>
      <xdr:col>0</xdr:col>
      <xdr:colOff>277813</xdr:colOff>
      <xdr:row>87</xdr:row>
      <xdr:rowOff>188913</xdr:rowOff>
    </xdr:to>
    <xdr:sp macro="" textlink="">
      <xdr:nvSpPr>
        <xdr:cNvPr id="26" name="Freeform 25"/>
        <xdr:cNvSpPr>
          <a:spLocks noEditPoints="1"/>
        </xdr:cNvSpPr>
      </xdr:nvSpPr>
      <xdr:spPr bwMode="auto">
        <a:xfrm>
          <a:off x="57150" y="224504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28576</xdr:colOff>
      <xdr:row>49</xdr:row>
      <xdr:rowOff>921543</xdr:rowOff>
    </xdr:from>
    <xdr:to>
      <xdr:col>0</xdr:col>
      <xdr:colOff>266700</xdr:colOff>
      <xdr:row>51</xdr:row>
      <xdr:rowOff>47625</xdr:rowOff>
    </xdr:to>
    <xdr:sp macro="" textlink="">
      <xdr:nvSpPr>
        <xdr:cNvPr id="28" name="Freeform 27"/>
        <xdr:cNvSpPr>
          <a:spLocks noEditPoints="1"/>
        </xdr:cNvSpPr>
      </xdr:nvSpPr>
      <xdr:spPr bwMode="auto">
        <a:xfrm>
          <a:off x="28576" y="13294518"/>
          <a:ext cx="238124" cy="278607"/>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600075</xdr:colOff>
      <xdr:row>27</xdr:row>
      <xdr:rowOff>57151</xdr:rowOff>
    </xdr:from>
    <xdr:to>
      <xdr:col>9</xdr:col>
      <xdr:colOff>649605</xdr:colOff>
      <xdr:row>27</xdr:row>
      <xdr:rowOff>156212</xdr:rowOff>
    </xdr:to>
    <xdr:sp macro="" textlink="">
      <xdr:nvSpPr>
        <xdr:cNvPr id="29" name="Isosceles Triangle 28"/>
        <xdr:cNvSpPr/>
      </xdr:nvSpPr>
      <xdr:spPr>
        <a:xfrm rot="5400000">
          <a:off x="6490334" y="58540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9</xdr:col>
      <xdr:colOff>590550</xdr:colOff>
      <xdr:row>48</xdr:row>
      <xdr:rowOff>57151</xdr:rowOff>
    </xdr:from>
    <xdr:to>
      <xdr:col>9</xdr:col>
      <xdr:colOff>640080</xdr:colOff>
      <xdr:row>48</xdr:row>
      <xdr:rowOff>156212</xdr:rowOff>
    </xdr:to>
    <xdr:sp macro="" textlink="">
      <xdr:nvSpPr>
        <xdr:cNvPr id="30" name="Isosceles Triangle 29"/>
        <xdr:cNvSpPr/>
      </xdr:nvSpPr>
      <xdr:spPr>
        <a:xfrm rot="5400000">
          <a:off x="6480809" y="1500759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228600</xdr:colOff>
      <xdr:row>63</xdr:row>
      <xdr:rowOff>95250</xdr:rowOff>
    </xdr:from>
    <xdr:ext cx="1333501" cy="514349"/>
    <mc:AlternateContent xmlns:mc="http://schemas.openxmlformats.org/markup-compatibility/2006" xmlns:a14="http://schemas.microsoft.com/office/drawing/2010/main">
      <mc:Choice Requires="a14">
        <xdr:sp macro="" textlink="">
          <xdr:nvSpPr>
            <xdr:cNvPr id="31" name="TextBox 30"/>
            <xdr:cNvSpPr txBox="1"/>
          </xdr:nvSpPr>
          <xdr:spPr>
            <a:xfrm>
              <a:off x="542925" y="189357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1" name="TextBox 30"/>
            <xdr:cNvSpPr txBox="1"/>
          </xdr:nvSpPr>
          <xdr:spPr>
            <a:xfrm>
              <a:off x="542925" y="189357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123825</xdr:colOff>
      <xdr:row>66</xdr:row>
      <xdr:rowOff>333375</xdr:rowOff>
    </xdr:from>
    <xdr:ext cx="1401763" cy="504825"/>
    <mc:AlternateContent xmlns:mc="http://schemas.openxmlformats.org/markup-compatibility/2006" xmlns:a14="http://schemas.microsoft.com/office/drawing/2010/main">
      <mc:Choice Requires="a14">
        <xdr:sp macro="" textlink="">
          <xdr:nvSpPr>
            <xdr:cNvPr id="32" name="TextBox 31"/>
            <xdr:cNvSpPr txBox="1"/>
          </xdr:nvSpPr>
          <xdr:spPr>
            <a:xfrm>
              <a:off x="438150" y="198977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2" name="TextBox 31"/>
            <xdr:cNvSpPr txBox="1"/>
          </xdr:nvSpPr>
          <xdr:spPr>
            <a:xfrm>
              <a:off x="438150" y="198977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209550</xdr:colOff>
      <xdr:row>70</xdr:row>
      <xdr:rowOff>200025</xdr:rowOff>
    </xdr:from>
    <xdr:ext cx="1295400" cy="504825"/>
    <mc:AlternateContent xmlns:mc="http://schemas.openxmlformats.org/markup-compatibility/2006" xmlns:a14="http://schemas.microsoft.com/office/drawing/2010/main">
      <mc:Choice Requires="a14">
        <xdr:sp macro="" textlink="">
          <xdr:nvSpPr>
            <xdr:cNvPr id="34" name="TextBox 33"/>
            <xdr:cNvSpPr txBox="1"/>
          </xdr:nvSpPr>
          <xdr:spPr>
            <a:xfrm>
              <a:off x="523875" y="214122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4" name="TextBox 33"/>
            <xdr:cNvSpPr txBox="1"/>
          </xdr:nvSpPr>
          <xdr:spPr>
            <a:xfrm>
              <a:off x="523875" y="214122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twoCellAnchor>
    <xdr:from>
      <xdr:col>0</xdr:col>
      <xdr:colOff>57150</xdr:colOff>
      <xdr:row>69</xdr:row>
      <xdr:rowOff>123825</xdr:rowOff>
    </xdr:from>
    <xdr:to>
      <xdr:col>0</xdr:col>
      <xdr:colOff>277813</xdr:colOff>
      <xdr:row>69</xdr:row>
      <xdr:rowOff>312739</xdr:rowOff>
    </xdr:to>
    <xdr:sp macro="" textlink="">
      <xdr:nvSpPr>
        <xdr:cNvPr id="35" name="Freeform 34"/>
        <xdr:cNvSpPr>
          <a:spLocks noEditPoints="1"/>
        </xdr:cNvSpPr>
      </xdr:nvSpPr>
      <xdr:spPr bwMode="auto">
        <a:xfrm>
          <a:off x="57150" y="18459450"/>
          <a:ext cx="220663" cy="188914"/>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121</xdr:row>
      <xdr:rowOff>95250</xdr:rowOff>
    </xdr:from>
    <xdr:ext cx="1190626" cy="390525"/>
    <mc:AlternateContent xmlns:mc="http://schemas.openxmlformats.org/markup-compatibility/2006" xmlns:a14="http://schemas.microsoft.com/office/drawing/2010/main">
      <mc:Choice Requires="a14">
        <xdr:sp macro="" textlink="">
          <xdr:nvSpPr>
            <xdr:cNvPr id="7" name="TextBox 6"/>
            <xdr:cNvSpPr txBox="1"/>
          </xdr:nvSpPr>
          <xdr:spPr>
            <a:xfrm>
              <a:off x="6143625" y="28822650"/>
              <a:ext cx="1190626"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200" b="0" i="1">
                      <a:latin typeface="Cambria Math" panose="02040503050406030204" pitchFamily="18" charset="0"/>
                    </a:rPr>
                    <m:t>𝑇</m:t>
                  </m:r>
                  <m:r>
                    <a:rPr lang="lt-LT" sz="1200" i="1">
                      <a:latin typeface="Cambria Math" panose="02040503050406030204" pitchFamily="18" charset="0"/>
                    </a:rPr>
                    <m:t>=</m:t>
                  </m:r>
                </m:oMath>
              </a14:m>
              <a:r>
                <a:rPr lang="lt-LT" sz="1200"/>
                <a:t> </a:t>
              </a:r>
              <a14:m>
                <m:oMath xmlns:m="http://schemas.openxmlformats.org/officeDocument/2006/math">
                  <m:d>
                    <m:dPr>
                      <m:ctrlPr>
                        <a:rPr lang="lt-LT" sz="1200" i="1">
                          <a:latin typeface="Cambria Math" panose="02040503050406030204" pitchFamily="18" charset="0"/>
                        </a:rPr>
                      </m:ctrlPr>
                    </m:dPr>
                    <m:e>
                      <m:nary>
                        <m:naryPr>
                          <m:chr m:val="∑"/>
                          <m:subHide m:val="on"/>
                          <m:supHide m:val="on"/>
                          <m:ctrlPr>
                            <a:rPr lang="lt-LT" sz="1200" i="1">
                              <a:solidFill>
                                <a:schemeClr val="tx1"/>
                              </a:solidFill>
                              <a:effectLst/>
                              <a:latin typeface="Cambria Math" panose="02040503050406030204" pitchFamily="18" charset="0"/>
                              <a:ea typeface="+mn-ea"/>
                              <a:cs typeface="+mn-cs"/>
                            </a:rPr>
                          </m:ctrlPr>
                        </m:naryPr>
                        <m:sub/>
                        <m:sup/>
                        <m:e>
                          <m:sSub>
                            <m:sSubPr>
                              <m:ctrlPr>
                                <a:rPr lang="lt-LT" sz="1200" i="1">
                                  <a:solidFill>
                                    <a:schemeClr val="tx1"/>
                                  </a:solidFill>
                                  <a:effectLst/>
                                  <a:latin typeface="Cambria Math" panose="02040503050406030204" pitchFamily="18" charset="0"/>
                                  <a:ea typeface="+mn-ea"/>
                                  <a:cs typeface="+mn-cs"/>
                                </a:rPr>
                              </m:ctrlPr>
                            </m:sSubPr>
                            <m:e>
                              <m:r>
                                <a:rPr lang="lt-LT" sz="1200" b="0" i="1">
                                  <a:solidFill>
                                    <a:schemeClr val="tx1"/>
                                  </a:solidFill>
                                  <a:effectLst/>
                                  <a:latin typeface="Cambria Math" panose="02040503050406030204" pitchFamily="18" charset="0"/>
                                  <a:ea typeface="+mn-ea"/>
                                  <a:cs typeface="+mn-cs"/>
                                </a:rPr>
                                <m:t>𝑃</m:t>
                              </m:r>
                            </m:e>
                            <m:sub>
                              <m:r>
                                <a:rPr lang="lt-LT" sz="1200" b="0" i="1">
                                  <a:solidFill>
                                    <a:schemeClr val="tx1"/>
                                  </a:solidFill>
                                  <a:effectLst/>
                                  <a:latin typeface="Cambria Math" panose="02040503050406030204" pitchFamily="18" charset="0"/>
                                  <a:ea typeface="+mn-ea"/>
                                  <a:cs typeface="+mn-cs"/>
                                </a:rPr>
                                <m:t>𝑖</m:t>
                              </m:r>
                            </m:sub>
                          </m:sSub>
                        </m:e>
                      </m:nary>
                    </m:e>
                  </m:d>
                </m:oMath>
              </a14:m>
              <a:r>
                <a:rPr lang="lt-LT" sz="1200"/>
                <a:t> </a:t>
              </a:r>
              <a14:m>
                <m:oMath xmlns:m="http://schemas.openxmlformats.org/officeDocument/2006/math">
                  <m:r>
                    <a:rPr lang="lt-LT" sz="1200" i="1">
                      <a:latin typeface="Cambria Math" panose="02040503050406030204" pitchFamily="18" charset="0"/>
                      <a:ea typeface="Cambria Math" panose="02040503050406030204" pitchFamily="18" charset="0"/>
                    </a:rPr>
                    <m:t>×</m:t>
                  </m:r>
                  <m:r>
                    <a:rPr lang="lt-LT" sz="1200" b="0" i="1">
                      <a:latin typeface="Cambria Math" panose="02040503050406030204" pitchFamily="18" charset="0"/>
                      <a:ea typeface="Cambria Math" panose="02040503050406030204" pitchFamily="18" charset="0"/>
                    </a:rPr>
                    <m:t>𝑌</m:t>
                  </m:r>
                </m:oMath>
              </a14:m>
              <a:endParaRPr lang="lt-LT" sz="1200"/>
            </a:p>
          </xdr:txBody>
        </xdr:sp>
      </mc:Choice>
      <mc:Fallback xmlns="">
        <xdr:sp macro="" textlink="">
          <xdr:nvSpPr>
            <xdr:cNvPr id="7" name="TextBox 6"/>
            <xdr:cNvSpPr txBox="1"/>
          </xdr:nvSpPr>
          <xdr:spPr>
            <a:xfrm>
              <a:off x="6143625" y="28822650"/>
              <a:ext cx="1190626"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200" b="0" i="0">
                  <a:latin typeface="Cambria Math" panose="02040503050406030204" pitchFamily="18" charset="0"/>
                </a:rPr>
                <a:t>𝑇</a:t>
              </a:r>
              <a:r>
                <a:rPr lang="lt-LT" sz="1200" i="0">
                  <a:latin typeface="Cambria Math" panose="02040503050406030204" pitchFamily="18" charset="0"/>
                </a:rPr>
                <a:t>=</a:t>
              </a:r>
              <a:r>
                <a:rPr lang="lt-LT" sz="1200"/>
                <a:t> </a:t>
              </a:r>
              <a:r>
                <a:rPr lang="lt-LT" sz="1200" i="0">
                  <a:latin typeface="Cambria Math" panose="02040503050406030204" pitchFamily="18" charset="0"/>
                </a:rPr>
                <a:t>(</a:t>
              </a:r>
              <a:r>
                <a:rPr lang="lt-LT" sz="1200" i="0">
                  <a:solidFill>
                    <a:schemeClr val="tx1"/>
                  </a:solidFill>
                  <a:effectLst/>
                  <a:latin typeface="Cambria Math" panose="02040503050406030204" pitchFamily="18" charset="0"/>
                  <a:ea typeface="+mn-ea"/>
                  <a:cs typeface="+mn-cs"/>
                </a:rPr>
                <a:t>∑</a:t>
              </a:r>
              <a:r>
                <a:rPr lang="lt-LT" sz="1200" b="0" i="0">
                  <a:solidFill>
                    <a:schemeClr val="tx1"/>
                  </a:solidFill>
                  <a:effectLst/>
                  <a:latin typeface="Cambria Math" panose="02040503050406030204" pitchFamily="18" charset="0"/>
                  <a:ea typeface="+mn-ea"/>
                  <a:cs typeface="+mn-cs"/>
                </a:rPr>
                <a:t>▒𝑃_𝑖 )</a:t>
              </a:r>
              <a:r>
                <a:rPr lang="lt-LT" sz="1200"/>
                <a:t> </a:t>
              </a:r>
              <a:r>
                <a:rPr lang="lt-LT" sz="1200" i="0">
                  <a:latin typeface="Cambria Math" panose="02040503050406030204" pitchFamily="18" charset="0"/>
                  <a:ea typeface="Cambria Math" panose="02040503050406030204" pitchFamily="18" charset="0"/>
                </a:rPr>
                <a:t>×</a:t>
              </a:r>
              <a:r>
                <a:rPr lang="lt-LT" sz="1200" b="0" i="0">
                  <a:latin typeface="Cambria Math" panose="02040503050406030204" pitchFamily="18" charset="0"/>
                  <a:ea typeface="Cambria Math" panose="02040503050406030204" pitchFamily="18" charset="0"/>
                </a:rPr>
                <a:t>𝑌</a:t>
              </a:r>
              <a:endParaRPr lang="lt-LT" sz="1200"/>
            </a:p>
          </xdr:txBody>
        </xdr:sp>
      </mc:Fallback>
    </mc:AlternateContent>
    <xdr:clientData/>
  </xdr:oneCellAnchor>
  <xdr:oneCellAnchor>
    <xdr:from>
      <xdr:col>0</xdr:col>
      <xdr:colOff>0</xdr:colOff>
      <xdr:row>119</xdr:row>
      <xdr:rowOff>9525</xdr:rowOff>
    </xdr:from>
    <xdr:ext cx="1295400" cy="504825"/>
    <mc:AlternateContent xmlns:mc="http://schemas.openxmlformats.org/markup-compatibility/2006" xmlns:a14="http://schemas.microsoft.com/office/drawing/2010/main">
      <mc:Choice Requires="a14">
        <xdr:sp macro="" textlink="">
          <xdr:nvSpPr>
            <xdr:cNvPr id="8" name="TextBox 7"/>
            <xdr:cNvSpPr txBox="1"/>
          </xdr:nvSpPr>
          <xdr:spPr>
            <a:xfrm>
              <a:off x="4733925" y="283940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200" i="1"/>
                <a:t>P</a:t>
              </a:r>
              <a14:m>
                <m:oMath xmlns:m="http://schemas.openxmlformats.org/officeDocument/2006/math">
                  <m:r>
                    <a:rPr lang="lt-LT" sz="1200" i="1">
                      <a:latin typeface="Cambria Math" panose="02040503050406030204" pitchFamily="18" charset="0"/>
                    </a:rPr>
                    <m:t>=</m:t>
                  </m:r>
                </m:oMath>
              </a14:m>
              <a:r>
                <a:rPr lang="lt-LT" sz="1200" i="1"/>
                <a:t> </a:t>
              </a:r>
              <a14:m>
                <m:oMath xmlns:m="http://schemas.openxmlformats.org/officeDocument/2006/math">
                  <m:f>
                    <m:fPr>
                      <m:ctrlPr>
                        <a:rPr lang="lt-LT" sz="1200" i="1">
                          <a:latin typeface="Cambria Math" panose="02040503050406030204" pitchFamily="18" charset="0"/>
                        </a:rPr>
                      </m:ctrlPr>
                    </m:fPr>
                    <m:num>
                      <m:sSub>
                        <m:sSubPr>
                          <m:ctrlPr>
                            <a:rPr lang="lt-LT" sz="1200" i="1">
                              <a:latin typeface="Cambria Math" panose="02040503050406030204" pitchFamily="18" charset="0"/>
                            </a:rPr>
                          </m:ctrlPr>
                        </m:sSubPr>
                        <m:e>
                          <m:r>
                            <a:rPr lang="lt-LT" sz="1200" b="0" i="1">
                              <a:latin typeface="Cambria Math" panose="02040503050406030204" pitchFamily="18" charset="0"/>
                            </a:rPr>
                            <m:t>𝐵</m:t>
                          </m:r>
                        </m:e>
                        <m:sub>
                          <m:r>
                            <a:rPr lang="lt-LT" sz="1200" b="0" i="1">
                              <a:latin typeface="Cambria Math" panose="02040503050406030204" pitchFamily="18" charset="0"/>
                            </a:rPr>
                            <m:t>𝑖</m:t>
                          </m:r>
                        </m:sub>
                      </m:sSub>
                    </m:num>
                    <m:den>
                      <m:sSub>
                        <m:sSubPr>
                          <m:ctrlPr>
                            <a:rPr lang="lt-LT" sz="1200" i="1">
                              <a:latin typeface="Cambria Math" panose="02040503050406030204" pitchFamily="18" charset="0"/>
                            </a:rPr>
                          </m:ctrlPr>
                        </m:sSubPr>
                        <m:e>
                          <m:r>
                            <a:rPr lang="lt-LT" sz="1200" b="0" i="1">
                              <a:latin typeface="Cambria Math" panose="02040503050406030204" pitchFamily="18" charset="0"/>
                            </a:rPr>
                            <m:t>𝐵</m:t>
                          </m:r>
                        </m:e>
                        <m:sub>
                          <m:r>
                            <a:rPr lang="lt-LT" sz="1200" b="0" i="1">
                              <a:latin typeface="Cambria Math" panose="02040503050406030204" pitchFamily="18" charset="0"/>
                            </a:rPr>
                            <m:t>𝑚𝑎𝑥</m:t>
                          </m:r>
                        </m:sub>
                      </m:sSub>
                    </m:den>
                  </m:f>
                </m:oMath>
              </a14:m>
              <a:r>
                <a:rPr lang="lt-LT" sz="1200" i="1"/>
                <a:t> </a:t>
              </a:r>
              <a14:m>
                <m:oMath xmlns:m="http://schemas.openxmlformats.org/officeDocument/2006/math">
                  <m:r>
                    <a:rPr lang="lt-LT" sz="1200" i="1">
                      <a:latin typeface="Cambria Math" panose="02040503050406030204" pitchFamily="18" charset="0"/>
                      <a:ea typeface="Cambria Math" panose="02040503050406030204" pitchFamily="18" charset="0"/>
                    </a:rPr>
                    <m:t>×</m:t>
                  </m:r>
                  <m:sSub>
                    <m:sSubPr>
                      <m:ctrlPr>
                        <a:rPr lang="lt-LT" sz="1200" b="0" i="1">
                          <a:latin typeface="Cambria Math" panose="02040503050406030204" pitchFamily="18" charset="0"/>
                          <a:ea typeface="Cambria Math" panose="02040503050406030204" pitchFamily="18" charset="0"/>
                        </a:rPr>
                      </m:ctrlPr>
                    </m:sSubPr>
                    <m:e>
                      <m:r>
                        <a:rPr lang="lt-LT" sz="1200" b="0" i="1">
                          <a:latin typeface="Cambria Math" panose="02040503050406030204" pitchFamily="18" charset="0"/>
                          <a:ea typeface="Cambria Math" panose="02040503050406030204" pitchFamily="18" charset="0"/>
                        </a:rPr>
                        <m:t>𝐿</m:t>
                      </m:r>
                    </m:e>
                    <m:sub>
                      <m:r>
                        <a:rPr lang="lt-LT" sz="1200" b="0" i="1">
                          <a:latin typeface="Cambria Math" panose="02040503050406030204" pitchFamily="18" charset="0"/>
                          <a:ea typeface="Cambria Math" panose="02040503050406030204" pitchFamily="18" charset="0"/>
                        </a:rPr>
                        <m:t>𝑖</m:t>
                      </m:r>
                    </m:sub>
                  </m:sSub>
                </m:oMath>
              </a14:m>
              <a:endParaRPr lang="lt-LT" sz="1200" i="1"/>
            </a:p>
          </xdr:txBody>
        </xdr:sp>
      </mc:Choice>
      <mc:Fallback xmlns="">
        <xdr:sp macro="" textlink="">
          <xdr:nvSpPr>
            <xdr:cNvPr id="8" name="TextBox 7"/>
            <xdr:cNvSpPr txBox="1"/>
          </xdr:nvSpPr>
          <xdr:spPr>
            <a:xfrm>
              <a:off x="4733925" y="283940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200" i="1"/>
                <a:t>P</a:t>
              </a:r>
              <a:r>
                <a:rPr lang="lt-LT" sz="1200" i="0">
                  <a:latin typeface="Cambria Math" panose="02040503050406030204" pitchFamily="18" charset="0"/>
                </a:rPr>
                <a:t>=</a:t>
              </a:r>
              <a:r>
                <a:rPr lang="lt-LT" sz="1200" i="1"/>
                <a:t> </a:t>
              </a:r>
              <a:r>
                <a:rPr lang="lt-LT" sz="1200" b="0" i="0">
                  <a:latin typeface="Cambria Math" panose="02040503050406030204" pitchFamily="18" charset="0"/>
                </a:rPr>
                <a:t>𝐵_𝑖/𝐵_𝑚𝑎𝑥 </a:t>
              </a:r>
              <a:r>
                <a:rPr lang="lt-LT" sz="1200" i="1"/>
                <a:t> </a:t>
              </a:r>
              <a:r>
                <a:rPr lang="lt-LT" sz="1200" i="0">
                  <a:latin typeface="Cambria Math" panose="02040503050406030204" pitchFamily="18" charset="0"/>
                  <a:ea typeface="Cambria Math" panose="02040503050406030204" pitchFamily="18" charset="0"/>
                </a:rPr>
                <a:t>×</a:t>
              </a:r>
              <a:r>
                <a:rPr lang="lt-LT" sz="1200" b="0" i="0">
                  <a:latin typeface="Cambria Math" panose="02040503050406030204" pitchFamily="18" charset="0"/>
                  <a:ea typeface="Cambria Math" panose="02040503050406030204" pitchFamily="18" charset="0"/>
                </a:rPr>
                <a:t>𝐿_𝑖</a:t>
              </a:r>
              <a:endParaRPr lang="lt-LT" sz="1200" i="1"/>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twoCellAnchor>
    <xdr:from>
      <xdr:col>0</xdr:col>
      <xdr:colOff>59535</xdr:colOff>
      <xdr:row>3</xdr:row>
      <xdr:rowOff>26790</xdr:rowOff>
    </xdr:from>
    <xdr:to>
      <xdr:col>0</xdr:col>
      <xdr:colOff>211935</xdr:colOff>
      <xdr:row>3</xdr:row>
      <xdr:rowOff>180777</xdr:rowOff>
    </xdr:to>
    <xdr:sp macro="" textlink="">
      <xdr:nvSpPr>
        <xdr:cNvPr id="5" name="Freeform 4">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6" name="Freeform 5">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7" name="Freeform 6">
          <a:hlinkClick xmlns:r="http://schemas.openxmlformats.org/officeDocument/2006/relationships" r:id="rId3"/>
        </xdr:cNvPr>
        <xdr:cNvSpPr>
          <a:spLocks noEditPoints="1"/>
        </xdr:cNvSpPr>
      </xdr:nvSpPr>
      <xdr:spPr bwMode="auto">
        <a:xfrm>
          <a:off x="66675" y="5905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29</xdr:row>
      <xdr:rowOff>38100</xdr:rowOff>
    </xdr:from>
    <xdr:to>
      <xdr:col>11</xdr:col>
      <xdr:colOff>471489</xdr:colOff>
      <xdr:row>30</xdr:row>
      <xdr:rowOff>0</xdr:rowOff>
    </xdr:to>
    <xdr:sp macro="" textlink="">
      <xdr:nvSpPr>
        <xdr:cNvPr id="8" name="Freeform 7">
          <a:hlinkClick xmlns:r="http://schemas.openxmlformats.org/officeDocument/2006/relationships" r:id="rId4"/>
        </xdr:cNvPr>
        <xdr:cNvSpPr>
          <a:spLocks noEditPoints="1"/>
        </xdr:cNvSpPr>
      </xdr:nvSpPr>
      <xdr:spPr bwMode="auto">
        <a:xfrm>
          <a:off x="7515226" y="202215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79</xdr:row>
      <xdr:rowOff>38100</xdr:rowOff>
    </xdr:from>
    <xdr:to>
      <xdr:col>11</xdr:col>
      <xdr:colOff>471489</xdr:colOff>
      <xdr:row>80</xdr:row>
      <xdr:rowOff>0</xdr:rowOff>
    </xdr:to>
    <xdr:sp macro="" textlink="">
      <xdr:nvSpPr>
        <xdr:cNvPr id="9" name="Freeform 8">
          <a:hlinkClick xmlns:r="http://schemas.openxmlformats.org/officeDocument/2006/relationships" r:id="rId4"/>
        </xdr:cNvPr>
        <xdr:cNvSpPr>
          <a:spLocks noEditPoints="1"/>
        </xdr:cNvSpPr>
      </xdr:nvSpPr>
      <xdr:spPr bwMode="auto">
        <a:xfrm>
          <a:off x="7524751" y="63722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38</xdr:row>
      <xdr:rowOff>10528</xdr:rowOff>
    </xdr:from>
    <xdr:to>
      <xdr:col>0</xdr:col>
      <xdr:colOff>279317</xdr:colOff>
      <xdr:row>39</xdr:row>
      <xdr:rowOff>8941</xdr:rowOff>
    </xdr:to>
    <xdr:sp macro="" textlink="">
      <xdr:nvSpPr>
        <xdr:cNvPr id="10" name="Freeform 9"/>
        <xdr:cNvSpPr>
          <a:spLocks noEditPoints="1"/>
        </xdr:cNvSpPr>
      </xdr:nvSpPr>
      <xdr:spPr bwMode="auto">
        <a:xfrm>
          <a:off x="58654" y="2087980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45</xdr:row>
      <xdr:rowOff>0</xdr:rowOff>
    </xdr:from>
    <xdr:to>
      <xdr:col>0</xdr:col>
      <xdr:colOff>277813</xdr:colOff>
      <xdr:row>45</xdr:row>
      <xdr:rowOff>188913</xdr:rowOff>
    </xdr:to>
    <xdr:sp macro="" textlink="">
      <xdr:nvSpPr>
        <xdr:cNvPr id="11" name="Freeform 10"/>
        <xdr:cNvSpPr>
          <a:spLocks noEditPoints="1"/>
        </xdr:cNvSpPr>
      </xdr:nvSpPr>
      <xdr:spPr bwMode="auto">
        <a:xfrm>
          <a:off x="57150" y="85725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46</xdr:row>
      <xdr:rowOff>0</xdr:rowOff>
    </xdr:from>
    <xdr:to>
      <xdr:col>0</xdr:col>
      <xdr:colOff>287338</xdr:colOff>
      <xdr:row>46</xdr:row>
      <xdr:rowOff>188913</xdr:rowOff>
    </xdr:to>
    <xdr:sp macro="" textlink="">
      <xdr:nvSpPr>
        <xdr:cNvPr id="12" name="Freeform 11"/>
        <xdr:cNvSpPr>
          <a:spLocks noEditPoints="1"/>
        </xdr:cNvSpPr>
      </xdr:nvSpPr>
      <xdr:spPr bwMode="auto">
        <a:xfrm>
          <a:off x="66675" y="893445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152400</xdr:colOff>
      <xdr:row>24</xdr:row>
      <xdr:rowOff>38100</xdr:rowOff>
    </xdr:from>
    <xdr:ext cx="1295400" cy="504825"/>
    <mc:AlternateContent xmlns:mc="http://schemas.openxmlformats.org/markup-compatibility/2006" xmlns:a14="http://schemas.microsoft.com/office/drawing/2010/main">
      <mc:Choice Requires="a14">
        <xdr:sp macro="" textlink="">
          <xdr:nvSpPr>
            <xdr:cNvPr id="16" name="TextBox 15"/>
            <xdr:cNvSpPr txBox="1"/>
          </xdr:nvSpPr>
          <xdr:spPr>
            <a:xfrm>
              <a:off x="466725" y="50863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6" name="TextBox 15"/>
            <xdr:cNvSpPr txBox="1"/>
          </xdr:nvSpPr>
          <xdr:spPr>
            <a:xfrm>
              <a:off x="466725" y="50863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twoCellAnchor>
    <xdr:from>
      <xdr:col>0</xdr:col>
      <xdr:colOff>59535</xdr:colOff>
      <xdr:row>3</xdr:row>
      <xdr:rowOff>26790</xdr:rowOff>
    </xdr:from>
    <xdr:to>
      <xdr:col>0</xdr:col>
      <xdr:colOff>211935</xdr:colOff>
      <xdr:row>3</xdr:row>
      <xdr:rowOff>180777</xdr:rowOff>
    </xdr:to>
    <xdr:sp macro="" textlink="">
      <xdr:nvSpPr>
        <xdr:cNvPr id="8" name="Freeform 7">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9" name="Freeform 8">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0" name="Freeform 9">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79</xdr:row>
      <xdr:rowOff>38100</xdr:rowOff>
    </xdr:from>
    <xdr:to>
      <xdr:col>11</xdr:col>
      <xdr:colOff>471489</xdr:colOff>
      <xdr:row>80</xdr:row>
      <xdr:rowOff>0</xdr:rowOff>
    </xdr:to>
    <xdr:sp macro="" textlink="">
      <xdr:nvSpPr>
        <xdr:cNvPr id="11" name="Freeform 10">
          <a:hlinkClick xmlns:r="http://schemas.openxmlformats.org/officeDocument/2006/relationships" r:id="rId4"/>
        </xdr:cNvPr>
        <xdr:cNvSpPr>
          <a:spLocks noEditPoints="1"/>
        </xdr:cNvSpPr>
      </xdr:nvSpPr>
      <xdr:spPr bwMode="auto">
        <a:xfrm>
          <a:off x="7524751" y="59055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42</xdr:row>
      <xdr:rowOff>38100</xdr:rowOff>
    </xdr:from>
    <xdr:to>
      <xdr:col>11</xdr:col>
      <xdr:colOff>471489</xdr:colOff>
      <xdr:row>43</xdr:row>
      <xdr:rowOff>0</xdr:rowOff>
    </xdr:to>
    <xdr:sp macro="" textlink="">
      <xdr:nvSpPr>
        <xdr:cNvPr id="12" name="Freeform 11">
          <a:hlinkClick xmlns:r="http://schemas.openxmlformats.org/officeDocument/2006/relationships" r:id="rId4"/>
        </xdr:cNvPr>
        <xdr:cNvSpPr>
          <a:spLocks noEditPoints="1"/>
        </xdr:cNvSpPr>
      </xdr:nvSpPr>
      <xdr:spPr bwMode="auto">
        <a:xfrm>
          <a:off x="7524751" y="59055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49</xdr:row>
      <xdr:rowOff>10528</xdr:rowOff>
    </xdr:from>
    <xdr:to>
      <xdr:col>0</xdr:col>
      <xdr:colOff>279317</xdr:colOff>
      <xdr:row>50</xdr:row>
      <xdr:rowOff>8941</xdr:rowOff>
    </xdr:to>
    <xdr:sp macro="" textlink="">
      <xdr:nvSpPr>
        <xdr:cNvPr id="13" name="Freeform 12"/>
        <xdr:cNvSpPr>
          <a:spLocks noEditPoints="1"/>
        </xdr:cNvSpPr>
      </xdr:nvSpPr>
      <xdr:spPr bwMode="auto">
        <a:xfrm>
          <a:off x="58654" y="663040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152400</xdr:colOff>
      <xdr:row>36</xdr:row>
      <xdr:rowOff>142875</xdr:rowOff>
    </xdr:from>
    <xdr:ext cx="1295400" cy="504825"/>
    <mc:AlternateContent xmlns:mc="http://schemas.openxmlformats.org/markup-compatibility/2006" xmlns:a14="http://schemas.microsoft.com/office/drawing/2010/main">
      <mc:Choice Requires="a14">
        <xdr:sp macro="" textlink="">
          <xdr:nvSpPr>
            <xdr:cNvPr id="14" name="TextBox 13"/>
            <xdr:cNvSpPr txBox="1"/>
          </xdr:nvSpPr>
          <xdr:spPr>
            <a:xfrm>
              <a:off x="447675" y="100869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4" name="TextBox 13"/>
            <xdr:cNvSpPr txBox="1"/>
          </xdr:nvSpPr>
          <xdr:spPr>
            <a:xfrm>
              <a:off x="447675" y="100869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28</xdr:row>
          <xdr:rowOff>66675</xdr:rowOff>
        </xdr:from>
        <xdr:to>
          <xdr:col>10</xdr:col>
          <xdr:colOff>466725</xdr:colOff>
          <xdr:row>28</xdr:row>
          <xdr:rowOff>295275</xdr:rowOff>
        </xdr:to>
        <xdr:sp macro="" textlink="">
          <xdr:nvSpPr>
            <xdr:cNvPr id="103433" name="Check Box 9" hidden="1">
              <a:extLst>
                <a:ext uri="{63B3BB69-23CF-44E3-9099-C40C66FF867C}">
                  <a14:compatExt spid="_x0000_s103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66675</xdr:rowOff>
        </xdr:from>
        <xdr:to>
          <xdr:col>10</xdr:col>
          <xdr:colOff>466725</xdr:colOff>
          <xdr:row>29</xdr:row>
          <xdr:rowOff>295275</xdr:rowOff>
        </xdr:to>
        <xdr:sp macro="" textlink="">
          <xdr:nvSpPr>
            <xdr:cNvPr id="103434" name="Check Box 10" hidden="1">
              <a:extLst>
                <a:ext uri="{63B3BB69-23CF-44E3-9099-C40C66FF867C}">
                  <a14:compatExt spid="_x0000_s10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xdr:row>
          <xdr:rowOff>66675</xdr:rowOff>
        </xdr:from>
        <xdr:to>
          <xdr:col>10</xdr:col>
          <xdr:colOff>466725</xdr:colOff>
          <xdr:row>30</xdr:row>
          <xdr:rowOff>295275</xdr:rowOff>
        </xdr:to>
        <xdr:sp macro="" textlink="">
          <xdr:nvSpPr>
            <xdr:cNvPr id="103435" name="Check Box 11" hidden="1">
              <a:extLst>
                <a:ext uri="{63B3BB69-23CF-44E3-9099-C40C66FF867C}">
                  <a14:compatExt spid="_x0000_s10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31</xdr:row>
          <xdr:rowOff>66675</xdr:rowOff>
        </xdr:from>
        <xdr:to>
          <xdr:col>10</xdr:col>
          <xdr:colOff>466725</xdr:colOff>
          <xdr:row>31</xdr:row>
          <xdr:rowOff>295275</xdr:rowOff>
        </xdr:to>
        <xdr:sp macro="" textlink="">
          <xdr:nvSpPr>
            <xdr:cNvPr id="103436" name="Check Box 12" hidden="1">
              <a:extLst>
                <a:ext uri="{63B3BB69-23CF-44E3-9099-C40C66FF867C}">
                  <a14:compatExt spid="_x0000_s10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32</xdr:row>
          <xdr:rowOff>66675</xdr:rowOff>
        </xdr:from>
        <xdr:to>
          <xdr:col>10</xdr:col>
          <xdr:colOff>466725</xdr:colOff>
          <xdr:row>32</xdr:row>
          <xdr:rowOff>295275</xdr:rowOff>
        </xdr:to>
        <xdr:sp macro="" textlink="">
          <xdr:nvSpPr>
            <xdr:cNvPr id="103437" name="Check Box 13" hidden="1">
              <a:extLst>
                <a:ext uri="{63B3BB69-23CF-44E3-9099-C40C66FF867C}">
                  <a14:compatExt spid="_x0000_s10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2" name="Freeform 11">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5" name="Freeform 14">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6" name="Freeform 15">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53</xdr:row>
      <xdr:rowOff>38100</xdr:rowOff>
    </xdr:from>
    <xdr:to>
      <xdr:col>11</xdr:col>
      <xdr:colOff>471489</xdr:colOff>
      <xdr:row>54</xdr:row>
      <xdr:rowOff>0</xdr:rowOff>
    </xdr:to>
    <xdr:sp macro="" textlink="">
      <xdr:nvSpPr>
        <xdr:cNvPr id="17" name="Freeform 16">
          <a:hlinkClick xmlns:r="http://schemas.openxmlformats.org/officeDocument/2006/relationships" r:id="rId4"/>
        </xdr:cNvPr>
        <xdr:cNvSpPr>
          <a:spLocks noEditPoints="1"/>
        </xdr:cNvSpPr>
      </xdr:nvSpPr>
      <xdr:spPr bwMode="auto">
        <a:xfrm>
          <a:off x="7620001" y="11058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25</xdr:row>
      <xdr:rowOff>0</xdr:rowOff>
    </xdr:from>
    <xdr:to>
      <xdr:col>0</xdr:col>
      <xdr:colOff>258763</xdr:colOff>
      <xdr:row>25</xdr:row>
      <xdr:rowOff>188913</xdr:rowOff>
    </xdr:to>
    <xdr:sp macro="" textlink="">
      <xdr:nvSpPr>
        <xdr:cNvPr id="18" name="Freeform 17"/>
        <xdr:cNvSpPr>
          <a:spLocks noEditPoints="1"/>
        </xdr:cNvSpPr>
      </xdr:nvSpPr>
      <xdr:spPr bwMode="auto">
        <a:xfrm>
          <a:off x="38100" y="489585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45</xdr:row>
      <xdr:rowOff>0</xdr:rowOff>
    </xdr:from>
    <xdr:to>
      <xdr:col>0</xdr:col>
      <xdr:colOff>258763</xdr:colOff>
      <xdr:row>45</xdr:row>
      <xdr:rowOff>188913</xdr:rowOff>
    </xdr:to>
    <xdr:sp macro="" textlink="">
      <xdr:nvSpPr>
        <xdr:cNvPr id="19" name="Freeform 18"/>
        <xdr:cNvSpPr>
          <a:spLocks noEditPoints="1"/>
        </xdr:cNvSpPr>
      </xdr:nvSpPr>
      <xdr:spPr bwMode="auto">
        <a:xfrm>
          <a:off x="38100" y="94583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128</xdr:row>
      <xdr:rowOff>38100</xdr:rowOff>
    </xdr:from>
    <xdr:to>
      <xdr:col>11</xdr:col>
      <xdr:colOff>471489</xdr:colOff>
      <xdr:row>129</xdr:row>
      <xdr:rowOff>0</xdr:rowOff>
    </xdr:to>
    <xdr:sp macro="" textlink="">
      <xdr:nvSpPr>
        <xdr:cNvPr id="20" name="Freeform 19">
          <a:hlinkClick xmlns:r="http://schemas.openxmlformats.org/officeDocument/2006/relationships" r:id="rId4"/>
        </xdr:cNvPr>
        <xdr:cNvSpPr>
          <a:spLocks noEditPoints="1"/>
        </xdr:cNvSpPr>
      </xdr:nvSpPr>
      <xdr:spPr bwMode="auto">
        <a:xfrm>
          <a:off x="7258051" y="106489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58</xdr:row>
      <xdr:rowOff>20053</xdr:rowOff>
    </xdr:from>
    <xdr:to>
      <xdr:col>0</xdr:col>
      <xdr:colOff>279317</xdr:colOff>
      <xdr:row>58</xdr:row>
      <xdr:rowOff>208966</xdr:rowOff>
    </xdr:to>
    <xdr:sp macro="" textlink="">
      <xdr:nvSpPr>
        <xdr:cNvPr id="21" name="Freeform 20"/>
        <xdr:cNvSpPr>
          <a:spLocks noEditPoints="1"/>
        </xdr:cNvSpPr>
      </xdr:nvSpPr>
      <xdr:spPr bwMode="auto">
        <a:xfrm>
          <a:off x="58654" y="1158340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76</xdr:row>
      <xdr:rowOff>9525</xdr:rowOff>
    </xdr:from>
    <xdr:to>
      <xdr:col>0</xdr:col>
      <xdr:colOff>258763</xdr:colOff>
      <xdr:row>76</xdr:row>
      <xdr:rowOff>198438</xdr:rowOff>
    </xdr:to>
    <xdr:sp macro="" textlink="">
      <xdr:nvSpPr>
        <xdr:cNvPr id="22" name="Freeform 21"/>
        <xdr:cNvSpPr>
          <a:spLocks noEditPoints="1"/>
        </xdr:cNvSpPr>
      </xdr:nvSpPr>
      <xdr:spPr bwMode="auto">
        <a:xfrm>
          <a:off x="38100" y="1484947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7</xdr:col>
      <xdr:colOff>485775</xdr:colOff>
      <xdr:row>22</xdr:row>
      <xdr:rowOff>57151</xdr:rowOff>
    </xdr:from>
    <xdr:to>
      <xdr:col>7</xdr:col>
      <xdr:colOff>535305</xdr:colOff>
      <xdr:row>22</xdr:row>
      <xdr:rowOff>156212</xdr:rowOff>
    </xdr:to>
    <xdr:sp macro="" textlink="">
      <xdr:nvSpPr>
        <xdr:cNvPr id="23" name="Isosceles Triangle 22"/>
        <xdr:cNvSpPr/>
      </xdr:nvSpPr>
      <xdr:spPr>
        <a:xfrm rot="5400000">
          <a:off x="5080634" y="43681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0</xdr:col>
      <xdr:colOff>251114</xdr:colOff>
      <xdr:row>38</xdr:row>
      <xdr:rowOff>8660</xdr:rowOff>
    </xdr:from>
    <xdr:ext cx="1333501" cy="514349"/>
    <mc:AlternateContent xmlns:mc="http://schemas.openxmlformats.org/markup-compatibility/2006" xmlns:a14="http://schemas.microsoft.com/office/drawing/2010/main">
      <mc:Choice Requires="a14">
        <xdr:sp macro="" textlink="">
          <xdr:nvSpPr>
            <xdr:cNvPr id="25" name="TextBox 24"/>
            <xdr:cNvSpPr txBox="1"/>
          </xdr:nvSpPr>
          <xdr:spPr>
            <a:xfrm>
              <a:off x="251114" y="8970819"/>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5" name="TextBox 24"/>
            <xdr:cNvSpPr txBox="1"/>
          </xdr:nvSpPr>
          <xdr:spPr>
            <a:xfrm>
              <a:off x="251114" y="8970819"/>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0</xdr:col>
      <xdr:colOff>199159</xdr:colOff>
      <xdr:row>42</xdr:row>
      <xdr:rowOff>17319</xdr:rowOff>
    </xdr:from>
    <xdr:ext cx="1401763" cy="504825"/>
    <mc:AlternateContent xmlns:mc="http://schemas.openxmlformats.org/markup-compatibility/2006" xmlns:a14="http://schemas.microsoft.com/office/drawing/2010/main">
      <mc:Choice Requires="a14">
        <xdr:sp macro="" textlink="">
          <xdr:nvSpPr>
            <xdr:cNvPr id="26" name="TextBox 25"/>
            <xdr:cNvSpPr txBox="1"/>
          </xdr:nvSpPr>
          <xdr:spPr>
            <a:xfrm>
              <a:off x="199159" y="9550978"/>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6" name="TextBox 25"/>
            <xdr:cNvSpPr txBox="1"/>
          </xdr:nvSpPr>
          <xdr:spPr>
            <a:xfrm>
              <a:off x="199159" y="9550978"/>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0</xdr:col>
      <xdr:colOff>268431</xdr:colOff>
      <xdr:row>47</xdr:row>
      <xdr:rowOff>121229</xdr:rowOff>
    </xdr:from>
    <xdr:ext cx="1295400" cy="504825"/>
    <mc:AlternateContent xmlns:mc="http://schemas.openxmlformats.org/markup-compatibility/2006" xmlns:a14="http://schemas.microsoft.com/office/drawing/2010/main">
      <mc:Choice Requires="a14">
        <xdr:sp macro="" textlink="">
          <xdr:nvSpPr>
            <xdr:cNvPr id="28" name="TextBox 27"/>
            <xdr:cNvSpPr txBox="1"/>
          </xdr:nvSpPr>
          <xdr:spPr>
            <a:xfrm>
              <a:off x="268431" y="10832524"/>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8" name="TextBox 27"/>
            <xdr:cNvSpPr txBox="1"/>
          </xdr:nvSpPr>
          <xdr:spPr>
            <a:xfrm>
              <a:off x="268431" y="10832524"/>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28</xdr:row>
          <xdr:rowOff>76200</xdr:rowOff>
        </xdr:from>
        <xdr:to>
          <xdr:col>10</xdr:col>
          <xdr:colOff>466725</xdr:colOff>
          <xdr:row>28</xdr:row>
          <xdr:rowOff>304800</xdr:rowOff>
        </xdr:to>
        <xdr:sp macro="" textlink="">
          <xdr:nvSpPr>
            <xdr:cNvPr id="104457" name="Check Box 9" hidden="1">
              <a:extLst>
                <a:ext uri="{63B3BB69-23CF-44E3-9099-C40C66FF867C}">
                  <a14:compatExt spid="_x0000_s10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76200</xdr:rowOff>
        </xdr:from>
        <xdr:to>
          <xdr:col>10</xdr:col>
          <xdr:colOff>466725</xdr:colOff>
          <xdr:row>29</xdr:row>
          <xdr:rowOff>304800</xdr:rowOff>
        </xdr:to>
        <xdr:sp macro="" textlink="">
          <xdr:nvSpPr>
            <xdr:cNvPr id="104458" name="Check Box 10" hidden="1">
              <a:extLst>
                <a:ext uri="{63B3BB69-23CF-44E3-9099-C40C66FF867C}">
                  <a14:compatExt spid="_x0000_s10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xdr:row>
          <xdr:rowOff>76200</xdr:rowOff>
        </xdr:from>
        <xdr:to>
          <xdr:col>10</xdr:col>
          <xdr:colOff>466725</xdr:colOff>
          <xdr:row>30</xdr:row>
          <xdr:rowOff>304800</xdr:rowOff>
        </xdr:to>
        <xdr:sp macro="" textlink="">
          <xdr:nvSpPr>
            <xdr:cNvPr id="104459" name="Check Box 11" hidden="1">
              <a:extLst>
                <a:ext uri="{63B3BB69-23CF-44E3-9099-C40C66FF867C}">
                  <a14:compatExt spid="_x0000_s10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31</xdr:row>
          <xdr:rowOff>76200</xdr:rowOff>
        </xdr:from>
        <xdr:to>
          <xdr:col>10</xdr:col>
          <xdr:colOff>466725</xdr:colOff>
          <xdr:row>31</xdr:row>
          <xdr:rowOff>304800</xdr:rowOff>
        </xdr:to>
        <xdr:sp macro="" textlink="">
          <xdr:nvSpPr>
            <xdr:cNvPr id="104460" name="Check Box 12" hidden="1">
              <a:extLst>
                <a:ext uri="{63B3BB69-23CF-44E3-9099-C40C66FF867C}">
                  <a14:compatExt spid="_x0000_s10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32</xdr:row>
          <xdr:rowOff>76200</xdr:rowOff>
        </xdr:from>
        <xdr:to>
          <xdr:col>10</xdr:col>
          <xdr:colOff>466725</xdr:colOff>
          <xdr:row>32</xdr:row>
          <xdr:rowOff>304800</xdr:rowOff>
        </xdr:to>
        <xdr:sp macro="" textlink="">
          <xdr:nvSpPr>
            <xdr:cNvPr id="104461" name="Check Box 13" hidden="1">
              <a:extLst>
                <a:ext uri="{63B3BB69-23CF-44E3-9099-C40C66FF867C}">
                  <a14:compatExt spid="_x0000_s10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6" name="Freeform 15">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7" name="Freeform 16">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8" name="Freeform 17">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25</xdr:row>
      <xdr:rowOff>0</xdr:rowOff>
    </xdr:from>
    <xdr:to>
      <xdr:col>0</xdr:col>
      <xdr:colOff>258763</xdr:colOff>
      <xdr:row>25</xdr:row>
      <xdr:rowOff>188913</xdr:rowOff>
    </xdr:to>
    <xdr:sp macro="" textlink="">
      <xdr:nvSpPr>
        <xdr:cNvPr id="19" name="Freeform 18"/>
        <xdr:cNvSpPr>
          <a:spLocks noEditPoints="1"/>
        </xdr:cNvSpPr>
      </xdr:nvSpPr>
      <xdr:spPr bwMode="auto">
        <a:xfrm>
          <a:off x="38100" y="63722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44</xdr:row>
      <xdr:rowOff>0</xdr:rowOff>
    </xdr:from>
    <xdr:to>
      <xdr:col>0</xdr:col>
      <xdr:colOff>258763</xdr:colOff>
      <xdr:row>44</xdr:row>
      <xdr:rowOff>188913</xdr:rowOff>
    </xdr:to>
    <xdr:sp macro="" textlink="">
      <xdr:nvSpPr>
        <xdr:cNvPr id="20" name="Freeform 19"/>
        <xdr:cNvSpPr>
          <a:spLocks noEditPoints="1"/>
        </xdr:cNvSpPr>
      </xdr:nvSpPr>
      <xdr:spPr bwMode="auto">
        <a:xfrm>
          <a:off x="38100" y="1090612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51</xdr:row>
      <xdr:rowOff>38100</xdr:rowOff>
    </xdr:from>
    <xdr:to>
      <xdr:col>11</xdr:col>
      <xdr:colOff>471489</xdr:colOff>
      <xdr:row>52</xdr:row>
      <xdr:rowOff>0</xdr:rowOff>
    </xdr:to>
    <xdr:sp macro="" textlink="">
      <xdr:nvSpPr>
        <xdr:cNvPr id="21" name="Freeform 20">
          <a:hlinkClick xmlns:r="http://schemas.openxmlformats.org/officeDocument/2006/relationships" r:id="rId4"/>
        </xdr:cNvPr>
        <xdr:cNvSpPr>
          <a:spLocks noEditPoints="1"/>
        </xdr:cNvSpPr>
      </xdr:nvSpPr>
      <xdr:spPr bwMode="auto">
        <a:xfrm>
          <a:off x="7258051" y="106489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59</xdr:row>
      <xdr:rowOff>20053</xdr:rowOff>
    </xdr:from>
    <xdr:to>
      <xdr:col>0</xdr:col>
      <xdr:colOff>279317</xdr:colOff>
      <xdr:row>59</xdr:row>
      <xdr:rowOff>208966</xdr:rowOff>
    </xdr:to>
    <xdr:sp macro="" textlink="">
      <xdr:nvSpPr>
        <xdr:cNvPr id="22" name="Freeform 21"/>
        <xdr:cNvSpPr>
          <a:spLocks noEditPoints="1"/>
        </xdr:cNvSpPr>
      </xdr:nvSpPr>
      <xdr:spPr bwMode="auto">
        <a:xfrm>
          <a:off x="58654" y="113833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70</xdr:row>
      <xdr:rowOff>0</xdr:rowOff>
    </xdr:from>
    <xdr:to>
      <xdr:col>0</xdr:col>
      <xdr:colOff>258763</xdr:colOff>
      <xdr:row>70</xdr:row>
      <xdr:rowOff>169863</xdr:rowOff>
    </xdr:to>
    <xdr:sp macro="" textlink="">
      <xdr:nvSpPr>
        <xdr:cNvPr id="23" name="Freeform 22"/>
        <xdr:cNvSpPr>
          <a:spLocks noEditPoints="1"/>
        </xdr:cNvSpPr>
      </xdr:nvSpPr>
      <xdr:spPr bwMode="auto">
        <a:xfrm>
          <a:off x="38100" y="1569720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123</xdr:row>
      <xdr:rowOff>38100</xdr:rowOff>
    </xdr:from>
    <xdr:to>
      <xdr:col>11</xdr:col>
      <xdr:colOff>471489</xdr:colOff>
      <xdr:row>124</xdr:row>
      <xdr:rowOff>0</xdr:rowOff>
    </xdr:to>
    <xdr:sp macro="" textlink="">
      <xdr:nvSpPr>
        <xdr:cNvPr id="24" name="Freeform 23">
          <a:hlinkClick xmlns:r="http://schemas.openxmlformats.org/officeDocument/2006/relationships" r:id="rId4"/>
        </xdr:cNvPr>
        <xdr:cNvSpPr>
          <a:spLocks noEditPoints="1"/>
        </xdr:cNvSpPr>
      </xdr:nvSpPr>
      <xdr:spPr bwMode="auto">
        <a:xfrm>
          <a:off x="7258051" y="12201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7</xdr:col>
      <xdr:colOff>514350</xdr:colOff>
      <xdr:row>22</xdr:row>
      <xdr:rowOff>66676</xdr:rowOff>
    </xdr:from>
    <xdr:to>
      <xdr:col>7</xdr:col>
      <xdr:colOff>563880</xdr:colOff>
      <xdr:row>22</xdr:row>
      <xdr:rowOff>165737</xdr:rowOff>
    </xdr:to>
    <xdr:sp macro="" textlink="">
      <xdr:nvSpPr>
        <xdr:cNvPr id="25" name="Isosceles Triangle 24"/>
        <xdr:cNvSpPr/>
      </xdr:nvSpPr>
      <xdr:spPr>
        <a:xfrm rot="5400000">
          <a:off x="5109209" y="58921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4</xdr:col>
      <xdr:colOff>457200</xdr:colOff>
      <xdr:row>66</xdr:row>
      <xdr:rowOff>85726</xdr:rowOff>
    </xdr:from>
    <xdr:to>
      <xdr:col>4</xdr:col>
      <xdr:colOff>506730</xdr:colOff>
      <xdr:row>66</xdr:row>
      <xdr:rowOff>184787</xdr:rowOff>
    </xdr:to>
    <xdr:sp macro="" textlink="">
      <xdr:nvSpPr>
        <xdr:cNvPr id="26" name="Isosceles Triangle 25"/>
        <xdr:cNvSpPr/>
      </xdr:nvSpPr>
      <xdr:spPr>
        <a:xfrm rot="5400000">
          <a:off x="3223259" y="1428369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0</xdr:col>
      <xdr:colOff>276225</xdr:colOff>
      <xdr:row>37</xdr:row>
      <xdr:rowOff>47625</xdr:rowOff>
    </xdr:from>
    <xdr:ext cx="1333501" cy="514349"/>
    <mc:AlternateContent xmlns:mc="http://schemas.openxmlformats.org/markup-compatibility/2006" xmlns:a14="http://schemas.microsoft.com/office/drawing/2010/main">
      <mc:Choice Requires="a14">
        <xdr:sp macro="" textlink="">
          <xdr:nvSpPr>
            <xdr:cNvPr id="27" name="TextBox 26"/>
            <xdr:cNvSpPr txBox="1"/>
          </xdr:nvSpPr>
          <xdr:spPr>
            <a:xfrm>
              <a:off x="276225" y="104298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7" name="TextBox 26"/>
            <xdr:cNvSpPr txBox="1"/>
          </xdr:nvSpPr>
          <xdr:spPr>
            <a:xfrm>
              <a:off x="276225" y="104298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0</xdr:col>
      <xdr:colOff>276225</xdr:colOff>
      <xdr:row>47</xdr:row>
      <xdr:rowOff>9525</xdr:rowOff>
    </xdr:from>
    <xdr:ext cx="1295400" cy="504825"/>
    <mc:AlternateContent xmlns:mc="http://schemas.openxmlformats.org/markup-compatibility/2006" xmlns:a14="http://schemas.microsoft.com/office/drawing/2010/main">
      <mc:Choice Requires="a14">
        <xdr:sp macro="" textlink="">
          <xdr:nvSpPr>
            <xdr:cNvPr id="30" name="TextBox 29"/>
            <xdr:cNvSpPr txBox="1"/>
          </xdr:nvSpPr>
          <xdr:spPr>
            <a:xfrm>
              <a:off x="276225" y="124301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0" name="TextBox 29"/>
            <xdr:cNvSpPr txBox="1"/>
          </xdr:nvSpPr>
          <xdr:spPr>
            <a:xfrm>
              <a:off x="276225" y="124301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0</xdr:col>
      <xdr:colOff>276225</xdr:colOff>
      <xdr:row>41</xdr:row>
      <xdr:rowOff>57150</xdr:rowOff>
    </xdr:from>
    <xdr:ext cx="1295400" cy="504825"/>
    <mc:AlternateContent xmlns:mc="http://schemas.openxmlformats.org/markup-compatibility/2006" xmlns:a14="http://schemas.microsoft.com/office/drawing/2010/main">
      <mc:Choice Requires="a14">
        <xdr:sp macro="" textlink="">
          <xdr:nvSpPr>
            <xdr:cNvPr id="31" name="TextBox 30"/>
            <xdr:cNvSpPr txBox="1"/>
          </xdr:nvSpPr>
          <xdr:spPr>
            <a:xfrm>
              <a:off x="276225" y="111537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b="0" i="1">
                      <a:latin typeface="Cambria Math" panose="02040503050406030204" pitchFamily="18" charset="0"/>
                      <a:ea typeface="Cambria Math" panose="02040503050406030204" pitchFamily="18" charset="0"/>
                    </a:rPr>
                    <m:t> </m:t>
                  </m:r>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lt-LT" sz="1400" i="1">
                              <a:solidFill>
                                <a:schemeClr val="tx1"/>
                              </a:solidFill>
                              <a:effectLst/>
                              <a:latin typeface="Cambria Math" panose="02040503050406030204" pitchFamily="18" charset="0"/>
                              <a:ea typeface="Cambria Math" panose="02040503050406030204" pitchFamily="18" charset="0"/>
                              <a:cs typeface="+mn-cs"/>
                            </a:rPr>
                          </m:ctrlPr>
                        </m:sSubPr>
                        <m:e>
                          <m:r>
                            <a:rPr lang="lt-LT" sz="1400" b="0" i="1">
                              <a:solidFill>
                                <a:schemeClr val="tx1"/>
                              </a:solidFill>
                              <a:effectLst/>
                              <a:latin typeface="Cambria Math" panose="02040503050406030204" pitchFamily="18" charset="0"/>
                              <a:ea typeface="Cambria Math" panose="02040503050406030204" pitchFamily="18" charset="0"/>
                              <a:cs typeface="+mn-cs"/>
                            </a:rPr>
                            <m:t>𝐵</m:t>
                          </m:r>
                        </m:e>
                        <m:sub>
                          <m:r>
                            <a:rPr lang="lt-LT" sz="1400" b="0" i="1">
                              <a:solidFill>
                                <a:schemeClr val="tx1"/>
                              </a:solidFill>
                              <a:effectLst/>
                              <a:latin typeface="Cambria Math" panose="02040503050406030204" pitchFamily="18" charset="0"/>
                              <a:ea typeface="Cambria Math" panose="02040503050406030204" pitchFamily="18" charset="0"/>
                              <a:cs typeface="+mn-cs"/>
                            </a:rPr>
                            <m:t>𝑚𝑖𝑛</m:t>
                          </m:r>
                        </m:sub>
                      </m:sSub>
                    </m:num>
                    <m:den>
                      <m:sSub>
                        <m:sSubPr>
                          <m:ctrlPr>
                            <a:rPr lang="lt-LT" sz="1400" i="1">
                              <a:solidFill>
                                <a:schemeClr val="tx1"/>
                              </a:solidFill>
                              <a:effectLst/>
                              <a:latin typeface="Cambria Math" panose="02040503050406030204" pitchFamily="18" charset="0"/>
                              <a:ea typeface="Cambria Math" panose="02040503050406030204" pitchFamily="18" charset="0"/>
                              <a:cs typeface="+mn-cs"/>
                            </a:rPr>
                          </m:ctrlPr>
                        </m:sSubPr>
                        <m:e>
                          <m:r>
                            <a:rPr lang="lt-LT" sz="1400" b="0" i="1">
                              <a:solidFill>
                                <a:schemeClr val="tx1"/>
                              </a:solidFill>
                              <a:effectLst/>
                              <a:latin typeface="Cambria Math" panose="02040503050406030204" pitchFamily="18" charset="0"/>
                              <a:ea typeface="Cambria Math" panose="02040503050406030204" pitchFamily="18" charset="0"/>
                              <a:cs typeface="+mn-cs"/>
                            </a:rPr>
                            <m:t>𝐵</m:t>
                          </m:r>
                        </m:e>
                        <m:sub>
                          <m:r>
                            <a:rPr lang="lt-LT" sz="1400" b="0" i="1">
                              <a:solidFill>
                                <a:schemeClr val="tx1"/>
                              </a:solidFill>
                              <a:effectLst/>
                              <a:latin typeface="Cambria Math" panose="02040503050406030204" pitchFamily="18" charset="0"/>
                              <a:ea typeface="Cambria Math" panose="02040503050406030204" pitchFamily="18" charset="0"/>
                              <a:cs typeface="+mn-cs"/>
                            </a:rPr>
                            <m:t>𝑖</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1" name="TextBox 30"/>
            <xdr:cNvSpPr txBox="1"/>
          </xdr:nvSpPr>
          <xdr:spPr>
            <a:xfrm>
              <a:off x="276225" y="111537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 </a:t>
              </a:r>
              <a:r>
                <a:rPr lang="lt-LT" sz="1400" b="0" i="0">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solidFill>
                    <a:schemeClr val="tx1"/>
                  </a:solidFill>
                  <a:effectLst/>
                  <a:latin typeface="Cambria Math" panose="02040503050406030204" pitchFamily="18" charset="0"/>
                  <a:ea typeface="Cambria Math" panose="02040503050406030204" pitchFamily="18" charset="0"/>
                  <a:cs typeface="+mn-cs"/>
                </a:rPr>
                <a:t>𝐵_𝑚𝑖𝑛/𝐵_𝑖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27</xdr:row>
          <xdr:rowOff>142875</xdr:rowOff>
        </xdr:from>
        <xdr:to>
          <xdr:col>10</xdr:col>
          <xdr:colOff>466725</xdr:colOff>
          <xdr:row>27</xdr:row>
          <xdr:rowOff>371475</xdr:rowOff>
        </xdr:to>
        <xdr:sp macro="" textlink="">
          <xdr:nvSpPr>
            <xdr:cNvPr id="105481" name="Check Box 9" hidden="1">
              <a:extLst>
                <a:ext uri="{63B3BB69-23CF-44E3-9099-C40C66FF867C}">
                  <a14:compatExt spid="_x0000_s10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142875</xdr:rowOff>
        </xdr:from>
        <xdr:to>
          <xdr:col>10</xdr:col>
          <xdr:colOff>466725</xdr:colOff>
          <xdr:row>29</xdr:row>
          <xdr:rowOff>371475</xdr:rowOff>
        </xdr:to>
        <xdr:sp macro="" textlink="">
          <xdr:nvSpPr>
            <xdr:cNvPr id="105482" name="Check Box 10" hidden="1">
              <a:extLst>
                <a:ext uri="{63B3BB69-23CF-44E3-9099-C40C66FF867C}">
                  <a14:compatExt spid="_x0000_s10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31</xdr:row>
          <xdr:rowOff>142875</xdr:rowOff>
        </xdr:from>
        <xdr:to>
          <xdr:col>10</xdr:col>
          <xdr:colOff>466725</xdr:colOff>
          <xdr:row>31</xdr:row>
          <xdr:rowOff>371475</xdr:rowOff>
        </xdr:to>
        <xdr:sp macro="" textlink="">
          <xdr:nvSpPr>
            <xdr:cNvPr id="105483" name="Check Box 11" hidden="1">
              <a:extLst>
                <a:ext uri="{63B3BB69-23CF-44E3-9099-C40C66FF867C}">
                  <a14:compatExt spid="_x0000_s10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142875</xdr:rowOff>
        </xdr:from>
        <xdr:to>
          <xdr:col>10</xdr:col>
          <xdr:colOff>466725</xdr:colOff>
          <xdr:row>33</xdr:row>
          <xdr:rowOff>371475</xdr:rowOff>
        </xdr:to>
        <xdr:sp macro="" textlink="">
          <xdr:nvSpPr>
            <xdr:cNvPr id="105484" name="Check Box 12" hidden="1">
              <a:extLst>
                <a:ext uri="{63B3BB69-23CF-44E3-9099-C40C66FF867C}">
                  <a14:compatExt spid="_x0000_s10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142875</xdr:rowOff>
        </xdr:from>
        <xdr:to>
          <xdr:col>10</xdr:col>
          <xdr:colOff>466725</xdr:colOff>
          <xdr:row>35</xdr:row>
          <xdr:rowOff>371475</xdr:rowOff>
        </xdr:to>
        <xdr:sp macro="" textlink="">
          <xdr:nvSpPr>
            <xdr:cNvPr id="105485" name="Check Box 13" hidden="1">
              <a:extLst>
                <a:ext uri="{63B3BB69-23CF-44E3-9099-C40C66FF867C}">
                  <a14:compatExt spid="_x0000_s10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133350</xdr:rowOff>
        </xdr:from>
        <xdr:to>
          <xdr:col>10</xdr:col>
          <xdr:colOff>466725</xdr:colOff>
          <xdr:row>37</xdr:row>
          <xdr:rowOff>361950</xdr:rowOff>
        </xdr:to>
        <xdr:sp macro="" textlink="">
          <xdr:nvSpPr>
            <xdr:cNvPr id="105486" name="Check Box 14" hidden="1">
              <a:extLst>
                <a:ext uri="{63B3BB69-23CF-44E3-9099-C40C66FF867C}">
                  <a14:compatExt spid="_x0000_s10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5" name="Freeform 14">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6" name="Freeform 15">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7" name="Freeform 16">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12</xdr:col>
      <xdr:colOff>171450</xdr:colOff>
      <xdr:row>23</xdr:row>
      <xdr:rowOff>123825</xdr:rowOff>
    </xdr:from>
    <xdr:to>
      <xdr:col>23</xdr:col>
      <xdr:colOff>142875</xdr:colOff>
      <xdr:row>29</xdr:row>
      <xdr:rowOff>38100</xdr:rowOff>
    </xdr:to>
    <xdr:pic>
      <xdr:nvPicPr>
        <xdr:cNvPr id="22" name="Picture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96250" y="5486400"/>
          <a:ext cx="6038850"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49</xdr:row>
      <xdr:rowOff>0</xdr:rowOff>
    </xdr:from>
    <xdr:to>
      <xdr:col>0</xdr:col>
      <xdr:colOff>268288</xdr:colOff>
      <xdr:row>49</xdr:row>
      <xdr:rowOff>188913</xdr:rowOff>
    </xdr:to>
    <xdr:sp macro="" textlink="">
      <xdr:nvSpPr>
        <xdr:cNvPr id="23" name="Freeform 22"/>
        <xdr:cNvSpPr>
          <a:spLocks noEditPoints="1"/>
        </xdr:cNvSpPr>
      </xdr:nvSpPr>
      <xdr:spPr bwMode="auto">
        <a:xfrm>
          <a:off x="47625" y="1385887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22</xdr:row>
      <xdr:rowOff>962025</xdr:rowOff>
    </xdr:from>
    <xdr:to>
      <xdr:col>0</xdr:col>
      <xdr:colOff>258763</xdr:colOff>
      <xdr:row>23</xdr:row>
      <xdr:rowOff>179388</xdr:rowOff>
    </xdr:to>
    <xdr:sp macro="" textlink="">
      <xdr:nvSpPr>
        <xdr:cNvPr id="24" name="Freeform 23"/>
        <xdr:cNvSpPr>
          <a:spLocks noEditPoints="1"/>
        </xdr:cNvSpPr>
      </xdr:nvSpPr>
      <xdr:spPr bwMode="auto">
        <a:xfrm>
          <a:off x="38100" y="60960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57</xdr:row>
      <xdr:rowOff>38100</xdr:rowOff>
    </xdr:from>
    <xdr:to>
      <xdr:col>11</xdr:col>
      <xdr:colOff>471489</xdr:colOff>
      <xdr:row>58</xdr:row>
      <xdr:rowOff>0</xdr:rowOff>
    </xdr:to>
    <xdr:sp macro="" textlink="">
      <xdr:nvSpPr>
        <xdr:cNvPr id="25" name="Freeform 24">
          <a:hlinkClick xmlns:r="http://schemas.openxmlformats.org/officeDocument/2006/relationships" r:id="rId5"/>
        </xdr:cNvPr>
        <xdr:cNvSpPr>
          <a:spLocks noEditPoints="1"/>
        </xdr:cNvSpPr>
      </xdr:nvSpPr>
      <xdr:spPr bwMode="auto">
        <a:xfrm>
          <a:off x="7258051" y="12201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136</xdr:row>
      <xdr:rowOff>38100</xdr:rowOff>
    </xdr:from>
    <xdr:to>
      <xdr:col>11</xdr:col>
      <xdr:colOff>471489</xdr:colOff>
      <xdr:row>137</xdr:row>
      <xdr:rowOff>0</xdr:rowOff>
    </xdr:to>
    <xdr:sp macro="" textlink="">
      <xdr:nvSpPr>
        <xdr:cNvPr id="26" name="Freeform 25">
          <a:hlinkClick xmlns:r="http://schemas.openxmlformats.org/officeDocument/2006/relationships" r:id="rId5"/>
        </xdr:cNvPr>
        <xdr:cNvSpPr>
          <a:spLocks noEditPoints="1"/>
        </xdr:cNvSpPr>
      </xdr:nvSpPr>
      <xdr:spPr bwMode="auto">
        <a:xfrm>
          <a:off x="7639051" y="150495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64</xdr:row>
      <xdr:rowOff>20053</xdr:rowOff>
    </xdr:from>
    <xdr:to>
      <xdr:col>0</xdr:col>
      <xdr:colOff>279317</xdr:colOff>
      <xdr:row>64</xdr:row>
      <xdr:rowOff>208966</xdr:rowOff>
    </xdr:to>
    <xdr:sp macro="" textlink="">
      <xdr:nvSpPr>
        <xdr:cNvPr id="27" name="Freeform 26"/>
        <xdr:cNvSpPr>
          <a:spLocks noEditPoints="1"/>
        </xdr:cNvSpPr>
      </xdr:nvSpPr>
      <xdr:spPr bwMode="auto">
        <a:xfrm>
          <a:off x="58654" y="1293595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8</xdr:col>
      <xdr:colOff>90924</xdr:colOff>
      <xdr:row>74</xdr:row>
      <xdr:rowOff>45605</xdr:rowOff>
    </xdr:from>
    <xdr:to>
      <xdr:col>8</xdr:col>
      <xdr:colOff>140454</xdr:colOff>
      <xdr:row>74</xdr:row>
      <xdr:rowOff>144666</xdr:rowOff>
    </xdr:to>
    <xdr:sp macro="" textlink="">
      <xdr:nvSpPr>
        <xdr:cNvPr id="28" name="Isosceles Triangle 27"/>
        <xdr:cNvSpPr/>
      </xdr:nvSpPr>
      <xdr:spPr>
        <a:xfrm rot="16200000">
          <a:off x="5547363" y="17925416"/>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8</xdr:col>
      <xdr:colOff>86304</xdr:colOff>
      <xdr:row>77</xdr:row>
      <xdr:rowOff>38965</xdr:rowOff>
    </xdr:from>
    <xdr:to>
      <xdr:col>8</xdr:col>
      <xdr:colOff>135834</xdr:colOff>
      <xdr:row>77</xdr:row>
      <xdr:rowOff>138026</xdr:rowOff>
    </xdr:to>
    <xdr:sp macro="" textlink="">
      <xdr:nvSpPr>
        <xdr:cNvPr id="29" name="Isosceles Triangle 28"/>
        <xdr:cNvSpPr/>
      </xdr:nvSpPr>
      <xdr:spPr>
        <a:xfrm rot="16200000">
          <a:off x="5542743" y="18516254"/>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28575</xdr:colOff>
      <xdr:row>80</xdr:row>
      <xdr:rowOff>0</xdr:rowOff>
    </xdr:from>
    <xdr:to>
      <xdr:col>0</xdr:col>
      <xdr:colOff>249238</xdr:colOff>
      <xdr:row>80</xdr:row>
      <xdr:rowOff>169863</xdr:rowOff>
    </xdr:to>
    <xdr:sp macro="" textlink="">
      <xdr:nvSpPr>
        <xdr:cNvPr id="30" name="Freeform 29"/>
        <xdr:cNvSpPr>
          <a:spLocks noEditPoints="1"/>
        </xdr:cNvSpPr>
      </xdr:nvSpPr>
      <xdr:spPr bwMode="auto">
        <a:xfrm>
          <a:off x="28575" y="190023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476250</xdr:colOff>
      <xdr:row>20</xdr:row>
      <xdr:rowOff>66676</xdr:rowOff>
    </xdr:from>
    <xdr:to>
      <xdr:col>6</xdr:col>
      <xdr:colOff>525780</xdr:colOff>
      <xdr:row>20</xdr:row>
      <xdr:rowOff>165737</xdr:rowOff>
    </xdr:to>
    <xdr:sp macro="" textlink="">
      <xdr:nvSpPr>
        <xdr:cNvPr id="31" name="Isosceles Triangle 30"/>
        <xdr:cNvSpPr/>
      </xdr:nvSpPr>
      <xdr:spPr>
        <a:xfrm rot="5400000">
          <a:off x="4718684" y="508254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133350</xdr:colOff>
      <xdr:row>41</xdr:row>
      <xdr:rowOff>76200</xdr:rowOff>
    </xdr:from>
    <xdr:ext cx="1333501" cy="514349"/>
    <mc:AlternateContent xmlns:mc="http://schemas.openxmlformats.org/markup-compatibility/2006" xmlns:a14="http://schemas.microsoft.com/office/drawing/2010/main">
      <mc:Choice Requires="a14">
        <xdr:sp macro="" textlink="">
          <xdr:nvSpPr>
            <xdr:cNvPr id="32" name="TextBox 31"/>
            <xdr:cNvSpPr txBox="1"/>
          </xdr:nvSpPr>
          <xdr:spPr>
            <a:xfrm>
              <a:off x="428625" y="130302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2" name="TextBox 31"/>
            <xdr:cNvSpPr txBox="1"/>
          </xdr:nvSpPr>
          <xdr:spPr>
            <a:xfrm>
              <a:off x="428625" y="130302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0</xdr:col>
      <xdr:colOff>276225</xdr:colOff>
      <xdr:row>45</xdr:row>
      <xdr:rowOff>200025</xdr:rowOff>
    </xdr:from>
    <xdr:ext cx="1401763" cy="504825"/>
    <mc:AlternateContent xmlns:mc="http://schemas.openxmlformats.org/markup-compatibility/2006" xmlns:a14="http://schemas.microsoft.com/office/drawing/2010/main">
      <mc:Choice Requires="a14">
        <xdr:sp macro="" textlink="">
          <xdr:nvSpPr>
            <xdr:cNvPr id="33" name="TextBox 32"/>
            <xdr:cNvSpPr txBox="1"/>
          </xdr:nvSpPr>
          <xdr:spPr>
            <a:xfrm>
              <a:off x="276225" y="139160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3" name="TextBox 32"/>
            <xdr:cNvSpPr txBox="1"/>
          </xdr:nvSpPr>
          <xdr:spPr>
            <a:xfrm>
              <a:off x="276225" y="139160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152400</xdr:colOff>
      <xdr:row>52</xdr:row>
      <xdr:rowOff>95250</xdr:rowOff>
    </xdr:from>
    <xdr:ext cx="1295400" cy="504825"/>
    <mc:AlternateContent xmlns:mc="http://schemas.openxmlformats.org/markup-compatibility/2006" xmlns:a14="http://schemas.microsoft.com/office/drawing/2010/main">
      <mc:Choice Requires="a14">
        <xdr:sp macro="" textlink="">
          <xdr:nvSpPr>
            <xdr:cNvPr id="34" name="TextBox 33"/>
            <xdr:cNvSpPr txBox="1"/>
          </xdr:nvSpPr>
          <xdr:spPr>
            <a:xfrm>
              <a:off x="447675" y="152304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4" name="TextBox 33"/>
            <xdr:cNvSpPr txBox="1"/>
          </xdr:nvSpPr>
          <xdr:spPr>
            <a:xfrm>
              <a:off x="447675" y="152304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27</xdr:row>
          <xdr:rowOff>0</xdr:rowOff>
        </xdr:from>
        <xdr:to>
          <xdr:col>10</xdr:col>
          <xdr:colOff>466725</xdr:colOff>
          <xdr:row>27</xdr:row>
          <xdr:rowOff>228600</xdr:rowOff>
        </xdr:to>
        <xdr:sp macro="" textlink="">
          <xdr:nvSpPr>
            <xdr:cNvPr id="113673" name="Check Box 9" hidden="1">
              <a:extLst>
                <a:ext uri="{63B3BB69-23CF-44E3-9099-C40C66FF867C}">
                  <a14:compatExt spid="_x0000_s11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123825</xdr:rowOff>
        </xdr:from>
        <xdr:to>
          <xdr:col>10</xdr:col>
          <xdr:colOff>457200</xdr:colOff>
          <xdr:row>31</xdr:row>
          <xdr:rowOff>352425</xdr:rowOff>
        </xdr:to>
        <xdr:sp macro="" textlink="">
          <xdr:nvSpPr>
            <xdr:cNvPr id="113674" name="Check Box 10" hidden="1">
              <a:extLst>
                <a:ext uri="{63B3BB69-23CF-44E3-9099-C40C66FF867C}">
                  <a14:compatExt spid="_x0000_s11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323850</xdr:rowOff>
        </xdr:from>
        <xdr:to>
          <xdr:col>10</xdr:col>
          <xdr:colOff>457200</xdr:colOff>
          <xdr:row>34</xdr:row>
          <xdr:rowOff>552450</xdr:rowOff>
        </xdr:to>
        <xdr:sp macro="" textlink="">
          <xdr:nvSpPr>
            <xdr:cNvPr id="113675" name="Check Box 11" hidden="1">
              <a:extLst>
                <a:ext uri="{63B3BB69-23CF-44E3-9099-C40C66FF867C}">
                  <a14:compatExt spid="_x0000_s11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361950</xdr:rowOff>
        </xdr:from>
        <xdr:to>
          <xdr:col>10</xdr:col>
          <xdr:colOff>447675</xdr:colOff>
          <xdr:row>37</xdr:row>
          <xdr:rowOff>0</xdr:rowOff>
        </xdr:to>
        <xdr:sp macro="" textlink="">
          <xdr:nvSpPr>
            <xdr:cNvPr id="113676" name="Check Box 12" hidden="1">
              <a:extLst>
                <a:ext uri="{63B3BB69-23CF-44E3-9099-C40C66FF867C}">
                  <a14:compatExt spid="_x0000_s11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38</xdr:row>
          <xdr:rowOff>552450</xdr:rowOff>
        </xdr:from>
        <xdr:to>
          <xdr:col>10</xdr:col>
          <xdr:colOff>438150</xdr:colOff>
          <xdr:row>38</xdr:row>
          <xdr:rowOff>781050</xdr:rowOff>
        </xdr:to>
        <xdr:sp macro="" textlink="">
          <xdr:nvSpPr>
            <xdr:cNvPr id="113677" name="Check Box 13" hidden="1">
              <a:extLst>
                <a:ext uri="{63B3BB69-23CF-44E3-9099-C40C66FF867C}">
                  <a14:compatExt spid="_x0000_s11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11</xdr:col>
      <xdr:colOff>323851</xdr:colOff>
      <xdr:row>155</xdr:row>
      <xdr:rowOff>38100</xdr:rowOff>
    </xdr:from>
    <xdr:to>
      <xdr:col>11</xdr:col>
      <xdr:colOff>471489</xdr:colOff>
      <xdr:row>156</xdr:row>
      <xdr:rowOff>0</xdr:rowOff>
    </xdr:to>
    <xdr:sp macro="" textlink="">
      <xdr:nvSpPr>
        <xdr:cNvPr id="18" name="Freeform 17">
          <a:hlinkClick xmlns:r="http://schemas.openxmlformats.org/officeDocument/2006/relationships" r:id="rId1"/>
        </xdr:cNvPr>
        <xdr:cNvSpPr>
          <a:spLocks noEditPoints="1"/>
        </xdr:cNvSpPr>
      </xdr:nvSpPr>
      <xdr:spPr bwMode="auto">
        <a:xfrm>
          <a:off x="7639051" y="149161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67</xdr:row>
      <xdr:rowOff>38100</xdr:rowOff>
    </xdr:from>
    <xdr:to>
      <xdr:col>11</xdr:col>
      <xdr:colOff>471489</xdr:colOff>
      <xdr:row>68</xdr:row>
      <xdr:rowOff>0</xdr:rowOff>
    </xdr:to>
    <xdr:sp macro="" textlink="">
      <xdr:nvSpPr>
        <xdr:cNvPr id="19" name="Freeform 18">
          <a:hlinkClick xmlns:r="http://schemas.openxmlformats.org/officeDocument/2006/relationships" r:id="rId1"/>
        </xdr:cNvPr>
        <xdr:cNvSpPr>
          <a:spLocks noEditPoints="1"/>
        </xdr:cNvSpPr>
      </xdr:nvSpPr>
      <xdr:spPr bwMode="auto">
        <a:xfrm>
          <a:off x="7581901" y="347281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26790</xdr:rowOff>
    </xdr:from>
    <xdr:to>
      <xdr:col>0</xdr:col>
      <xdr:colOff>211935</xdr:colOff>
      <xdr:row>3</xdr:row>
      <xdr:rowOff>180777</xdr:rowOff>
    </xdr:to>
    <xdr:sp macro="" textlink="">
      <xdr:nvSpPr>
        <xdr:cNvPr id="20" name="Freeform 19">
          <a:hlinkClick xmlns:r="http://schemas.openxmlformats.org/officeDocument/2006/relationships" r:id="rId2"/>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21" name="Freeform 20">
          <a:hlinkClick xmlns:r="http://schemas.openxmlformats.org/officeDocument/2006/relationships" r:id="rId3"/>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22" name="Freeform 21">
          <a:hlinkClick xmlns:r="http://schemas.openxmlformats.org/officeDocument/2006/relationships" r:id="rId4"/>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22</xdr:row>
      <xdr:rowOff>0</xdr:rowOff>
    </xdr:from>
    <xdr:to>
      <xdr:col>0</xdr:col>
      <xdr:colOff>268288</xdr:colOff>
      <xdr:row>22</xdr:row>
      <xdr:rowOff>188913</xdr:rowOff>
    </xdr:to>
    <xdr:sp macro="" textlink="">
      <xdr:nvSpPr>
        <xdr:cNvPr id="23" name="Freeform 22"/>
        <xdr:cNvSpPr>
          <a:spLocks noEditPoints="1"/>
        </xdr:cNvSpPr>
      </xdr:nvSpPr>
      <xdr:spPr bwMode="auto">
        <a:xfrm>
          <a:off x="47625" y="588645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75</xdr:row>
      <xdr:rowOff>20053</xdr:rowOff>
    </xdr:from>
    <xdr:to>
      <xdr:col>0</xdr:col>
      <xdr:colOff>279317</xdr:colOff>
      <xdr:row>75</xdr:row>
      <xdr:rowOff>208966</xdr:rowOff>
    </xdr:to>
    <xdr:sp macro="" textlink="">
      <xdr:nvSpPr>
        <xdr:cNvPr id="24" name="Freeform 23"/>
        <xdr:cNvSpPr>
          <a:spLocks noEditPoints="1"/>
        </xdr:cNvSpPr>
      </xdr:nvSpPr>
      <xdr:spPr bwMode="auto">
        <a:xfrm>
          <a:off x="58654" y="156505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99</xdr:row>
      <xdr:rowOff>0</xdr:rowOff>
    </xdr:from>
    <xdr:to>
      <xdr:col>0</xdr:col>
      <xdr:colOff>258763</xdr:colOff>
      <xdr:row>99</xdr:row>
      <xdr:rowOff>169863</xdr:rowOff>
    </xdr:to>
    <xdr:sp macro="" textlink="">
      <xdr:nvSpPr>
        <xdr:cNvPr id="25" name="Freeform 24"/>
        <xdr:cNvSpPr>
          <a:spLocks noEditPoints="1"/>
        </xdr:cNvSpPr>
      </xdr:nvSpPr>
      <xdr:spPr bwMode="auto">
        <a:xfrm>
          <a:off x="38100" y="232695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55</xdr:row>
      <xdr:rowOff>0</xdr:rowOff>
    </xdr:from>
    <xdr:to>
      <xdr:col>0</xdr:col>
      <xdr:colOff>258763</xdr:colOff>
      <xdr:row>55</xdr:row>
      <xdr:rowOff>169863</xdr:rowOff>
    </xdr:to>
    <xdr:sp macro="" textlink="">
      <xdr:nvSpPr>
        <xdr:cNvPr id="27" name="Freeform 26"/>
        <xdr:cNvSpPr>
          <a:spLocks noEditPoints="1"/>
        </xdr:cNvSpPr>
      </xdr:nvSpPr>
      <xdr:spPr bwMode="auto">
        <a:xfrm>
          <a:off x="38100" y="153257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485776</xdr:colOff>
      <xdr:row>19</xdr:row>
      <xdr:rowOff>47626</xdr:rowOff>
    </xdr:from>
    <xdr:to>
      <xdr:col>6</xdr:col>
      <xdr:colOff>535306</xdr:colOff>
      <xdr:row>19</xdr:row>
      <xdr:rowOff>146687</xdr:rowOff>
    </xdr:to>
    <xdr:sp macro="" textlink="">
      <xdr:nvSpPr>
        <xdr:cNvPr id="28" name="Isosceles Triangle 27"/>
        <xdr:cNvSpPr/>
      </xdr:nvSpPr>
      <xdr:spPr>
        <a:xfrm rot="5400000">
          <a:off x="4671060" y="51682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152400</xdr:colOff>
      <xdr:row>44</xdr:row>
      <xdr:rowOff>66675</xdr:rowOff>
    </xdr:from>
    <xdr:ext cx="1333501" cy="514349"/>
    <mc:AlternateContent xmlns:mc="http://schemas.openxmlformats.org/markup-compatibility/2006" xmlns:a14="http://schemas.microsoft.com/office/drawing/2010/main">
      <mc:Choice Requires="a14">
        <xdr:sp macro="" textlink="">
          <xdr:nvSpPr>
            <xdr:cNvPr id="29" name="TextBox 28"/>
            <xdr:cNvSpPr txBox="1"/>
          </xdr:nvSpPr>
          <xdr:spPr>
            <a:xfrm>
              <a:off x="447675" y="138874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9" name="TextBox 28"/>
            <xdr:cNvSpPr txBox="1"/>
          </xdr:nvSpPr>
          <xdr:spPr>
            <a:xfrm>
              <a:off x="447675" y="138874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57150</xdr:colOff>
      <xdr:row>47</xdr:row>
      <xdr:rowOff>114300</xdr:rowOff>
    </xdr:from>
    <xdr:ext cx="1401763" cy="504825"/>
    <mc:AlternateContent xmlns:mc="http://schemas.openxmlformats.org/markup-compatibility/2006" xmlns:a14="http://schemas.microsoft.com/office/drawing/2010/main">
      <mc:Choice Requires="a14">
        <xdr:sp macro="" textlink="">
          <xdr:nvSpPr>
            <xdr:cNvPr id="31" name="TextBox 30"/>
            <xdr:cNvSpPr txBox="1"/>
          </xdr:nvSpPr>
          <xdr:spPr>
            <a:xfrm>
              <a:off x="352425" y="145065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1" name="TextBox 30"/>
            <xdr:cNvSpPr txBox="1"/>
          </xdr:nvSpPr>
          <xdr:spPr>
            <a:xfrm>
              <a:off x="352425" y="145065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133350</xdr:colOff>
      <xdr:row>57</xdr:row>
      <xdr:rowOff>142875</xdr:rowOff>
    </xdr:from>
    <xdr:ext cx="1295400" cy="504825"/>
    <mc:AlternateContent xmlns:mc="http://schemas.openxmlformats.org/markup-compatibility/2006" xmlns:a14="http://schemas.microsoft.com/office/drawing/2010/main">
      <mc:Choice Requires="a14">
        <xdr:sp macro="" textlink="">
          <xdr:nvSpPr>
            <xdr:cNvPr id="32" name="TextBox 31"/>
            <xdr:cNvSpPr txBox="1"/>
          </xdr:nvSpPr>
          <xdr:spPr>
            <a:xfrm>
              <a:off x="428625" y="164782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2" name="TextBox 31"/>
            <xdr:cNvSpPr txBox="1"/>
          </xdr:nvSpPr>
          <xdr:spPr>
            <a:xfrm>
              <a:off x="428625" y="164782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1</xdr:col>
      <xdr:colOff>104775</xdr:colOff>
      <xdr:row>51</xdr:row>
      <xdr:rowOff>133350</xdr:rowOff>
    </xdr:from>
    <xdr:ext cx="1295400" cy="504825"/>
    <mc:AlternateContent xmlns:mc="http://schemas.openxmlformats.org/markup-compatibility/2006" xmlns:a14="http://schemas.microsoft.com/office/drawing/2010/main">
      <mc:Choice Requires="a14">
        <xdr:sp macro="" textlink="">
          <xdr:nvSpPr>
            <xdr:cNvPr id="33" name="TextBox 32"/>
            <xdr:cNvSpPr txBox="1"/>
          </xdr:nvSpPr>
          <xdr:spPr>
            <a:xfrm>
              <a:off x="400050" y="152876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𝑖</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3" name="TextBox 32"/>
            <xdr:cNvSpPr txBox="1"/>
          </xdr:nvSpPr>
          <xdr:spPr>
            <a:xfrm>
              <a:off x="400050" y="152876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𝑖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133350</xdr:colOff>
      <xdr:row>62</xdr:row>
      <xdr:rowOff>152400</xdr:rowOff>
    </xdr:from>
    <xdr:ext cx="1295400" cy="504825"/>
    <mc:AlternateContent xmlns:mc="http://schemas.openxmlformats.org/markup-compatibility/2006" xmlns:a14="http://schemas.microsoft.com/office/drawing/2010/main">
      <mc:Choice Requires="a14">
        <xdr:sp macro="" textlink="">
          <xdr:nvSpPr>
            <xdr:cNvPr id="34" name="TextBox 33"/>
            <xdr:cNvSpPr txBox="1"/>
          </xdr:nvSpPr>
          <xdr:spPr>
            <a:xfrm>
              <a:off x="428625" y="174402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4" name="TextBox 33"/>
            <xdr:cNvSpPr txBox="1"/>
          </xdr:nvSpPr>
          <xdr:spPr>
            <a:xfrm>
              <a:off x="428625" y="174402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29</xdr:row>
          <xdr:rowOff>171450</xdr:rowOff>
        </xdr:from>
        <xdr:to>
          <xdr:col>10</xdr:col>
          <xdr:colOff>457200</xdr:colOff>
          <xdr:row>29</xdr:row>
          <xdr:rowOff>400050</xdr:rowOff>
        </xdr:to>
        <xdr:sp macro="" textlink="">
          <xdr:nvSpPr>
            <xdr:cNvPr id="114697" name="Check Box 9" hidden="1">
              <a:extLst>
                <a:ext uri="{63B3BB69-23CF-44E3-9099-C40C66FF867C}">
                  <a14:compatExt spid="_x0000_s11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32</xdr:row>
          <xdr:rowOff>114300</xdr:rowOff>
        </xdr:from>
        <xdr:to>
          <xdr:col>10</xdr:col>
          <xdr:colOff>447675</xdr:colOff>
          <xdr:row>33</xdr:row>
          <xdr:rowOff>114300</xdr:rowOff>
        </xdr:to>
        <xdr:sp macro="" textlink="">
          <xdr:nvSpPr>
            <xdr:cNvPr id="114705" name="Check Box 17" hidden="1">
              <a:extLst>
                <a:ext uri="{63B3BB69-23CF-44E3-9099-C40C66FF867C}">
                  <a14:compatExt spid="_x0000_s11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34</xdr:row>
          <xdr:rowOff>285750</xdr:rowOff>
        </xdr:from>
        <xdr:to>
          <xdr:col>10</xdr:col>
          <xdr:colOff>466725</xdr:colOff>
          <xdr:row>35</xdr:row>
          <xdr:rowOff>95250</xdr:rowOff>
        </xdr:to>
        <xdr:sp macro="" textlink="">
          <xdr:nvSpPr>
            <xdr:cNvPr id="114706" name="Check Box 18" hidden="1">
              <a:extLst>
                <a:ext uri="{63B3BB69-23CF-44E3-9099-C40C66FF867C}">
                  <a14:compatExt spid="_x0000_s11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314325</xdr:rowOff>
        </xdr:from>
        <xdr:to>
          <xdr:col>10</xdr:col>
          <xdr:colOff>447675</xdr:colOff>
          <xdr:row>37</xdr:row>
          <xdr:rowOff>95250</xdr:rowOff>
        </xdr:to>
        <xdr:sp macro="" textlink="">
          <xdr:nvSpPr>
            <xdr:cNvPr id="114707" name="Check Box 19" hidden="1">
              <a:extLst>
                <a:ext uri="{63B3BB69-23CF-44E3-9099-C40C66FF867C}">
                  <a14:compatExt spid="_x0000_s11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381000</xdr:rowOff>
        </xdr:from>
        <xdr:to>
          <xdr:col>10</xdr:col>
          <xdr:colOff>457200</xdr:colOff>
          <xdr:row>39</xdr:row>
          <xdr:rowOff>9525</xdr:rowOff>
        </xdr:to>
        <xdr:sp macro="" textlink="">
          <xdr:nvSpPr>
            <xdr:cNvPr id="114708" name="Check Box 20" hidden="1">
              <a:extLst>
                <a:ext uri="{63B3BB69-23CF-44E3-9099-C40C66FF867C}">
                  <a14:compatExt spid="_x0000_s114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342900</xdr:rowOff>
        </xdr:from>
        <xdr:to>
          <xdr:col>10</xdr:col>
          <xdr:colOff>457200</xdr:colOff>
          <xdr:row>41</xdr:row>
          <xdr:rowOff>0</xdr:rowOff>
        </xdr:to>
        <xdr:sp macro="" textlink="">
          <xdr:nvSpPr>
            <xdr:cNvPr id="114710" name="Check Box 22" hidden="1">
              <a:extLst>
                <a:ext uri="{63B3BB69-23CF-44E3-9099-C40C66FF867C}">
                  <a14:compatExt spid="_x0000_s11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42</xdr:row>
          <xdr:rowOff>390525</xdr:rowOff>
        </xdr:from>
        <xdr:to>
          <xdr:col>10</xdr:col>
          <xdr:colOff>466725</xdr:colOff>
          <xdr:row>42</xdr:row>
          <xdr:rowOff>619125</xdr:rowOff>
        </xdr:to>
        <xdr:sp macro="" textlink="">
          <xdr:nvSpPr>
            <xdr:cNvPr id="114711" name="Check Box 23" hidden="1">
              <a:extLst>
                <a:ext uri="{63B3BB69-23CF-44E3-9099-C40C66FF867C}">
                  <a14:compatExt spid="_x0000_s11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21" name="Freeform 20">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22" name="Freeform 21">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23" name="Freeform 22">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71</xdr:row>
      <xdr:rowOff>38100</xdr:rowOff>
    </xdr:from>
    <xdr:to>
      <xdr:col>11</xdr:col>
      <xdr:colOff>471489</xdr:colOff>
      <xdr:row>72</xdr:row>
      <xdr:rowOff>0</xdr:rowOff>
    </xdr:to>
    <xdr:sp macro="" textlink="">
      <xdr:nvSpPr>
        <xdr:cNvPr id="24" name="Freeform 23">
          <a:hlinkClick xmlns:r="http://schemas.openxmlformats.org/officeDocument/2006/relationships" r:id="rId4"/>
        </xdr:cNvPr>
        <xdr:cNvSpPr>
          <a:spLocks noEditPoints="1"/>
        </xdr:cNvSpPr>
      </xdr:nvSpPr>
      <xdr:spPr bwMode="auto">
        <a:xfrm>
          <a:off x="7581901" y="170497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79</xdr:row>
      <xdr:rowOff>20053</xdr:rowOff>
    </xdr:from>
    <xdr:to>
      <xdr:col>0</xdr:col>
      <xdr:colOff>279317</xdr:colOff>
      <xdr:row>79</xdr:row>
      <xdr:rowOff>208966</xdr:rowOff>
    </xdr:to>
    <xdr:sp macro="" textlink="">
      <xdr:nvSpPr>
        <xdr:cNvPr id="25" name="Freeform 24"/>
        <xdr:cNvSpPr>
          <a:spLocks noEditPoints="1"/>
        </xdr:cNvSpPr>
      </xdr:nvSpPr>
      <xdr:spPr bwMode="auto">
        <a:xfrm>
          <a:off x="58654" y="177841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40968</xdr:colOff>
      <xdr:row>103</xdr:row>
      <xdr:rowOff>61452</xdr:rowOff>
    </xdr:from>
    <xdr:to>
      <xdr:col>0</xdr:col>
      <xdr:colOff>261631</xdr:colOff>
      <xdr:row>103</xdr:row>
      <xdr:rowOff>250365</xdr:rowOff>
    </xdr:to>
    <xdr:sp macro="" textlink="">
      <xdr:nvSpPr>
        <xdr:cNvPr id="26" name="Freeform 25"/>
        <xdr:cNvSpPr>
          <a:spLocks noEditPoints="1"/>
        </xdr:cNvSpPr>
      </xdr:nvSpPr>
      <xdr:spPr bwMode="auto">
        <a:xfrm>
          <a:off x="40968" y="24785484"/>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39534</xdr:colOff>
      <xdr:row>105</xdr:row>
      <xdr:rowOff>11984</xdr:rowOff>
    </xdr:from>
    <xdr:to>
      <xdr:col>0</xdr:col>
      <xdr:colOff>260197</xdr:colOff>
      <xdr:row>105</xdr:row>
      <xdr:rowOff>188197</xdr:rowOff>
    </xdr:to>
    <xdr:sp macro="" textlink="">
      <xdr:nvSpPr>
        <xdr:cNvPr id="27" name="Freeform 26"/>
        <xdr:cNvSpPr>
          <a:spLocks noEditPoints="1"/>
        </xdr:cNvSpPr>
      </xdr:nvSpPr>
      <xdr:spPr bwMode="auto">
        <a:xfrm>
          <a:off x="39534" y="25043684"/>
          <a:ext cx="220663" cy="1762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187</xdr:row>
      <xdr:rowOff>38100</xdr:rowOff>
    </xdr:from>
    <xdr:to>
      <xdr:col>11</xdr:col>
      <xdr:colOff>471489</xdr:colOff>
      <xdr:row>188</xdr:row>
      <xdr:rowOff>0</xdr:rowOff>
    </xdr:to>
    <xdr:sp macro="" textlink="">
      <xdr:nvSpPr>
        <xdr:cNvPr id="28" name="Freeform 27">
          <a:hlinkClick xmlns:r="http://schemas.openxmlformats.org/officeDocument/2006/relationships" r:id="rId4"/>
        </xdr:cNvPr>
        <xdr:cNvSpPr>
          <a:spLocks noEditPoints="1"/>
        </xdr:cNvSpPr>
      </xdr:nvSpPr>
      <xdr:spPr bwMode="auto">
        <a:xfrm>
          <a:off x="7581901" y="170497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99359</xdr:colOff>
      <xdr:row>22</xdr:row>
      <xdr:rowOff>54859</xdr:rowOff>
    </xdr:from>
    <xdr:to>
      <xdr:col>9</xdr:col>
      <xdr:colOff>285749</xdr:colOff>
      <xdr:row>22</xdr:row>
      <xdr:rowOff>180975</xdr:rowOff>
    </xdr:to>
    <xdr:sp macro="" textlink="">
      <xdr:nvSpPr>
        <xdr:cNvPr id="29" name="Isosceles Triangle 28"/>
        <xdr:cNvSpPr/>
      </xdr:nvSpPr>
      <xdr:spPr>
        <a:xfrm rot="10800000">
          <a:off x="6195359" y="6188959"/>
          <a:ext cx="186390" cy="126116"/>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35943</xdr:colOff>
      <xdr:row>59</xdr:row>
      <xdr:rowOff>0</xdr:rowOff>
    </xdr:from>
    <xdr:to>
      <xdr:col>0</xdr:col>
      <xdr:colOff>256606</xdr:colOff>
      <xdr:row>59</xdr:row>
      <xdr:rowOff>188913</xdr:rowOff>
    </xdr:to>
    <xdr:sp macro="" textlink="">
      <xdr:nvSpPr>
        <xdr:cNvPr id="30" name="Freeform 29"/>
        <xdr:cNvSpPr>
          <a:spLocks noEditPoints="1"/>
        </xdr:cNvSpPr>
      </xdr:nvSpPr>
      <xdr:spPr bwMode="auto">
        <a:xfrm>
          <a:off x="35943" y="16920354"/>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35943</xdr:colOff>
      <xdr:row>21</xdr:row>
      <xdr:rowOff>0</xdr:rowOff>
    </xdr:from>
    <xdr:to>
      <xdr:col>0</xdr:col>
      <xdr:colOff>256606</xdr:colOff>
      <xdr:row>22</xdr:row>
      <xdr:rowOff>210</xdr:rowOff>
    </xdr:to>
    <xdr:sp macro="" textlink="">
      <xdr:nvSpPr>
        <xdr:cNvPr id="31" name="Freeform 30"/>
        <xdr:cNvSpPr>
          <a:spLocks noEditPoints="1"/>
        </xdr:cNvSpPr>
      </xdr:nvSpPr>
      <xdr:spPr bwMode="auto">
        <a:xfrm>
          <a:off x="35943" y="5706014"/>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257175</xdr:colOff>
      <xdr:row>47</xdr:row>
      <xdr:rowOff>76200</xdr:rowOff>
    </xdr:from>
    <xdr:ext cx="1333501" cy="514349"/>
    <mc:AlternateContent xmlns:mc="http://schemas.openxmlformats.org/markup-compatibility/2006" xmlns:a14="http://schemas.microsoft.com/office/drawing/2010/main">
      <mc:Choice Requires="a14">
        <xdr:sp macro="" textlink="">
          <xdr:nvSpPr>
            <xdr:cNvPr id="33" name="TextBox 32"/>
            <xdr:cNvSpPr txBox="1"/>
          </xdr:nvSpPr>
          <xdr:spPr>
            <a:xfrm>
              <a:off x="552450" y="151733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3" name="TextBox 32"/>
            <xdr:cNvSpPr txBox="1"/>
          </xdr:nvSpPr>
          <xdr:spPr>
            <a:xfrm>
              <a:off x="552450" y="151733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228600</xdr:colOff>
      <xdr:row>50</xdr:row>
      <xdr:rowOff>152400</xdr:rowOff>
    </xdr:from>
    <xdr:ext cx="1401763" cy="504825"/>
    <mc:AlternateContent xmlns:mc="http://schemas.openxmlformats.org/markup-compatibility/2006" xmlns:a14="http://schemas.microsoft.com/office/drawing/2010/main">
      <mc:Choice Requires="a14">
        <xdr:sp macro="" textlink="">
          <xdr:nvSpPr>
            <xdr:cNvPr id="34" name="TextBox 33"/>
            <xdr:cNvSpPr txBox="1"/>
          </xdr:nvSpPr>
          <xdr:spPr>
            <a:xfrm>
              <a:off x="523875" y="158210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4" name="TextBox 33"/>
            <xdr:cNvSpPr txBox="1"/>
          </xdr:nvSpPr>
          <xdr:spPr>
            <a:xfrm>
              <a:off x="523875" y="158210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285750</xdr:colOff>
      <xdr:row>61</xdr:row>
      <xdr:rowOff>161925</xdr:rowOff>
    </xdr:from>
    <xdr:ext cx="1295400" cy="504825"/>
    <mc:AlternateContent xmlns:mc="http://schemas.openxmlformats.org/markup-compatibility/2006" xmlns:a14="http://schemas.microsoft.com/office/drawing/2010/main">
      <mc:Choice Requires="a14">
        <xdr:sp macro="" textlink="">
          <xdr:nvSpPr>
            <xdr:cNvPr id="35" name="TextBox 34"/>
            <xdr:cNvSpPr txBox="1"/>
          </xdr:nvSpPr>
          <xdr:spPr>
            <a:xfrm>
              <a:off x="581025" y="179641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5" name="TextBox 34"/>
            <xdr:cNvSpPr txBox="1"/>
          </xdr:nvSpPr>
          <xdr:spPr>
            <a:xfrm>
              <a:off x="581025" y="179641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1</xdr:col>
      <xdr:colOff>266700</xdr:colOff>
      <xdr:row>55</xdr:row>
      <xdr:rowOff>152400</xdr:rowOff>
    </xdr:from>
    <xdr:ext cx="1295400" cy="504825"/>
    <mc:AlternateContent xmlns:mc="http://schemas.openxmlformats.org/markup-compatibility/2006" xmlns:a14="http://schemas.microsoft.com/office/drawing/2010/main">
      <mc:Choice Requires="a14">
        <xdr:sp macro="" textlink="">
          <xdr:nvSpPr>
            <xdr:cNvPr id="36" name="TextBox 35"/>
            <xdr:cNvSpPr txBox="1"/>
          </xdr:nvSpPr>
          <xdr:spPr>
            <a:xfrm>
              <a:off x="561975" y="167735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𝑖</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6" name="TextBox 35"/>
            <xdr:cNvSpPr txBox="1"/>
          </xdr:nvSpPr>
          <xdr:spPr>
            <a:xfrm>
              <a:off x="561975" y="167735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𝑖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266700</xdr:colOff>
      <xdr:row>67</xdr:row>
      <xdr:rowOff>0</xdr:rowOff>
    </xdr:from>
    <xdr:ext cx="1295400" cy="504825"/>
    <mc:AlternateContent xmlns:mc="http://schemas.openxmlformats.org/markup-compatibility/2006" xmlns:a14="http://schemas.microsoft.com/office/drawing/2010/main">
      <mc:Choice Requires="a14">
        <xdr:sp macro="" textlink="">
          <xdr:nvSpPr>
            <xdr:cNvPr id="37" name="TextBox 36"/>
            <xdr:cNvSpPr txBox="1"/>
          </xdr:nvSpPr>
          <xdr:spPr>
            <a:xfrm>
              <a:off x="561975" y="189452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7" name="TextBox 36"/>
            <xdr:cNvSpPr txBox="1"/>
          </xdr:nvSpPr>
          <xdr:spPr>
            <a:xfrm>
              <a:off x="561975" y="189452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1</xdr:col>
      <xdr:colOff>847725</xdr:colOff>
      <xdr:row>40</xdr:row>
      <xdr:rowOff>409575</xdr:rowOff>
    </xdr:from>
    <xdr:ext cx="184731" cy="264560"/>
    <xdr:sp macro="" textlink="">
      <xdr:nvSpPr>
        <xdr:cNvPr id="2" name="TextBox 1"/>
        <xdr:cNvSpPr txBox="1"/>
      </xdr:nvSpPr>
      <xdr:spPr>
        <a:xfrm>
          <a:off x="130492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mc:AlternateContent xmlns:mc="http://schemas.openxmlformats.org/markup-compatibility/2006">
    <mc:Choice xmlns:a14="http://schemas.microsoft.com/office/drawing/2010/main" Requires="a14">
      <xdr:twoCellAnchor editAs="oneCell">
        <xdr:from>
          <xdr:col>5</xdr:col>
          <xdr:colOff>304800</xdr:colOff>
          <xdr:row>12</xdr:row>
          <xdr:rowOff>161925</xdr:rowOff>
        </xdr:from>
        <xdr:to>
          <xdr:col>5</xdr:col>
          <xdr:colOff>581025</xdr:colOff>
          <xdr:row>14</xdr:row>
          <xdr:rowOff>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161925</xdr:rowOff>
        </xdr:from>
        <xdr:to>
          <xdr:col>10</xdr:col>
          <xdr:colOff>419100</xdr:colOff>
          <xdr:row>15</xdr:row>
          <xdr:rowOff>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55</xdr:row>
          <xdr:rowOff>161925</xdr:rowOff>
        </xdr:from>
        <xdr:to>
          <xdr:col>5</xdr:col>
          <xdr:colOff>581025</xdr:colOff>
          <xdr:row>57</xdr:row>
          <xdr:rowOff>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161925</xdr:rowOff>
        </xdr:from>
        <xdr:to>
          <xdr:col>10</xdr:col>
          <xdr:colOff>419100</xdr:colOff>
          <xdr:row>17</xdr:row>
          <xdr:rowOff>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16</xdr:row>
          <xdr:rowOff>161925</xdr:rowOff>
        </xdr:from>
        <xdr:to>
          <xdr:col>10</xdr:col>
          <xdr:colOff>419100</xdr:colOff>
          <xdr:row>18</xdr:row>
          <xdr:rowOff>19050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161925</xdr:rowOff>
        </xdr:from>
        <xdr:to>
          <xdr:col>10</xdr:col>
          <xdr:colOff>419100</xdr:colOff>
          <xdr:row>19</xdr:row>
          <xdr:rowOff>180975</xdr:rowOff>
        </xdr:to>
        <xdr:sp macro="" textlink="">
          <xdr:nvSpPr>
            <xdr:cNvPr id="7180" name="Check Box 12"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90</xdr:row>
          <xdr:rowOff>142875</xdr:rowOff>
        </xdr:from>
        <xdr:to>
          <xdr:col>5</xdr:col>
          <xdr:colOff>552450</xdr:colOff>
          <xdr:row>91</xdr:row>
          <xdr:rowOff>171450</xdr:rowOff>
        </xdr:to>
        <xdr:sp macro="" textlink="">
          <xdr:nvSpPr>
            <xdr:cNvPr id="7182" name="Check Box 14"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101</xdr:row>
          <xdr:rowOff>161925</xdr:rowOff>
        </xdr:from>
        <xdr:to>
          <xdr:col>5</xdr:col>
          <xdr:colOff>542925</xdr:colOff>
          <xdr:row>103</xdr:row>
          <xdr:rowOff>0</xdr:rowOff>
        </xdr:to>
        <xdr:sp macro="" textlink="">
          <xdr:nvSpPr>
            <xdr:cNvPr id="7183" name="Check Box 15"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114</xdr:row>
          <xdr:rowOff>171450</xdr:rowOff>
        </xdr:from>
        <xdr:to>
          <xdr:col>5</xdr:col>
          <xdr:colOff>581025</xdr:colOff>
          <xdr:row>116</xdr:row>
          <xdr:rowOff>9525</xdr:rowOff>
        </xdr:to>
        <xdr:sp macro="" textlink="">
          <xdr:nvSpPr>
            <xdr:cNvPr id="7184" name="Check Box 16" hidden="1">
              <a:extLst>
                <a:ext uri="{63B3BB69-23CF-44E3-9099-C40C66FF867C}">
                  <a14:compatExt spid="_x0000_s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17</xdr:row>
          <xdr:rowOff>161925</xdr:rowOff>
        </xdr:from>
        <xdr:to>
          <xdr:col>10</xdr:col>
          <xdr:colOff>419100</xdr:colOff>
          <xdr:row>19</xdr:row>
          <xdr:rowOff>9525</xdr:rowOff>
        </xdr:to>
        <xdr:sp macro="" textlink="">
          <xdr:nvSpPr>
            <xdr:cNvPr id="7192" name="Check Box 24" hidden="1">
              <a:extLst>
                <a:ext uri="{63B3BB69-23CF-44E3-9099-C40C66FF867C}">
                  <a14:compatExt spid="_x0000_s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126</xdr:row>
          <xdr:rowOff>171450</xdr:rowOff>
        </xdr:from>
        <xdr:to>
          <xdr:col>5</xdr:col>
          <xdr:colOff>561975</xdr:colOff>
          <xdr:row>128</xdr:row>
          <xdr:rowOff>9525</xdr:rowOff>
        </xdr:to>
        <xdr:sp macro="" textlink="">
          <xdr:nvSpPr>
            <xdr:cNvPr id="7194" name="Check Box 26" hidden="1">
              <a:extLst>
                <a:ext uri="{63B3BB69-23CF-44E3-9099-C40C66FF867C}">
                  <a14:compatExt spid="_x0000_s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19</xdr:row>
          <xdr:rowOff>171450</xdr:rowOff>
        </xdr:from>
        <xdr:to>
          <xdr:col>10</xdr:col>
          <xdr:colOff>419100</xdr:colOff>
          <xdr:row>21</xdr:row>
          <xdr:rowOff>9525</xdr:rowOff>
        </xdr:to>
        <xdr:sp macro="" textlink="">
          <xdr:nvSpPr>
            <xdr:cNvPr id="7196" name="Check Box 28" hidden="1">
              <a:extLst>
                <a:ext uri="{63B3BB69-23CF-44E3-9099-C40C66FF867C}">
                  <a14:compatExt spid="_x0000_s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171450</xdr:rowOff>
        </xdr:from>
        <xdr:to>
          <xdr:col>10</xdr:col>
          <xdr:colOff>419100</xdr:colOff>
          <xdr:row>22</xdr:row>
          <xdr:rowOff>9525</xdr:rowOff>
        </xdr:to>
        <xdr:sp macro="" textlink="">
          <xdr:nvSpPr>
            <xdr:cNvPr id="7197" name="Check Box 29" hidden="1">
              <a:extLst>
                <a:ext uri="{63B3BB69-23CF-44E3-9099-C40C66FF867C}">
                  <a14:compatExt spid="_x0000_s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143</xdr:row>
          <xdr:rowOff>161925</xdr:rowOff>
        </xdr:from>
        <xdr:to>
          <xdr:col>5</xdr:col>
          <xdr:colOff>581025</xdr:colOff>
          <xdr:row>145</xdr:row>
          <xdr:rowOff>0</xdr:rowOff>
        </xdr:to>
        <xdr:sp macro="" textlink="">
          <xdr:nvSpPr>
            <xdr:cNvPr id="7198" name="Check Box 30" hidden="1">
              <a:extLst>
                <a:ext uri="{63B3BB69-23CF-44E3-9099-C40C66FF867C}">
                  <a14:compatExt spid="_x0000_s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141</xdr:row>
          <xdr:rowOff>171450</xdr:rowOff>
        </xdr:from>
        <xdr:to>
          <xdr:col>5</xdr:col>
          <xdr:colOff>581025</xdr:colOff>
          <xdr:row>143</xdr:row>
          <xdr:rowOff>9525</xdr:rowOff>
        </xdr:to>
        <xdr:sp macro="" textlink="">
          <xdr:nvSpPr>
            <xdr:cNvPr id="7199" name="Check Box 31" hidden="1">
              <a:extLst>
                <a:ext uri="{63B3BB69-23CF-44E3-9099-C40C66FF867C}">
                  <a14:compatExt spid="_x0000_s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171450</xdr:rowOff>
        </xdr:from>
        <xdr:to>
          <xdr:col>10</xdr:col>
          <xdr:colOff>419100</xdr:colOff>
          <xdr:row>23</xdr:row>
          <xdr:rowOff>9525</xdr:rowOff>
        </xdr:to>
        <xdr:sp macro="" textlink="">
          <xdr:nvSpPr>
            <xdr:cNvPr id="7202" name="Check Box 34" hidden="1">
              <a:extLst>
                <a:ext uri="{63B3BB69-23CF-44E3-9099-C40C66FF867C}">
                  <a14:compatExt spid="_x0000_s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22</xdr:row>
          <xdr:rowOff>171450</xdr:rowOff>
        </xdr:from>
        <xdr:to>
          <xdr:col>10</xdr:col>
          <xdr:colOff>419100</xdr:colOff>
          <xdr:row>24</xdr:row>
          <xdr:rowOff>9525</xdr:rowOff>
        </xdr:to>
        <xdr:sp macro="" textlink="">
          <xdr:nvSpPr>
            <xdr:cNvPr id="7204" name="Check Box 36" hidden="1">
              <a:extLst>
                <a:ext uri="{63B3BB69-23CF-44E3-9099-C40C66FF867C}">
                  <a14:compatExt spid="_x0000_s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xdr:row>
          <xdr:rowOff>171450</xdr:rowOff>
        </xdr:from>
        <xdr:to>
          <xdr:col>10</xdr:col>
          <xdr:colOff>419100</xdr:colOff>
          <xdr:row>25</xdr:row>
          <xdr:rowOff>9525</xdr:rowOff>
        </xdr:to>
        <xdr:sp macro="" textlink="">
          <xdr:nvSpPr>
            <xdr:cNvPr id="7205" name="Check Box 37" hidden="1">
              <a:extLst>
                <a:ext uri="{63B3BB69-23CF-44E3-9099-C40C66FF867C}">
                  <a14:compatExt spid="_x0000_s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24</xdr:row>
          <xdr:rowOff>161925</xdr:rowOff>
        </xdr:from>
        <xdr:to>
          <xdr:col>10</xdr:col>
          <xdr:colOff>419100</xdr:colOff>
          <xdr:row>26</xdr:row>
          <xdr:rowOff>0</xdr:rowOff>
        </xdr:to>
        <xdr:sp macro="" textlink="">
          <xdr:nvSpPr>
            <xdr:cNvPr id="7206" name="Check Box 38" hidden="1">
              <a:extLst>
                <a:ext uri="{63B3BB69-23CF-44E3-9099-C40C66FF867C}">
                  <a14:compatExt spid="_x0000_s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25</xdr:row>
          <xdr:rowOff>161925</xdr:rowOff>
        </xdr:from>
        <xdr:to>
          <xdr:col>10</xdr:col>
          <xdr:colOff>419100</xdr:colOff>
          <xdr:row>27</xdr:row>
          <xdr:rowOff>0</xdr:rowOff>
        </xdr:to>
        <xdr:sp macro="" textlink="">
          <xdr:nvSpPr>
            <xdr:cNvPr id="7207" name="Check Box 39" hidden="1">
              <a:extLst>
                <a:ext uri="{63B3BB69-23CF-44E3-9099-C40C66FF867C}">
                  <a14:compatExt spid="_x0000_s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34</xdr:row>
          <xdr:rowOff>171450</xdr:rowOff>
        </xdr:from>
        <xdr:to>
          <xdr:col>10</xdr:col>
          <xdr:colOff>419100</xdr:colOff>
          <xdr:row>36</xdr:row>
          <xdr:rowOff>9525</xdr:rowOff>
        </xdr:to>
        <xdr:sp macro="" textlink="">
          <xdr:nvSpPr>
            <xdr:cNvPr id="7208" name="Check Box 40" hidden="1">
              <a:extLst>
                <a:ext uri="{63B3BB69-23CF-44E3-9099-C40C66FF867C}">
                  <a14:compatExt spid="_x0000_s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171450</xdr:rowOff>
        </xdr:from>
        <xdr:to>
          <xdr:col>10</xdr:col>
          <xdr:colOff>419100</xdr:colOff>
          <xdr:row>37</xdr:row>
          <xdr:rowOff>9525</xdr:rowOff>
        </xdr:to>
        <xdr:sp macro="" textlink="">
          <xdr:nvSpPr>
            <xdr:cNvPr id="7209" name="Check Box 41" hidden="1">
              <a:extLst>
                <a:ext uri="{63B3BB69-23CF-44E3-9099-C40C66FF867C}">
                  <a14:compatExt spid="_x0000_s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171450</xdr:rowOff>
        </xdr:from>
        <xdr:to>
          <xdr:col>10</xdr:col>
          <xdr:colOff>419100</xdr:colOff>
          <xdr:row>38</xdr:row>
          <xdr:rowOff>9525</xdr:rowOff>
        </xdr:to>
        <xdr:sp macro="" textlink="">
          <xdr:nvSpPr>
            <xdr:cNvPr id="7210" name="Check Box 42" hidden="1">
              <a:extLst>
                <a:ext uri="{63B3BB69-23CF-44E3-9099-C40C66FF867C}">
                  <a14:compatExt spid="_x0000_s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37</xdr:row>
          <xdr:rowOff>171450</xdr:rowOff>
        </xdr:from>
        <xdr:to>
          <xdr:col>10</xdr:col>
          <xdr:colOff>419100</xdr:colOff>
          <xdr:row>39</xdr:row>
          <xdr:rowOff>19050</xdr:rowOff>
        </xdr:to>
        <xdr:sp macro="" textlink="">
          <xdr:nvSpPr>
            <xdr:cNvPr id="7212" name="Check Box 44" hidden="1">
              <a:extLst>
                <a:ext uri="{63B3BB69-23CF-44E3-9099-C40C66FF867C}">
                  <a14:compatExt spid="_x0000_s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26</xdr:row>
          <xdr:rowOff>161925</xdr:rowOff>
        </xdr:from>
        <xdr:to>
          <xdr:col>10</xdr:col>
          <xdr:colOff>419100</xdr:colOff>
          <xdr:row>28</xdr:row>
          <xdr:rowOff>0</xdr:rowOff>
        </xdr:to>
        <xdr:sp macro="" textlink="">
          <xdr:nvSpPr>
            <xdr:cNvPr id="7213" name="Check Box 45" hidden="1">
              <a:extLst>
                <a:ext uri="{63B3BB69-23CF-44E3-9099-C40C66FF867C}">
                  <a14:compatExt spid="_x0000_s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27</xdr:row>
          <xdr:rowOff>161925</xdr:rowOff>
        </xdr:from>
        <xdr:to>
          <xdr:col>10</xdr:col>
          <xdr:colOff>419100</xdr:colOff>
          <xdr:row>29</xdr:row>
          <xdr:rowOff>0</xdr:rowOff>
        </xdr:to>
        <xdr:sp macro="" textlink="">
          <xdr:nvSpPr>
            <xdr:cNvPr id="7214" name="Check Box 46" hidden="1">
              <a:extLst>
                <a:ext uri="{63B3BB69-23CF-44E3-9099-C40C66FF867C}">
                  <a14:compatExt spid="_x0000_s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28</xdr:row>
          <xdr:rowOff>161925</xdr:rowOff>
        </xdr:from>
        <xdr:to>
          <xdr:col>10</xdr:col>
          <xdr:colOff>419100</xdr:colOff>
          <xdr:row>30</xdr:row>
          <xdr:rowOff>0</xdr:rowOff>
        </xdr:to>
        <xdr:sp macro="" textlink="">
          <xdr:nvSpPr>
            <xdr:cNvPr id="7215" name="Check Box 47" hidden="1">
              <a:extLst>
                <a:ext uri="{63B3BB69-23CF-44E3-9099-C40C66FF867C}">
                  <a14:compatExt spid="_x0000_s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152400</xdr:rowOff>
        </xdr:from>
        <xdr:to>
          <xdr:col>10</xdr:col>
          <xdr:colOff>419100</xdr:colOff>
          <xdr:row>30</xdr:row>
          <xdr:rowOff>180975</xdr:rowOff>
        </xdr:to>
        <xdr:sp macro="" textlink="">
          <xdr:nvSpPr>
            <xdr:cNvPr id="7216" name="Check Box 48" hidden="1">
              <a:extLst>
                <a:ext uri="{63B3BB69-23CF-44E3-9099-C40C66FF867C}">
                  <a14:compatExt spid="_x0000_s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30</xdr:row>
          <xdr:rowOff>152400</xdr:rowOff>
        </xdr:from>
        <xdr:to>
          <xdr:col>10</xdr:col>
          <xdr:colOff>419100</xdr:colOff>
          <xdr:row>31</xdr:row>
          <xdr:rowOff>180975</xdr:rowOff>
        </xdr:to>
        <xdr:sp macro="" textlink="">
          <xdr:nvSpPr>
            <xdr:cNvPr id="7217" name="Check Box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31</xdr:row>
          <xdr:rowOff>152400</xdr:rowOff>
        </xdr:from>
        <xdr:to>
          <xdr:col>10</xdr:col>
          <xdr:colOff>419100</xdr:colOff>
          <xdr:row>32</xdr:row>
          <xdr:rowOff>180975</xdr:rowOff>
        </xdr:to>
        <xdr:sp macro="" textlink="">
          <xdr:nvSpPr>
            <xdr:cNvPr id="7218" name="Check Box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32</xdr:row>
          <xdr:rowOff>152400</xdr:rowOff>
        </xdr:from>
        <xdr:to>
          <xdr:col>10</xdr:col>
          <xdr:colOff>419100</xdr:colOff>
          <xdr:row>34</xdr:row>
          <xdr:rowOff>0</xdr:rowOff>
        </xdr:to>
        <xdr:sp macro="" textlink="">
          <xdr:nvSpPr>
            <xdr:cNvPr id="7219" name="Check Box 51" hidden="1">
              <a:extLst>
                <a:ext uri="{63B3BB69-23CF-44E3-9099-C40C66FF867C}">
                  <a14:compatExt spid="_x0000_s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161925</xdr:rowOff>
        </xdr:from>
        <xdr:to>
          <xdr:col>10</xdr:col>
          <xdr:colOff>419100</xdr:colOff>
          <xdr:row>35</xdr:row>
          <xdr:rowOff>9525</xdr:rowOff>
        </xdr:to>
        <xdr:sp macro="" textlink="">
          <xdr:nvSpPr>
            <xdr:cNvPr id="7220" name="Check Box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157</xdr:row>
          <xdr:rowOff>9525</xdr:rowOff>
        </xdr:from>
        <xdr:to>
          <xdr:col>5</xdr:col>
          <xdr:colOff>581025</xdr:colOff>
          <xdr:row>158</xdr:row>
          <xdr:rowOff>38100</xdr:rowOff>
        </xdr:to>
        <xdr:sp macro="" textlink="">
          <xdr:nvSpPr>
            <xdr:cNvPr id="7221" name="Check Box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172</xdr:row>
          <xdr:rowOff>9525</xdr:rowOff>
        </xdr:from>
        <xdr:to>
          <xdr:col>5</xdr:col>
          <xdr:colOff>581025</xdr:colOff>
          <xdr:row>173</xdr:row>
          <xdr:rowOff>38100</xdr:rowOff>
        </xdr:to>
        <xdr:sp macro="" textlink="">
          <xdr:nvSpPr>
            <xdr:cNvPr id="7287" name="Check Box 119" hidden="1">
              <a:extLst>
                <a:ext uri="{63B3BB69-23CF-44E3-9099-C40C66FF867C}">
                  <a14:compatExt spid="_x0000_s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187</xdr:row>
          <xdr:rowOff>9525</xdr:rowOff>
        </xdr:from>
        <xdr:to>
          <xdr:col>5</xdr:col>
          <xdr:colOff>581025</xdr:colOff>
          <xdr:row>188</xdr:row>
          <xdr:rowOff>38100</xdr:rowOff>
        </xdr:to>
        <xdr:sp macro="" textlink="">
          <xdr:nvSpPr>
            <xdr:cNvPr id="7288" name="Check Box 120" hidden="1">
              <a:extLst>
                <a:ext uri="{63B3BB69-23CF-44E3-9099-C40C66FF867C}">
                  <a14:compatExt spid="_x0000_s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198</xdr:row>
          <xdr:rowOff>9525</xdr:rowOff>
        </xdr:from>
        <xdr:to>
          <xdr:col>5</xdr:col>
          <xdr:colOff>581025</xdr:colOff>
          <xdr:row>199</xdr:row>
          <xdr:rowOff>38100</xdr:rowOff>
        </xdr:to>
        <xdr:sp macro="" textlink="">
          <xdr:nvSpPr>
            <xdr:cNvPr id="7289" name="Check Box 121" hidden="1">
              <a:extLst>
                <a:ext uri="{63B3BB69-23CF-44E3-9099-C40C66FF867C}">
                  <a14:compatExt spid="_x0000_s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210</xdr:row>
          <xdr:rowOff>9525</xdr:rowOff>
        </xdr:from>
        <xdr:to>
          <xdr:col>5</xdr:col>
          <xdr:colOff>581025</xdr:colOff>
          <xdr:row>211</xdr:row>
          <xdr:rowOff>38100</xdr:rowOff>
        </xdr:to>
        <xdr:sp macro="" textlink="">
          <xdr:nvSpPr>
            <xdr:cNvPr id="7290" name="Check Box 122" hidden="1">
              <a:extLst>
                <a:ext uri="{63B3BB69-23CF-44E3-9099-C40C66FF867C}">
                  <a14:compatExt spid="_x0000_s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235</xdr:row>
          <xdr:rowOff>9525</xdr:rowOff>
        </xdr:from>
        <xdr:to>
          <xdr:col>5</xdr:col>
          <xdr:colOff>581025</xdr:colOff>
          <xdr:row>236</xdr:row>
          <xdr:rowOff>38100</xdr:rowOff>
        </xdr:to>
        <xdr:sp macro="" textlink="">
          <xdr:nvSpPr>
            <xdr:cNvPr id="7291" name="Check Box 123" hidden="1">
              <a:extLst>
                <a:ext uri="{63B3BB69-23CF-44E3-9099-C40C66FF867C}">
                  <a14:compatExt spid="_x0000_s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261</xdr:row>
          <xdr:rowOff>9525</xdr:rowOff>
        </xdr:from>
        <xdr:to>
          <xdr:col>5</xdr:col>
          <xdr:colOff>581025</xdr:colOff>
          <xdr:row>262</xdr:row>
          <xdr:rowOff>38100</xdr:rowOff>
        </xdr:to>
        <xdr:sp macro="" textlink="">
          <xdr:nvSpPr>
            <xdr:cNvPr id="7292" name="Check Box 124" hidden="1">
              <a:extLst>
                <a:ext uri="{63B3BB69-23CF-44E3-9099-C40C66FF867C}">
                  <a14:compatExt spid="_x0000_s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281</xdr:row>
          <xdr:rowOff>9525</xdr:rowOff>
        </xdr:from>
        <xdr:to>
          <xdr:col>5</xdr:col>
          <xdr:colOff>581025</xdr:colOff>
          <xdr:row>282</xdr:row>
          <xdr:rowOff>38100</xdr:rowOff>
        </xdr:to>
        <xdr:sp macro="" textlink="">
          <xdr:nvSpPr>
            <xdr:cNvPr id="7293" name="Check Box 125" hidden="1">
              <a:extLst>
                <a:ext uri="{63B3BB69-23CF-44E3-9099-C40C66FF867C}">
                  <a14:compatExt spid="_x0000_s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303</xdr:row>
          <xdr:rowOff>9525</xdr:rowOff>
        </xdr:from>
        <xdr:to>
          <xdr:col>5</xdr:col>
          <xdr:colOff>581025</xdr:colOff>
          <xdr:row>304</xdr:row>
          <xdr:rowOff>38100</xdr:rowOff>
        </xdr:to>
        <xdr:sp macro="" textlink="">
          <xdr:nvSpPr>
            <xdr:cNvPr id="7294" name="Check Box 126" hidden="1">
              <a:extLst>
                <a:ext uri="{63B3BB69-23CF-44E3-9099-C40C66FF867C}">
                  <a14:compatExt spid="_x0000_s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328</xdr:row>
          <xdr:rowOff>9525</xdr:rowOff>
        </xdr:from>
        <xdr:to>
          <xdr:col>5</xdr:col>
          <xdr:colOff>581025</xdr:colOff>
          <xdr:row>329</xdr:row>
          <xdr:rowOff>38100</xdr:rowOff>
        </xdr:to>
        <xdr:sp macro="" textlink="">
          <xdr:nvSpPr>
            <xdr:cNvPr id="7295" name="Check Box 127" hidden="1">
              <a:extLst>
                <a:ext uri="{63B3BB69-23CF-44E3-9099-C40C66FF867C}">
                  <a14:compatExt spid="_x0000_s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351</xdr:row>
          <xdr:rowOff>9525</xdr:rowOff>
        </xdr:from>
        <xdr:to>
          <xdr:col>5</xdr:col>
          <xdr:colOff>581025</xdr:colOff>
          <xdr:row>352</xdr:row>
          <xdr:rowOff>38100</xdr:rowOff>
        </xdr:to>
        <xdr:sp macro="" textlink="">
          <xdr:nvSpPr>
            <xdr:cNvPr id="7296" name="Check Box 128" hidden="1">
              <a:extLst>
                <a:ext uri="{63B3BB69-23CF-44E3-9099-C40C66FF867C}">
                  <a14:compatExt spid="_x0000_s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378</xdr:row>
          <xdr:rowOff>9525</xdr:rowOff>
        </xdr:from>
        <xdr:to>
          <xdr:col>5</xdr:col>
          <xdr:colOff>581025</xdr:colOff>
          <xdr:row>379</xdr:row>
          <xdr:rowOff>38100</xdr:rowOff>
        </xdr:to>
        <xdr:sp macro="" textlink="">
          <xdr:nvSpPr>
            <xdr:cNvPr id="7297" name="Check Box 129" hidden="1">
              <a:extLst>
                <a:ext uri="{63B3BB69-23CF-44E3-9099-C40C66FF867C}">
                  <a14:compatExt spid="_x0000_s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390</xdr:row>
          <xdr:rowOff>9525</xdr:rowOff>
        </xdr:from>
        <xdr:to>
          <xdr:col>5</xdr:col>
          <xdr:colOff>581025</xdr:colOff>
          <xdr:row>391</xdr:row>
          <xdr:rowOff>38100</xdr:rowOff>
        </xdr:to>
        <xdr:sp macro="" textlink="">
          <xdr:nvSpPr>
            <xdr:cNvPr id="7298" name="Check Box 130" hidden="1">
              <a:extLst>
                <a:ext uri="{63B3BB69-23CF-44E3-9099-C40C66FF867C}">
                  <a14:compatExt spid="_x0000_s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405</xdr:row>
          <xdr:rowOff>9525</xdr:rowOff>
        </xdr:from>
        <xdr:to>
          <xdr:col>5</xdr:col>
          <xdr:colOff>581025</xdr:colOff>
          <xdr:row>406</xdr:row>
          <xdr:rowOff>38100</xdr:rowOff>
        </xdr:to>
        <xdr:sp macro="" textlink="">
          <xdr:nvSpPr>
            <xdr:cNvPr id="7299" name="Check Box 131" hidden="1">
              <a:extLst>
                <a:ext uri="{63B3BB69-23CF-44E3-9099-C40C66FF867C}">
                  <a14:compatExt spid="_x0000_s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419</xdr:row>
          <xdr:rowOff>9525</xdr:rowOff>
        </xdr:from>
        <xdr:to>
          <xdr:col>5</xdr:col>
          <xdr:colOff>581025</xdr:colOff>
          <xdr:row>420</xdr:row>
          <xdr:rowOff>38100</xdr:rowOff>
        </xdr:to>
        <xdr:sp macro="" textlink="">
          <xdr:nvSpPr>
            <xdr:cNvPr id="7300" name="Check Box 132" hidden="1">
              <a:extLst>
                <a:ext uri="{63B3BB69-23CF-44E3-9099-C40C66FF867C}">
                  <a14:compatExt spid="_x0000_s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436</xdr:row>
          <xdr:rowOff>0</xdr:rowOff>
        </xdr:from>
        <xdr:to>
          <xdr:col>5</xdr:col>
          <xdr:colOff>581025</xdr:colOff>
          <xdr:row>437</xdr:row>
          <xdr:rowOff>28575</xdr:rowOff>
        </xdr:to>
        <xdr:sp macro="" textlink="">
          <xdr:nvSpPr>
            <xdr:cNvPr id="7301" name="Check Box 133" hidden="1">
              <a:extLst>
                <a:ext uri="{63B3BB69-23CF-44E3-9099-C40C66FF867C}">
                  <a14:compatExt spid="_x0000_s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436</xdr:row>
          <xdr:rowOff>9525</xdr:rowOff>
        </xdr:from>
        <xdr:to>
          <xdr:col>5</xdr:col>
          <xdr:colOff>581025</xdr:colOff>
          <xdr:row>437</xdr:row>
          <xdr:rowOff>38100</xdr:rowOff>
        </xdr:to>
        <xdr:sp macro="" textlink="">
          <xdr:nvSpPr>
            <xdr:cNvPr id="7302" name="Check Box 134" hidden="1">
              <a:extLst>
                <a:ext uri="{63B3BB69-23CF-44E3-9099-C40C66FF867C}">
                  <a14:compatExt spid="_x0000_s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xdr:col>
      <xdr:colOff>3612173</xdr:colOff>
      <xdr:row>456</xdr:row>
      <xdr:rowOff>29308</xdr:rowOff>
    </xdr:from>
    <xdr:to>
      <xdr:col>4</xdr:col>
      <xdr:colOff>3744058</xdr:colOff>
      <xdr:row>456</xdr:row>
      <xdr:rowOff>167420</xdr:rowOff>
    </xdr:to>
    <xdr:sp macro="" textlink="">
      <xdr:nvSpPr>
        <xdr:cNvPr id="58" name="Freeform 57">
          <a:hlinkClick xmlns:r="http://schemas.openxmlformats.org/officeDocument/2006/relationships" r:id="rId1"/>
        </xdr:cNvPr>
        <xdr:cNvSpPr>
          <a:spLocks noEditPoints="1"/>
        </xdr:cNvSpPr>
      </xdr:nvSpPr>
      <xdr:spPr bwMode="auto">
        <a:xfrm>
          <a:off x="7707923" y="16397654"/>
          <a:ext cx="131885" cy="138112"/>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3</xdr:col>
      <xdr:colOff>97782</xdr:colOff>
      <xdr:row>6</xdr:row>
      <xdr:rowOff>41909</xdr:rowOff>
    </xdr:from>
    <xdr:to>
      <xdr:col>3</xdr:col>
      <xdr:colOff>147312</xdr:colOff>
      <xdr:row>6</xdr:row>
      <xdr:rowOff>140970</xdr:rowOff>
    </xdr:to>
    <xdr:sp macro="" textlink="">
      <xdr:nvSpPr>
        <xdr:cNvPr id="70" name="Isosceles Triangle 69"/>
        <xdr:cNvSpPr/>
      </xdr:nvSpPr>
      <xdr:spPr>
        <a:xfrm rot="16200000">
          <a:off x="3754589" y="1169006"/>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38096</xdr:colOff>
      <xdr:row>4</xdr:row>
      <xdr:rowOff>19050</xdr:rowOff>
    </xdr:from>
    <xdr:to>
      <xdr:col>0</xdr:col>
      <xdr:colOff>190496</xdr:colOff>
      <xdr:row>4</xdr:row>
      <xdr:rowOff>173037</xdr:rowOff>
    </xdr:to>
    <xdr:sp macro="" textlink="">
      <xdr:nvSpPr>
        <xdr:cNvPr id="64" name="Freeform 63">
          <a:hlinkClick xmlns:r="http://schemas.openxmlformats.org/officeDocument/2006/relationships" r:id="rId2"/>
        </xdr:cNvPr>
        <xdr:cNvSpPr>
          <a:spLocks noEditPoints="1"/>
        </xdr:cNvSpPr>
      </xdr:nvSpPr>
      <xdr:spPr bwMode="auto">
        <a:xfrm>
          <a:off x="38096" y="6858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lientData/>
  </xdr:twoCellAnchor>
  <xdr:twoCellAnchor>
    <xdr:from>
      <xdr:col>0</xdr:col>
      <xdr:colOff>40478</xdr:colOff>
      <xdr:row>2</xdr:row>
      <xdr:rowOff>19050</xdr:rowOff>
    </xdr:from>
    <xdr:to>
      <xdr:col>0</xdr:col>
      <xdr:colOff>192878</xdr:colOff>
      <xdr:row>2</xdr:row>
      <xdr:rowOff>173037</xdr:rowOff>
    </xdr:to>
    <xdr:sp macro="" textlink="">
      <xdr:nvSpPr>
        <xdr:cNvPr id="65" name="Freeform 64">
          <a:hlinkClick xmlns:r="http://schemas.openxmlformats.org/officeDocument/2006/relationships" r:id="rId3"/>
        </xdr:cNvPr>
        <xdr:cNvSpPr>
          <a:spLocks noEditPoints="1"/>
        </xdr:cNvSpPr>
      </xdr:nvSpPr>
      <xdr:spPr bwMode="auto">
        <a:xfrm>
          <a:off x="40478" y="4953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14</xdr:row>
          <xdr:rowOff>161925</xdr:rowOff>
        </xdr:from>
        <xdr:to>
          <xdr:col>10</xdr:col>
          <xdr:colOff>419100</xdr:colOff>
          <xdr:row>16</xdr:row>
          <xdr:rowOff>0</xdr:rowOff>
        </xdr:to>
        <xdr:sp macro="" textlink="">
          <xdr:nvSpPr>
            <xdr:cNvPr id="7330" name="Check Box 162" hidden="1">
              <a:extLst>
                <a:ext uri="{63B3BB69-23CF-44E3-9099-C40C66FF867C}">
                  <a14:compatExt spid="_x0000_s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161925</xdr:rowOff>
        </xdr:from>
        <xdr:to>
          <xdr:col>10</xdr:col>
          <xdr:colOff>419100</xdr:colOff>
          <xdr:row>16</xdr:row>
          <xdr:rowOff>0</xdr:rowOff>
        </xdr:to>
        <xdr:sp macro="" textlink="">
          <xdr:nvSpPr>
            <xdr:cNvPr id="7331" name="Check Box 163" hidden="1">
              <a:extLst>
                <a:ext uri="{63B3BB69-23CF-44E3-9099-C40C66FF867C}">
                  <a14:compatExt spid="_x0000_s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30</xdr:row>
          <xdr:rowOff>171450</xdr:rowOff>
        </xdr:from>
        <xdr:to>
          <xdr:col>5</xdr:col>
          <xdr:colOff>733425</xdr:colOff>
          <xdr:row>32</xdr:row>
          <xdr:rowOff>9525</xdr:rowOff>
        </xdr:to>
        <xdr:sp macro="" textlink="">
          <xdr:nvSpPr>
            <xdr:cNvPr id="7332" name="Check Box 164" hidden="1">
              <a:extLst>
                <a:ext uri="{63B3BB69-23CF-44E3-9099-C40C66FF867C}">
                  <a14:compatExt spid="_x0000_s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25</xdr:row>
          <xdr:rowOff>76200</xdr:rowOff>
        </xdr:from>
        <xdr:to>
          <xdr:col>10</xdr:col>
          <xdr:colOff>466725</xdr:colOff>
          <xdr:row>26</xdr:row>
          <xdr:rowOff>57150</xdr:rowOff>
        </xdr:to>
        <xdr:sp macro="" textlink="">
          <xdr:nvSpPr>
            <xdr:cNvPr id="115721" name="Check Box 9" hidden="1">
              <a:extLst>
                <a:ext uri="{63B3BB69-23CF-44E3-9099-C40C66FF867C}">
                  <a14:compatExt spid="_x0000_s1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xdr:row>
          <xdr:rowOff>981075</xdr:rowOff>
        </xdr:from>
        <xdr:to>
          <xdr:col>10</xdr:col>
          <xdr:colOff>466725</xdr:colOff>
          <xdr:row>27</xdr:row>
          <xdr:rowOff>1209675</xdr:rowOff>
        </xdr:to>
        <xdr:sp macro="" textlink="">
          <xdr:nvSpPr>
            <xdr:cNvPr id="115722" name="Check Box 10" hidden="1">
              <a:extLst>
                <a:ext uri="{63B3BB69-23CF-44E3-9099-C40C66FF867C}">
                  <a14:compatExt spid="_x0000_s1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2" name="Freeform 11">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3" name="Freeform 12">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4" name="Freeform 13">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476252</xdr:colOff>
      <xdr:row>19</xdr:row>
      <xdr:rowOff>85726</xdr:rowOff>
    </xdr:from>
    <xdr:to>
      <xdr:col>9</xdr:col>
      <xdr:colOff>525782</xdr:colOff>
      <xdr:row>19</xdr:row>
      <xdr:rowOff>184787</xdr:rowOff>
    </xdr:to>
    <xdr:sp macro="" textlink="">
      <xdr:nvSpPr>
        <xdr:cNvPr id="18" name="Isosceles Triangle 17"/>
        <xdr:cNvSpPr/>
      </xdr:nvSpPr>
      <xdr:spPr>
        <a:xfrm rot="5400000">
          <a:off x="6918961" y="552069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11</xdr:col>
      <xdr:colOff>323851</xdr:colOff>
      <xdr:row>56</xdr:row>
      <xdr:rowOff>38100</xdr:rowOff>
    </xdr:from>
    <xdr:to>
      <xdr:col>11</xdr:col>
      <xdr:colOff>471489</xdr:colOff>
      <xdr:row>57</xdr:row>
      <xdr:rowOff>0</xdr:rowOff>
    </xdr:to>
    <xdr:sp macro="" textlink="">
      <xdr:nvSpPr>
        <xdr:cNvPr id="19" name="Freeform 18">
          <a:hlinkClick xmlns:r="http://schemas.openxmlformats.org/officeDocument/2006/relationships" r:id="rId4"/>
        </xdr:cNvPr>
        <xdr:cNvSpPr>
          <a:spLocks noEditPoints="1"/>
        </xdr:cNvSpPr>
      </xdr:nvSpPr>
      <xdr:spPr bwMode="auto">
        <a:xfrm>
          <a:off x="7639051" y="188880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118</xdr:row>
      <xdr:rowOff>38100</xdr:rowOff>
    </xdr:from>
    <xdr:to>
      <xdr:col>11</xdr:col>
      <xdr:colOff>471489</xdr:colOff>
      <xdr:row>119</xdr:row>
      <xdr:rowOff>0</xdr:rowOff>
    </xdr:to>
    <xdr:sp macro="" textlink="">
      <xdr:nvSpPr>
        <xdr:cNvPr id="20" name="Freeform 19">
          <a:hlinkClick xmlns:r="http://schemas.openxmlformats.org/officeDocument/2006/relationships" r:id="rId4"/>
        </xdr:cNvPr>
        <xdr:cNvSpPr>
          <a:spLocks noEditPoints="1"/>
        </xdr:cNvSpPr>
      </xdr:nvSpPr>
      <xdr:spPr bwMode="auto">
        <a:xfrm>
          <a:off x="8010526" y="144113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64</xdr:row>
      <xdr:rowOff>20053</xdr:rowOff>
    </xdr:from>
    <xdr:to>
      <xdr:col>0</xdr:col>
      <xdr:colOff>279317</xdr:colOff>
      <xdr:row>64</xdr:row>
      <xdr:rowOff>208966</xdr:rowOff>
    </xdr:to>
    <xdr:sp macro="" textlink="">
      <xdr:nvSpPr>
        <xdr:cNvPr id="21" name="Freeform 20"/>
        <xdr:cNvSpPr>
          <a:spLocks noEditPoints="1"/>
        </xdr:cNvSpPr>
      </xdr:nvSpPr>
      <xdr:spPr bwMode="auto">
        <a:xfrm>
          <a:off x="58654" y="1962250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28575</xdr:colOff>
      <xdr:row>87</xdr:row>
      <xdr:rowOff>38100</xdr:rowOff>
    </xdr:from>
    <xdr:to>
      <xdr:col>0</xdr:col>
      <xdr:colOff>249238</xdr:colOff>
      <xdr:row>87</xdr:row>
      <xdr:rowOff>207963</xdr:rowOff>
    </xdr:to>
    <xdr:sp macro="" textlink="">
      <xdr:nvSpPr>
        <xdr:cNvPr id="22" name="Freeform 21"/>
        <xdr:cNvSpPr>
          <a:spLocks noEditPoints="1"/>
        </xdr:cNvSpPr>
      </xdr:nvSpPr>
      <xdr:spPr bwMode="auto">
        <a:xfrm>
          <a:off x="28575" y="200596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45</xdr:row>
      <xdr:rowOff>0</xdr:rowOff>
    </xdr:from>
    <xdr:to>
      <xdr:col>0</xdr:col>
      <xdr:colOff>258763</xdr:colOff>
      <xdr:row>45</xdr:row>
      <xdr:rowOff>169863</xdr:rowOff>
    </xdr:to>
    <xdr:sp macro="" textlink="">
      <xdr:nvSpPr>
        <xdr:cNvPr id="23" name="Freeform 22"/>
        <xdr:cNvSpPr>
          <a:spLocks noEditPoints="1"/>
        </xdr:cNvSpPr>
      </xdr:nvSpPr>
      <xdr:spPr bwMode="auto">
        <a:xfrm>
          <a:off x="38100" y="122015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28575</xdr:colOff>
      <xdr:row>21</xdr:row>
      <xdr:rowOff>9525</xdr:rowOff>
    </xdr:from>
    <xdr:to>
      <xdr:col>0</xdr:col>
      <xdr:colOff>249238</xdr:colOff>
      <xdr:row>21</xdr:row>
      <xdr:rowOff>179388</xdr:rowOff>
    </xdr:to>
    <xdr:sp macro="" textlink="">
      <xdr:nvSpPr>
        <xdr:cNvPr id="24" name="Freeform 23"/>
        <xdr:cNvSpPr>
          <a:spLocks noEditPoints="1"/>
        </xdr:cNvSpPr>
      </xdr:nvSpPr>
      <xdr:spPr bwMode="auto">
        <a:xfrm>
          <a:off x="28575" y="55721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276225</xdr:colOff>
      <xdr:row>32</xdr:row>
      <xdr:rowOff>66675</xdr:rowOff>
    </xdr:from>
    <xdr:ext cx="1333501" cy="514349"/>
    <mc:AlternateContent xmlns:mc="http://schemas.openxmlformats.org/markup-compatibility/2006" xmlns:a14="http://schemas.microsoft.com/office/drawing/2010/main">
      <mc:Choice Requires="a14">
        <xdr:sp macro="" textlink="">
          <xdr:nvSpPr>
            <xdr:cNvPr id="26" name="TextBox 25"/>
            <xdr:cNvSpPr txBox="1"/>
          </xdr:nvSpPr>
          <xdr:spPr>
            <a:xfrm>
              <a:off x="571500" y="106680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6" name="TextBox 25"/>
            <xdr:cNvSpPr txBox="1"/>
          </xdr:nvSpPr>
          <xdr:spPr>
            <a:xfrm>
              <a:off x="571500" y="106680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209550</xdr:colOff>
      <xdr:row>37</xdr:row>
      <xdr:rowOff>95250</xdr:rowOff>
    </xdr:from>
    <xdr:ext cx="1401763" cy="504825"/>
    <mc:AlternateContent xmlns:mc="http://schemas.openxmlformats.org/markup-compatibility/2006" xmlns:a14="http://schemas.microsoft.com/office/drawing/2010/main">
      <mc:Choice Requires="a14">
        <xdr:sp macro="" textlink="">
          <xdr:nvSpPr>
            <xdr:cNvPr id="27" name="TextBox 26"/>
            <xdr:cNvSpPr txBox="1"/>
          </xdr:nvSpPr>
          <xdr:spPr>
            <a:xfrm>
              <a:off x="504825" y="116490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7" name="TextBox 26"/>
            <xdr:cNvSpPr txBox="1"/>
          </xdr:nvSpPr>
          <xdr:spPr>
            <a:xfrm>
              <a:off x="504825" y="116490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290782</xdr:colOff>
      <xdr:row>46</xdr:row>
      <xdr:rowOff>133350</xdr:rowOff>
    </xdr:from>
    <xdr:ext cx="1295400" cy="504825"/>
    <mc:AlternateContent xmlns:mc="http://schemas.openxmlformats.org/markup-compatibility/2006" xmlns:a14="http://schemas.microsoft.com/office/drawing/2010/main">
      <mc:Choice Requires="a14">
        <xdr:sp macro="" textlink="">
          <xdr:nvSpPr>
            <xdr:cNvPr id="28" name="TextBox 27"/>
            <xdr:cNvSpPr txBox="1"/>
          </xdr:nvSpPr>
          <xdr:spPr>
            <a:xfrm>
              <a:off x="586057" y="134207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8" name="TextBox 27"/>
            <xdr:cNvSpPr txBox="1"/>
          </xdr:nvSpPr>
          <xdr:spPr>
            <a:xfrm>
              <a:off x="586057" y="134207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1</xdr:col>
      <xdr:colOff>257175</xdr:colOff>
      <xdr:row>41</xdr:row>
      <xdr:rowOff>114300</xdr:rowOff>
    </xdr:from>
    <xdr:ext cx="1295400" cy="504825"/>
    <mc:AlternateContent xmlns:mc="http://schemas.openxmlformats.org/markup-compatibility/2006" xmlns:a14="http://schemas.microsoft.com/office/drawing/2010/main">
      <mc:Choice Requires="a14">
        <xdr:sp macro="" textlink="">
          <xdr:nvSpPr>
            <xdr:cNvPr id="29" name="TextBox 28"/>
            <xdr:cNvSpPr txBox="1"/>
          </xdr:nvSpPr>
          <xdr:spPr>
            <a:xfrm>
              <a:off x="552450" y="124301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𝑖</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9" name="TextBox 28"/>
            <xdr:cNvSpPr txBox="1"/>
          </xdr:nvSpPr>
          <xdr:spPr>
            <a:xfrm>
              <a:off x="552450" y="1243012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𝑖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219075</xdr:colOff>
      <xdr:row>51</xdr:row>
      <xdr:rowOff>161925</xdr:rowOff>
    </xdr:from>
    <xdr:ext cx="1295400" cy="504825"/>
    <mc:AlternateContent xmlns:mc="http://schemas.openxmlformats.org/markup-compatibility/2006" xmlns:a14="http://schemas.microsoft.com/office/drawing/2010/main">
      <mc:Choice Requires="a14">
        <xdr:sp macro="" textlink="">
          <xdr:nvSpPr>
            <xdr:cNvPr id="30" name="TextBox 29"/>
            <xdr:cNvSpPr txBox="1"/>
          </xdr:nvSpPr>
          <xdr:spPr>
            <a:xfrm>
              <a:off x="514350" y="144018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0" name="TextBox 29"/>
            <xdr:cNvSpPr txBox="1"/>
          </xdr:nvSpPr>
          <xdr:spPr>
            <a:xfrm>
              <a:off x="514350" y="144018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26</xdr:row>
          <xdr:rowOff>76200</xdr:rowOff>
        </xdr:from>
        <xdr:to>
          <xdr:col>10</xdr:col>
          <xdr:colOff>466725</xdr:colOff>
          <xdr:row>26</xdr:row>
          <xdr:rowOff>304800</xdr:rowOff>
        </xdr:to>
        <xdr:sp macro="" textlink="">
          <xdr:nvSpPr>
            <xdr:cNvPr id="116745" name="Check Box 9" hidden="1">
              <a:extLst>
                <a:ext uri="{63B3BB69-23CF-44E3-9099-C40C66FF867C}">
                  <a14:compatExt spid="_x0000_s11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104775</xdr:rowOff>
        </xdr:from>
        <xdr:to>
          <xdr:col>10</xdr:col>
          <xdr:colOff>466725</xdr:colOff>
          <xdr:row>29</xdr:row>
          <xdr:rowOff>333375</xdr:rowOff>
        </xdr:to>
        <xdr:sp macro="" textlink="">
          <xdr:nvSpPr>
            <xdr:cNvPr id="116746" name="Check Box 10" hidden="1">
              <a:extLst>
                <a:ext uri="{63B3BB69-23CF-44E3-9099-C40C66FF867C}">
                  <a14:compatExt spid="_x0000_s1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2" name="Freeform 11">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5" name="Freeform 14">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6" name="Freeform 15">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55</xdr:row>
      <xdr:rowOff>20053</xdr:rowOff>
    </xdr:from>
    <xdr:to>
      <xdr:col>0</xdr:col>
      <xdr:colOff>279317</xdr:colOff>
      <xdr:row>55</xdr:row>
      <xdr:rowOff>208966</xdr:rowOff>
    </xdr:to>
    <xdr:sp macro="" textlink="">
      <xdr:nvSpPr>
        <xdr:cNvPr id="17" name="Freeform 16"/>
        <xdr:cNvSpPr>
          <a:spLocks noEditPoints="1"/>
        </xdr:cNvSpPr>
      </xdr:nvSpPr>
      <xdr:spPr bwMode="auto">
        <a:xfrm>
          <a:off x="58654" y="143932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48</xdr:row>
      <xdr:rowOff>38100</xdr:rowOff>
    </xdr:from>
    <xdr:to>
      <xdr:col>11</xdr:col>
      <xdr:colOff>471489</xdr:colOff>
      <xdr:row>49</xdr:row>
      <xdr:rowOff>0</xdr:rowOff>
    </xdr:to>
    <xdr:sp macro="" textlink="">
      <xdr:nvSpPr>
        <xdr:cNvPr id="18" name="Freeform 17">
          <a:hlinkClick xmlns:r="http://schemas.openxmlformats.org/officeDocument/2006/relationships" r:id="rId4"/>
        </xdr:cNvPr>
        <xdr:cNvSpPr>
          <a:spLocks noEditPoints="1"/>
        </xdr:cNvSpPr>
      </xdr:nvSpPr>
      <xdr:spPr bwMode="auto">
        <a:xfrm>
          <a:off x="8010526" y="13725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93</xdr:row>
      <xdr:rowOff>38100</xdr:rowOff>
    </xdr:from>
    <xdr:to>
      <xdr:col>11</xdr:col>
      <xdr:colOff>471489</xdr:colOff>
      <xdr:row>94</xdr:row>
      <xdr:rowOff>0</xdr:rowOff>
    </xdr:to>
    <xdr:sp macro="" textlink="">
      <xdr:nvSpPr>
        <xdr:cNvPr id="19" name="Freeform 18">
          <a:hlinkClick xmlns:r="http://schemas.openxmlformats.org/officeDocument/2006/relationships" r:id="rId4"/>
        </xdr:cNvPr>
        <xdr:cNvSpPr>
          <a:spLocks noEditPoints="1"/>
        </xdr:cNvSpPr>
      </xdr:nvSpPr>
      <xdr:spPr bwMode="auto">
        <a:xfrm>
          <a:off x="8086726" y="11058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485775</xdr:colOff>
      <xdr:row>19</xdr:row>
      <xdr:rowOff>66676</xdr:rowOff>
    </xdr:from>
    <xdr:to>
      <xdr:col>6</xdr:col>
      <xdr:colOff>535305</xdr:colOff>
      <xdr:row>19</xdr:row>
      <xdr:rowOff>165737</xdr:rowOff>
    </xdr:to>
    <xdr:sp macro="" textlink="">
      <xdr:nvSpPr>
        <xdr:cNvPr id="20" name="Isosceles Triangle 19"/>
        <xdr:cNvSpPr/>
      </xdr:nvSpPr>
      <xdr:spPr>
        <a:xfrm rot="5400000">
          <a:off x="5175884" y="51682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38100</xdr:colOff>
      <xdr:row>41</xdr:row>
      <xdr:rowOff>0</xdr:rowOff>
    </xdr:from>
    <xdr:to>
      <xdr:col>0</xdr:col>
      <xdr:colOff>258763</xdr:colOff>
      <xdr:row>41</xdr:row>
      <xdr:rowOff>169863</xdr:rowOff>
    </xdr:to>
    <xdr:sp macro="" textlink="">
      <xdr:nvSpPr>
        <xdr:cNvPr id="21" name="Freeform 20"/>
        <xdr:cNvSpPr>
          <a:spLocks noEditPoints="1"/>
        </xdr:cNvSpPr>
      </xdr:nvSpPr>
      <xdr:spPr bwMode="auto">
        <a:xfrm>
          <a:off x="38100" y="99345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61</xdr:row>
      <xdr:rowOff>19050</xdr:rowOff>
    </xdr:from>
    <xdr:to>
      <xdr:col>0</xdr:col>
      <xdr:colOff>258763</xdr:colOff>
      <xdr:row>61</xdr:row>
      <xdr:rowOff>188913</xdr:rowOff>
    </xdr:to>
    <xdr:sp macro="" textlink="">
      <xdr:nvSpPr>
        <xdr:cNvPr id="22" name="Freeform 21"/>
        <xdr:cNvSpPr>
          <a:spLocks noEditPoints="1"/>
        </xdr:cNvSpPr>
      </xdr:nvSpPr>
      <xdr:spPr bwMode="auto">
        <a:xfrm>
          <a:off x="38100" y="130968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22</xdr:row>
      <xdr:rowOff>19050</xdr:rowOff>
    </xdr:from>
    <xdr:to>
      <xdr:col>0</xdr:col>
      <xdr:colOff>268288</xdr:colOff>
      <xdr:row>22</xdr:row>
      <xdr:rowOff>188913</xdr:rowOff>
    </xdr:to>
    <xdr:sp macro="" textlink="">
      <xdr:nvSpPr>
        <xdr:cNvPr id="23" name="Freeform 22"/>
        <xdr:cNvSpPr>
          <a:spLocks noEditPoints="1"/>
        </xdr:cNvSpPr>
      </xdr:nvSpPr>
      <xdr:spPr bwMode="auto">
        <a:xfrm>
          <a:off x="47625" y="55340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304800</xdr:colOff>
      <xdr:row>34</xdr:row>
      <xdr:rowOff>38100</xdr:rowOff>
    </xdr:from>
    <xdr:ext cx="1333501" cy="514349"/>
    <mc:AlternateContent xmlns:mc="http://schemas.openxmlformats.org/markup-compatibility/2006" xmlns:a14="http://schemas.microsoft.com/office/drawing/2010/main">
      <mc:Choice Requires="a14">
        <xdr:sp macro="" textlink="">
          <xdr:nvSpPr>
            <xdr:cNvPr id="24" name="TextBox 23"/>
            <xdr:cNvSpPr txBox="1"/>
          </xdr:nvSpPr>
          <xdr:spPr>
            <a:xfrm>
              <a:off x="600075" y="97250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4" name="TextBox 23"/>
            <xdr:cNvSpPr txBox="1"/>
          </xdr:nvSpPr>
          <xdr:spPr>
            <a:xfrm>
              <a:off x="600075" y="97250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238125</xdr:colOff>
      <xdr:row>37</xdr:row>
      <xdr:rowOff>123825</xdr:rowOff>
    </xdr:from>
    <xdr:ext cx="1401763" cy="504825"/>
    <mc:AlternateContent xmlns:mc="http://schemas.openxmlformats.org/markup-compatibility/2006" xmlns:a14="http://schemas.microsoft.com/office/drawing/2010/main">
      <mc:Choice Requires="a14">
        <xdr:sp macro="" textlink="">
          <xdr:nvSpPr>
            <xdr:cNvPr id="25" name="TextBox 24"/>
            <xdr:cNvSpPr txBox="1"/>
          </xdr:nvSpPr>
          <xdr:spPr>
            <a:xfrm>
              <a:off x="533400" y="103822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5" name="TextBox 24"/>
            <xdr:cNvSpPr txBox="1"/>
          </xdr:nvSpPr>
          <xdr:spPr>
            <a:xfrm>
              <a:off x="533400" y="103822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295275</xdr:colOff>
      <xdr:row>42</xdr:row>
      <xdr:rowOff>114300</xdr:rowOff>
    </xdr:from>
    <xdr:ext cx="1295400" cy="504825"/>
    <mc:AlternateContent xmlns:mc="http://schemas.openxmlformats.org/markup-compatibility/2006" xmlns:a14="http://schemas.microsoft.com/office/drawing/2010/main">
      <mc:Choice Requires="a14">
        <xdr:sp macro="" textlink="">
          <xdr:nvSpPr>
            <xdr:cNvPr id="26" name="TextBox 25"/>
            <xdr:cNvSpPr txBox="1"/>
          </xdr:nvSpPr>
          <xdr:spPr>
            <a:xfrm>
              <a:off x="590550" y="113442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6" name="TextBox 25"/>
            <xdr:cNvSpPr txBox="1"/>
          </xdr:nvSpPr>
          <xdr:spPr>
            <a:xfrm>
              <a:off x="590550" y="113442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171450</xdr:colOff>
          <xdr:row>28</xdr:row>
          <xdr:rowOff>190500</xdr:rowOff>
        </xdr:from>
        <xdr:to>
          <xdr:col>10</xdr:col>
          <xdr:colOff>447675</xdr:colOff>
          <xdr:row>30</xdr:row>
          <xdr:rowOff>19050</xdr:rowOff>
        </xdr:to>
        <xdr:sp macro="" textlink="">
          <xdr:nvSpPr>
            <xdr:cNvPr id="122881" name="Check Box 1" hidden="1">
              <a:extLst>
                <a:ext uri="{63B3BB69-23CF-44E3-9099-C40C66FF867C}">
                  <a14:compatExt spid="_x0000_s12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32</xdr:row>
          <xdr:rowOff>123825</xdr:rowOff>
        </xdr:from>
        <xdr:to>
          <xdr:col>10</xdr:col>
          <xdr:colOff>466725</xdr:colOff>
          <xdr:row>32</xdr:row>
          <xdr:rowOff>333375</xdr:rowOff>
        </xdr:to>
        <xdr:sp macro="" textlink="">
          <xdr:nvSpPr>
            <xdr:cNvPr id="122882" name="Check Box 2" hidden="1">
              <a:extLst>
                <a:ext uri="{63B3BB69-23CF-44E3-9099-C40C66FF867C}">
                  <a14:compatExt spid="_x0000_s12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342900</xdr:rowOff>
        </xdr:from>
        <xdr:to>
          <xdr:col>10</xdr:col>
          <xdr:colOff>457200</xdr:colOff>
          <xdr:row>35</xdr:row>
          <xdr:rowOff>28575</xdr:rowOff>
        </xdr:to>
        <xdr:sp macro="" textlink="">
          <xdr:nvSpPr>
            <xdr:cNvPr id="122883" name="Check Box 3" hidden="1">
              <a:extLst>
                <a:ext uri="{63B3BB69-23CF-44E3-9099-C40C66FF867C}">
                  <a14:compatExt spid="_x0000_s12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523875</xdr:rowOff>
        </xdr:from>
        <xdr:to>
          <xdr:col>10</xdr:col>
          <xdr:colOff>457200</xdr:colOff>
          <xdr:row>36</xdr:row>
          <xdr:rowOff>733425</xdr:rowOff>
        </xdr:to>
        <xdr:sp macro="" textlink="">
          <xdr:nvSpPr>
            <xdr:cNvPr id="122884" name="Check Box 4" hidden="1">
              <a:extLst>
                <a:ext uri="{63B3BB69-23CF-44E3-9099-C40C66FF867C}">
                  <a14:compatExt spid="_x0000_s12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38</xdr:row>
          <xdr:rowOff>523875</xdr:rowOff>
        </xdr:from>
        <xdr:to>
          <xdr:col>10</xdr:col>
          <xdr:colOff>447675</xdr:colOff>
          <xdr:row>38</xdr:row>
          <xdr:rowOff>733425</xdr:rowOff>
        </xdr:to>
        <xdr:sp macro="" textlink="">
          <xdr:nvSpPr>
            <xdr:cNvPr id="122885" name="Check Box 5" hidden="1">
              <a:extLst>
                <a:ext uri="{63B3BB69-23CF-44E3-9099-C40C66FF867C}">
                  <a14:compatExt spid="_x0000_s12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40</xdr:row>
          <xdr:rowOff>428625</xdr:rowOff>
        </xdr:from>
        <xdr:to>
          <xdr:col>10</xdr:col>
          <xdr:colOff>485775</xdr:colOff>
          <xdr:row>40</xdr:row>
          <xdr:rowOff>638175</xdr:rowOff>
        </xdr:to>
        <xdr:sp macro="" textlink="">
          <xdr:nvSpPr>
            <xdr:cNvPr id="122890" name="Check Box 10" hidden="1">
              <a:extLst>
                <a:ext uri="{63B3BB69-23CF-44E3-9099-C40C66FF867C}">
                  <a14:compatExt spid="_x0000_s12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42</xdr:row>
          <xdr:rowOff>323850</xdr:rowOff>
        </xdr:from>
        <xdr:to>
          <xdr:col>10</xdr:col>
          <xdr:colOff>466725</xdr:colOff>
          <xdr:row>42</xdr:row>
          <xdr:rowOff>533400</xdr:rowOff>
        </xdr:to>
        <xdr:sp macro="" textlink="">
          <xdr:nvSpPr>
            <xdr:cNvPr id="122891" name="Check Box 11" hidden="1">
              <a:extLst>
                <a:ext uri="{63B3BB69-23CF-44E3-9099-C40C66FF867C}">
                  <a14:compatExt spid="_x0000_s12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44</xdr:row>
          <xdr:rowOff>342900</xdr:rowOff>
        </xdr:from>
        <xdr:to>
          <xdr:col>10</xdr:col>
          <xdr:colOff>495300</xdr:colOff>
          <xdr:row>44</xdr:row>
          <xdr:rowOff>552450</xdr:rowOff>
        </xdr:to>
        <xdr:sp macro="" textlink="">
          <xdr:nvSpPr>
            <xdr:cNvPr id="122892" name="Check Box 12" hidden="1">
              <a:extLst>
                <a:ext uri="{63B3BB69-23CF-44E3-9099-C40C66FF867C}">
                  <a14:compatExt spid="_x0000_s12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333375</xdr:rowOff>
        </xdr:from>
        <xdr:to>
          <xdr:col>10</xdr:col>
          <xdr:colOff>457200</xdr:colOff>
          <xdr:row>46</xdr:row>
          <xdr:rowOff>542925</xdr:rowOff>
        </xdr:to>
        <xdr:sp macro="" textlink="">
          <xdr:nvSpPr>
            <xdr:cNvPr id="122893" name="Check Box 13" hidden="1">
              <a:extLst>
                <a:ext uri="{63B3BB69-23CF-44E3-9099-C40C66FF867C}">
                  <a14:compatExt spid="_x0000_s12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238125</xdr:rowOff>
        </xdr:from>
        <xdr:to>
          <xdr:col>10</xdr:col>
          <xdr:colOff>466725</xdr:colOff>
          <xdr:row>49</xdr:row>
          <xdr:rowOff>19050</xdr:rowOff>
        </xdr:to>
        <xdr:sp macro="" textlink="">
          <xdr:nvSpPr>
            <xdr:cNvPr id="122894" name="Check Box 14" hidden="1">
              <a:extLst>
                <a:ext uri="{63B3BB69-23CF-44E3-9099-C40C66FF867C}">
                  <a14:compatExt spid="_x0000_s12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58654</xdr:colOff>
      <xdr:row>70</xdr:row>
      <xdr:rowOff>20053</xdr:rowOff>
    </xdr:from>
    <xdr:to>
      <xdr:col>0</xdr:col>
      <xdr:colOff>279317</xdr:colOff>
      <xdr:row>70</xdr:row>
      <xdr:rowOff>208966</xdr:rowOff>
    </xdr:to>
    <xdr:sp macro="" textlink="">
      <xdr:nvSpPr>
        <xdr:cNvPr id="16" name="Freeform 15"/>
        <xdr:cNvSpPr>
          <a:spLocks noEditPoints="1"/>
        </xdr:cNvSpPr>
      </xdr:nvSpPr>
      <xdr:spPr bwMode="auto">
        <a:xfrm>
          <a:off x="58654" y="119929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99</xdr:row>
      <xdr:rowOff>0</xdr:rowOff>
    </xdr:from>
    <xdr:to>
      <xdr:col>0</xdr:col>
      <xdr:colOff>258763</xdr:colOff>
      <xdr:row>99</xdr:row>
      <xdr:rowOff>169863</xdr:rowOff>
    </xdr:to>
    <xdr:sp macro="" textlink="">
      <xdr:nvSpPr>
        <xdr:cNvPr id="18" name="Freeform 17"/>
        <xdr:cNvSpPr>
          <a:spLocks noEditPoints="1"/>
        </xdr:cNvSpPr>
      </xdr:nvSpPr>
      <xdr:spPr bwMode="auto">
        <a:xfrm>
          <a:off x="38100" y="257651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100</xdr:row>
      <xdr:rowOff>0</xdr:rowOff>
    </xdr:from>
    <xdr:to>
      <xdr:col>0</xdr:col>
      <xdr:colOff>258763</xdr:colOff>
      <xdr:row>100</xdr:row>
      <xdr:rowOff>169863</xdr:rowOff>
    </xdr:to>
    <xdr:sp macro="" textlink="">
      <xdr:nvSpPr>
        <xdr:cNvPr id="19" name="Freeform 18"/>
        <xdr:cNvSpPr>
          <a:spLocks noEditPoints="1"/>
        </xdr:cNvSpPr>
      </xdr:nvSpPr>
      <xdr:spPr bwMode="auto">
        <a:xfrm>
          <a:off x="38100" y="260794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2305</xdr:colOff>
      <xdr:row>19</xdr:row>
      <xdr:rowOff>254369</xdr:rowOff>
    </xdr:from>
    <xdr:to>
      <xdr:col>9</xdr:col>
      <xdr:colOff>101366</xdr:colOff>
      <xdr:row>19</xdr:row>
      <xdr:rowOff>303899</xdr:rowOff>
    </xdr:to>
    <xdr:sp macro="" textlink="">
      <xdr:nvSpPr>
        <xdr:cNvPr id="21" name="Isosceles Triangle 20"/>
        <xdr:cNvSpPr/>
      </xdr:nvSpPr>
      <xdr:spPr>
        <a:xfrm rot="10800000">
          <a:off x="5441080" y="5435969"/>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40106</xdr:colOff>
      <xdr:row>20</xdr:row>
      <xdr:rowOff>0</xdr:rowOff>
    </xdr:from>
    <xdr:to>
      <xdr:col>0</xdr:col>
      <xdr:colOff>260769</xdr:colOff>
      <xdr:row>20</xdr:row>
      <xdr:rowOff>169863</xdr:rowOff>
    </xdr:to>
    <xdr:sp macro="" textlink="">
      <xdr:nvSpPr>
        <xdr:cNvPr id="22" name="Freeform 21"/>
        <xdr:cNvSpPr>
          <a:spLocks noEditPoints="1"/>
        </xdr:cNvSpPr>
      </xdr:nvSpPr>
      <xdr:spPr bwMode="auto">
        <a:xfrm>
          <a:off x="40106" y="567489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26790</xdr:rowOff>
    </xdr:from>
    <xdr:to>
      <xdr:col>0</xdr:col>
      <xdr:colOff>211935</xdr:colOff>
      <xdr:row>3</xdr:row>
      <xdr:rowOff>180777</xdr:rowOff>
    </xdr:to>
    <xdr:sp macro="" textlink="">
      <xdr:nvSpPr>
        <xdr:cNvPr id="23" name="Freeform 22">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24" name="Freeform 23">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25" name="Freeform 24">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12</xdr:col>
      <xdr:colOff>323851</xdr:colOff>
      <xdr:row>66</xdr:row>
      <xdr:rowOff>38100</xdr:rowOff>
    </xdr:from>
    <xdr:to>
      <xdr:col>12</xdr:col>
      <xdr:colOff>471489</xdr:colOff>
      <xdr:row>67</xdr:row>
      <xdr:rowOff>0</xdr:rowOff>
    </xdr:to>
    <xdr:sp macro="" textlink="">
      <xdr:nvSpPr>
        <xdr:cNvPr id="26" name="Freeform 25">
          <a:hlinkClick xmlns:r="http://schemas.openxmlformats.org/officeDocument/2006/relationships" r:id="rId4"/>
        </xdr:cNvPr>
        <xdr:cNvSpPr>
          <a:spLocks noEditPoints="1"/>
        </xdr:cNvSpPr>
      </xdr:nvSpPr>
      <xdr:spPr bwMode="auto">
        <a:xfrm>
          <a:off x="8086726" y="111918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12</xdr:col>
      <xdr:colOff>323851</xdr:colOff>
      <xdr:row>181</xdr:row>
      <xdr:rowOff>38100</xdr:rowOff>
    </xdr:from>
    <xdr:to>
      <xdr:col>12</xdr:col>
      <xdr:colOff>471489</xdr:colOff>
      <xdr:row>182</xdr:row>
      <xdr:rowOff>0</xdr:rowOff>
    </xdr:to>
    <xdr:sp macro="" textlink="">
      <xdr:nvSpPr>
        <xdr:cNvPr id="27" name="Freeform 26">
          <a:hlinkClick xmlns:r="http://schemas.openxmlformats.org/officeDocument/2006/relationships" r:id="rId4"/>
        </xdr:cNvPr>
        <xdr:cNvSpPr>
          <a:spLocks noEditPoints="1"/>
        </xdr:cNvSpPr>
      </xdr:nvSpPr>
      <xdr:spPr bwMode="auto">
        <a:xfrm>
          <a:off x="7592930" y="185166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1200150</xdr:colOff>
      <xdr:row>84</xdr:row>
      <xdr:rowOff>76201</xdr:rowOff>
    </xdr:from>
    <xdr:to>
      <xdr:col>1</xdr:col>
      <xdr:colOff>1249680</xdr:colOff>
      <xdr:row>84</xdr:row>
      <xdr:rowOff>175262</xdr:rowOff>
    </xdr:to>
    <xdr:sp macro="" textlink="">
      <xdr:nvSpPr>
        <xdr:cNvPr id="28" name="Isosceles Triangle 27"/>
        <xdr:cNvSpPr/>
      </xdr:nvSpPr>
      <xdr:spPr>
        <a:xfrm rot="5400000">
          <a:off x="1470659" y="2183701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xdr:col>
      <xdr:colOff>1219200</xdr:colOff>
      <xdr:row>86</xdr:row>
      <xdr:rowOff>57151</xdr:rowOff>
    </xdr:from>
    <xdr:to>
      <xdr:col>1</xdr:col>
      <xdr:colOff>1268730</xdr:colOff>
      <xdr:row>86</xdr:row>
      <xdr:rowOff>156212</xdr:rowOff>
    </xdr:to>
    <xdr:sp macro="" textlink="">
      <xdr:nvSpPr>
        <xdr:cNvPr id="29" name="Isosceles Triangle 28"/>
        <xdr:cNvSpPr/>
      </xdr:nvSpPr>
      <xdr:spPr>
        <a:xfrm rot="5400000">
          <a:off x="1489709" y="2224659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xdr:col>
      <xdr:colOff>1190625</xdr:colOff>
      <xdr:row>92</xdr:row>
      <xdr:rowOff>28576</xdr:rowOff>
    </xdr:from>
    <xdr:to>
      <xdr:col>1</xdr:col>
      <xdr:colOff>1240155</xdr:colOff>
      <xdr:row>92</xdr:row>
      <xdr:rowOff>127637</xdr:rowOff>
    </xdr:to>
    <xdr:sp macro="" textlink="">
      <xdr:nvSpPr>
        <xdr:cNvPr id="30" name="Isosceles Triangle 29"/>
        <xdr:cNvSpPr/>
      </xdr:nvSpPr>
      <xdr:spPr>
        <a:xfrm rot="5400000">
          <a:off x="1461134" y="2428494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xdr:col>
      <xdr:colOff>1200150</xdr:colOff>
      <xdr:row>94</xdr:row>
      <xdr:rowOff>85726</xdr:rowOff>
    </xdr:from>
    <xdr:to>
      <xdr:col>1</xdr:col>
      <xdr:colOff>1249680</xdr:colOff>
      <xdr:row>94</xdr:row>
      <xdr:rowOff>184787</xdr:rowOff>
    </xdr:to>
    <xdr:sp macro="" textlink="">
      <xdr:nvSpPr>
        <xdr:cNvPr id="31" name="Isosceles Triangle 30"/>
        <xdr:cNvSpPr/>
      </xdr:nvSpPr>
      <xdr:spPr>
        <a:xfrm rot="5400000">
          <a:off x="1470659" y="2474214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38100</xdr:colOff>
      <xdr:row>59</xdr:row>
      <xdr:rowOff>0</xdr:rowOff>
    </xdr:from>
    <xdr:to>
      <xdr:col>0</xdr:col>
      <xdr:colOff>258763</xdr:colOff>
      <xdr:row>59</xdr:row>
      <xdr:rowOff>169863</xdr:rowOff>
    </xdr:to>
    <xdr:sp macro="" textlink="">
      <xdr:nvSpPr>
        <xdr:cNvPr id="43" name="Freeform 42"/>
        <xdr:cNvSpPr>
          <a:spLocks noEditPoints="1"/>
        </xdr:cNvSpPr>
      </xdr:nvSpPr>
      <xdr:spPr bwMode="auto">
        <a:xfrm>
          <a:off x="38100" y="106394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19050</xdr:colOff>
      <xdr:row>53</xdr:row>
      <xdr:rowOff>38100</xdr:rowOff>
    </xdr:from>
    <xdr:ext cx="1333501" cy="514349"/>
    <mc:AlternateContent xmlns:mc="http://schemas.openxmlformats.org/markup-compatibility/2006" xmlns:a14="http://schemas.microsoft.com/office/drawing/2010/main">
      <mc:Choice Requires="a14">
        <xdr:sp macro="" textlink="">
          <xdr:nvSpPr>
            <xdr:cNvPr id="35" name="TextBox 34"/>
            <xdr:cNvSpPr txBox="1"/>
          </xdr:nvSpPr>
          <xdr:spPr>
            <a:xfrm>
              <a:off x="314325" y="194881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5" name="TextBox 34"/>
            <xdr:cNvSpPr txBox="1"/>
          </xdr:nvSpPr>
          <xdr:spPr>
            <a:xfrm>
              <a:off x="314325" y="1948815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0</xdr:col>
      <xdr:colOff>266700</xdr:colOff>
      <xdr:row>55</xdr:row>
      <xdr:rowOff>114300</xdr:rowOff>
    </xdr:from>
    <xdr:ext cx="1401763" cy="504825"/>
    <mc:AlternateContent xmlns:mc="http://schemas.openxmlformats.org/markup-compatibility/2006" xmlns:a14="http://schemas.microsoft.com/office/drawing/2010/main">
      <mc:Choice Requires="a14">
        <xdr:sp macro="" textlink="">
          <xdr:nvSpPr>
            <xdr:cNvPr id="36" name="TextBox 35"/>
            <xdr:cNvSpPr txBox="1"/>
          </xdr:nvSpPr>
          <xdr:spPr>
            <a:xfrm>
              <a:off x="266700" y="200596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6" name="TextBox 35"/>
            <xdr:cNvSpPr txBox="1"/>
          </xdr:nvSpPr>
          <xdr:spPr>
            <a:xfrm>
              <a:off x="266700" y="200596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28575</xdr:colOff>
      <xdr:row>60</xdr:row>
      <xdr:rowOff>85725</xdr:rowOff>
    </xdr:from>
    <xdr:ext cx="1295400" cy="504825"/>
    <mc:AlternateContent xmlns:mc="http://schemas.openxmlformats.org/markup-compatibility/2006" xmlns:a14="http://schemas.microsoft.com/office/drawing/2010/main">
      <mc:Choice Requires="a14">
        <xdr:sp macro="" textlink="">
          <xdr:nvSpPr>
            <xdr:cNvPr id="37" name="TextBox 36"/>
            <xdr:cNvSpPr txBox="1"/>
          </xdr:nvSpPr>
          <xdr:spPr>
            <a:xfrm>
              <a:off x="323850" y="211455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7" name="TextBox 36"/>
            <xdr:cNvSpPr txBox="1"/>
          </xdr:nvSpPr>
          <xdr:spPr>
            <a:xfrm>
              <a:off x="323850" y="211455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190500</xdr:colOff>
          <xdr:row>25</xdr:row>
          <xdr:rowOff>304800</xdr:rowOff>
        </xdr:from>
        <xdr:to>
          <xdr:col>10</xdr:col>
          <xdr:colOff>466725</xdr:colOff>
          <xdr:row>26</xdr:row>
          <xdr:rowOff>57150</xdr:rowOff>
        </xdr:to>
        <xdr:sp macro="" textlink="">
          <xdr:nvSpPr>
            <xdr:cNvPr id="123913" name="Check Box 9" hidden="1">
              <a:extLst>
                <a:ext uri="{63B3BB69-23CF-44E3-9099-C40C66FF867C}">
                  <a14:compatExt spid="_x0000_s12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27</xdr:row>
          <xdr:rowOff>666750</xdr:rowOff>
        </xdr:from>
        <xdr:to>
          <xdr:col>10</xdr:col>
          <xdr:colOff>447675</xdr:colOff>
          <xdr:row>27</xdr:row>
          <xdr:rowOff>876300</xdr:rowOff>
        </xdr:to>
        <xdr:sp macro="" textlink="">
          <xdr:nvSpPr>
            <xdr:cNvPr id="123914" name="Check Box 10" hidden="1">
              <a:extLst>
                <a:ext uri="{63B3BB69-23CF-44E3-9099-C40C66FF867C}">
                  <a14:compatExt spid="_x0000_s123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xdr:row>
          <xdr:rowOff>381000</xdr:rowOff>
        </xdr:from>
        <xdr:to>
          <xdr:col>10</xdr:col>
          <xdr:colOff>457200</xdr:colOff>
          <xdr:row>30</xdr:row>
          <xdr:rowOff>9525</xdr:rowOff>
        </xdr:to>
        <xdr:sp macro="" textlink="">
          <xdr:nvSpPr>
            <xdr:cNvPr id="123915" name="Check Box 11" hidden="1">
              <a:extLst>
                <a:ext uri="{63B3BB69-23CF-44E3-9099-C40C66FF867C}">
                  <a14:compatExt spid="_x0000_s12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31</xdr:row>
          <xdr:rowOff>333375</xdr:rowOff>
        </xdr:from>
        <xdr:to>
          <xdr:col>10</xdr:col>
          <xdr:colOff>447675</xdr:colOff>
          <xdr:row>32</xdr:row>
          <xdr:rowOff>66675</xdr:rowOff>
        </xdr:to>
        <xdr:sp macro="" textlink="">
          <xdr:nvSpPr>
            <xdr:cNvPr id="123916" name="Check Box 12" hidden="1">
              <a:extLst>
                <a:ext uri="{63B3BB69-23CF-44E3-9099-C40C66FF867C}">
                  <a14:compatExt spid="_x0000_s123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628650</xdr:rowOff>
        </xdr:from>
        <xdr:to>
          <xdr:col>10</xdr:col>
          <xdr:colOff>466725</xdr:colOff>
          <xdr:row>33</xdr:row>
          <xdr:rowOff>838200</xdr:rowOff>
        </xdr:to>
        <xdr:sp macro="" textlink="">
          <xdr:nvSpPr>
            <xdr:cNvPr id="123917" name="Check Box 13" hidden="1">
              <a:extLst>
                <a:ext uri="{63B3BB69-23CF-44E3-9099-C40C66FF867C}">
                  <a14:compatExt spid="_x0000_s123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2" name="Freeform 11">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3" name="Freeform 12">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4" name="Freeform 13">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58</xdr:row>
      <xdr:rowOff>20053</xdr:rowOff>
    </xdr:from>
    <xdr:to>
      <xdr:col>0</xdr:col>
      <xdr:colOff>279317</xdr:colOff>
      <xdr:row>58</xdr:row>
      <xdr:rowOff>208966</xdr:rowOff>
    </xdr:to>
    <xdr:sp macro="" textlink="">
      <xdr:nvSpPr>
        <xdr:cNvPr id="15" name="Freeform 14"/>
        <xdr:cNvSpPr>
          <a:spLocks noEditPoints="1"/>
        </xdr:cNvSpPr>
      </xdr:nvSpPr>
      <xdr:spPr bwMode="auto">
        <a:xfrm>
          <a:off x="58654" y="1914625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28575</xdr:colOff>
      <xdr:row>71</xdr:row>
      <xdr:rowOff>19050</xdr:rowOff>
    </xdr:from>
    <xdr:to>
      <xdr:col>0</xdr:col>
      <xdr:colOff>249238</xdr:colOff>
      <xdr:row>71</xdr:row>
      <xdr:rowOff>188913</xdr:rowOff>
    </xdr:to>
    <xdr:sp macro="" textlink="">
      <xdr:nvSpPr>
        <xdr:cNvPr id="16" name="Freeform 15"/>
        <xdr:cNvSpPr>
          <a:spLocks noEditPoints="1"/>
        </xdr:cNvSpPr>
      </xdr:nvSpPr>
      <xdr:spPr bwMode="auto">
        <a:xfrm>
          <a:off x="28575" y="187642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28575</xdr:colOff>
      <xdr:row>44</xdr:row>
      <xdr:rowOff>9525</xdr:rowOff>
    </xdr:from>
    <xdr:to>
      <xdr:col>0</xdr:col>
      <xdr:colOff>249238</xdr:colOff>
      <xdr:row>44</xdr:row>
      <xdr:rowOff>179388</xdr:rowOff>
    </xdr:to>
    <xdr:sp macro="" textlink="">
      <xdr:nvSpPr>
        <xdr:cNvPr id="17" name="Freeform 16"/>
        <xdr:cNvSpPr>
          <a:spLocks noEditPoints="1"/>
        </xdr:cNvSpPr>
      </xdr:nvSpPr>
      <xdr:spPr bwMode="auto">
        <a:xfrm>
          <a:off x="28575" y="137636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127</xdr:row>
      <xdr:rowOff>38100</xdr:rowOff>
    </xdr:from>
    <xdr:to>
      <xdr:col>11</xdr:col>
      <xdr:colOff>471489</xdr:colOff>
      <xdr:row>128</xdr:row>
      <xdr:rowOff>0</xdr:rowOff>
    </xdr:to>
    <xdr:sp macro="" textlink="">
      <xdr:nvSpPr>
        <xdr:cNvPr id="18" name="Freeform 17">
          <a:hlinkClick xmlns:r="http://schemas.openxmlformats.org/officeDocument/2006/relationships" r:id="rId4"/>
        </xdr:cNvPr>
        <xdr:cNvSpPr>
          <a:spLocks noEditPoints="1"/>
        </xdr:cNvSpPr>
      </xdr:nvSpPr>
      <xdr:spPr bwMode="auto">
        <a:xfrm>
          <a:off x="7591426" y="184785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51</xdr:row>
      <xdr:rowOff>38100</xdr:rowOff>
    </xdr:from>
    <xdr:to>
      <xdr:col>11</xdr:col>
      <xdr:colOff>471489</xdr:colOff>
      <xdr:row>52</xdr:row>
      <xdr:rowOff>0</xdr:rowOff>
    </xdr:to>
    <xdr:sp macro="" textlink="">
      <xdr:nvSpPr>
        <xdr:cNvPr id="19" name="Freeform 18">
          <a:hlinkClick xmlns:r="http://schemas.openxmlformats.org/officeDocument/2006/relationships" r:id="rId4"/>
        </xdr:cNvPr>
        <xdr:cNvSpPr>
          <a:spLocks noEditPoints="1"/>
        </xdr:cNvSpPr>
      </xdr:nvSpPr>
      <xdr:spPr bwMode="auto">
        <a:xfrm>
          <a:off x="7829551" y="294322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22</xdr:row>
      <xdr:rowOff>57150</xdr:rowOff>
    </xdr:from>
    <xdr:to>
      <xdr:col>0</xdr:col>
      <xdr:colOff>258763</xdr:colOff>
      <xdr:row>22</xdr:row>
      <xdr:rowOff>227013</xdr:rowOff>
    </xdr:to>
    <xdr:sp macro="" textlink="">
      <xdr:nvSpPr>
        <xdr:cNvPr id="20" name="Freeform 19"/>
        <xdr:cNvSpPr>
          <a:spLocks noEditPoints="1"/>
        </xdr:cNvSpPr>
      </xdr:nvSpPr>
      <xdr:spPr bwMode="auto">
        <a:xfrm>
          <a:off x="38100" y="55054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514350</xdr:colOff>
      <xdr:row>21</xdr:row>
      <xdr:rowOff>466727</xdr:rowOff>
    </xdr:from>
    <xdr:to>
      <xdr:col>6</xdr:col>
      <xdr:colOff>563880</xdr:colOff>
      <xdr:row>21</xdr:row>
      <xdr:rowOff>565788</xdr:rowOff>
    </xdr:to>
    <xdr:sp macro="" textlink="">
      <xdr:nvSpPr>
        <xdr:cNvPr id="21" name="Isosceles Triangle 20"/>
        <xdr:cNvSpPr/>
      </xdr:nvSpPr>
      <xdr:spPr>
        <a:xfrm rot="5400000">
          <a:off x="4947284" y="5749293"/>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7</xdr:col>
      <xdr:colOff>28577</xdr:colOff>
      <xdr:row>66</xdr:row>
      <xdr:rowOff>52537</xdr:rowOff>
    </xdr:from>
    <xdr:to>
      <xdr:col>7</xdr:col>
      <xdr:colOff>78107</xdr:colOff>
      <xdr:row>66</xdr:row>
      <xdr:rowOff>151598</xdr:rowOff>
    </xdr:to>
    <xdr:sp macro="" textlink="">
      <xdr:nvSpPr>
        <xdr:cNvPr id="22" name="Isosceles Triangle 21"/>
        <xdr:cNvSpPr/>
      </xdr:nvSpPr>
      <xdr:spPr>
        <a:xfrm rot="16200000">
          <a:off x="5068263" y="1724439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7</xdr:col>
      <xdr:colOff>34370</xdr:colOff>
      <xdr:row>68</xdr:row>
      <xdr:rowOff>39279</xdr:rowOff>
    </xdr:from>
    <xdr:to>
      <xdr:col>7</xdr:col>
      <xdr:colOff>83900</xdr:colOff>
      <xdr:row>68</xdr:row>
      <xdr:rowOff>138340</xdr:rowOff>
    </xdr:to>
    <xdr:sp macro="" textlink="">
      <xdr:nvSpPr>
        <xdr:cNvPr id="23" name="Isosceles Triangle 22"/>
        <xdr:cNvSpPr/>
      </xdr:nvSpPr>
      <xdr:spPr>
        <a:xfrm rot="16200000">
          <a:off x="5074056" y="17628832"/>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266700</xdr:colOff>
      <xdr:row>38</xdr:row>
      <xdr:rowOff>38100</xdr:rowOff>
    </xdr:from>
    <xdr:ext cx="1333501" cy="514349"/>
    <mc:AlternateContent xmlns:mc="http://schemas.openxmlformats.org/markup-compatibility/2006" xmlns:a14="http://schemas.microsoft.com/office/drawing/2010/main">
      <mc:Choice Requires="a14">
        <xdr:sp macro="" textlink="">
          <xdr:nvSpPr>
            <xdr:cNvPr id="24" name="TextBox 23"/>
            <xdr:cNvSpPr txBox="1"/>
          </xdr:nvSpPr>
          <xdr:spPr>
            <a:xfrm>
              <a:off x="561975" y="134969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4" name="TextBox 23"/>
            <xdr:cNvSpPr txBox="1"/>
          </xdr:nvSpPr>
          <xdr:spPr>
            <a:xfrm>
              <a:off x="561975" y="134969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228600</xdr:colOff>
      <xdr:row>40</xdr:row>
      <xdr:rowOff>142875</xdr:rowOff>
    </xdr:from>
    <xdr:ext cx="1401763" cy="504825"/>
    <mc:AlternateContent xmlns:mc="http://schemas.openxmlformats.org/markup-compatibility/2006" xmlns:a14="http://schemas.microsoft.com/office/drawing/2010/main">
      <mc:Choice Requires="a14">
        <xdr:sp macro="" textlink="">
          <xdr:nvSpPr>
            <xdr:cNvPr id="25" name="TextBox 24"/>
            <xdr:cNvSpPr txBox="1"/>
          </xdr:nvSpPr>
          <xdr:spPr>
            <a:xfrm>
              <a:off x="523875" y="1405890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5" name="TextBox 24"/>
            <xdr:cNvSpPr txBox="1"/>
          </xdr:nvSpPr>
          <xdr:spPr>
            <a:xfrm>
              <a:off x="523875" y="1405890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276225</xdr:colOff>
      <xdr:row>45</xdr:row>
      <xdr:rowOff>152400</xdr:rowOff>
    </xdr:from>
    <xdr:ext cx="1295400" cy="504825"/>
    <mc:AlternateContent xmlns:mc="http://schemas.openxmlformats.org/markup-compatibility/2006" xmlns:a14="http://schemas.microsoft.com/office/drawing/2010/main">
      <mc:Choice Requires="a14">
        <xdr:sp macro="" textlink="">
          <xdr:nvSpPr>
            <xdr:cNvPr id="26" name="TextBox 25"/>
            <xdr:cNvSpPr txBox="1"/>
          </xdr:nvSpPr>
          <xdr:spPr>
            <a:xfrm>
              <a:off x="571500" y="150399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6" name="TextBox 25"/>
            <xdr:cNvSpPr txBox="1"/>
          </xdr:nvSpPr>
          <xdr:spPr>
            <a:xfrm>
              <a:off x="571500" y="150399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25</xdr:row>
          <xdr:rowOff>647700</xdr:rowOff>
        </xdr:from>
        <xdr:to>
          <xdr:col>10</xdr:col>
          <xdr:colOff>457200</xdr:colOff>
          <xdr:row>25</xdr:row>
          <xdr:rowOff>857250</xdr:rowOff>
        </xdr:to>
        <xdr:sp macro="" textlink="">
          <xdr:nvSpPr>
            <xdr:cNvPr id="124937" name="Check Box 9" hidden="1">
              <a:extLst>
                <a:ext uri="{63B3BB69-23CF-44E3-9099-C40C66FF867C}">
                  <a14:compatExt spid="_x0000_s12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695325</xdr:rowOff>
        </xdr:from>
        <xdr:to>
          <xdr:col>10</xdr:col>
          <xdr:colOff>457200</xdr:colOff>
          <xdr:row>27</xdr:row>
          <xdr:rowOff>904875</xdr:rowOff>
        </xdr:to>
        <xdr:sp macro="" textlink="">
          <xdr:nvSpPr>
            <xdr:cNvPr id="124938" name="Check Box 10" hidden="1">
              <a:extLst>
                <a:ext uri="{63B3BB69-23CF-44E3-9099-C40C66FF867C}">
                  <a14:compatExt spid="_x0000_s12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xdr:row>
          <xdr:rowOff>714375</xdr:rowOff>
        </xdr:from>
        <xdr:to>
          <xdr:col>10</xdr:col>
          <xdr:colOff>457200</xdr:colOff>
          <xdr:row>29</xdr:row>
          <xdr:rowOff>923925</xdr:rowOff>
        </xdr:to>
        <xdr:sp macro="" textlink="">
          <xdr:nvSpPr>
            <xdr:cNvPr id="124939" name="Check Box 11" hidden="1">
              <a:extLst>
                <a:ext uri="{63B3BB69-23CF-44E3-9099-C40C66FF867C}">
                  <a14:compatExt spid="_x0000_s12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323850</xdr:rowOff>
        </xdr:from>
        <xdr:to>
          <xdr:col>10</xdr:col>
          <xdr:colOff>457200</xdr:colOff>
          <xdr:row>32</xdr:row>
          <xdr:rowOff>57150</xdr:rowOff>
        </xdr:to>
        <xdr:sp macro="" textlink="">
          <xdr:nvSpPr>
            <xdr:cNvPr id="124940" name="Check Box 12" hidden="1">
              <a:extLst>
                <a:ext uri="{63B3BB69-23CF-44E3-9099-C40C66FF867C}">
                  <a14:compatExt spid="_x0000_s12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295275</xdr:rowOff>
        </xdr:from>
        <xdr:to>
          <xdr:col>10</xdr:col>
          <xdr:colOff>466725</xdr:colOff>
          <xdr:row>34</xdr:row>
          <xdr:rowOff>57150</xdr:rowOff>
        </xdr:to>
        <xdr:sp macro="" textlink="">
          <xdr:nvSpPr>
            <xdr:cNvPr id="124941" name="Check Box 13" hidden="1">
              <a:extLst>
                <a:ext uri="{63B3BB69-23CF-44E3-9099-C40C66FF867C}">
                  <a14:compatExt spid="_x0000_s12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15" name="Freeform 14">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6" name="Freeform 15">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7" name="Freeform 16">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58</xdr:row>
      <xdr:rowOff>20053</xdr:rowOff>
    </xdr:from>
    <xdr:to>
      <xdr:col>0</xdr:col>
      <xdr:colOff>279317</xdr:colOff>
      <xdr:row>58</xdr:row>
      <xdr:rowOff>208966</xdr:rowOff>
    </xdr:to>
    <xdr:sp macro="" textlink="">
      <xdr:nvSpPr>
        <xdr:cNvPr id="18" name="Freeform 17"/>
        <xdr:cNvSpPr>
          <a:spLocks noEditPoints="1"/>
        </xdr:cNvSpPr>
      </xdr:nvSpPr>
      <xdr:spPr bwMode="auto">
        <a:xfrm>
          <a:off x="58654" y="15612478"/>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127</xdr:row>
      <xdr:rowOff>38100</xdr:rowOff>
    </xdr:from>
    <xdr:to>
      <xdr:col>11</xdr:col>
      <xdr:colOff>471489</xdr:colOff>
      <xdr:row>128</xdr:row>
      <xdr:rowOff>0</xdr:rowOff>
    </xdr:to>
    <xdr:sp macro="" textlink="">
      <xdr:nvSpPr>
        <xdr:cNvPr id="19" name="Freeform 18">
          <a:hlinkClick xmlns:r="http://schemas.openxmlformats.org/officeDocument/2006/relationships" r:id="rId4"/>
        </xdr:cNvPr>
        <xdr:cNvSpPr>
          <a:spLocks noEditPoints="1"/>
        </xdr:cNvSpPr>
      </xdr:nvSpPr>
      <xdr:spPr bwMode="auto">
        <a:xfrm>
          <a:off x="7829551" y="149447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51</xdr:row>
      <xdr:rowOff>38100</xdr:rowOff>
    </xdr:from>
    <xdr:to>
      <xdr:col>11</xdr:col>
      <xdr:colOff>471489</xdr:colOff>
      <xdr:row>52</xdr:row>
      <xdr:rowOff>0</xdr:rowOff>
    </xdr:to>
    <xdr:sp macro="" textlink="">
      <xdr:nvSpPr>
        <xdr:cNvPr id="20" name="Freeform 19">
          <a:hlinkClick xmlns:r="http://schemas.openxmlformats.org/officeDocument/2006/relationships" r:id="rId4"/>
        </xdr:cNvPr>
        <xdr:cNvSpPr>
          <a:spLocks noEditPoints="1"/>
        </xdr:cNvSpPr>
      </xdr:nvSpPr>
      <xdr:spPr bwMode="auto">
        <a:xfrm>
          <a:off x="7820026" y="305657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495300</xdr:colOff>
      <xdr:row>21</xdr:row>
      <xdr:rowOff>409577</xdr:rowOff>
    </xdr:from>
    <xdr:to>
      <xdr:col>6</xdr:col>
      <xdr:colOff>544830</xdr:colOff>
      <xdr:row>21</xdr:row>
      <xdr:rowOff>508638</xdr:rowOff>
    </xdr:to>
    <xdr:sp macro="" textlink="">
      <xdr:nvSpPr>
        <xdr:cNvPr id="21" name="Isosceles Triangle 20"/>
        <xdr:cNvSpPr/>
      </xdr:nvSpPr>
      <xdr:spPr>
        <a:xfrm rot="5400000">
          <a:off x="4918709" y="5787393"/>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28575</xdr:colOff>
      <xdr:row>71</xdr:row>
      <xdr:rowOff>0</xdr:rowOff>
    </xdr:from>
    <xdr:to>
      <xdr:col>0</xdr:col>
      <xdr:colOff>249238</xdr:colOff>
      <xdr:row>71</xdr:row>
      <xdr:rowOff>169863</xdr:rowOff>
    </xdr:to>
    <xdr:sp macro="" textlink="">
      <xdr:nvSpPr>
        <xdr:cNvPr id="22" name="Freeform 21"/>
        <xdr:cNvSpPr>
          <a:spLocks noEditPoints="1"/>
        </xdr:cNvSpPr>
      </xdr:nvSpPr>
      <xdr:spPr bwMode="auto">
        <a:xfrm>
          <a:off x="28575" y="194786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28575</xdr:colOff>
      <xdr:row>22</xdr:row>
      <xdr:rowOff>0</xdr:rowOff>
    </xdr:from>
    <xdr:to>
      <xdr:col>0</xdr:col>
      <xdr:colOff>249238</xdr:colOff>
      <xdr:row>22</xdr:row>
      <xdr:rowOff>169863</xdr:rowOff>
    </xdr:to>
    <xdr:sp macro="" textlink="">
      <xdr:nvSpPr>
        <xdr:cNvPr id="23" name="Freeform 22"/>
        <xdr:cNvSpPr>
          <a:spLocks noEditPoints="1"/>
        </xdr:cNvSpPr>
      </xdr:nvSpPr>
      <xdr:spPr bwMode="auto">
        <a:xfrm>
          <a:off x="28575" y="55435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44</xdr:row>
      <xdr:rowOff>28575</xdr:rowOff>
    </xdr:from>
    <xdr:to>
      <xdr:col>0</xdr:col>
      <xdr:colOff>258763</xdr:colOff>
      <xdr:row>44</xdr:row>
      <xdr:rowOff>198438</xdr:rowOff>
    </xdr:to>
    <xdr:sp macro="" textlink="">
      <xdr:nvSpPr>
        <xdr:cNvPr id="24" name="Freeform 23"/>
        <xdr:cNvSpPr>
          <a:spLocks noEditPoints="1"/>
        </xdr:cNvSpPr>
      </xdr:nvSpPr>
      <xdr:spPr bwMode="auto">
        <a:xfrm>
          <a:off x="38100" y="1478280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7</xdr:col>
      <xdr:colOff>26194</xdr:colOff>
      <xdr:row>66</xdr:row>
      <xdr:rowOff>45244</xdr:rowOff>
    </xdr:from>
    <xdr:to>
      <xdr:col>7</xdr:col>
      <xdr:colOff>75724</xdr:colOff>
      <xdr:row>66</xdr:row>
      <xdr:rowOff>144305</xdr:rowOff>
    </xdr:to>
    <xdr:sp macro="" textlink="">
      <xdr:nvSpPr>
        <xdr:cNvPr id="25" name="Isosceles Triangle 24"/>
        <xdr:cNvSpPr/>
      </xdr:nvSpPr>
      <xdr:spPr>
        <a:xfrm rot="16200000">
          <a:off x="5059203" y="18157985"/>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7</xdr:col>
      <xdr:colOff>21432</xdr:colOff>
      <xdr:row>68</xdr:row>
      <xdr:rowOff>28575</xdr:rowOff>
    </xdr:from>
    <xdr:to>
      <xdr:col>7</xdr:col>
      <xdr:colOff>70962</xdr:colOff>
      <xdr:row>68</xdr:row>
      <xdr:rowOff>127636</xdr:rowOff>
    </xdr:to>
    <xdr:sp macro="" textlink="">
      <xdr:nvSpPr>
        <xdr:cNvPr id="26" name="Isosceles Triangle 25"/>
        <xdr:cNvSpPr/>
      </xdr:nvSpPr>
      <xdr:spPr>
        <a:xfrm rot="16200000">
          <a:off x="5054441" y="18541366"/>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314325</xdr:colOff>
      <xdr:row>38</xdr:row>
      <xdr:rowOff>57150</xdr:rowOff>
    </xdr:from>
    <xdr:ext cx="1333501" cy="514349"/>
    <mc:AlternateContent xmlns:mc="http://schemas.openxmlformats.org/markup-compatibility/2006" xmlns:a14="http://schemas.microsoft.com/office/drawing/2010/main">
      <mc:Choice Requires="a14">
        <xdr:sp macro="" textlink="">
          <xdr:nvSpPr>
            <xdr:cNvPr id="27" name="TextBox 26"/>
            <xdr:cNvSpPr txBox="1"/>
          </xdr:nvSpPr>
          <xdr:spPr>
            <a:xfrm>
              <a:off x="609600" y="144875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7" name="TextBox 26"/>
            <xdr:cNvSpPr txBox="1"/>
          </xdr:nvSpPr>
          <xdr:spPr>
            <a:xfrm>
              <a:off x="609600" y="144875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266700</xdr:colOff>
      <xdr:row>41</xdr:row>
      <xdr:rowOff>114300</xdr:rowOff>
    </xdr:from>
    <xdr:ext cx="1401763" cy="504825"/>
    <mc:AlternateContent xmlns:mc="http://schemas.openxmlformats.org/markup-compatibility/2006" xmlns:a14="http://schemas.microsoft.com/office/drawing/2010/main">
      <mc:Choice Requires="a14">
        <xdr:sp macro="" textlink="">
          <xdr:nvSpPr>
            <xdr:cNvPr id="28" name="TextBox 27"/>
            <xdr:cNvSpPr txBox="1"/>
          </xdr:nvSpPr>
          <xdr:spPr>
            <a:xfrm>
              <a:off x="561975" y="151161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8" name="TextBox 27"/>
            <xdr:cNvSpPr txBox="1"/>
          </xdr:nvSpPr>
          <xdr:spPr>
            <a:xfrm>
              <a:off x="561975" y="151161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238125</xdr:colOff>
      <xdr:row>45</xdr:row>
      <xdr:rowOff>104775</xdr:rowOff>
    </xdr:from>
    <xdr:ext cx="1295400" cy="504825"/>
    <mc:AlternateContent xmlns:mc="http://schemas.openxmlformats.org/markup-compatibility/2006" xmlns:a14="http://schemas.microsoft.com/office/drawing/2010/main">
      <mc:Choice Requires="a14">
        <xdr:sp macro="" textlink="">
          <xdr:nvSpPr>
            <xdr:cNvPr id="29" name="TextBox 28"/>
            <xdr:cNvSpPr txBox="1"/>
          </xdr:nvSpPr>
          <xdr:spPr>
            <a:xfrm>
              <a:off x="533400" y="158877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9" name="TextBox 28"/>
            <xdr:cNvSpPr txBox="1"/>
          </xdr:nvSpPr>
          <xdr:spPr>
            <a:xfrm>
              <a:off x="533400" y="158877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219075</xdr:colOff>
          <xdr:row>29</xdr:row>
          <xdr:rowOff>971550</xdr:rowOff>
        </xdr:from>
        <xdr:to>
          <xdr:col>2</xdr:col>
          <xdr:colOff>495300</xdr:colOff>
          <xdr:row>30</xdr:row>
          <xdr:rowOff>209550</xdr:rowOff>
        </xdr:to>
        <xdr:sp macro="" textlink="">
          <xdr:nvSpPr>
            <xdr:cNvPr id="108546" name="Check Box 2" hidden="1">
              <a:extLst>
                <a:ext uri="{63B3BB69-23CF-44E3-9099-C40C66FF867C}">
                  <a14:compatExt spid="_x0000_s10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971550</xdr:rowOff>
        </xdr:from>
        <xdr:to>
          <xdr:col>3</xdr:col>
          <xdr:colOff>495300</xdr:colOff>
          <xdr:row>30</xdr:row>
          <xdr:rowOff>209550</xdr:rowOff>
        </xdr:to>
        <xdr:sp macro="" textlink="">
          <xdr:nvSpPr>
            <xdr:cNvPr id="108547" name="Check Box 3" hidden="1">
              <a:extLst>
                <a:ext uri="{63B3BB69-23CF-44E3-9099-C40C66FF867C}">
                  <a14:compatExt spid="_x0000_s10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29</xdr:row>
          <xdr:rowOff>971550</xdr:rowOff>
        </xdr:from>
        <xdr:to>
          <xdr:col>4</xdr:col>
          <xdr:colOff>495300</xdr:colOff>
          <xdr:row>30</xdr:row>
          <xdr:rowOff>209550</xdr:rowOff>
        </xdr:to>
        <xdr:sp macro="" textlink="">
          <xdr:nvSpPr>
            <xdr:cNvPr id="108548" name="Check Box 4" hidden="1">
              <a:extLst>
                <a:ext uri="{63B3BB69-23CF-44E3-9099-C40C66FF867C}">
                  <a14:compatExt spid="_x0000_s10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971550</xdr:rowOff>
        </xdr:from>
        <xdr:to>
          <xdr:col>5</xdr:col>
          <xdr:colOff>495300</xdr:colOff>
          <xdr:row>30</xdr:row>
          <xdr:rowOff>209550</xdr:rowOff>
        </xdr:to>
        <xdr:sp macro="" textlink="">
          <xdr:nvSpPr>
            <xdr:cNvPr id="108549" name="Check Box 5" hidden="1">
              <a:extLst>
                <a:ext uri="{63B3BB69-23CF-44E3-9099-C40C66FF867C}">
                  <a14:compatExt spid="_x0000_s10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29</xdr:row>
          <xdr:rowOff>971550</xdr:rowOff>
        </xdr:from>
        <xdr:to>
          <xdr:col>6</xdr:col>
          <xdr:colOff>495300</xdr:colOff>
          <xdr:row>30</xdr:row>
          <xdr:rowOff>209550</xdr:rowOff>
        </xdr:to>
        <xdr:sp macro="" textlink="">
          <xdr:nvSpPr>
            <xdr:cNvPr id="108550" name="Check Box 6" hidden="1">
              <a:extLst>
                <a:ext uri="{63B3BB69-23CF-44E3-9099-C40C66FF867C}">
                  <a14:compatExt spid="_x0000_s10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29</xdr:row>
          <xdr:rowOff>971550</xdr:rowOff>
        </xdr:from>
        <xdr:to>
          <xdr:col>7</xdr:col>
          <xdr:colOff>495300</xdr:colOff>
          <xdr:row>30</xdr:row>
          <xdr:rowOff>209550</xdr:rowOff>
        </xdr:to>
        <xdr:sp macro="" textlink="">
          <xdr:nvSpPr>
            <xdr:cNvPr id="108551" name="Check Box 7" hidden="1">
              <a:extLst>
                <a:ext uri="{63B3BB69-23CF-44E3-9099-C40C66FF867C}">
                  <a14:compatExt spid="_x0000_s10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29</xdr:row>
          <xdr:rowOff>962025</xdr:rowOff>
        </xdr:from>
        <xdr:to>
          <xdr:col>8</xdr:col>
          <xdr:colOff>495300</xdr:colOff>
          <xdr:row>30</xdr:row>
          <xdr:rowOff>200025</xdr:rowOff>
        </xdr:to>
        <xdr:sp macro="" textlink="">
          <xdr:nvSpPr>
            <xdr:cNvPr id="108552" name="Check Box 8" hidden="1">
              <a:extLst>
                <a:ext uri="{63B3BB69-23CF-44E3-9099-C40C66FF867C}">
                  <a14:compatExt spid="_x0000_s10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2</xdr:col>
      <xdr:colOff>66675</xdr:colOff>
      <xdr:row>64</xdr:row>
      <xdr:rowOff>104775</xdr:rowOff>
    </xdr:from>
    <xdr:ext cx="2238882" cy="389466"/>
    <mc:AlternateContent xmlns:mc="http://schemas.openxmlformats.org/markup-compatibility/2006" xmlns:a14="http://schemas.microsoft.com/office/drawing/2010/main">
      <mc:Choice Requires="a14">
        <xdr:sp macro="" textlink="">
          <xdr:nvSpPr>
            <xdr:cNvPr id="14" name="TextBox 13"/>
            <xdr:cNvSpPr txBox="1"/>
          </xdr:nvSpPr>
          <xdr:spPr>
            <a:xfrm>
              <a:off x="1819275" y="16278225"/>
              <a:ext cx="2238882" cy="389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lt-LT" sz="1200" i="1">
                            <a:solidFill>
                              <a:sysClr val="windowText" lastClr="000000"/>
                            </a:solidFill>
                            <a:latin typeface="Cambria Math" panose="02040503050406030204" pitchFamily="18" charset="0"/>
                            <a:ea typeface="+mn-ea"/>
                            <a:cs typeface="+mn-cs"/>
                          </a:rPr>
                        </m:ctrlPr>
                      </m:sSubPr>
                      <m:e>
                        <m:r>
                          <a:rPr lang="lt-LT" sz="1200" i="1">
                            <a:solidFill>
                              <a:sysClr val="windowText" lastClr="000000"/>
                            </a:solidFill>
                            <a:latin typeface="Cambria Math" panose="02040503050406030204" pitchFamily="18" charset="0"/>
                            <a:ea typeface="+mn-ea"/>
                            <a:cs typeface="+mn-cs"/>
                          </a:rPr>
                          <m:t>𝐵</m:t>
                        </m:r>
                      </m:e>
                      <m:sub>
                        <m:r>
                          <a:rPr lang="en-US" sz="1200" i="1">
                            <a:solidFill>
                              <a:sysClr val="windowText" lastClr="000000"/>
                            </a:solidFill>
                            <a:latin typeface="Cambria Math" panose="02040503050406030204" pitchFamily="18" charset="0"/>
                            <a:ea typeface="+mn-ea"/>
                            <a:cs typeface="+mn-cs"/>
                          </a:rPr>
                          <m:t>𝑥</m:t>
                        </m:r>
                      </m:sub>
                    </m:sSub>
                    <m:r>
                      <a:rPr lang="lt-LT" sz="1200" i="1">
                        <a:solidFill>
                          <a:sysClr val="windowText" lastClr="000000"/>
                        </a:solidFill>
                        <a:latin typeface="Cambria Math" panose="02040503050406030204" pitchFamily="18" charset="0"/>
                        <a:ea typeface="+mn-ea"/>
                        <a:cs typeface="+mn-cs"/>
                      </a:rPr>
                      <m:t>= </m:t>
                    </m:r>
                    <m:sSub>
                      <m:sSubPr>
                        <m:ctrlPr>
                          <a:rPr lang="lt-LT" sz="1200" i="1">
                            <a:solidFill>
                              <a:sysClr val="windowText" lastClr="000000"/>
                            </a:solidFill>
                            <a:latin typeface="Cambria Math" panose="02040503050406030204" pitchFamily="18" charset="0"/>
                            <a:ea typeface="+mn-ea"/>
                            <a:cs typeface="+mn-cs"/>
                          </a:rPr>
                        </m:ctrlPr>
                      </m:sSubPr>
                      <m:e>
                        <m:r>
                          <a:rPr lang="lt-LT" sz="1200" i="1">
                            <a:solidFill>
                              <a:sysClr val="windowText" lastClr="000000"/>
                            </a:solidFill>
                            <a:latin typeface="Cambria Math" panose="02040503050406030204" pitchFamily="18" charset="0"/>
                            <a:ea typeface="+mn-ea"/>
                            <a:cs typeface="+mn-cs"/>
                          </a:rPr>
                          <m:t>𝐵</m:t>
                        </m:r>
                      </m:e>
                      <m:sub>
                        <m:r>
                          <a:rPr lang="lt-LT" sz="1200" i="1">
                            <a:solidFill>
                              <a:sysClr val="windowText" lastClr="000000"/>
                            </a:solidFill>
                            <a:latin typeface="Cambria Math" panose="02040503050406030204" pitchFamily="18" charset="0"/>
                            <a:ea typeface="+mn-ea"/>
                            <a:cs typeface="+mn-cs"/>
                          </a:rPr>
                          <m:t>3</m:t>
                        </m:r>
                        <m:r>
                          <a:rPr lang="en-US" sz="1200" i="1">
                            <a:solidFill>
                              <a:sysClr val="windowText" lastClr="000000"/>
                            </a:solidFill>
                            <a:latin typeface="Cambria Math" panose="02040503050406030204" pitchFamily="18" charset="0"/>
                            <a:ea typeface="+mn-ea"/>
                            <a:cs typeface="+mn-cs"/>
                          </a:rPr>
                          <m:t> </m:t>
                        </m:r>
                      </m:sub>
                    </m:sSub>
                    <m:r>
                      <a:rPr lang="en-US" sz="1200" i="1">
                        <a:solidFill>
                          <a:sysClr val="windowText" lastClr="000000"/>
                        </a:solidFill>
                        <a:latin typeface="Cambria Math" panose="02040503050406030204" pitchFamily="18" charset="0"/>
                        <a:ea typeface="+mn-ea"/>
                        <a:cs typeface="+mn-cs"/>
                      </a:rPr>
                      <m:t>+</m:t>
                    </m:r>
                    <m:d>
                      <m:dPr>
                        <m:ctrlPr>
                          <a:rPr lang="lt-LT" sz="1200" i="1">
                            <a:solidFill>
                              <a:sysClr val="windowText" lastClr="000000"/>
                            </a:solidFill>
                            <a:latin typeface="Cambria Math" panose="02040503050406030204" pitchFamily="18" charset="0"/>
                            <a:ea typeface="+mn-ea"/>
                            <a:cs typeface="+mn-cs"/>
                          </a:rPr>
                        </m:ctrlPr>
                      </m:dPr>
                      <m:e>
                        <m:sSub>
                          <m:sSubPr>
                            <m:ctrlPr>
                              <a:rPr lang="lt-LT"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𝑃</m:t>
                            </m:r>
                          </m:e>
                          <m:sub>
                            <m:r>
                              <a:rPr lang="en-US" sz="1200" i="1">
                                <a:solidFill>
                                  <a:sysClr val="windowText" lastClr="000000"/>
                                </a:solidFill>
                                <a:latin typeface="Cambria Math" panose="02040503050406030204" pitchFamily="18" charset="0"/>
                                <a:ea typeface="+mn-ea"/>
                                <a:cs typeface="+mn-cs"/>
                              </a:rPr>
                              <m:t>𝑥</m:t>
                            </m:r>
                          </m:sub>
                        </m:sSub>
                        <m:r>
                          <a:rPr lang="en-US" sz="1200" i="1">
                            <a:solidFill>
                              <a:sysClr val="windowText" lastClr="000000"/>
                            </a:solidFill>
                            <a:latin typeface="Cambria Math" panose="02040503050406030204" pitchFamily="18" charset="0"/>
                            <a:ea typeface="+mn-ea"/>
                            <a:cs typeface="+mn-cs"/>
                          </a:rPr>
                          <m:t> − </m:t>
                        </m:r>
                        <m:sSub>
                          <m:sSubPr>
                            <m:ctrlPr>
                              <a:rPr lang="en-US"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𝑃</m:t>
                            </m:r>
                          </m:e>
                          <m:sub>
                            <m:r>
                              <a:rPr lang="en-US" sz="1200" i="1">
                                <a:solidFill>
                                  <a:sysClr val="windowText" lastClr="000000"/>
                                </a:solidFill>
                                <a:latin typeface="Cambria Math" panose="02040503050406030204" pitchFamily="18" charset="0"/>
                                <a:ea typeface="+mn-ea"/>
                                <a:cs typeface="+mn-cs"/>
                              </a:rPr>
                              <m:t>3</m:t>
                            </m:r>
                          </m:sub>
                        </m:sSub>
                      </m:e>
                    </m:d>
                    <m:r>
                      <a:rPr lang="en-US" sz="1200" i="1">
                        <a:solidFill>
                          <a:srgbClr val="FF0000"/>
                        </a:solidFill>
                        <a:latin typeface="Cambria Math" panose="02040503050406030204" pitchFamily="18" charset="0"/>
                        <a:ea typeface="+mn-ea"/>
                        <a:cs typeface="+mn-cs"/>
                      </a:rPr>
                      <m:t> </m:t>
                    </m:r>
                    <m:f>
                      <m:fPr>
                        <m:ctrlPr>
                          <a:rPr lang="en-US" sz="1200" i="1">
                            <a:solidFill>
                              <a:sysClr val="windowText" lastClr="000000"/>
                            </a:solidFill>
                            <a:latin typeface="Cambria Math" panose="02040503050406030204" pitchFamily="18" charset="0"/>
                            <a:ea typeface="+mn-ea"/>
                            <a:cs typeface="+mn-cs"/>
                          </a:rPr>
                        </m:ctrlPr>
                      </m:fPr>
                      <m:num>
                        <m:d>
                          <m:dPr>
                            <m:ctrlPr>
                              <a:rPr lang="lt-LT" sz="1200" i="1">
                                <a:solidFill>
                                  <a:sysClr val="windowText" lastClr="000000"/>
                                </a:solidFill>
                                <a:latin typeface="Cambria Math" panose="02040503050406030204" pitchFamily="18" charset="0"/>
                                <a:ea typeface="+mn-ea"/>
                                <a:cs typeface="+mn-cs"/>
                              </a:rPr>
                            </m:ctrlPr>
                          </m:dPr>
                          <m:e>
                            <m:sSub>
                              <m:sSubPr>
                                <m:ctrlPr>
                                  <a:rPr lang="lt-LT"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𝐵</m:t>
                                </m:r>
                              </m:e>
                              <m:sub>
                                <m:r>
                                  <a:rPr lang="en-US" sz="1200" i="1">
                                    <a:solidFill>
                                      <a:sysClr val="windowText" lastClr="000000"/>
                                    </a:solidFill>
                                    <a:latin typeface="Cambria Math" panose="02040503050406030204" pitchFamily="18" charset="0"/>
                                    <a:ea typeface="+mn-ea"/>
                                    <a:cs typeface="+mn-cs"/>
                                  </a:rPr>
                                  <m:t>4</m:t>
                                </m:r>
                              </m:sub>
                            </m:sSub>
                            <m:r>
                              <a:rPr lang="en-US" sz="1200" i="1">
                                <a:solidFill>
                                  <a:sysClr val="windowText" lastClr="000000"/>
                                </a:solidFill>
                                <a:latin typeface="Cambria Math" panose="02040503050406030204" pitchFamily="18" charset="0"/>
                                <a:ea typeface="+mn-ea"/>
                                <a:cs typeface="+mn-cs"/>
                              </a:rPr>
                              <m:t> − </m:t>
                            </m:r>
                            <m:sSub>
                              <m:sSubPr>
                                <m:ctrlPr>
                                  <a:rPr lang="en-US"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𝐵</m:t>
                                </m:r>
                              </m:e>
                              <m:sub>
                                <m:r>
                                  <a:rPr lang="en-US" sz="1200" i="1">
                                    <a:solidFill>
                                      <a:sysClr val="windowText" lastClr="000000"/>
                                    </a:solidFill>
                                    <a:latin typeface="Cambria Math" panose="02040503050406030204" pitchFamily="18" charset="0"/>
                                    <a:ea typeface="+mn-ea"/>
                                    <a:cs typeface="+mn-cs"/>
                                  </a:rPr>
                                  <m:t>3</m:t>
                                </m:r>
                              </m:sub>
                            </m:sSub>
                          </m:e>
                        </m:d>
                      </m:num>
                      <m:den>
                        <m:d>
                          <m:dPr>
                            <m:ctrlPr>
                              <a:rPr lang="lt-LT" sz="1200" i="1">
                                <a:solidFill>
                                  <a:sysClr val="windowText" lastClr="000000"/>
                                </a:solidFill>
                                <a:latin typeface="Cambria Math" panose="02040503050406030204" pitchFamily="18" charset="0"/>
                                <a:ea typeface="+mn-ea"/>
                                <a:cs typeface="+mn-cs"/>
                              </a:rPr>
                            </m:ctrlPr>
                          </m:dPr>
                          <m:e>
                            <m:sSub>
                              <m:sSubPr>
                                <m:ctrlPr>
                                  <a:rPr lang="lt-LT"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𝑃</m:t>
                                </m:r>
                              </m:e>
                              <m:sub>
                                <m:r>
                                  <a:rPr lang="en-US" sz="1200" i="1">
                                    <a:solidFill>
                                      <a:sysClr val="windowText" lastClr="000000"/>
                                    </a:solidFill>
                                    <a:latin typeface="Cambria Math" panose="02040503050406030204" pitchFamily="18" charset="0"/>
                                    <a:ea typeface="+mn-ea"/>
                                    <a:cs typeface="+mn-cs"/>
                                  </a:rPr>
                                  <m:t>4</m:t>
                                </m:r>
                              </m:sub>
                            </m:sSub>
                            <m:r>
                              <a:rPr lang="en-US" sz="1200" i="1">
                                <a:solidFill>
                                  <a:sysClr val="windowText" lastClr="000000"/>
                                </a:solidFill>
                                <a:latin typeface="Cambria Math" panose="02040503050406030204" pitchFamily="18" charset="0"/>
                                <a:ea typeface="+mn-ea"/>
                                <a:cs typeface="+mn-cs"/>
                              </a:rPr>
                              <m:t> − </m:t>
                            </m:r>
                            <m:sSub>
                              <m:sSubPr>
                                <m:ctrlPr>
                                  <a:rPr lang="en-US" sz="1200" i="1">
                                    <a:solidFill>
                                      <a:sysClr val="windowText" lastClr="000000"/>
                                    </a:solidFill>
                                    <a:latin typeface="Cambria Math" panose="02040503050406030204" pitchFamily="18" charset="0"/>
                                    <a:ea typeface="+mn-ea"/>
                                    <a:cs typeface="+mn-cs"/>
                                  </a:rPr>
                                </m:ctrlPr>
                              </m:sSubPr>
                              <m:e>
                                <m:r>
                                  <a:rPr lang="en-US" sz="1200" i="1">
                                    <a:solidFill>
                                      <a:sysClr val="windowText" lastClr="000000"/>
                                    </a:solidFill>
                                    <a:latin typeface="Cambria Math" panose="02040503050406030204" pitchFamily="18" charset="0"/>
                                    <a:ea typeface="+mn-ea"/>
                                    <a:cs typeface="+mn-cs"/>
                                  </a:rPr>
                                  <m:t>𝑃</m:t>
                                </m:r>
                              </m:e>
                              <m:sub>
                                <m:r>
                                  <a:rPr lang="en-US" sz="1200" i="1">
                                    <a:solidFill>
                                      <a:sysClr val="windowText" lastClr="000000"/>
                                    </a:solidFill>
                                    <a:latin typeface="Cambria Math" panose="02040503050406030204" pitchFamily="18" charset="0"/>
                                    <a:ea typeface="+mn-ea"/>
                                    <a:cs typeface="+mn-cs"/>
                                  </a:rPr>
                                  <m:t>3</m:t>
                                </m:r>
                              </m:sub>
                            </m:sSub>
                          </m:e>
                        </m:d>
                      </m:den>
                    </m:f>
                  </m:oMath>
                </m:oMathPara>
              </a14:m>
              <a:endParaRPr lang="lt-LT" sz="1200" i="1">
                <a:solidFill>
                  <a:srgbClr val="FF0000"/>
                </a:solidFill>
                <a:latin typeface="Cambria Math" panose="02040503050406030204" pitchFamily="18" charset="0"/>
                <a:ea typeface="+mn-ea"/>
                <a:cs typeface="+mn-cs"/>
              </a:endParaRPr>
            </a:p>
          </xdr:txBody>
        </xdr:sp>
      </mc:Choice>
      <mc:Fallback xmlns="">
        <xdr:sp macro="" textlink="">
          <xdr:nvSpPr>
            <xdr:cNvPr id="14" name="TextBox 13"/>
            <xdr:cNvSpPr txBox="1"/>
          </xdr:nvSpPr>
          <xdr:spPr>
            <a:xfrm>
              <a:off x="1819275" y="16278225"/>
              <a:ext cx="2238882" cy="389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lt-LT" sz="1200" i="0">
                  <a:solidFill>
                    <a:sysClr val="windowText" lastClr="000000"/>
                  </a:solidFill>
                  <a:latin typeface="Cambria Math" panose="02040503050406030204" pitchFamily="18" charset="0"/>
                  <a:ea typeface="+mn-ea"/>
                  <a:cs typeface="+mn-cs"/>
                </a:rPr>
                <a:t>𝐵_</a:t>
              </a:r>
              <a:r>
                <a:rPr lang="en-US" sz="1200" i="0">
                  <a:solidFill>
                    <a:sysClr val="windowText" lastClr="000000"/>
                  </a:solidFill>
                  <a:latin typeface="Cambria Math" panose="02040503050406030204" pitchFamily="18" charset="0"/>
                  <a:ea typeface="+mn-ea"/>
                  <a:cs typeface="+mn-cs"/>
                </a:rPr>
                <a:t>𝑥</a:t>
              </a:r>
              <a:r>
                <a:rPr lang="lt-LT" sz="1200" i="0">
                  <a:solidFill>
                    <a:sysClr val="windowText" lastClr="000000"/>
                  </a:solidFill>
                  <a:latin typeface="Cambria Math" panose="02040503050406030204" pitchFamily="18" charset="0"/>
                  <a:ea typeface="+mn-ea"/>
                  <a:cs typeface="+mn-cs"/>
                </a:rPr>
                <a:t>= 𝐵_(3</a:t>
              </a:r>
              <a:r>
                <a:rPr lang="en-US" sz="1200" i="0">
                  <a:solidFill>
                    <a:sysClr val="windowText" lastClr="000000"/>
                  </a:solidFill>
                  <a:latin typeface="Cambria Math" panose="02040503050406030204" pitchFamily="18" charset="0"/>
                  <a:ea typeface="+mn-ea"/>
                  <a:cs typeface="+mn-cs"/>
                </a:rPr>
                <a:t> </a:t>
              </a:r>
              <a:r>
                <a:rPr lang="lt-LT" sz="1200" i="0">
                  <a:solidFill>
                    <a:sysClr val="windowText" lastClr="000000"/>
                  </a:solidFill>
                  <a:latin typeface="Cambria Math" panose="02040503050406030204" pitchFamily="18" charset="0"/>
                  <a:ea typeface="+mn-ea"/>
                  <a:cs typeface="+mn-cs"/>
                </a:rPr>
                <a:t>)</a:t>
              </a:r>
              <a:r>
                <a:rPr lang="en-US" sz="1200" i="0">
                  <a:solidFill>
                    <a:sysClr val="windowText" lastClr="000000"/>
                  </a:solidFill>
                  <a:latin typeface="Cambria Math" panose="02040503050406030204" pitchFamily="18" charset="0"/>
                  <a:ea typeface="+mn-ea"/>
                  <a:cs typeface="+mn-cs"/>
                </a:rPr>
                <a:t>+</a:t>
              </a:r>
              <a:r>
                <a:rPr lang="lt-LT" sz="1200" i="0">
                  <a:solidFill>
                    <a:sysClr val="windowText" lastClr="000000"/>
                  </a:solidFill>
                  <a:latin typeface="Cambria Math" panose="02040503050406030204" pitchFamily="18" charset="0"/>
                  <a:ea typeface="+mn-ea"/>
                  <a:cs typeface="+mn-cs"/>
                </a:rPr>
                <a:t>(</a:t>
              </a:r>
              <a:r>
                <a:rPr lang="en-US" sz="1200" i="0">
                  <a:solidFill>
                    <a:sysClr val="windowText" lastClr="000000"/>
                  </a:solidFill>
                  <a:latin typeface="Cambria Math" panose="02040503050406030204" pitchFamily="18" charset="0"/>
                  <a:ea typeface="+mn-ea"/>
                  <a:cs typeface="+mn-cs"/>
                </a:rPr>
                <a:t>𝑃</a:t>
              </a:r>
              <a:r>
                <a:rPr lang="lt-LT" sz="1200" i="0">
                  <a:solidFill>
                    <a:sysClr val="windowText" lastClr="000000"/>
                  </a:solidFill>
                  <a:latin typeface="Cambria Math" panose="02040503050406030204" pitchFamily="18" charset="0"/>
                  <a:ea typeface="+mn-ea"/>
                  <a:cs typeface="+mn-cs"/>
                </a:rPr>
                <a:t>_</a:t>
              </a:r>
              <a:r>
                <a:rPr lang="en-US" sz="1200" i="0">
                  <a:solidFill>
                    <a:sysClr val="windowText" lastClr="000000"/>
                  </a:solidFill>
                  <a:latin typeface="Cambria Math" panose="02040503050406030204" pitchFamily="18" charset="0"/>
                  <a:ea typeface="+mn-ea"/>
                  <a:cs typeface="+mn-cs"/>
                </a:rPr>
                <a:t>𝑥  − 𝑃_3 )</a:t>
              </a:r>
              <a:r>
                <a:rPr lang="en-US" sz="1200" i="0">
                  <a:solidFill>
                    <a:srgbClr val="FF0000"/>
                  </a:solidFill>
                  <a:latin typeface="Cambria Math" panose="02040503050406030204" pitchFamily="18" charset="0"/>
                  <a:ea typeface="+mn-ea"/>
                  <a:cs typeface="+mn-cs"/>
                </a:rPr>
                <a:t>  </a:t>
              </a:r>
              <a:r>
                <a:rPr lang="lt-LT" sz="1200" i="0">
                  <a:solidFill>
                    <a:sysClr val="windowText" lastClr="000000"/>
                  </a:solidFill>
                  <a:latin typeface="Cambria Math" panose="02040503050406030204" pitchFamily="18" charset="0"/>
                  <a:ea typeface="+mn-ea"/>
                  <a:cs typeface="+mn-cs"/>
                </a:rPr>
                <a:t> </a:t>
              </a:r>
              <a:r>
                <a:rPr lang="en-US" sz="1200" i="0">
                  <a:solidFill>
                    <a:sysClr val="windowText" lastClr="000000"/>
                  </a:solidFill>
                  <a:latin typeface="Cambria Math" panose="02040503050406030204" pitchFamily="18" charset="0"/>
                  <a:ea typeface="+mn-ea"/>
                  <a:cs typeface="+mn-cs"/>
                </a:rPr>
                <a:t>(</a:t>
              </a:r>
              <a:r>
                <a:rPr lang="lt-LT" sz="1200" i="0">
                  <a:solidFill>
                    <a:sysClr val="windowText" lastClr="000000"/>
                  </a:solidFill>
                  <a:latin typeface="Cambria Math" panose="02040503050406030204" pitchFamily="18" charset="0"/>
                  <a:ea typeface="+mn-ea"/>
                  <a:cs typeface="+mn-cs"/>
                </a:rPr>
                <a:t>(</a:t>
              </a:r>
              <a:r>
                <a:rPr lang="en-US" sz="1200" i="0">
                  <a:solidFill>
                    <a:sysClr val="windowText" lastClr="000000"/>
                  </a:solidFill>
                  <a:latin typeface="Cambria Math" panose="02040503050406030204" pitchFamily="18" charset="0"/>
                  <a:ea typeface="+mn-ea"/>
                  <a:cs typeface="+mn-cs"/>
                </a:rPr>
                <a:t>𝐵</a:t>
              </a:r>
              <a:r>
                <a:rPr lang="lt-LT" sz="1200" i="0">
                  <a:solidFill>
                    <a:sysClr val="windowText" lastClr="000000"/>
                  </a:solidFill>
                  <a:latin typeface="Cambria Math" panose="02040503050406030204" pitchFamily="18" charset="0"/>
                  <a:ea typeface="+mn-ea"/>
                  <a:cs typeface="+mn-cs"/>
                </a:rPr>
                <a:t>_</a:t>
              </a:r>
              <a:r>
                <a:rPr lang="en-US" sz="1200" i="0">
                  <a:solidFill>
                    <a:sysClr val="windowText" lastClr="000000"/>
                  </a:solidFill>
                  <a:latin typeface="Cambria Math" panose="02040503050406030204" pitchFamily="18" charset="0"/>
                  <a:ea typeface="+mn-ea"/>
                  <a:cs typeface="+mn-cs"/>
                </a:rPr>
                <a:t>4  − 𝐵_3 ))/(</a:t>
              </a:r>
              <a:r>
                <a:rPr lang="lt-LT" sz="1200" i="0">
                  <a:solidFill>
                    <a:sysClr val="windowText" lastClr="000000"/>
                  </a:solidFill>
                  <a:latin typeface="Cambria Math" panose="02040503050406030204" pitchFamily="18" charset="0"/>
                  <a:ea typeface="+mn-ea"/>
                  <a:cs typeface="+mn-cs"/>
                </a:rPr>
                <a:t>(</a:t>
              </a:r>
              <a:r>
                <a:rPr lang="en-US" sz="1200" i="0">
                  <a:solidFill>
                    <a:sysClr val="windowText" lastClr="000000"/>
                  </a:solidFill>
                  <a:latin typeface="Cambria Math" panose="02040503050406030204" pitchFamily="18" charset="0"/>
                  <a:ea typeface="+mn-ea"/>
                  <a:cs typeface="+mn-cs"/>
                </a:rPr>
                <a:t>𝑃</a:t>
              </a:r>
              <a:r>
                <a:rPr lang="lt-LT" sz="1200" i="0">
                  <a:solidFill>
                    <a:sysClr val="windowText" lastClr="000000"/>
                  </a:solidFill>
                  <a:latin typeface="Cambria Math" panose="02040503050406030204" pitchFamily="18" charset="0"/>
                  <a:ea typeface="+mn-ea"/>
                  <a:cs typeface="+mn-cs"/>
                </a:rPr>
                <a:t>_</a:t>
              </a:r>
              <a:r>
                <a:rPr lang="en-US" sz="1200" i="0">
                  <a:solidFill>
                    <a:sysClr val="windowText" lastClr="000000"/>
                  </a:solidFill>
                  <a:latin typeface="Cambria Math" panose="02040503050406030204" pitchFamily="18" charset="0"/>
                  <a:ea typeface="+mn-ea"/>
                  <a:cs typeface="+mn-cs"/>
                </a:rPr>
                <a:t>4  − 𝑃_3 ) )</a:t>
              </a:r>
              <a:endParaRPr lang="lt-LT" sz="1200" i="1">
                <a:solidFill>
                  <a:srgbClr val="FF0000"/>
                </a:solidFill>
                <a:latin typeface="Cambria Math" panose="02040503050406030204" pitchFamily="18" charset="0"/>
                <a:ea typeface="+mn-ea"/>
                <a:cs typeface="+mn-cs"/>
              </a:endParaRPr>
            </a:p>
          </xdr:txBody>
        </xdr:sp>
      </mc:Fallback>
    </mc:AlternateContent>
    <xdr:clientData/>
  </xdr:oneCellAnchor>
  <xdr:oneCellAnchor>
    <xdr:from>
      <xdr:col>4</xdr:col>
      <xdr:colOff>438150</xdr:colOff>
      <xdr:row>77</xdr:row>
      <xdr:rowOff>0</xdr:rowOff>
    </xdr:from>
    <xdr:ext cx="642420" cy="264560"/>
    <xdr:sp macro="" textlink="">
      <xdr:nvSpPr>
        <xdr:cNvPr id="36" name="TextBox 35"/>
        <xdr:cNvSpPr txBox="1"/>
      </xdr:nvSpPr>
      <xdr:spPr>
        <a:xfrm>
          <a:off x="2324100" y="49920525"/>
          <a:ext cx="642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 - balai</a:t>
          </a:r>
          <a:endParaRPr lang="lt-LT" sz="1100" strike="noStrike" baseline="-25000"/>
        </a:p>
      </xdr:txBody>
    </xdr:sp>
    <xdr:clientData/>
  </xdr:oneCellAnchor>
  <xdr:twoCellAnchor>
    <xdr:from>
      <xdr:col>0</xdr:col>
      <xdr:colOff>59535</xdr:colOff>
      <xdr:row>3</xdr:row>
      <xdr:rowOff>26790</xdr:rowOff>
    </xdr:from>
    <xdr:to>
      <xdr:col>0</xdr:col>
      <xdr:colOff>211935</xdr:colOff>
      <xdr:row>3</xdr:row>
      <xdr:rowOff>180777</xdr:rowOff>
    </xdr:to>
    <xdr:sp macro="" textlink="">
      <xdr:nvSpPr>
        <xdr:cNvPr id="45" name="Freeform 44">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46" name="Freeform 45">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47" name="Freeform 46">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93</xdr:row>
      <xdr:rowOff>38100</xdr:rowOff>
    </xdr:from>
    <xdr:to>
      <xdr:col>11</xdr:col>
      <xdr:colOff>471489</xdr:colOff>
      <xdr:row>94</xdr:row>
      <xdr:rowOff>0</xdr:rowOff>
    </xdr:to>
    <xdr:sp macro="" textlink="">
      <xdr:nvSpPr>
        <xdr:cNvPr id="48" name="Freeform 47">
          <a:hlinkClick xmlns:r="http://schemas.openxmlformats.org/officeDocument/2006/relationships" r:id="rId4"/>
        </xdr:cNvPr>
        <xdr:cNvSpPr>
          <a:spLocks noEditPoints="1"/>
        </xdr:cNvSpPr>
      </xdr:nvSpPr>
      <xdr:spPr bwMode="auto">
        <a:xfrm>
          <a:off x="7820026" y="159448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100</xdr:row>
      <xdr:rowOff>20053</xdr:rowOff>
    </xdr:from>
    <xdr:to>
      <xdr:col>0</xdr:col>
      <xdr:colOff>279317</xdr:colOff>
      <xdr:row>100</xdr:row>
      <xdr:rowOff>208966</xdr:rowOff>
    </xdr:to>
    <xdr:sp macro="" textlink="">
      <xdr:nvSpPr>
        <xdr:cNvPr id="49" name="Freeform 48"/>
        <xdr:cNvSpPr>
          <a:spLocks noEditPoints="1"/>
        </xdr:cNvSpPr>
      </xdr:nvSpPr>
      <xdr:spPr bwMode="auto">
        <a:xfrm>
          <a:off x="58654" y="1661260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105</xdr:row>
      <xdr:rowOff>0</xdr:rowOff>
    </xdr:from>
    <xdr:to>
      <xdr:col>0</xdr:col>
      <xdr:colOff>258763</xdr:colOff>
      <xdr:row>105</xdr:row>
      <xdr:rowOff>169863</xdr:rowOff>
    </xdr:to>
    <xdr:sp macro="" textlink="">
      <xdr:nvSpPr>
        <xdr:cNvPr id="50" name="Freeform 49"/>
        <xdr:cNvSpPr>
          <a:spLocks noEditPoints="1"/>
        </xdr:cNvSpPr>
      </xdr:nvSpPr>
      <xdr:spPr bwMode="auto">
        <a:xfrm>
          <a:off x="38100" y="228790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56</xdr:row>
      <xdr:rowOff>0</xdr:rowOff>
    </xdr:from>
    <xdr:to>
      <xdr:col>0</xdr:col>
      <xdr:colOff>268288</xdr:colOff>
      <xdr:row>56</xdr:row>
      <xdr:rowOff>169863</xdr:rowOff>
    </xdr:to>
    <xdr:sp macro="" textlink="">
      <xdr:nvSpPr>
        <xdr:cNvPr id="51" name="Freeform 50"/>
        <xdr:cNvSpPr>
          <a:spLocks noEditPoints="1"/>
        </xdr:cNvSpPr>
      </xdr:nvSpPr>
      <xdr:spPr bwMode="auto">
        <a:xfrm>
          <a:off x="47625" y="141255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25</xdr:row>
      <xdr:rowOff>0</xdr:rowOff>
    </xdr:from>
    <xdr:to>
      <xdr:col>0</xdr:col>
      <xdr:colOff>268288</xdr:colOff>
      <xdr:row>25</xdr:row>
      <xdr:rowOff>169863</xdr:rowOff>
    </xdr:to>
    <xdr:sp macro="" textlink="">
      <xdr:nvSpPr>
        <xdr:cNvPr id="52" name="Freeform 51"/>
        <xdr:cNvSpPr>
          <a:spLocks noEditPoints="1"/>
        </xdr:cNvSpPr>
      </xdr:nvSpPr>
      <xdr:spPr bwMode="auto">
        <a:xfrm>
          <a:off x="47625" y="70389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518210</xdr:colOff>
      <xdr:row>21</xdr:row>
      <xdr:rowOff>62674</xdr:rowOff>
    </xdr:from>
    <xdr:to>
      <xdr:col>2</xdr:col>
      <xdr:colOff>613383</xdr:colOff>
      <xdr:row>21</xdr:row>
      <xdr:rowOff>112204</xdr:rowOff>
    </xdr:to>
    <xdr:sp macro="" textlink="">
      <xdr:nvSpPr>
        <xdr:cNvPr id="53" name="Isosceles Triangle 52"/>
        <xdr:cNvSpPr/>
      </xdr:nvSpPr>
      <xdr:spPr>
        <a:xfrm rot="10800000">
          <a:off x="2270810" y="6406324"/>
          <a:ext cx="95173"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11</xdr:col>
      <xdr:colOff>323851</xdr:colOff>
      <xdr:row>188</xdr:row>
      <xdr:rowOff>38100</xdr:rowOff>
    </xdr:from>
    <xdr:to>
      <xdr:col>11</xdr:col>
      <xdr:colOff>471489</xdr:colOff>
      <xdr:row>189</xdr:row>
      <xdr:rowOff>0</xdr:rowOff>
    </xdr:to>
    <xdr:sp macro="" textlink="">
      <xdr:nvSpPr>
        <xdr:cNvPr id="54" name="Freeform 53">
          <a:hlinkClick xmlns:r="http://schemas.openxmlformats.org/officeDocument/2006/relationships" r:id="rId4"/>
        </xdr:cNvPr>
        <xdr:cNvSpPr>
          <a:spLocks noEditPoints="1"/>
        </xdr:cNvSpPr>
      </xdr:nvSpPr>
      <xdr:spPr bwMode="auto">
        <a:xfrm>
          <a:off x="8284030" y="20477972"/>
          <a:ext cx="147638" cy="156288"/>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53</xdr:col>
      <xdr:colOff>238125</xdr:colOff>
      <xdr:row>51</xdr:row>
      <xdr:rowOff>142875</xdr:rowOff>
    </xdr:from>
    <xdr:to>
      <xdr:col>62</xdr:col>
      <xdr:colOff>608868</xdr:colOff>
      <xdr:row>66</xdr:row>
      <xdr:rowOff>18706</xdr:rowOff>
    </xdr:to>
    <xdr:pic>
      <xdr:nvPicPr>
        <xdr:cNvPr id="2" name="Picture 1"/>
        <xdr:cNvPicPr>
          <a:picLocks noChangeAspect="1"/>
        </xdr:cNvPicPr>
      </xdr:nvPicPr>
      <xdr:blipFill>
        <a:blip xmlns:r="http://schemas.openxmlformats.org/officeDocument/2006/relationships" r:embed="rId5"/>
        <a:stretch>
          <a:fillRect/>
        </a:stretch>
      </xdr:blipFill>
      <xdr:spPr>
        <a:xfrm>
          <a:off x="20812125" y="14011275"/>
          <a:ext cx="5857143" cy="2752381"/>
        </a:xfrm>
        <a:prstGeom prst="rect">
          <a:avLst/>
        </a:prstGeom>
      </xdr:spPr>
    </xdr:pic>
    <xdr:clientData/>
  </xdr:twoCellAnchor>
  <xdr:twoCellAnchor>
    <xdr:from>
      <xdr:col>1</xdr:col>
      <xdr:colOff>314325</xdr:colOff>
      <xdr:row>89</xdr:row>
      <xdr:rowOff>47625</xdr:rowOff>
    </xdr:from>
    <xdr:to>
      <xdr:col>8</xdr:col>
      <xdr:colOff>38100</xdr:colOff>
      <xdr:row>89</xdr:row>
      <xdr:rowOff>47625</xdr:rowOff>
    </xdr:to>
    <xdr:cxnSp macro="">
      <xdr:nvCxnSpPr>
        <xdr:cNvPr id="144" name="Straight Arrow Connector 143"/>
        <xdr:cNvCxnSpPr/>
      </xdr:nvCxnSpPr>
      <xdr:spPr>
        <a:xfrm flipV="1">
          <a:off x="609600" y="19773900"/>
          <a:ext cx="54673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609600</xdr:colOff>
      <xdr:row>84</xdr:row>
      <xdr:rowOff>9525</xdr:rowOff>
    </xdr:from>
    <xdr:to>
      <xdr:col>4</xdr:col>
      <xdr:colOff>161925</xdr:colOff>
      <xdr:row>86</xdr:row>
      <xdr:rowOff>95250</xdr:rowOff>
    </xdr:to>
    <xdr:cxnSp macro="">
      <xdr:nvCxnSpPr>
        <xdr:cNvPr id="145" name="Straight Connector 144"/>
        <xdr:cNvCxnSpPr/>
      </xdr:nvCxnSpPr>
      <xdr:spPr>
        <a:xfrm flipV="1">
          <a:off x="2362200" y="18783300"/>
          <a:ext cx="923925" cy="46672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1085850</xdr:colOff>
      <xdr:row>86</xdr:row>
      <xdr:rowOff>104775</xdr:rowOff>
    </xdr:from>
    <xdr:to>
      <xdr:col>2</xdr:col>
      <xdr:colOff>609600</xdr:colOff>
      <xdr:row>87</xdr:row>
      <xdr:rowOff>142875</xdr:rowOff>
    </xdr:to>
    <xdr:cxnSp macro="">
      <xdr:nvCxnSpPr>
        <xdr:cNvPr id="146" name="Straight Connector 145"/>
        <xdr:cNvCxnSpPr/>
      </xdr:nvCxnSpPr>
      <xdr:spPr>
        <a:xfrm flipV="1">
          <a:off x="1381125" y="19259550"/>
          <a:ext cx="981075" cy="2286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1076325</xdr:colOff>
      <xdr:row>87</xdr:row>
      <xdr:rowOff>152400</xdr:rowOff>
    </xdr:from>
    <xdr:to>
      <xdr:col>1</xdr:col>
      <xdr:colOff>1076325</xdr:colOff>
      <xdr:row>89</xdr:row>
      <xdr:rowOff>85725</xdr:rowOff>
    </xdr:to>
    <xdr:cxnSp macro="">
      <xdr:nvCxnSpPr>
        <xdr:cNvPr id="147" name="Straight Connector 146"/>
        <xdr:cNvCxnSpPr/>
      </xdr:nvCxnSpPr>
      <xdr:spPr>
        <a:xfrm>
          <a:off x="1371600" y="19497675"/>
          <a:ext cx="0" cy="31432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171450</xdr:colOff>
      <xdr:row>80</xdr:row>
      <xdr:rowOff>85725</xdr:rowOff>
    </xdr:from>
    <xdr:to>
      <xdr:col>6</xdr:col>
      <xdr:colOff>200025</xdr:colOff>
      <xdr:row>84</xdr:row>
      <xdr:rowOff>19051</xdr:rowOff>
    </xdr:to>
    <xdr:cxnSp macro="">
      <xdr:nvCxnSpPr>
        <xdr:cNvPr id="148" name="Straight Connector 147"/>
        <xdr:cNvCxnSpPr/>
      </xdr:nvCxnSpPr>
      <xdr:spPr>
        <a:xfrm flipV="1">
          <a:off x="3295650" y="18097500"/>
          <a:ext cx="1495425" cy="695326"/>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590550</xdr:colOff>
      <xdr:row>86</xdr:row>
      <xdr:rowOff>123825</xdr:rowOff>
    </xdr:from>
    <xdr:to>
      <xdr:col>2</xdr:col>
      <xdr:colOff>590550</xdr:colOff>
      <xdr:row>89</xdr:row>
      <xdr:rowOff>76200</xdr:rowOff>
    </xdr:to>
    <xdr:cxnSp macro="">
      <xdr:nvCxnSpPr>
        <xdr:cNvPr id="149" name="Straight Connector 148"/>
        <xdr:cNvCxnSpPr/>
      </xdr:nvCxnSpPr>
      <xdr:spPr>
        <a:xfrm>
          <a:off x="2343150" y="19278600"/>
          <a:ext cx="0" cy="5238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171450</xdr:colOff>
      <xdr:row>84</xdr:row>
      <xdr:rowOff>19050</xdr:rowOff>
    </xdr:from>
    <xdr:to>
      <xdr:col>4</xdr:col>
      <xdr:colOff>171450</xdr:colOff>
      <xdr:row>89</xdr:row>
      <xdr:rowOff>47625</xdr:rowOff>
    </xdr:to>
    <xdr:cxnSp macro="">
      <xdr:nvCxnSpPr>
        <xdr:cNvPr id="150" name="Straight Connector 149"/>
        <xdr:cNvCxnSpPr/>
      </xdr:nvCxnSpPr>
      <xdr:spPr>
        <a:xfrm>
          <a:off x="3295650" y="18792825"/>
          <a:ext cx="0" cy="9810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80</xdr:row>
      <xdr:rowOff>66675</xdr:rowOff>
    </xdr:from>
    <xdr:to>
      <xdr:col>6</xdr:col>
      <xdr:colOff>190500</xdr:colOff>
      <xdr:row>89</xdr:row>
      <xdr:rowOff>66675</xdr:rowOff>
    </xdr:to>
    <xdr:cxnSp macro="">
      <xdr:nvCxnSpPr>
        <xdr:cNvPr id="151" name="Straight Connector 150"/>
        <xdr:cNvCxnSpPr/>
      </xdr:nvCxnSpPr>
      <xdr:spPr>
        <a:xfrm>
          <a:off x="4781550" y="18078450"/>
          <a:ext cx="0" cy="17145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19051</xdr:colOff>
      <xdr:row>82</xdr:row>
      <xdr:rowOff>142875</xdr:rowOff>
    </xdr:from>
    <xdr:to>
      <xdr:col>5</xdr:col>
      <xdr:colOff>19051</xdr:colOff>
      <xdr:row>89</xdr:row>
      <xdr:rowOff>62625</xdr:rowOff>
    </xdr:to>
    <xdr:cxnSp macro="">
      <xdr:nvCxnSpPr>
        <xdr:cNvPr id="152" name="Straight Connector 151"/>
        <xdr:cNvCxnSpPr/>
      </xdr:nvCxnSpPr>
      <xdr:spPr>
        <a:xfrm flipH="1">
          <a:off x="3914776" y="18535650"/>
          <a:ext cx="0" cy="125325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323850</xdr:colOff>
      <xdr:row>82</xdr:row>
      <xdr:rowOff>85725</xdr:rowOff>
    </xdr:from>
    <xdr:to>
      <xdr:col>5</xdr:col>
      <xdr:colOff>19050</xdr:colOff>
      <xdr:row>82</xdr:row>
      <xdr:rowOff>85725</xdr:rowOff>
    </xdr:to>
    <xdr:cxnSp macro="">
      <xdr:nvCxnSpPr>
        <xdr:cNvPr id="153" name="Straight Connector 152"/>
        <xdr:cNvCxnSpPr/>
      </xdr:nvCxnSpPr>
      <xdr:spPr>
        <a:xfrm flipH="1">
          <a:off x="619125" y="18478500"/>
          <a:ext cx="329565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314325</xdr:colOff>
      <xdr:row>80</xdr:row>
      <xdr:rowOff>85725</xdr:rowOff>
    </xdr:from>
    <xdr:to>
      <xdr:col>6</xdr:col>
      <xdr:colOff>209550</xdr:colOff>
      <xdr:row>80</xdr:row>
      <xdr:rowOff>85725</xdr:rowOff>
    </xdr:to>
    <xdr:cxnSp macro="">
      <xdr:nvCxnSpPr>
        <xdr:cNvPr id="154" name="Straight Connector 153"/>
        <xdr:cNvCxnSpPr/>
      </xdr:nvCxnSpPr>
      <xdr:spPr>
        <a:xfrm flipH="1">
          <a:off x="609600" y="18097500"/>
          <a:ext cx="4191000"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314326</xdr:colOff>
      <xdr:row>84</xdr:row>
      <xdr:rowOff>19050</xdr:rowOff>
    </xdr:from>
    <xdr:to>
      <xdr:col>4</xdr:col>
      <xdr:colOff>104775</xdr:colOff>
      <xdr:row>84</xdr:row>
      <xdr:rowOff>19050</xdr:rowOff>
    </xdr:to>
    <xdr:cxnSp macro="">
      <xdr:nvCxnSpPr>
        <xdr:cNvPr id="155" name="Straight Connector 154"/>
        <xdr:cNvCxnSpPr/>
      </xdr:nvCxnSpPr>
      <xdr:spPr>
        <a:xfrm flipH="1">
          <a:off x="609601" y="18792825"/>
          <a:ext cx="261937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314326</xdr:colOff>
      <xdr:row>86</xdr:row>
      <xdr:rowOff>95250</xdr:rowOff>
    </xdr:from>
    <xdr:to>
      <xdr:col>2</xdr:col>
      <xdr:colOff>523875</xdr:colOff>
      <xdr:row>86</xdr:row>
      <xdr:rowOff>95250</xdr:rowOff>
    </xdr:to>
    <xdr:cxnSp macro="">
      <xdr:nvCxnSpPr>
        <xdr:cNvPr id="156" name="Straight Connector 155"/>
        <xdr:cNvCxnSpPr/>
      </xdr:nvCxnSpPr>
      <xdr:spPr>
        <a:xfrm flipH="1">
          <a:off x="609601" y="19250025"/>
          <a:ext cx="166687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314325</xdr:colOff>
      <xdr:row>87</xdr:row>
      <xdr:rowOff>142875</xdr:rowOff>
    </xdr:from>
    <xdr:to>
      <xdr:col>1</xdr:col>
      <xdr:colOff>1085850</xdr:colOff>
      <xdr:row>87</xdr:row>
      <xdr:rowOff>142875</xdr:rowOff>
    </xdr:to>
    <xdr:cxnSp macro="">
      <xdr:nvCxnSpPr>
        <xdr:cNvPr id="157" name="Straight Connector 156"/>
        <xdr:cNvCxnSpPr/>
      </xdr:nvCxnSpPr>
      <xdr:spPr>
        <a:xfrm flipH="1">
          <a:off x="609600" y="19488150"/>
          <a:ext cx="77152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419100</xdr:colOff>
      <xdr:row>87</xdr:row>
      <xdr:rowOff>114300</xdr:rowOff>
    </xdr:from>
    <xdr:ext cx="1002262" cy="264560"/>
    <xdr:sp macro="" textlink="">
      <xdr:nvSpPr>
        <xdr:cNvPr id="159" name="TextBox 158"/>
        <xdr:cNvSpPr txBox="1"/>
      </xdr:nvSpPr>
      <xdr:spPr>
        <a:xfrm>
          <a:off x="5010150" y="19459575"/>
          <a:ext cx="10022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en-US" sz="1100"/>
            <a:t> - parametr</a:t>
          </a:r>
          <a:r>
            <a:rPr lang="lt-LT" sz="1100"/>
            <a:t>ai</a:t>
          </a:r>
          <a:endParaRPr lang="lt-LT" sz="1100" strike="noStrike" baseline="-25000"/>
        </a:p>
      </xdr:txBody>
    </xdr:sp>
    <xdr:clientData/>
  </xdr:oneCellAnchor>
  <xdr:oneCellAnchor>
    <xdr:from>
      <xdr:col>4</xdr:col>
      <xdr:colOff>409575</xdr:colOff>
      <xdr:row>89</xdr:row>
      <xdr:rowOff>114300</xdr:rowOff>
    </xdr:from>
    <xdr:ext cx="305276" cy="264560"/>
    <xdr:sp macro="" textlink="">
      <xdr:nvSpPr>
        <xdr:cNvPr id="160" name="TextBox 159"/>
        <xdr:cNvSpPr txBox="1"/>
      </xdr:nvSpPr>
      <xdr:spPr>
        <a:xfrm>
          <a:off x="3533775" y="198405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P</a:t>
          </a:r>
          <a:r>
            <a:rPr lang="lt-LT" sz="1100" strike="noStrike" baseline="-25000">
              <a:solidFill>
                <a:srgbClr val="FF0000"/>
              </a:solidFill>
            </a:rPr>
            <a:t>x</a:t>
          </a:r>
        </a:p>
      </xdr:txBody>
    </xdr:sp>
    <xdr:clientData/>
  </xdr:oneCellAnchor>
  <xdr:twoCellAnchor>
    <xdr:from>
      <xdr:col>1</xdr:col>
      <xdr:colOff>342900</xdr:colOff>
      <xdr:row>77</xdr:row>
      <xdr:rowOff>95250</xdr:rowOff>
    </xdr:from>
    <xdr:to>
      <xdr:col>1</xdr:col>
      <xdr:colOff>342900</xdr:colOff>
      <xdr:row>89</xdr:row>
      <xdr:rowOff>57151</xdr:rowOff>
    </xdr:to>
    <xdr:cxnSp macro="">
      <xdr:nvCxnSpPr>
        <xdr:cNvPr id="161" name="Straight Arrow Connector 160"/>
        <xdr:cNvCxnSpPr/>
      </xdr:nvCxnSpPr>
      <xdr:spPr>
        <a:xfrm flipV="1">
          <a:off x="638175" y="17535525"/>
          <a:ext cx="0" cy="2247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962025</xdr:colOff>
      <xdr:row>89</xdr:row>
      <xdr:rowOff>123825</xdr:rowOff>
    </xdr:from>
    <xdr:ext cx="305276" cy="264560"/>
    <xdr:sp macro="" textlink="">
      <xdr:nvSpPr>
        <xdr:cNvPr id="162" name="TextBox 161"/>
        <xdr:cNvSpPr txBox="1"/>
      </xdr:nvSpPr>
      <xdr:spPr>
        <a:xfrm>
          <a:off x="1257300" y="19850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1</a:t>
          </a:r>
        </a:p>
      </xdr:txBody>
    </xdr:sp>
    <xdr:clientData/>
  </xdr:oneCellAnchor>
  <xdr:oneCellAnchor>
    <xdr:from>
      <xdr:col>2</xdr:col>
      <xdr:colOff>476250</xdr:colOff>
      <xdr:row>89</xdr:row>
      <xdr:rowOff>123825</xdr:rowOff>
    </xdr:from>
    <xdr:ext cx="305276" cy="264560"/>
    <xdr:sp macro="" textlink="">
      <xdr:nvSpPr>
        <xdr:cNvPr id="163" name="TextBox 162"/>
        <xdr:cNvSpPr txBox="1"/>
      </xdr:nvSpPr>
      <xdr:spPr>
        <a:xfrm>
          <a:off x="2228850" y="19850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2</a:t>
          </a:r>
        </a:p>
      </xdr:txBody>
    </xdr:sp>
    <xdr:clientData/>
  </xdr:oneCellAnchor>
  <xdr:oneCellAnchor>
    <xdr:from>
      <xdr:col>3</xdr:col>
      <xdr:colOff>466725</xdr:colOff>
      <xdr:row>89</xdr:row>
      <xdr:rowOff>123825</xdr:rowOff>
    </xdr:from>
    <xdr:ext cx="305276" cy="264560"/>
    <xdr:sp macro="" textlink="">
      <xdr:nvSpPr>
        <xdr:cNvPr id="164" name="TextBox 163"/>
        <xdr:cNvSpPr txBox="1"/>
      </xdr:nvSpPr>
      <xdr:spPr>
        <a:xfrm>
          <a:off x="2886075" y="19850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3</a:t>
          </a:r>
        </a:p>
      </xdr:txBody>
    </xdr:sp>
    <xdr:clientData/>
  </xdr:oneCellAnchor>
  <xdr:oneCellAnchor>
    <xdr:from>
      <xdr:col>1</xdr:col>
      <xdr:colOff>438150</xdr:colOff>
      <xdr:row>77</xdr:row>
      <xdr:rowOff>0</xdr:rowOff>
    </xdr:from>
    <xdr:ext cx="642420" cy="264560"/>
    <xdr:sp macro="" textlink="">
      <xdr:nvSpPr>
        <xdr:cNvPr id="165" name="TextBox 164"/>
        <xdr:cNvSpPr txBox="1"/>
      </xdr:nvSpPr>
      <xdr:spPr>
        <a:xfrm>
          <a:off x="733425" y="17440275"/>
          <a:ext cx="642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 - balai</a:t>
          </a:r>
          <a:endParaRPr lang="lt-LT" sz="1100" strike="noStrike" baseline="-25000"/>
        </a:p>
      </xdr:txBody>
    </xdr:sp>
    <xdr:clientData/>
  </xdr:oneCellAnchor>
  <xdr:oneCellAnchor>
    <xdr:from>
      <xdr:col>1</xdr:col>
      <xdr:colOff>19050</xdr:colOff>
      <xdr:row>87</xdr:row>
      <xdr:rowOff>19050</xdr:rowOff>
    </xdr:from>
    <xdr:ext cx="309124" cy="264560"/>
    <xdr:sp macro="" textlink="">
      <xdr:nvSpPr>
        <xdr:cNvPr id="166" name="TextBox 165"/>
        <xdr:cNvSpPr txBox="1"/>
      </xdr:nvSpPr>
      <xdr:spPr>
        <a:xfrm>
          <a:off x="314325" y="1936432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1</a:t>
          </a:r>
        </a:p>
      </xdr:txBody>
    </xdr:sp>
    <xdr:clientData/>
  </xdr:oneCellAnchor>
  <xdr:oneCellAnchor>
    <xdr:from>
      <xdr:col>1</xdr:col>
      <xdr:colOff>19050</xdr:colOff>
      <xdr:row>85</xdr:row>
      <xdr:rowOff>152400</xdr:rowOff>
    </xdr:from>
    <xdr:ext cx="309124" cy="264560"/>
    <xdr:sp macro="" textlink="">
      <xdr:nvSpPr>
        <xdr:cNvPr id="167" name="TextBox 166"/>
        <xdr:cNvSpPr txBox="1"/>
      </xdr:nvSpPr>
      <xdr:spPr>
        <a:xfrm>
          <a:off x="314325" y="191166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2</a:t>
          </a:r>
        </a:p>
      </xdr:txBody>
    </xdr:sp>
    <xdr:clientData/>
  </xdr:oneCellAnchor>
  <xdr:oneCellAnchor>
    <xdr:from>
      <xdr:col>1</xdr:col>
      <xdr:colOff>0</xdr:colOff>
      <xdr:row>83</xdr:row>
      <xdr:rowOff>85725</xdr:rowOff>
    </xdr:from>
    <xdr:ext cx="309124" cy="264560"/>
    <xdr:sp macro="" textlink="">
      <xdr:nvSpPr>
        <xdr:cNvPr id="168" name="TextBox 167"/>
        <xdr:cNvSpPr txBox="1"/>
      </xdr:nvSpPr>
      <xdr:spPr>
        <a:xfrm>
          <a:off x="295275" y="186690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3</a:t>
          </a:r>
        </a:p>
      </xdr:txBody>
    </xdr:sp>
    <xdr:clientData/>
  </xdr:oneCellAnchor>
  <xdr:oneCellAnchor>
    <xdr:from>
      <xdr:col>1</xdr:col>
      <xdr:colOff>9525</xdr:colOff>
      <xdr:row>79</xdr:row>
      <xdr:rowOff>123825</xdr:rowOff>
    </xdr:from>
    <xdr:ext cx="309124" cy="264560"/>
    <xdr:sp macro="" textlink="">
      <xdr:nvSpPr>
        <xdr:cNvPr id="169" name="TextBox 168"/>
        <xdr:cNvSpPr txBox="1"/>
      </xdr:nvSpPr>
      <xdr:spPr>
        <a:xfrm>
          <a:off x="304800" y="179451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4</a:t>
          </a:r>
        </a:p>
      </xdr:txBody>
    </xdr:sp>
    <xdr:clientData/>
  </xdr:oneCellAnchor>
  <xdr:oneCellAnchor>
    <xdr:from>
      <xdr:col>1</xdr:col>
      <xdr:colOff>9525</xdr:colOff>
      <xdr:row>81</xdr:row>
      <xdr:rowOff>123825</xdr:rowOff>
    </xdr:from>
    <xdr:ext cx="309124" cy="264560"/>
    <xdr:sp macro="" textlink="">
      <xdr:nvSpPr>
        <xdr:cNvPr id="170" name="TextBox 169"/>
        <xdr:cNvSpPr txBox="1"/>
      </xdr:nvSpPr>
      <xdr:spPr>
        <a:xfrm>
          <a:off x="304800" y="183261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B</a:t>
          </a:r>
          <a:r>
            <a:rPr lang="lt-LT" sz="1100" strike="noStrike" baseline="-25000">
              <a:solidFill>
                <a:srgbClr val="FF0000"/>
              </a:solidFill>
            </a:rPr>
            <a:t>x</a:t>
          </a:r>
        </a:p>
      </xdr:txBody>
    </xdr:sp>
    <xdr:clientData/>
  </xdr:oneCellAnchor>
  <xdr:oneCellAnchor>
    <xdr:from>
      <xdr:col>6</xdr:col>
      <xdr:colOff>0</xdr:colOff>
      <xdr:row>89</xdr:row>
      <xdr:rowOff>152400</xdr:rowOff>
    </xdr:from>
    <xdr:ext cx="305276" cy="264560"/>
    <xdr:sp macro="" textlink="">
      <xdr:nvSpPr>
        <xdr:cNvPr id="171" name="TextBox 170"/>
        <xdr:cNvSpPr txBox="1"/>
      </xdr:nvSpPr>
      <xdr:spPr>
        <a:xfrm>
          <a:off x="4591050" y="198786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4</a:t>
          </a:r>
        </a:p>
      </xdr:txBody>
    </xdr:sp>
    <xdr:clientData/>
  </xdr:oneCellAnchor>
  <xdr:oneCellAnchor>
    <xdr:from>
      <xdr:col>1</xdr:col>
      <xdr:colOff>152400</xdr:colOff>
      <xdr:row>49</xdr:row>
      <xdr:rowOff>66675</xdr:rowOff>
    </xdr:from>
    <xdr:ext cx="1333501" cy="514349"/>
    <mc:AlternateContent xmlns:mc="http://schemas.openxmlformats.org/markup-compatibility/2006" xmlns:a14="http://schemas.microsoft.com/office/drawing/2010/main">
      <mc:Choice Requires="a14">
        <xdr:sp macro="" textlink="">
          <xdr:nvSpPr>
            <xdr:cNvPr id="55" name="TextBox 54"/>
            <xdr:cNvSpPr txBox="1"/>
          </xdr:nvSpPr>
          <xdr:spPr>
            <a:xfrm>
              <a:off x="447675" y="135540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55" name="TextBox 54"/>
            <xdr:cNvSpPr txBox="1"/>
          </xdr:nvSpPr>
          <xdr:spPr>
            <a:xfrm>
              <a:off x="447675" y="135540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104775</xdr:colOff>
      <xdr:row>52</xdr:row>
      <xdr:rowOff>123825</xdr:rowOff>
    </xdr:from>
    <xdr:ext cx="1401763" cy="504825"/>
    <mc:AlternateContent xmlns:mc="http://schemas.openxmlformats.org/markup-compatibility/2006" xmlns:a14="http://schemas.microsoft.com/office/drawing/2010/main">
      <mc:Choice Requires="a14">
        <xdr:sp macro="" textlink="">
          <xdr:nvSpPr>
            <xdr:cNvPr id="56" name="TextBox 55"/>
            <xdr:cNvSpPr txBox="1"/>
          </xdr:nvSpPr>
          <xdr:spPr>
            <a:xfrm>
              <a:off x="400050" y="141827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56" name="TextBox 55"/>
            <xdr:cNvSpPr txBox="1"/>
          </xdr:nvSpPr>
          <xdr:spPr>
            <a:xfrm>
              <a:off x="400050" y="1418272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85725</xdr:colOff>
      <xdr:row>57</xdr:row>
      <xdr:rowOff>133350</xdr:rowOff>
    </xdr:from>
    <xdr:ext cx="1295400" cy="504825"/>
    <mc:AlternateContent xmlns:mc="http://schemas.openxmlformats.org/markup-compatibility/2006" xmlns:a14="http://schemas.microsoft.com/office/drawing/2010/main">
      <mc:Choice Requires="a14">
        <xdr:sp macro="" textlink="">
          <xdr:nvSpPr>
            <xdr:cNvPr id="57" name="TextBox 56"/>
            <xdr:cNvSpPr txBox="1"/>
          </xdr:nvSpPr>
          <xdr:spPr>
            <a:xfrm>
              <a:off x="381000" y="151638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57" name="TextBox 56"/>
            <xdr:cNvSpPr txBox="1"/>
          </xdr:nvSpPr>
          <xdr:spPr>
            <a:xfrm>
              <a:off x="381000" y="151638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152400</xdr:colOff>
          <xdr:row>23</xdr:row>
          <xdr:rowOff>114300</xdr:rowOff>
        </xdr:from>
        <xdr:to>
          <xdr:col>10</xdr:col>
          <xdr:colOff>428625</xdr:colOff>
          <xdr:row>24</xdr:row>
          <xdr:rowOff>85725</xdr:rowOff>
        </xdr:to>
        <xdr:sp macro="" textlink="">
          <xdr:nvSpPr>
            <xdr:cNvPr id="109577" name="Check Box 9" hidden="1">
              <a:extLst>
                <a:ext uri="{63B3BB69-23CF-44E3-9099-C40C66FF867C}">
                  <a14:compatExt spid="_x0000_s10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25</xdr:row>
          <xdr:rowOff>114300</xdr:rowOff>
        </xdr:from>
        <xdr:to>
          <xdr:col>10</xdr:col>
          <xdr:colOff>428625</xdr:colOff>
          <xdr:row>26</xdr:row>
          <xdr:rowOff>114300</xdr:rowOff>
        </xdr:to>
        <xdr:sp macro="" textlink="">
          <xdr:nvSpPr>
            <xdr:cNvPr id="109578" name="Check Box 10" hidden="1">
              <a:extLst>
                <a:ext uri="{63B3BB69-23CF-44E3-9099-C40C66FF867C}">
                  <a14:compatExt spid="_x0000_s10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27</xdr:row>
          <xdr:rowOff>114300</xdr:rowOff>
        </xdr:from>
        <xdr:to>
          <xdr:col>10</xdr:col>
          <xdr:colOff>428625</xdr:colOff>
          <xdr:row>28</xdr:row>
          <xdr:rowOff>95250</xdr:rowOff>
        </xdr:to>
        <xdr:sp macro="" textlink="">
          <xdr:nvSpPr>
            <xdr:cNvPr id="109579" name="Check Box 11" hidden="1">
              <a:extLst>
                <a:ext uri="{63B3BB69-23CF-44E3-9099-C40C66FF867C}">
                  <a14:compatExt spid="_x0000_s10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xdr:row>
          <xdr:rowOff>114300</xdr:rowOff>
        </xdr:from>
        <xdr:to>
          <xdr:col>10</xdr:col>
          <xdr:colOff>428625</xdr:colOff>
          <xdr:row>30</xdr:row>
          <xdr:rowOff>142875</xdr:rowOff>
        </xdr:to>
        <xdr:sp macro="" textlink="">
          <xdr:nvSpPr>
            <xdr:cNvPr id="109580" name="Check Box 12" hidden="1">
              <a:extLst>
                <a:ext uri="{63B3BB69-23CF-44E3-9099-C40C66FF867C}">
                  <a14:compatExt spid="_x0000_s10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31</xdr:row>
          <xdr:rowOff>114300</xdr:rowOff>
        </xdr:from>
        <xdr:to>
          <xdr:col>10</xdr:col>
          <xdr:colOff>428625</xdr:colOff>
          <xdr:row>32</xdr:row>
          <xdr:rowOff>142875</xdr:rowOff>
        </xdr:to>
        <xdr:sp macro="" textlink="">
          <xdr:nvSpPr>
            <xdr:cNvPr id="109581" name="Check Box 13" hidden="1">
              <a:extLst>
                <a:ext uri="{63B3BB69-23CF-44E3-9099-C40C66FF867C}">
                  <a14:compatExt spid="_x0000_s10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xdr:col>
      <xdr:colOff>135343</xdr:colOff>
      <xdr:row>54</xdr:row>
      <xdr:rowOff>130249</xdr:rowOff>
    </xdr:from>
    <xdr:ext cx="1295400" cy="504825"/>
    <mc:AlternateContent xmlns:mc="http://schemas.openxmlformats.org/markup-compatibility/2006" xmlns:a14="http://schemas.microsoft.com/office/drawing/2010/main">
      <mc:Choice Requires="a14">
        <xdr:sp macro="" textlink="">
          <xdr:nvSpPr>
            <xdr:cNvPr id="10" name="TextBox 9"/>
            <xdr:cNvSpPr txBox="1"/>
          </xdr:nvSpPr>
          <xdr:spPr>
            <a:xfrm>
              <a:off x="434384" y="14860772"/>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t>P</a:t>
              </a:r>
              <a14:m>
                <m:oMath xmlns:m="http://schemas.openxmlformats.org/officeDocument/2006/math">
                  <m:r>
                    <a:rPr lang="lt-LT" sz="1400" b="0" i="1" baseline="-25000">
                      <a:latin typeface="Cambria Math" panose="02040503050406030204" pitchFamily="18" charset="0"/>
                    </a:rPr>
                    <m:t>𝑖</m:t>
                  </m:r>
                  <m:r>
                    <a:rPr lang="lt-LT" sz="1400" i="1">
                      <a:latin typeface="Cambria Math" panose="02040503050406030204" pitchFamily="18" charset="0"/>
                    </a:rPr>
                    <m:t>=</m:t>
                  </m:r>
                </m:oMath>
              </a14:m>
              <a:r>
                <a:rPr lang="lt-LT" sz="1400" i="1"/>
                <a:t> </a:t>
              </a:r>
              <a14:m>
                <m:oMath xmlns:m="http://schemas.openxmlformats.org/officeDocument/2006/math">
                  <m:f>
                    <m:fPr>
                      <m:ctrlPr>
                        <a:rPr lang="lt-LT" sz="1400" i="1">
                          <a:latin typeface="Cambria Math" panose="02040503050406030204" pitchFamily="18" charset="0"/>
                        </a:rPr>
                      </m:ctrlPr>
                    </m:fPr>
                    <m:num>
                      <m:sSub>
                        <m:sSubPr>
                          <m:ctrlPr>
                            <a:rPr lang="lt-LT" sz="1400" i="1">
                              <a:latin typeface="Cambria Math" panose="02040503050406030204" pitchFamily="18" charset="0"/>
                            </a:rPr>
                          </m:ctrlPr>
                        </m:sSubPr>
                        <m:e>
                          <m:r>
                            <a:rPr lang="lt-LT" sz="1400" b="0" i="1">
                              <a:latin typeface="Cambria Math" panose="02040503050406030204" pitchFamily="18" charset="0"/>
                            </a:rPr>
                            <m:t>𝐵</m:t>
                          </m:r>
                        </m:e>
                        <m:sub>
                          <m:r>
                            <a:rPr lang="lt-LT" sz="1400" b="0" i="1">
                              <a:latin typeface="Cambria Math" panose="02040503050406030204" pitchFamily="18" charset="0"/>
                            </a:rPr>
                            <m:t>𝑖</m:t>
                          </m:r>
                        </m:sub>
                      </m:sSub>
                    </m:num>
                    <m:den>
                      <m:sSub>
                        <m:sSubPr>
                          <m:ctrlPr>
                            <a:rPr lang="lt-LT" sz="1400" i="1">
                              <a:latin typeface="Cambria Math" panose="02040503050406030204" pitchFamily="18" charset="0"/>
                            </a:rPr>
                          </m:ctrlPr>
                        </m:sSubPr>
                        <m:e>
                          <m:r>
                            <a:rPr lang="lt-LT" sz="1400" b="0" i="1">
                              <a:latin typeface="Cambria Math" panose="02040503050406030204" pitchFamily="18" charset="0"/>
                            </a:rPr>
                            <m:t>𝐵</m:t>
                          </m:r>
                        </m:e>
                        <m:sub>
                          <m:r>
                            <a:rPr lang="lt-LT" sz="1400" b="0" i="1">
                              <a:latin typeface="Cambria Math" panose="02040503050406030204" pitchFamily="18" charset="0"/>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0" name="TextBox 9"/>
            <xdr:cNvSpPr txBox="1"/>
          </xdr:nvSpPr>
          <xdr:spPr>
            <a:xfrm>
              <a:off x="434384" y="14860772"/>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t>P</a:t>
              </a:r>
              <a:r>
                <a:rPr lang="lt-LT" sz="1400" b="0" i="0" baseline="-25000">
                  <a:latin typeface="Cambria Math" panose="02040503050406030204" pitchFamily="18" charset="0"/>
                </a:rPr>
                <a:t>𝑖</a:t>
              </a:r>
              <a:r>
                <a:rPr lang="lt-LT" sz="1400" i="0">
                  <a:latin typeface="Cambria Math" panose="02040503050406030204" pitchFamily="18" charset="0"/>
                </a:rPr>
                <a:t>=</a:t>
              </a:r>
              <a:r>
                <a:rPr lang="lt-LT" sz="1400" i="1"/>
                <a:t> </a:t>
              </a:r>
              <a:r>
                <a:rPr lang="lt-LT" sz="1400" b="0" i="0">
                  <a:latin typeface="Cambria Math" panose="02040503050406030204" pitchFamily="18" charset="0"/>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p>
          </xdr:txBody>
        </xdr:sp>
      </mc:Fallback>
    </mc:AlternateContent>
    <xdr:clientData/>
  </xdr:oneCellAnchor>
  <xdr:oneCellAnchor>
    <xdr:from>
      <xdr:col>1</xdr:col>
      <xdr:colOff>77529</xdr:colOff>
      <xdr:row>51</xdr:row>
      <xdr:rowOff>69334</xdr:rowOff>
    </xdr:from>
    <xdr:ext cx="1333501" cy="514349"/>
    <mc:AlternateContent xmlns:mc="http://schemas.openxmlformats.org/markup-compatibility/2006" xmlns:a14="http://schemas.microsoft.com/office/drawing/2010/main">
      <mc:Choice Requires="a14">
        <xdr:sp macro="" textlink="">
          <xdr:nvSpPr>
            <xdr:cNvPr id="11" name="TextBox 10"/>
            <xdr:cNvSpPr txBox="1"/>
          </xdr:nvSpPr>
          <xdr:spPr>
            <a:xfrm>
              <a:off x="376570" y="1409102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lt-LT"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lt-LT"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11" name="TextBox 10"/>
            <xdr:cNvSpPr txBox="1"/>
          </xdr:nvSpPr>
          <xdr:spPr>
            <a:xfrm>
              <a:off x="376570" y="1409102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lt-LT"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lt-LT"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2</xdr:col>
      <xdr:colOff>329388</xdr:colOff>
      <xdr:row>66</xdr:row>
      <xdr:rowOff>128255</xdr:rowOff>
    </xdr:from>
    <xdr:ext cx="2425086" cy="422039"/>
    <mc:AlternateContent xmlns:mc="http://schemas.openxmlformats.org/markup-compatibility/2006" xmlns:a14="http://schemas.microsoft.com/office/drawing/2010/main">
      <mc:Choice Requires="a14">
        <xdr:sp macro="" textlink="">
          <xdr:nvSpPr>
            <xdr:cNvPr id="12" name="TextBox 11"/>
            <xdr:cNvSpPr txBox="1"/>
          </xdr:nvSpPr>
          <xdr:spPr>
            <a:xfrm>
              <a:off x="2090405" y="16929912"/>
              <a:ext cx="2425086" cy="422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lt-LT" sz="1300" i="1">
                            <a:solidFill>
                              <a:sysClr val="windowText" lastClr="000000"/>
                            </a:solidFill>
                            <a:latin typeface="Cambria Math" panose="02040503050406030204" pitchFamily="18" charset="0"/>
                            <a:ea typeface="+mn-ea"/>
                            <a:cs typeface="+mn-cs"/>
                          </a:rPr>
                        </m:ctrlPr>
                      </m:sSubPr>
                      <m:e>
                        <m:r>
                          <a:rPr lang="lt-LT"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𝑥</m:t>
                        </m:r>
                      </m:sub>
                    </m:sSub>
                    <m:r>
                      <a:rPr lang="lt-LT" sz="1300" i="1">
                        <a:solidFill>
                          <a:sysClr val="windowText" lastClr="000000"/>
                        </a:solidFill>
                        <a:latin typeface="Cambria Math" panose="02040503050406030204" pitchFamily="18" charset="0"/>
                        <a:ea typeface="+mn-ea"/>
                        <a:cs typeface="+mn-cs"/>
                      </a:rPr>
                      <m:t>= </m:t>
                    </m:r>
                    <m:sSub>
                      <m:sSubPr>
                        <m:ctrlPr>
                          <a:rPr lang="lt-LT" sz="1300" i="1">
                            <a:solidFill>
                              <a:sysClr val="windowText" lastClr="000000"/>
                            </a:solidFill>
                            <a:latin typeface="Cambria Math" panose="02040503050406030204" pitchFamily="18" charset="0"/>
                            <a:ea typeface="+mn-ea"/>
                            <a:cs typeface="+mn-cs"/>
                          </a:rPr>
                        </m:ctrlPr>
                      </m:sSubPr>
                      <m:e>
                        <m:r>
                          <a:rPr lang="lt-LT" sz="1300" i="1">
                            <a:solidFill>
                              <a:sysClr val="windowText" lastClr="000000"/>
                            </a:solidFill>
                            <a:latin typeface="Cambria Math" panose="02040503050406030204" pitchFamily="18" charset="0"/>
                            <a:ea typeface="+mn-ea"/>
                            <a:cs typeface="+mn-cs"/>
                          </a:rPr>
                          <m:t>𝐵</m:t>
                        </m:r>
                      </m:e>
                      <m:sub>
                        <m:r>
                          <a:rPr lang="lt-LT" sz="1300" i="1">
                            <a:solidFill>
                              <a:sysClr val="windowText" lastClr="000000"/>
                            </a:solidFill>
                            <a:latin typeface="Cambria Math" panose="02040503050406030204" pitchFamily="18" charset="0"/>
                            <a:ea typeface="+mn-ea"/>
                            <a:cs typeface="+mn-cs"/>
                          </a:rPr>
                          <m:t>3</m:t>
                        </m:r>
                        <m:r>
                          <a:rPr lang="en-US" sz="1300" i="1">
                            <a:solidFill>
                              <a:sysClr val="windowText" lastClr="000000"/>
                            </a:solidFill>
                            <a:latin typeface="Cambria Math" panose="02040503050406030204" pitchFamily="18" charset="0"/>
                            <a:ea typeface="+mn-ea"/>
                            <a:cs typeface="+mn-cs"/>
                          </a:rPr>
                          <m:t> </m:t>
                        </m:r>
                      </m:sub>
                    </m:sSub>
                    <m:r>
                      <a:rPr lang="en-US" sz="1300" i="1">
                        <a:solidFill>
                          <a:sysClr val="windowText" lastClr="000000"/>
                        </a:solidFill>
                        <a:latin typeface="Cambria Math" panose="02040503050406030204" pitchFamily="18" charset="0"/>
                        <a:ea typeface="+mn-ea"/>
                        <a:cs typeface="+mn-cs"/>
                      </a:rPr>
                      <m:t>+</m:t>
                    </m:r>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𝑥</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3</m:t>
                            </m:r>
                          </m:sub>
                        </m:sSub>
                      </m:e>
                    </m:d>
                    <m:r>
                      <a:rPr lang="en-US" sz="1300" i="1">
                        <a:solidFill>
                          <a:srgbClr val="FF0000"/>
                        </a:solidFill>
                        <a:latin typeface="Cambria Math" panose="02040503050406030204" pitchFamily="18" charset="0"/>
                        <a:ea typeface="+mn-ea"/>
                        <a:cs typeface="+mn-cs"/>
                      </a:rPr>
                      <m:t> </m:t>
                    </m:r>
                    <m:f>
                      <m:fPr>
                        <m:ctrlPr>
                          <a:rPr lang="en-US" sz="1300" i="1">
                            <a:solidFill>
                              <a:sysClr val="windowText" lastClr="000000"/>
                            </a:solidFill>
                            <a:latin typeface="Cambria Math" panose="02040503050406030204" pitchFamily="18" charset="0"/>
                            <a:ea typeface="+mn-ea"/>
                            <a:cs typeface="+mn-cs"/>
                          </a:rPr>
                        </m:ctrlPr>
                      </m:fPr>
                      <m:num>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4</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3</m:t>
                                </m:r>
                              </m:sub>
                            </m:sSub>
                          </m:e>
                        </m:d>
                      </m:num>
                      <m:den>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4</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3</m:t>
                                </m:r>
                              </m:sub>
                            </m:sSub>
                          </m:e>
                        </m:d>
                      </m:den>
                    </m:f>
                  </m:oMath>
                </m:oMathPara>
              </a14:m>
              <a:endParaRPr lang="lt-LT" sz="1300" i="1">
                <a:solidFill>
                  <a:srgbClr val="FF0000"/>
                </a:solidFill>
                <a:latin typeface="Cambria Math" panose="02040503050406030204" pitchFamily="18" charset="0"/>
                <a:ea typeface="+mn-ea"/>
                <a:cs typeface="+mn-cs"/>
              </a:endParaRPr>
            </a:p>
          </xdr:txBody>
        </xdr:sp>
      </mc:Choice>
      <mc:Fallback xmlns="">
        <xdr:sp macro="" textlink="">
          <xdr:nvSpPr>
            <xdr:cNvPr id="12" name="TextBox 11"/>
            <xdr:cNvSpPr txBox="1"/>
          </xdr:nvSpPr>
          <xdr:spPr>
            <a:xfrm>
              <a:off x="2090405" y="16929912"/>
              <a:ext cx="2425086" cy="422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lt-LT" sz="1300" i="0">
                  <a:solidFill>
                    <a:sysClr val="windowText" lastClr="000000"/>
                  </a:solidFill>
                  <a:latin typeface="Cambria Math" panose="02040503050406030204" pitchFamily="18" charset="0"/>
                  <a:ea typeface="+mn-ea"/>
                  <a:cs typeface="+mn-cs"/>
                </a:rPr>
                <a:t>𝐵_</a:t>
              </a:r>
              <a:r>
                <a:rPr lang="en-US" sz="1300" i="0">
                  <a:solidFill>
                    <a:sysClr val="windowText" lastClr="000000"/>
                  </a:solidFill>
                  <a:latin typeface="Cambria Math" panose="02040503050406030204" pitchFamily="18" charset="0"/>
                  <a:ea typeface="+mn-ea"/>
                  <a:cs typeface="+mn-cs"/>
                </a:rPr>
                <a:t>𝑥</a:t>
              </a:r>
              <a:r>
                <a:rPr lang="lt-LT" sz="1300" i="0">
                  <a:solidFill>
                    <a:sysClr val="windowText" lastClr="000000"/>
                  </a:solidFill>
                  <a:latin typeface="Cambria Math" panose="02040503050406030204" pitchFamily="18" charset="0"/>
                  <a:ea typeface="+mn-ea"/>
                  <a:cs typeface="+mn-cs"/>
                </a:rPr>
                <a:t>= 𝐵_(3</a:t>
              </a:r>
              <a:r>
                <a:rPr lang="en-US" sz="1300" i="0">
                  <a:solidFill>
                    <a:sysClr val="windowText" lastClr="000000"/>
                  </a:solidFill>
                  <a:latin typeface="Cambria Math" panose="02040503050406030204" pitchFamily="18" charset="0"/>
                  <a:ea typeface="+mn-ea"/>
                  <a:cs typeface="+mn-cs"/>
                </a:rPr>
                <a:t> </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𝑃</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𝑥  − 𝑃_3 )</a:t>
              </a:r>
              <a:r>
                <a:rPr lang="en-US" sz="1300" i="0">
                  <a:solidFill>
                    <a:srgbClr val="FF0000"/>
                  </a:solidFill>
                  <a:latin typeface="Cambria Math" panose="02040503050406030204" pitchFamily="18" charset="0"/>
                  <a:ea typeface="+mn-ea"/>
                  <a:cs typeface="+mn-cs"/>
                </a:rPr>
                <a:t>  </a:t>
              </a:r>
              <a:r>
                <a:rPr lang="lt-LT" sz="1300" i="0">
                  <a:solidFill>
                    <a:sysClr val="windowText" lastClr="000000"/>
                  </a:solidFill>
                  <a:latin typeface="Cambria Math" panose="02040503050406030204" pitchFamily="18" charset="0"/>
                  <a:ea typeface="+mn-ea"/>
                  <a:cs typeface="+mn-cs"/>
                </a:rPr>
                <a:t> </a:t>
              </a:r>
              <a:r>
                <a:rPr lang="en-US" sz="1300" i="0">
                  <a:solidFill>
                    <a:sysClr val="windowText" lastClr="000000"/>
                  </a:solidFill>
                  <a:latin typeface="Cambria Math" panose="02040503050406030204" pitchFamily="18" charset="0"/>
                  <a:ea typeface="+mn-ea"/>
                  <a:cs typeface="+mn-cs"/>
                </a:rPr>
                <a:t>(</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𝐵</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4  − 𝐵_3 ))/(</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𝑃</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4  − 𝑃_3 ) )</a:t>
              </a:r>
              <a:endParaRPr lang="lt-LT" sz="1300" i="1">
                <a:solidFill>
                  <a:srgbClr val="FF0000"/>
                </a:solidFill>
                <a:latin typeface="Cambria Math" panose="02040503050406030204" pitchFamily="18" charset="0"/>
                <a:ea typeface="+mn-ea"/>
                <a:cs typeface="+mn-cs"/>
              </a:endParaRPr>
            </a:p>
          </xdr:txBody>
        </xdr:sp>
      </mc:Fallback>
    </mc:AlternateContent>
    <xdr:clientData/>
  </xdr:oneCellAnchor>
  <xdr:twoCellAnchor>
    <xdr:from>
      <xdr:col>3</xdr:col>
      <xdr:colOff>647700</xdr:colOff>
      <xdr:row>82</xdr:row>
      <xdr:rowOff>85725</xdr:rowOff>
    </xdr:from>
    <xdr:to>
      <xdr:col>5</xdr:col>
      <xdr:colOff>495300</xdr:colOff>
      <xdr:row>86</xdr:row>
      <xdr:rowOff>19051</xdr:rowOff>
    </xdr:to>
    <xdr:cxnSp macro="">
      <xdr:nvCxnSpPr>
        <xdr:cNvPr id="18" name="Straight Connector 17"/>
        <xdr:cNvCxnSpPr/>
      </xdr:nvCxnSpPr>
      <xdr:spPr>
        <a:xfrm flipV="1">
          <a:off x="3114675" y="17973675"/>
          <a:ext cx="1276350" cy="695326"/>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59535</xdr:colOff>
      <xdr:row>3</xdr:row>
      <xdr:rowOff>26790</xdr:rowOff>
    </xdr:from>
    <xdr:to>
      <xdr:col>0</xdr:col>
      <xdr:colOff>211935</xdr:colOff>
      <xdr:row>3</xdr:row>
      <xdr:rowOff>180777</xdr:rowOff>
    </xdr:to>
    <xdr:sp macro="" textlink="">
      <xdr:nvSpPr>
        <xdr:cNvPr id="40" name="Freeform 39">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41" name="Freeform 40">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42" name="Freeform 41">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95</xdr:row>
      <xdr:rowOff>38100</xdr:rowOff>
    </xdr:from>
    <xdr:to>
      <xdr:col>11</xdr:col>
      <xdr:colOff>471489</xdr:colOff>
      <xdr:row>96</xdr:row>
      <xdr:rowOff>0</xdr:rowOff>
    </xdr:to>
    <xdr:sp macro="" textlink="">
      <xdr:nvSpPr>
        <xdr:cNvPr id="43" name="Freeform 42">
          <a:hlinkClick xmlns:r="http://schemas.openxmlformats.org/officeDocument/2006/relationships" r:id="rId4"/>
        </xdr:cNvPr>
        <xdr:cNvSpPr>
          <a:spLocks noEditPoints="1"/>
        </xdr:cNvSpPr>
      </xdr:nvSpPr>
      <xdr:spPr bwMode="auto">
        <a:xfrm>
          <a:off x="8267701" y="20202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172</xdr:row>
      <xdr:rowOff>38100</xdr:rowOff>
    </xdr:from>
    <xdr:to>
      <xdr:col>11</xdr:col>
      <xdr:colOff>471489</xdr:colOff>
      <xdr:row>173</xdr:row>
      <xdr:rowOff>0</xdr:rowOff>
    </xdr:to>
    <xdr:sp macro="" textlink="">
      <xdr:nvSpPr>
        <xdr:cNvPr id="44" name="Freeform 43">
          <a:hlinkClick xmlns:r="http://schemas.openxmlformats.org/officeDocument/2006/relationships" r:id="rId4"/>
        </xdr:cNvPr>
        <xdr:cNvSpPr>
          <a:spLocks noEditPoints="1"/>
        </xdr:cNvSpPr>
      </xdr:nvSpPr>
      <xdr:spPr bwMode="auto">
        <a:xfrm>
          <a:off x="7648576" y="205263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101</xdr:row>
      <xdr:rowOff>20053</xdr:rowOff>
    </xdr:from>
    <xdr:to>
      <xdr:col>0</xdr:col>
      <xdr:colOff>279317</xdr:colOff>
      <xdr:row>101</xdr:row>
      <xdr:rowOff>208966</xdr:rowOff>
    </xdr:to>
    <xdr:sp macro="" textlink="">
      <xdr:nvSpPr>
        <xdr:cNvPr id="45" name="Freeform 44"/>
        <xdr:cNvSpPr>
          <a:spLocks noEditPoints="1"/>
        </xdr:cNvSpPr>
      </xdr:nvSpPr>
      <xdr:spPr bwMode="auto">
        <a:xfrm>
          <a:off x="58654" y="1661260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609602</xdr:colOff>
      <xdr:row>18</xdr:row>
      <xdr:rowOff>257179</xdr:rowOff>
    </xdr:from>
    <xdr:to>
      <xdr:col>6</xdr:col>
      <xdr:colOff>659132</xdr:colOff>
      <xdr:row>18</xdr:row>
      <xdr:rowOff>356240</xdr:rowOff>
    </xdr:to>
    <xdr:sp macro="" textlink="">
      <xdr:nvSpPr>
        <xdr:cNvPr id="46" name="Isosceles Triangle 45"/>
        <xdr:cNvSpPr/>
      </xdr:nvSpPr>
      <xdr:spPr>
        <a:xfrm rot="5400000">
          <a:off x="5194936" y="5844545"/>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47625</xdr:colOff>
      <xdr:row>106</xdr:row>
      <xdr:rowOff>47625</xdr:rowOff>
    </xdr:from>
    <xdr:to>
      <xdr:col>0</xdr:col>
      <xdr:colOff>268288</xdr:colOff>
      <xdr:row>107</xdr:row>
      <xdr:rowOff>160338</xdr:rowOff>
    </xdr:to>
    <xdr:sp macro="" textlink="">
      <xdr:nvSpPr>
        <xdr:cNvPr id="47" name="Freeform 46"/>
        <xdr:cNvSpPr>
          <a:spLocks noEditPoints="1"/>
        </xdr:cNvSpPr>
      </xdr:nvSpPr>
      <xdr:spPr bwMode="auto">
        <a:xfrm>
          <a:off x="47625" y="2217420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58</xdr:row>
      <xdr:rowOff>0</xdr:rowOff>
    </xdr:from>
    <xdr:to>
      <xdr:col>0</xdr:col>
      <xdr:colOff>268288</xdr:colOff>
      <xdr:row>58</xdr:row>
      <xdr:rowOff>169863</xdr:rowOff>
    </xdr:to>
    <xdr:sp macro="" textlink="">
      <xdr:nvSpPr>
        <xdr:cNvPr id="48" name="Freeform 47"/>
        <xdr:cNvSpPr>
          <a:spLocks noEditPoints="1"/>
        </xdr:cNvSpPr>
      </xdr:nvSpPr>
      <xdr:spPr bwMode="auto">
        <a:xfrm>
          <a:off x="47625" y="134969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20</xdr:row>
      <xdr:rowOff>0</xdr:rowOff>
    </xdr:from>
    <xdr:to>
      <xdr:col>0</xdr:col>
      <xdr:colOff>258763</xdr:colOff>
      <xdr:row>20</xdr:row>
      <xdr:rowOff>169863</xdr:rowOff>
    </xdr:to>
    <xdr:sp macro="" textlink="">
      <xdr:nvSpPr>
        <xdr:cNvPr id="49" name="Freeform 48"/>
        <xdr:cNvSpPr>
          <a:spLocks noEditPoints="1"/>
        </xdr:cNvSpPr>
      </xdr:nvSpPr>
      <xdr:spPr bwMode="auto">
        <a:xfrm>
          <a:off x="38100" y="63436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342900</xdr:colOff>
      <xdr:row>91</xdr:row>
      <xdr:rowOff>47625</xdr:rowOff>
    </xdr:from>
    <xdr:to>
      <xdr:col>7</xdr:col>
      <xdr:colOff>361950</xdr:colOff>
      <xdr:row>91</xdr:row>
      <xdr:rowOff>47625</xdr:rowOff>
    </xdr:to>
    <xdr:cxnSp macro="">
      <xdr:nvCxnSpPr>
        <xdr:cNvPr id="50" name="Straight Arrow Connector 49"/>
        <xdr:cNvCxnSpPr/>
      </xdr:nvCxnSpPr>
      <xdr:spPr>
        <a:xfrm flipV="1">
          <a:off x="638175" y="19650075"/>
          <a:ext cx="50482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79</xdr:row>
      <xdr:rowOff>95250</xdr:rowOff>
    </xdr:from>
    <xdr:to>
      <xdr:col>1</xdr:col>
      <xdr:colOff>342900</xdr:colOff>
      <xdr:row>91</xdr:row>
      <xdr:rowOff>57151</xdr:rowOff>
    </xdr:to>
    <xdr:cxnSp macro="">
      <xdr:nvCxnSpPr>
        <xdr:cNvPr id="51" name="Straight Arrow Connector 50"/>
        <xdr:cNvCxnSpPr/>
      </xdr:nvCxnSpPr>
      <xdr:spPr>
        <a:xfrm flipV="1">
          <a:off x="638175" y="17411700"/>
          <a:ext cx="0" cy="2247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86</xdr:row>
      <xdr:rowOff>9525</xdr:rowOff>
    </xdr:from>
    <xdr:to>
      <xdr:col>3</xdr:col>
      <xdr:colOff>657225</xdr:colOff>
      <xdr:row>88</xdr:row>
      <xdr:rowOff>95250</xdr:rowOff>
    </xdr:to>
    <xdr:cxnSp macro="">
      <xdr:nvCxnSpPr>
        <xdr:cNvPr id="52" name="Straight Connector 51"/>
        <xdr:cNvCxnSpPr/>
      </xdr:nvCxnSpPr>
      <xdr:spPr>
        <a:xfrm flipV="1">
          <a:off x="2352675" y="18659475"/>
          <a:ext cx="771525" cy="46672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1057275</xdr:colOff>
      <xdr:row>88</xdr:row>
      <xdr:rowOff>104775</xdr:rowOff>
    </xdr:from>
    <xdr:to>
      <xdr:col>2</xdr:col>
      <xdr:colOff>600075</xdr:colOff>
      <xdr:row>89</xdr:row>
      <xdr:rowOff>142875</xdr:rowOff>
    </xdr:to>
    <xdr:cxnSp macro="">
      <xdr:nvCxnSpPr>
        <xdr:cNvPr id="53" name="Straight Connector 52"/>
        <xdr:cNvCxnSpPr/>
      </xdr:nvCxnSpPr>
      <xdr:spPr>
        <a:xfrm flipV="1">
          <a:off x="1352550" y="19135725"/>
          <a:ext cx="1000125" cy="2286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1047750</xdr:colOff>
      <xdr:row>89</xdr:row>
      <xdr:rowOff>152400</xdr:rowOff>
    </xdr:from>
    <xdr:to>
      <xdr:col>1</xdr:col>
      <xdr:colOff>1047750</xdr:colOff>
      <xdr:row>91</xdr:row>
      <xdr:rowOff>85725</xdr:rowOff>
    </xdr:to>
    <xdr:cxnSp macro="">
      <xdr:nvCxnSpPr>
        <xdr:cNvPr id="54" name="Straight Connector 53"/>
        <xdr:cNvCxnSpPr/>
      </xdr:nvCxnSpPr>
      <xdr:spPr>
        <a:xfrm>
          <a:off x="1343025" y="19373850"/>
          <a:ext cx="0" cy="31432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581025</xdr:colOff>
      <xdr:row>88</xdr:row>
      <xdr:rowOff>123825</xdr:rowOff>
    </xdr:from>
    <xdr:to>
      <xdr:col>2</xdr:col>
      <xdr:colOff>581025</xdr:colOff>
      <xdr:row>91</xdr:row>
      <xdr:rowOff>76200</xdr:rowOff>
    </xdr:to>
    <xdr:cxnSp macro="">
      <xdr:nvCxnSpPr>
        <xdr:cNvPr id="55" name="Straight Connector 54"/>
        <xdr:cNvCxnSpPr/>
      </xdr:nvCxnSpPr>
      <xdr:spPr>
        <a:xfrm>
          <a:off x="2333625" y="19154775"/>
          <a:ext cx="0" cy="5238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657225</xdr:colOff>
      <xdr:row>86</xdr:row>
      <xdr:rowOff>38100</xdr:rowOff>
    </xdr:from>
    <xdr:to>
      <xdr:col>3</xdr:col>
      <xdr:colOff>657225</xdr:colOff>
      <xdr:row>91</xdr:row>
      <xdr:rowOff>66675</xdr:rowOff>
    </xdr:to>
    <xdr:cxnSp macro="">
      <xdr:nvCxnSpPr>
        <xdr:cNvPr id="56" name="Straight Connector 55"/>
        <xdr:cNvCxnSpPr/>
      </xdr:nvCxnSpPr>
      <xdr:spPr>
        <a:xfrm>
          <a:off x="3124200" y="18688050"/>
          <a:ext cx="0" cy="9810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504825</xdr:colOff>
      <xdr:row>82</xdr:row>
      <xdr:rowOff>66675</xdr:rowOff>
    </xdr:from>
    <xdr:to>
      <xdr:col>5</xdr:col>
      <xdr:colOff>504825</xdr:colOff>
      <xdr:row>91</xdr:row>
      <xdr:rowOff>66675</xdr:rowOff>
    </xdr:to>
    <xdr:cxnSp macro="">
      <xdr:nvCxnSpPr>
        <xdr:cNvPr id="57" name="Straight Connector 56"/>
        <xdr:cNvCxnSpPr/>
      </xdr:nvCxnSpPr>
      <xdr:spPr>
        <a:xfrm>
          <a:off x="4400550" y="17954625"/>
          <a:ext cx="0" cy="17145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504826</xdr:colOff>
      <xdr:row>84</xdr:row>
      <xdr:rowOff>142875</xdr:rowOff>
    </xdr:from>
    <xdr:to>
      <xdr:col>4</xdr:col>
      <xdr:colOff>504826</xdr:colOff>
      <xdr:row>91</xdr:row>
      <xdr:rowOff>62625</xdr:rowOff>
    </xdr:to>
    <xdr:cxnSp macro="">
      <xdr:nvCxnSpPr>
        <xdr:cNvPr id="58" name="Straight Connector 57"/>
        <xdr:cNvCxnSpPr/>
      </xdr:nvCxnSpPr>
      <xdr:spPr>
        <a:xfrm flipH="1">
          <a:off x="3686176" y="18411825"/>
          <a:ext cx="0" cy="125325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84</xdr:row>
      <xdr:rowOff>85725</xdr:rowOff>
    </xdr:from>
    <xdr:to>
      <xdr:col>4</xdr:col>
      <xdr:colOff>504825</xdr:colOff>
      <xdr:row>84</xdr:row>
      <xdr:rowOff>85725</xdr:rowOff>
    </xdr:to>
    <xdr:cxnSp macro="">
      <xdr:nvCxnSpPr>
        <xdr:cNvPr id="59" name="Straight Connector 58"/>
        <xdr:cNvCxnSpPr/>
      </xdr:nvCxnSpPr>
      <xdr:spPr>
        <a:xfrm flipH="1">
          <a:off x="647700" y="18354675"/>
          <a:ext cx="3038475"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904875</xdr:colOff>
      <xdr:row>91</xdr:row>
      <xdr:rowOff>123825</xdr:rowOff>
    </xdr:from>
    <xdr:ext cx="305276" cy="264560"/>
    <xdr:sp macro="" textlink="">
      <xdr:nvSpPr>
        <xdr:cNvPr id="60" name="TextBox 59"/>
        <xdr:cNvSpPr txBox="1"/>
      </xdr:nvSpPr>
      <xdr:spPr>
        <a:xfrm>
          <a:off x="1200150" y="197262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1</a:t>
          </a:r>
        </a:p>
      </xdr:txBody>
    </xdr:sp>
    <xdr:clientData/>
  </xdr:oneCellAnchor>
  <xdr:twoCellAnchor>
    <xdr:from>
      <xdr:col>1</xdr:col>
      <xdr:colOff>342900</xdr:colOff>
      <xdr:row>82</xdr:row>
      <xdr:rowOff>85725</xdr:rowOff>
    </xdr:from>
    <xdr:to>
      <xdr:col>5</xdr:col>
      <xdr:colOff>523875</xdr:colOff>
      <xdr:row>82</xdr:row>
      <xdr:rowOff>85725</xdr:rowOff>
    </xdr:to>
    <xdr:cxnSp macro="">
      <xdr:nvCxnSpPr>
        <xdr:cNvPr id="61" name="Straight Connector 60"/>
        <xdr:cNvCxnSpPr/>
      </xdr:nvCxnSpPr>
      <xdr:spPr>
        <a:xfrm flipH="1">
          <a:off x="638175" y="17973675"/>
          <a:ext cx="378142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86</xdr:row>
      <xdr:rowOff>19050</xdr:rowOff>
    </xdr:from>
    <xdr:to>
      <xdr:col>3</xdr:col>
      <xdr:colOff>600075</xdr:colOff>
      <xdr:row>86</xdr:row>
      <xdr:rowOff>19050</xdr:rowOff>
    </xdr:to>
    <xdr:cxnSp macro="">
      <xdr:nvCxnSpPr>
        <xdr:cNvPr id="62" name="Straight Connector 61"/>
        <xdr:cNvCxnSpPr/>
      </xdr:nvCxnSpPr>
      <xdr:spPr>
        <a:xfrm flipH="1">
          <a:off x="638176" y="18669000"/>
          <a:ext cx="242887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88</xdr:row>
      <xdr:rowOff>95250</xdr:rowOff>
    </xdr:from>
    <xdr:to>
      <xdr:col>2</xdr:col>
      <xdr:colOff>514350</xdr:colOff>
      <xdr:row>88</xdr:row>
      <xdr:rowOff>95250</xdr:rowOff>
    </xdr:to>
    <xdr:cxnSp macro="">
      <xdr:nvCxnSpPr>
        <xdr:cNvPr id="63" name="Straight Connector 62"/>
        <xdr:cNvCxnSpPr/>
      </xdr:nvCxnSpPr>
      <xdr:spPr>
        <a:xfrm flipH="1">
          <a:off x="638176" y="19126200"/>
          <a:ext cx="162877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89</xdr:row>
      <xdr:rowOff>142875</xdr:rowOff>
    </xdr:from>
    <xdr:to>
      <xdr:col>1</xdr:col>
      <xdr:colOff>1057275</xdr:colOff>
      <xdr:row>89</xdr:row>
      <xdr:rowOff>142875</xdr:rowOff>
    </xdr:to>
    <xdr:cxnSp macro="">
      <xdr:nvCxnSpPr>
        <xdr:cNvPr id="64" name="Straight Connector 63"/>
        <xdr:cNvCxnSpPr/>
      </xdr:nvCxnSpPr>
      <xdr:spPr>
        <a:xfrm flipH="1">
          <a:off x="638175" y="19364325"/>
          <a:ext cx="71437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438150</xdr:colOff>
      <xdr:row>91</xdr:row>
      <xdr:rowOff>123825</xdr:rowOff>
    </xdr:from>
    <xdr:ext cx="305276" cy="264560"/>
    <xdr:sp macro="" textlink="">
      <xdr:nvSpPr>
        <xdr:cNvPr id="65" name="TextBox 64"/>
        <xdr:cNvSpPr txBox="1"/>
      </xdr:nvSpPr>
      <xdr:spPr>
        <a:xfrm>
          <a:off x="2190750" y="197262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2</a:t>
          </a:r>
        </a:p>
      </xdr:txBody>
    </xdr:sp>
    <xdr:clientData/>
  </xdr:oneCellAnchor>
  <xdr:oneCellAnchor>
    <xdr:from>
      <xdr:col>3</xdr:col>
      <xdr:colOff>295275</xdr:colOff>
      <xdr:row>91</xdr:row>
      <xdr:rowOff>123825</xdr:rowOff>
    </xdr:from>
    <xdr:ext cx="305276" cy="264560"/>
    <xdr:sp macro="" textlink="">
      <xdr:nvSpPr>
        <xdr:cNvPr id="66" name="TextBox 65"/>
        <xdr:cNvSpPr txBox="1"/>
      </xdr:nvSpPr>
      <xdr:spPr>
        <a:xfrm>
          <a:off x="2762250" y="197262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3</a:t>
          </a:r>
        </a:p>
      </xdr:txBody>
    </xdr:sp>
    <xdr:clientData/>
  </xdr:oneCellAnchor>
  <xdr:oneCellAnchor>
    <xdr:from>
      <xdr:col>5</xdr:col>
      <xdr:colOff>381000</xdr:colOff>
      <xdr:row>91</xdr:row>
      <xdr:rowOff>114300</xdr:rowOff>
    </xdr:from>
    <xdr:ext cx="305276" cy="264560"/>
    <xdr:sp macro="" textlink="">
      <xdr:nvSpPr>
        <xdr:cNvPr id="67" name="TextBox 66"/>
        <xdr:cNvSpPr txBox="1"/>
      </xdr:nvSpPr>
      <xdr:spPr>
        <a:xfrm>
          <a:off x="4276725" y="1971675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4</a:t>
          </a:r>
        </a:p>
      </xdr:txBody>
    </xdr:sp>
    <xdr:clientData/>
  </xdr:oneCellAnchor>
  <xdr:oneCellAnchor>
    <xdr:from>
      <xdr:col>6</xdr:col>
      <xdr:colOff>66675</xdr:colOff>
      <xdr:row>89</xdr:row>
      <xdr:rowOff>95250</xdr:rowOff>
    </xdr:from>
    <xdr:ext cx="1078693" cy="264560"/>
    <xdr:sp macro="" textlink="">
      <xdr:nvSpPr>
        <xdr:cNvPr id="68" name="TextBox 67"/>
        <xdr:cNvSpPr txBox="1"/>
      </xdr:nvSpPr>
      <xdr:spPr>
        <a:xfrm>
          <a:off x="4707344" y="21061326"/>
          <a:ext cx="10786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en-US" sz="1100"/>
            <a:t> - </a:t>
          </a:r>
          <a:r>
            <a:rPr lang="lt-LT" sz="1100"/>
            <a:t>subkriterijai</a:t>
          </a:r>
          <a:endParaRPr lang="lt-LT" sz="1100" strike="noStrike" baseline="-25000"/>
        </a:p>
      </xdr:txBody>
    </xdr:sp>
    <xdr:clientData/>
  </xdr:oneCellAnchor>
  <xdr:oneCellAnchor>
    <xdr:from>
      <xdr:col>4</xdr:col>
      <xdr:colOff>190500</xdr:colOff>
      <xdr:row>91</xdr:row>
      <xdr:rowOff>114300</xdr:rowOff>
    </xdr:from>
    <xdr:ext cx="305276" cy="264560"/>
    <xdr:sp macro="" textlink="">
      <xdr:nvSpPr>
        <xdr:cNvPr id="69" name="TextBox 68"/>
        <xdr:cNvSpPr txBox="1"/>
      </xdr:nvSpPr>
      <xdr:spPr>
        <a:xfrm>
          <a:off x="3371850" y="1971675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P</a:t>
          </a:r>
          <a:r>
            <a:rPr lang="lt-LT" sz="1100" strike="noStrike" baseline="-25000">
              <a:solidFill>
                <a:srgbClr val="FF0000"/>
              </a:solidFill>
            </a:rPr>
            <a:t>x</a:t>
          </a:r>
        </a:p>
      </xdr:txBody>
    </xdr:sp>
    <xdr:clientData/>
  </xdr:oneCellAnchor>
  <xdr:oneCellAnchor>
    <xdr:from>
      <xdr:col>1</xdr:col>
      <xdr:colOff>438150</xdr:colOff>
      <xdr:row>79</xdr:row>
      <xdr:rowOff>0</xdr:rowOff>
    </xdr:from>
    <xdr:ext cx="642420" cy="264560"/>
    <xdr:sp macro="" textlink="">
      <xdr:nvSpPr>
        <xdr:cNvPr id="70" name="TextBox 69"/>
        <xdr:cNvSpPr txBox="1"/>
      </xdr:nvSpPr>
      <xdr:spPr>
        <a:xfrm>
          <a:off x="733425" y="17316450"/>
          <a:ext cx="642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 - balai</a:t>
          </a:r>
          <a:endParaRPr lang="lt-LT" sz="1100" strike="noStrike" baseline="-25000"/>
        </a:p>
      </xdr:txBody>
    </xdr:sp>
    <xdr:clientData/>
  </xdr:oneCellAnchor>
  <xdr:oneCellAnchor>
    <xdr:from>
      <xdr:col>1</xdr:col>
      <xdr:colOff>19050</xdr:colOff>
      <xdr:row>89</xdr:row>
      <xdr:rowOff>19050</xdr:rowOff>
    </xdr:from>
    <xdr:ext cx="309124" cy="264560"/>
    <xdr:sp macro="" textlink="">
      <xdr:nvSpPr>
        <xdr:cNvPr id="71" name="TextBox 70"/>
        <xdr:cNvSpPr txBox="1"/>
      </xdr:nvSpPr>
      <xdr:spPr>
        <a:xfrm>
          <a:off x="314325" y="192405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1</a:t>
          </a:r>
        </a:p>
      </xdr:txBody>
    </xdr:sp>
    <xdr:clientData/>
  </xdr:oneCellAnchor>
  <xdr:oneCellAnchor>
    <xdr:from>
      <xdr:col>1</xdr:col>
      <xdr:colOff>19050</xdr:colOff>
      <xdr:row>87</xdr:row>
      <xdr:rowOff>152400</xdr:rowOff>
    </xdr:from>
    <xdr:ext cx="309124" cy="264560"/>
    <xdr:sp macro="" textlink="">
      <xdr:nvSpPr>
        <xdr:cNvPr id="72" name="TextBox 71"/>
        <xdr:cNvSpPr txBox="1"/>
      </xdr:nvSpPr>
      <xdr:spPr>
        <a:xfrm>
          <a:off x="314325" y="1899285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2</a:t>
          </a:r>
        </a:p>
      </xdr:txBody>
    </xdr:sp>
    <xdr:clientData/>
  </xdr:oneCellAnchor>
  <xdr:oneCellAnchor>
    <xdr:from>
      <xdr:col>1</xdr:col>
      <xdr:colOff>0</xdr:colOff>
      <xdr:row>85</xdr:row>
      <xdr:rowOff>85725</xdr:rowOff>
    </xdr:from>
    <xdr:ext cx="309124" cy="264560"/>
    <xdr:sp macro="" textlink="">
      <xdr:nvSpPr>
        <xdr:cNvPr id="73" name="TextBox 72"/>
        <xdr:cNvSpPr txBox="1"/>
      </xdr:nvSpPr>
      <xdr:spPr>
        <a:xfrm>
          <a:off x="295275" y="185451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3</a:t>
          </a:r>
        </a:p>
      </xdr:txBody>
    </xdr:sp>
    <xdr:clientData/>
  </xdr:oneCellAnchor>
  <xdr:oneCellAnchor>
    <xdr:from>
      <xdr:col>1</xdr:col>
      <xdr:colOff>9525</xdr:colOff>
      <xdr:row>81</xdr:row>
      <xdr:rowOff>123825</xdr:rowOff>
    </xdr:from>
    <xdr:ext cx="309124" cy="264560"/>
    <xdr:sp macro="" textlink="">
      <xdr:nvSpPr>
        <xdr:cNvPr id="74" name="TextBox 73"/>
        <xdr:cNvSpPr txBox="1"/>
      </xdr:nvSpPr>
      <xdr:spPr>
        <a:xfrm>
          <a:off x="304800" y="178212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4</a:t>
          </a:r>
        </a:p>
      </xdr:txBody>
    </xdr:sp>
    <xdr:clientData/>
  </xdr:oneCellAnchor>
  <xdr:oneCellAnchor>
    <xdr:from>
      <xdr:col>1</xdr:col>
      <xdr:colOff>9525</xdr:colOff>
      <xdr:row>83</xdr:row>
      <xdr:rowOff>123825</xdr:rowOff>
    </xdr:from>
    <xdr:ext cx="309124" cy="264560"/>
    <xdr:sp macro="" textlink="">
      <xdr:nvSpPr>
        <xdr:cNvPr id="75" name="TextBox 74"/>
        <xdr:cNvSpPr txBox="1"/>
      </xdr:nvSpPr>
      <xdr:spPr>
        <a:xfrm>
          <a:off x="304800" y="182022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B</a:t>
          </a:r>
          <a:r>
            <a:rPr lang="lt-LT" sz="1100" strike="noStrike" baseline="-25000">
              <a:solidFill>
                <a:srgbClr val="FF0000"/>
              </a:solidFill>
            </a:rPr>
            <a:t>x</a:t>
          </a:r>
        </a:p>
      </xdr:txBody>
    </xdr:sp>
    <xdr:clientData/>
  </xdr:oneCellAnchor>
  <xdr:oneCellAnchor>
    <xdr:from>
      <xdr:col>4</xdr:col>
      <xdr:colOff>325779</xdr:colOff>
      <xdr:row>44</xdr:row>
      <xdr:rowOff>193602</xdr:rowOff>
    </xdr:from>
    <xdr:ext cx="4224069" cy="457200"/>
    <mc:AlternateContent xmlns:mc="http://schemas.openxmlformats.org/markup-compatibility/2006" xmlns:a14="http://schemas.microsoft.com/office/drawing/2010/main">
      <mc:Choice Requires="a14">
        <xdr:sp macro="" textlink="">
          <xdr:nvSpPr>
            <xdr:cNvPr id="76" name="TextBox 75"/>
            <xdr:cNvSpPr txBox="1"/>
          </xdr:nvSpPr>
          <xdr:spPr>
            <a:xfrm>
              <a:off x="3526622" y="11767585"/>
              <a:ext cx="4224069"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050" b="0" i="1">
                      <a:latin typeface="Cambria Math" panose="02040503050406030204" pitchFamily="18" charset="0"/>
                    </a:rPr>
                    <m:t>𝐺𝑒𝑟𝑎𝑖</m:t>
                  </m:r>
                  <m:r>
                    <a:rPr lang="lt-LT" sz="1050" i="1">
                      <a:latin typeface="Cambria Math" panose="02040503050406030204" pitchFamily="18" charset="0"/>
                    </a:rPr>
                    <m:t>=</m:t>
                  </m:r>
                  <m:r>
                    <a:rPr lang="lt-LT" sz="1050" b="0" i="1">
                      <a:latin typeface="Cambria Math" panose="02040503050406030204" pitchFamily="18" charset="0"/>
                    </a:rPr>
                    <m:t>𝑀𝑖𝑛</m:t>
                  </m:r>
                  <m:r>
                    <a:rPr lang="lt-LT" sz="1050" b="0" i="1">
                      <a:latin typeface="Cambria Math" panose="02040503050406030204" pitchFamily="18" charset="0"/>
                    </a:rPr>
                    <m:t>+</m:t>
                  </m:r>
                  <m:d>
                    <m:dPr>
                      <m:ctrlPr>
                        <a:rPr lang="lt-LT" sz="1050" b="0" i="1">
                          <a:latin typeface="Cambria Math" panose="02040503050406030204" pitchFamily="18" charset="0"/>
                        </a:rPr>
                      </m:ctrlPr>
                    </m:dPr>
                    <m:e>
                      <m:r>
                        <a:rPr lang="lt-LT" sz="1050" b="0" i="1">
                          <a:latin typeface="Cambria Math" panose="02040503050406030204" pitchFamily="18" charset="0"/>
                        </a:rPr>
                        <m:t>𝑝𝑟𝑎𝑠𝑡𝑎𝑖</m:t>
                      </m:r>
                      <m:r>
                        <a:rPr lang="lt-LT" sz="1050" b="0" i="1">
                          <a:latin typeface="Cambria Math" panose="02040503050406030204" pitchFamily="18" charset="0"/>
                        </a:rPr>
                        <m:t>−</m:t>
                      </m:r>
                      <m:r>
                        <a:rPr lang="lt-LT" sz="1050" b="0" i="1">
                          <a:latin typeface="Cambria Math" panose="02040503050406030204" pitchFamily="18" charset="0"/>
                        </a:rPr>
                        <m:t>𝑀𝑖𝑛</m:t>
                      </m:r>
                    </m:e>
                  </m:d>
                  <m:r>
                    <a:rPr lang="lt-LT" sz="1050" b="0" i="1">
                      <a:latin typeface="Cambria Math" panose="02040503050406030204" pitchFamily="18" charset="0"/>
                      <a:ea typeface="Cambria Math" panose="02040503050406030204" pitchFamily="18" charset="0"/>
                    </a:rPr>
                    <m:t>×</m:t>
                  </m:r>
                </m:oMath>
              </a14:m>
              <a:r>
                <a:rPr lang="lt-LT" sz="1050" i="1"/>
                <a:t> </a:t>
              </a:r>
              <a14:m>
                <m:oMath xmlns:m="http://schemas.openxmlformats.org/officeDocument/2006/math">
                  <m:f>
                    <m:fPr>
                      <m:ctrlPr>
                        <a:rPr lang="lt-LT" sz="1050" i="1">
                          <a:latin typeface="Cambria Math" panose="02040503050406030204" pitchFamily="18" charset="0"/>
                        </a:rPr>
                      </m:ctrlPr>
                    </m:fPr>
                    <m:num>
                      <m:r>
                        <a:rPr lang="lt-LT" sz="1050" b="0" i="1">
                          <a:latin typeface="Cambria Math" panose="02040503050406030204" pitchFamily="18" charset="0"/>
                        </a:rPr>
                        <m:t>1</m:t>
                      </m:r>
                    </m:num>
                    <m:den>
                      <m:r>
                        <a:rPr lang="lt-LT" sz="1050" i="1">
                          <a:latin typeface="Cambria Math" panose="02040503050406030204" pitchFamily="18" charset="0"/>
                        </a:rPr>
                        <m:t>3</m:t>
                      </m:r>
                    </m:den>
                  </m:f>
                </m:oMath>
              </a14:m>
              <a:r>
                <a:rPr lang="lt-LT" sz="1050" i="1"/>
                <a:t> </a:t>
              </a:r>
            </a:p>
          </xdr:txBody>
        </xdr:sp>
      </mc:Choice>
      <mc:Fallback xmlns="">
        <xdr:sp macro="" textlink="">
          <xdr:nvSpPr>
            <xdr:cNvPr id="76" name="TextBox 75"/>
            <xdr:cNvSpPr txBox="1"/>
          </xdr:nvSpPr>
          <xdr:spPr>
            <a:xfrm>
              <a:off x="3526622" y="11767585"/>
              <a:ext cx="4224069"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050" b="0" i="0">
                  <a:latin typeface="Cambria Math" panose="02040503050406030204" pitchFamily="18" charset="0"/>
                </a:rPr>
                <a:t>𝐺𝑒𝑟𝑎𝑖</a:t>
              </a:r>
              <a:r>
                <a:rPr lang="lt-LT" sz="1050" i="0">
                  <a:latin typeface="Cambria Math" panose="02040503050406030204" pitchFamily="18" charset="0"/>
                </a:rPr>
                <a:t>=</a:t>
              </a:r>
              <a:r>
                <a:rPr lang="lt-LT" sz="1050" b="0" i="0">
                  <a:latin typeface="Cambria Math" panose="02040503050406030204" pitchFamily="18" charset="0"/>
                </a:rPr>
                <a:t>𝑀𝑖𝑛+(𝑝𝑟𝑎𝑠𝑡𝑎𝑖−𝑀𝑖𝑛)</a:t>
              </a:r>
              <a:r>
                <a:rPr lang="lt-LT" sz="1050" b="0" i="0">
                  <a:latin typeface="Cambria Math" panose="02040503050406030204" pitchFamily="18" charset="0"/>
                  <a:ea typeface="Cambria Math" panose="02040503050406030204" pitchFamily="18" charset="0"/>
                </a:rPr>
                <a:t>×</a:t>
              </a:r>
              <a:r>
                <a:rPr lang="lt-LT" sz="1050" i="1"/>
                <a:t> </a:t>
              </a:r>
              <a:r>
                <a:rPr lang="lt-LT" sz="1050" b="0" i="0">
                  <a:latin typeface="Cambria Math" panose="02040503050406030204" pitchFamily="18" charset="0"/>
                </a:rPr>
                <a:t>1/</a:t>
              </a:r>
              <a:r>
                <a:rPr lang="lt-LT" sz="1050" i="0">
                  <a:latin typeface="Cambria Math" panose="02040503050406030204" pitchFamily="18" charset="0"/>
                </a:rPr>
                <a:t>3</a:t>
              </a:r>
              <a:r>
                <a:rPr lang="lt-LT" sz="1050" i="1"/>
                <a:t> </a:t>
              </a:r>
            </a:p>
          </xdr:txBody>
        </xdr:sp>
      </mc:Fallback>
    </mc:AlternateContent>
    <xdr:clientData/>
  </xdr:oneCellAnchor>
  <xdr:oneCellAnchor>
    <xdr:from>
      <xdr:col>1</xdr:col>
      <xdr:colOff>236575</xdr:colOff>
      <xdr:row>45</xdr:row>
      <xdr:rowOff>66454</xdr:rowOff>
    </xdr:from>
    <xdr:ext cx="3562350" cy="343343"/>
    <mc:AlternateContent xmlns:mc="http://schemas.openxmlformats.org/markup-compatibility/2006" xmlns:a14="http://schemas.microsoft.com/office/drawing/2010/main">
      <mc:Choice Requires="a14">
        <xdr:sp macro="" textlink="">
          <xdr:nvSpPr>
            <xdr:cNvPr id="77" name="TextBox 76"/>
            <xdr:cNvSpPr txBox="1"/>
          </xdr:nvSpPr>
          <xdr:spPr>
            <a:xfrm>
              <a:off x="535616" y="11795495"/>
              <a:ext cx="3562350" cy="343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100" b="0" i="1">
                      <a:latin typeface="Cambria Math" panose="02040503050406030204" pitchFamily="18" charset="0"/>
                    </a:rPr>
                    <m:t>𝑉𝑖𝑑𝑢𝑡𝑖𝑛𝑖</m:t>
                  </m:r>
                  <m:r>
                    <a:rPr lang="lt-LT" sz="1100" b="0" i="1">
                      <a:latin typeface="Cambria Math" panose="02040503050406030204" pitchFamily="18" charset="0"/>
                    </a:rPr>
                    <m:t>š</m:t>
                  </m:r>
                  <m:r>
                    <a:rPr lang="lt-LT" sz="1100" b="0" i="1">
                      <a:latin typeface="Cambria Math" panose="02040503050406030204" pitchFamily="18" charset="0"/>
                    </a:rPr>
                    <m:t>𝑘𝑎𝑖</m:t>
                  </m:r>
                  <m:r>
                    <a:rPr lang="lt-LT" sz="1100" i="1">
                      <a:latin typeface="Cambria Math" panose="02040503050406030204" pitchFamily="18" charset="0"/>
                    </a:rPr>
                    <m:t>=</m:t>
                  </m:r>
                  <m:r>
                    <a:rPr lang="lt-LT" sz="1100" b="0" i="1">
                      <a:latin typeface="Cambria Math" panose="02040503050406030204" pitchFamily="18" charset="0"/>
                    </a:rPr>
                    <m:t>𝑀𝑖𝑛</m:t>
                  </m:r>
                  <m:r>
                    <a:rPr lang="lt-LT" sz="1100" b="0" i="1">
                      <a:latin typeface="Cambria Math" panose="02040503050406030204" pitchFamily="18" charset="0"/>
                    </a:rPr>
                    <m:t>+</m:t>
                  </m:r>
                  <m:d>
                    <m:dPr>
                      <m:ctrlPr>
                        <a:rPr lang="lt-LT" sz="1100" b="0" i="1">
                          <a:latin typeface="Cambria Math" panose="02040503050406030204" pitchFamily="18" charset="0"/>
                        </a:rPr>
                      </m:ctrlPr>
                    </m:dPr>
                    <m:e>
                      <m:r>
                        <a:rPr lang="lt-LT" sz="1100" b="0" i="1">
                          <a:latin typeface="Cambria Math" panose="02040503050406030204" pitchFamily="18" charset="0"/>
                        </a:rPr>
                        <m:t>𝑝𝑟𝑎𝑠𝑡𝑎𝑖</m:t>
                      </m:r>
                      <m:r>
                        <a:rPr lang="lt-LT" sz="1100" b="0" i="1">
                          <a:latin typeface="Cambria Math" panose="02040503050406030204" pitchFamily="18" charset="0"/>
                        </a:rPr>
                        <m:t>−</m:t>
                      </m:r>
                      <m:r>
                        <a:rPr lang="lt-LT" sz="1100" b="0" i="1">
                          <a:latin typeface="Cambria Math" panose="02040503050406030204" pitchFamily="18" charset="0"/>
                        </a:rPr>
                        <m:t>𝑀𝑖𝑛</m:t>
                      </m:r>
                    </m:e>
                  </m:d>
                  <m:r>
                    <a:rPr lang="lt-LT" sz="1100" b="0" i="1">
                      <a:latin typeface="Cambria Math" panose="02040503050406030204" pitchFamily="18" charset="0"/>
                      <a:ea typeface="Cambria Math" panose="02040503050406030204" pitchFamily="18" charset="0"/>
                    </a:rPr>
                    <m:t>×</m:t>
                  </m:r>
                </m:oMath>
              </a14:m>
              <a:r>
                <a:rPr lang="lt-LT" sz="1100" i="1"/>
                <a:t> </a:t>
              </a:r>
              <a14:m>
                <m:oMath xmlns:m="http://schemas.openxmlformats.org/officeDocument/2006/math">
                  <m:f>
                    <m:fPr>
                      <m:ctrlPr>
                        <a:rPr lang="lt-LT" sz="1100" i="1">
                          <a:latin typeface="Cambria Math" panose="02040503050406030204" pitchFamily="18" charset="0"/>
                        </a:rPr>
                      </m:ctrlPr>
                    </m:fPr>
                    <m:num>
                      <m:r>
                        <a:rPr lang="lt-LT" sz="1100" b="0" i="1">
                          <a:latin typeface="Cambria Math" panose="02040503050406030204" pitchFamily="18" charset="0"/>
                        </a:rPr>
                        <m:t>2</m:t>
                      </m:r>
                    </m:num>
                    <m:den>
                      <m:r>
                        <a:rPr lang="lt-LT" sz="1100" i="1">
                          <a:latin typeface="Cambria Math" panose="02040503050406030204" pitchFamily="18" charset="0"/>
                        </a:rPr>
                        <m:t>3</m:t>
                      </m:r>
                    </m:den>
                  </m:f>
                </m:oMath>
              </a14:m>
              <a:r>
                <a:rPr lang="lt-LT" sz="1100" i="1"/>
                <a:t> </a:t>
              </a:r>
            </a:p>
          </xdr:txBody>
        </xdr:sp>
      </mc:Choice>
      <mc:Fallback xmlns="">
        <xdr:sp macro="" textlink="">
          <xdr:nvSpPr>
            <xdr:cNvPr id="77" name="TextBox 76"/>
            <xdr:cNvSpPr txBox="1"/>
          </xdr:nvSpPr>
          <xdr:spPr>
            <a:xfrm>
              <a:off x="535616" y="11795495"/>
              <a:ext cx="3562350" cy="343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100" b="0" i="0">
                  <a:latin typeface="Cambria Math" panose="02040503050406030204" pitchFamily="18" charset="0"/>
                </a:rPr>
                <a:t>𝑉𝑖𝑑𝑢𝑡𝑖𝑛𝑖š𝑘𝑎𝑖</a:t>
              </a:r>
              <a:r>
                <a:rPr lang="lt-LT" sz="1100" i="0">
                  <a:latin typeface="Cambria Math" panose="02040503050406030204" pitchFamily="18" charset="0"/>
                </a:rPr>
                <a:t>=</a:t>
              </a:r>
              <a:r>
                <a:rPr lang="lt-LT" sz="1100" b="0" i="0">
                  <a:latin typeface="Cambria Math" panose="02040503050406030204" pitchFamily="18" charset="0"/>
                </a:rPr>
                <a:t>𝑀𝑖𝑛+(𝑝𝑟𝑎𝑠𝑡𝑎𝑖−𝑀𝑖𝑛)</a:t>
              </a:r>
              <a:r>
                <a:rPr lang="lt-LT" sz="1100" b="0" i="0">
                  <a:latin typeface="Cambria Math" panose="02040503050406030204" pitchFamily="18" charset="0"/>
                  <a:ea typeface="Cambria Math" panose="02040503050406030204" pitchFamily="18" charset="0"/>
                </a:rPr>
                <a:t>×</a:t>
              </a:r>
              <a:r>
                <a:rPr lang="lt-LT" sz="1100" i="1"/>
                <a:t> </a:t>
              </a:r>
              <a:r>
                <a:rPr lang="lt-LT" sz="1100" b="0" i="0">
                  <a:latin typeface="Cambria Math" panose="02040503050406030204" pitchFamily="18" charset="0"/>
                </a:rPr>
                <a:t>2/</a:t>
              </a:r>
              <a:r>
                <a:rPr lang="lt-LT" sz="1100" i="0">
                  <a:latin typeface="Cambria Math" panose="02040503050406030204" pitchFamily="18" charset="0"/>
                </a:rPr>
                <a:t>3</a:t>
              </a:r>
              <a:r>
                <a:rPr lang="lt-LT" sz="1100" i="1"/>
                <a:t> </a:t>
              </a:r>
            </a:p>
          </xdr:txBody>
        </xdr:sp>
      </mc:Fallback>
    </mc:AlternateContent>
    <xdr:clientData/>
  </xdr:oneCellAnchor>
  <xdr:twoCellAnchor>
    <xdr:from>
      <xdr:col>0</xdr:col>
      <xdr:colOff>0</xdr:colOff>
      <xdr:row>47</xdr:row>
      <xdr:rowOff>0</xdr:rowOff>
    </xdr:from>
    <xdr:to>
      <xdr:col>0</xdr:col>
      <xdr:colOff>220663</xdr:colOff>
      <xdr:row>47</xdr:row>
      <xdr:rowOff>169863</xdr:rowOff>
    </xdr:to>
    <xdr:sp macro="" textlink="">
      <xdr:nvSpPr>
        <xdr:cNvPr id="78" name="Freeform 77"/>
        <xdr:cNvSpPr>
          <a:spLocks noEditPoints="1"/>
        </xdr:cNvSpPr>
      </xdr:nvSpPr>
      <xdr:spPr bwMode="auto">
        <a:xfrm>
          <a:off x="0" y="1219421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121832</xdr:colOff>
      <xdr:row>59</xdr:row>
      <xdr:rowOff>143983</xdr:rowOff>
    </xdr:from>
    <xdr:ext cx="1295400" cy="504825"/>
    <mc:AlternateContent xmlns:mc="http://schemas.openxmlformats.org/markup-compatibility/2006" xmlns:a14="http://schemas.microsoft.com/office/drawing/2010/main">
      <mc:Choice Requires="a14">
        <xdr:sp macro="" textlink="">
          <xdr:nvSpPr>
            <xdr:cNvPr id="79" name="TextBox 78"/>
            <xdr:cNvSpPr txBox="1"/>
          </xdr:nvSpPr>
          <xdr:spPr>
            <a:xfrm>
              <a:off x="420873" y="15838082"/>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79" name="TextBox 78"/>
            <xdr:cNvSpPr txBox="1"/>
          </xdr:nvSpPr>
          <xdr:spPr>
            <a:xfrm>
              <a:off x="420873" y="15838082"/>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23</xdr:row>
          <xdr:rowOff>114300</xdr:rowOff>
        </xdr:from>
        <xdr:to>
          <xdr:col>10</xdr:col>
          <xdr:colOff>457200</xdr:colOff>
          <xdr:row>24</xdr:row>
          <xdr:rowOff>85725</xdr:rowOff>
        </xdr:to>
        <xdr:sp macro="" textlink="">
          <xdr:nvSpPr>
            <xdr:cNvPr id="110593" name="Check Box 1" hidden="1">
              <a:extLst>
                <a:ext uri="{63B3BB69-23CF-44E3-9099-C40C66FF867C}">
                  <a14:compatExt spid="_x0000_s1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114300</xdr:rowOff>
        </xdr:from>
        <xdr:to>
          <xdr:col>10</xdr:col>
          <xdr:colOff>457200</xdr:colOff>
          <xdr:row>26</xdr:row>
          <xdr:rowOff>114300</xdr:rowOff>
        </xdr:to>
        <xdr:sp macro="" textlink="">
          <xdr:nvSpPr>
            <xdr:cNvPr id="110594" name="Check Box 2" hidden="1">
              <a:extLst>
                <a:ext uri="{63B3BB69-23CF-44E3-9099-C40C66FF867C}">
                  <a14:compatExt spid="_x0000_s1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114300</xdr:rowOff>
        </xdr:from>
        <xdr:to>
          <xdr:col>10</xdr:col>
          <xdr:colOff>457200</xdr:colOff>
          <xdr:row>28</xdr:row>
          <xdr:rowOff>95250</xdr:rowOff>
        </xdr:to>
        <xdr:sp macro="" textlink="">
          <xdr:nvSpPr>
            <xdr:cNvPr id="110595" name="Check Box 3" hidden="1">
              <a:extLst>
                <a:ext uri="{63B3BB69-23CF-44E3-9099-C40C66FF867C}">
                  <a14:compatExt spid="_x0000_s1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2</xdr:col>
      <xdr:colOff>158995</xdr:colOff>
      <xdr:row>59</xdr:row>
      <xdr:rowOff>39042</xdr:rowOff>
    </xdr:from>
    <xdr:ext cx="2425086" cy="422039"/>
    <mc:AlternateContent xmlns:mc="http://schemas.openxmlformats.org/markup-compatibility/2006" xmlns:a14="http://schemas.microsoft.com/office/drawing/2010/main">
      <mc:Choice Requires="a14">
        <xdr:sp macro="" textlink="">
          <xdr:nvSpPr>
            <xdr:cNvPr id="12" name="TextBox 11"/>
            <xdr:cNvSpPr txBox="1"/>
          </xdr:nvSpPr>
          <xdr:spPr>
            <a:xfrm>
              <a:off x="1948858" y="15279042"/>
              <a:ext cx="2425086" cy="422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lt-LT" sz="1300" i="1">
                            <a:solidFill>
                              <a:sysClr val="windowText" lastClr="000000"/>
                            </a:solidFill>
                            <a:latin typeface="Cambria Math" panose="02040503050406030204" pitchFamily="18" charset="0"/>
                            <a:ea typeface="+mn-ea"/>
                            <a:cs typeface="+mn-cs"/>
                          </a:rPr>
                        </m:ctrlPr>
                      </m:sSubPr>
                      <m:e>
                        <m:r>
                          <a:rPr lang="lt-LT"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𝑥</m:t>
                        </m:r>
                      </m:sub>
                    </m:sSub>
                    <m:r>
                      <a:rPr lang="lt-LT" sz="1300" i="1">
                        <a:solidFill>
                          <a:sysClr val="windowText" lastClr="000000"/>
                        </a:solidFill>
                        <a:latin typeface="Cambria Math" panose="02040503050406030204" pitchFamily="18" charset="0"/>
                        <a:ea typeface="+mn-ea"/>
                        <a:cs typeface="+mn-cs"/>
                      </a:rPr>
                      <m:t>= </m:t>
                    </m:r>
                    <m:sSub>
                      <m:sSubPr>
                        <m:ctrlPr>
                          <a:rPr lang="lt-LT" sz="1300" i="1">
                            <a:solidFill>
                              <a:sysClr val="windowText" lastClr="000000"/>
                            </a:solidFill>
                            <a:latin typeface="Cambria Math" panose="02040503050406030204" pitchFamily="18" charset="0"/>
                            <a:ea typeface="+mn-ea"/>
                            <a:cs typeface="+mn-cs"/>
                          </a:rPr>
                        </m:ctrlPr>
                      </m:sSubPr>
                      <m:e>
                        <m:r>
                          <a:rPr lang="lt-LT" sz="1300" i="1">
                            <a:solidFill>
                              <a:sysClr val="windowText" lastClr="000000"/>
                            </a:solidFill>
                            <a:latin typeface="Cambria Math" panose="02040503050406030204" pitchFamily="18" charset="0"/>
                            <a:ea typeface="+mn-ea"/>
                            <a:cs typeface="+mn-cs"/>
                          </a:rPr>
                          <m:t>𝐵</m:t>
                        </m:r>
                      </m:e>
                      <m:sub>
                        <m:r>
                          <a:rPr lang="lt-LT" sz="1300" i="1">
                            <a:solidFill>
                              <a:sysClr val="windowText" lastClr="000000"/>
                            </a:solidFill>
                            <a:latin typeface="Cambria Math" panose="02040503050406030204" pitchFamily="18" charset="0"/>
                            <a:ea typeface="+mn-ea"/>
                            <a:cs typeface="+mn-cs"/>
                          </a:rPr>
                          <m:t>3</m:t>
                        </m:r>
                        <m:r>
                          <a:rPr lang="en-US" sz="1300" i="1">
                            <a:solidFill>
                              <a:sysClr val="windowText" lastClr="000000"/>
                            </a:solidFill>
                            <a:latin typeface="Cambria Math" panose="02040503050406030204" pitchFamily="18" charset="0"/>
                            <a:ea typeface="+mn-ea"/>
                            <a:cs typeface="+mn-cs"/>
                          </a:rPr>
                          <m:t> </m:t>
                        </m:r>
                      </m:sub>
                    </m:sSub>
                    <m:r>
                      <a:rPr lang="en-US" sz="1300" i="1">
                        <a:solidFill>
                          <a:sysClr val="windowText" lastClr="000000"/>
                        </a:solidFill>
                        <a:latin typeface="Cambria Math" panose="02040503050406030204" pitchFamily="18" charset="0"/>
                        <a:ea typeface="+mn-ea"/>
                        <a:cs typeface="+mn-cs"/>
                      </a:rPr>
                      <m:t>+</m:t>
                    </m:r>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𝑥</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3</m:t>
                            </m:r>
                          </m:sub>
                        </m:sSub>
                      </m:e>
                    </m:d>
                    <m:r>
                      <a:rPr lang="en-US" sz="1300" i="1">
                        <a:solidFill>
                          <a:srgbClr val="FF0000"/>
                        </a:solidFill>
                        <a:latin typeface="Cambria Math" panose="02040503050406030204" pitchFamily="18" charset="0"/>
                        <a:ea typeface="+mn-ea"/>
                        <a:cs typeface="+mn-cs"/>
                      </a:rPr>
                      <m:t> </m:t>
                    </m:r>
                    <m:f>
                      <m:fPr>
                        <m:ctrlPr>
                          <a:rPr lang="en-US" sz="1300" i="1">
                            <a:solidFill>
                              <a:sysClr val="windowText" lastClr="000000"/>
                            </a:solidFill>
                            <a:latin typeface="Cambria Math" panose="02040503050406030204" pitchFamily="18" charset="0"/>
                            <a:ea typeface="+mn-ea"/>
                            <a:cs typeface="+mn-cs"/>
                          </a:rPr>
                        </m:ctrlPr>
                      </m:fPr>
                      <m:num>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4</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𝐵</m:t>
                                </m:r>
                              </m:e>
                              <m:sub>
                                <m:r>
                                  <a:rPr lang="en-US" sz="1300" i="1">
                                    <a:solidFill>
                                      <a:sysClr val="windowText" lastClr="000000"/>
                                    </a:solidFill>
                                    <a:latin typeface="Cambria Math" panose="02040503050406030204" pitchFamily="18" charset="0"/>
                                    <a:ea typeface="+mn-ea"/>
                                    <a:cs typeface="+mn-cs"/>
                                  </a:rPr>
                                  <m:t>3</m:t>
                                </m:r>
                              </m:sub>
                            </m:sSub>
                          </m:e>
                        </m:d>
                      </m:num>
                      <m:den>
                        <m:d>
                          <m:dPr>
                            <m:ctrlPr>
                              <a:rPr lang="lt-LT" sz="1300" i="1">
                                <a:solidFill>
                                  <a:sysClr val="windowText" lastClr="000000"/>
                                </a:solidFill>
                                <a:latin typeface="Cambria Math" panose="02040503050406030204" pitchFamily="18" charset="0"/>
                                <a:ea typeface="+mn-ea"/>
                                <a:cs typeface="+mn-cs"/>
                              </a:rPr>
                            </m:ctrlPr>
                          </m:dPr>
                          <m:e>
                            <m:sSub>
                              <m:sSubPr>
                                <m:ctrlPr>
                                  <a:rPr lang="lt-LT"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4</m:t>
                                </m:r>
                              </m:sub>
                            </m:sSub>
                            <m:r>
                              <a:rPr lang="en-US" sz="1300" i="1">
                                <a:solidFill>
                                  <a:sysClr val="windowText" lastClr="000000"/>
                                </a:solidFill>
                                <a:latin typeface="Cambria Math" panose="02040503050406030204" pitchFamily="18" charset="0"/>
                                <a:ea typeface="+mn-ea"/>
                                <a:cs typeface="+mn-cs"/>
                              </a:rPr>
                              <m:t> − </m:t>
                            </m:r>
                            <m:sSub>
                              <m:sSubPr>
                                <m:ctrlPr>
                                  <a:rPr lang="en-US" sz="1300" i="1">
                                    <a:solidFill>
                                      <a:sysClr val="windowText" lastClr="000000"/>
                                    </a:solidFill>
                                    <a:latin typeface="Cambria Math" panose="02040503050406030204" pitchFamily="18" charset="0"/>
                                    <a:ea typeface="+mn-ea"/>
                                    <a:cs typeface="+mn-cs"/>
                                  </a:rPr>
                                </m:ctrlPr>
                              </m:sSubPr>
                              <m:e>
                                <m:r>
                                  <a:rPr lang="en-US" sz="1300" i="1">
                                    <a:solidFill>
                                      <a:sysClr val="windowText" lastClr="000000"/>
                                    </a:solidFill>
                                    <a:latin typeface="Cambria Math" panose="02040503050406030204" pitchFamily="18" charset="0"/>
                                    <a:ea typeface="+mn-ea"/>
                                    <a:cs typeface="+mn-cs"/>
                                  </a:rPr>
                                  <m:t>𝑃</m:t>
                                </m:r>
                              </m:e>
                              <m:sub>
                                <m:r>
                                  <a:rPr lang="en-US" sz="1300" i="1">
                                    <a:solidFill>
                                      <a:sysClr val="windowText" lastClr="000000"/>
                                    </a:solidFill>
                                    <a:latin typeface="Cambria Math" panose="02040503050406030204" pitchFamily="18" charset="0"/>
                                    <a:ea typeface="+mn-ea"/>
                                    <a:cs typeface="+mn-cs"/>
                                  </a:rPr>
                                  <m:t>3</m:t>
                                </m:r>
                              </m:sub>
                            </m:sSub>
                          </m:e>
                        </m:d>
                      </m:den>
                    </m:f>
                  </m:oMath>
                </m:oMathPara>
              </a14:m>
              <a:endParaRPr lang="lt-LT" sz="1300" i="1">
                <a:solidFill>
                  <a:srgbClr val="FF0000"/>
                </a:solidFill>
                <a:latin typeface="Cambria Math" panose="02040503050406030204" pitchFamily="18" charset="0"/>
                <a:ea typeface="+mn-ea"/>
                <a:cs typeface="+mn-cs"/>
              </a:endParaRPr>
            </a:p>
          </xdr:txBody>
        </xdr:sp>
      </mc:Choice>
      <mc:Fallback xmlns="">
        <xdr:sp macro="" textlink="">
          <xdr:nvSpPr>
            <xdr:cNvPr id="12" name="TextBox 11"/>
            <xdr:cNvSpPr txBox="1"/>
          </xdr:nvSpPr>
          <xdr:spPr>
            <a:xfrm>
              <a:off x="1948858" y="15279042"/>
              <a:ext cx="2425086" cy="422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lt-LT" sz="1300" i="0">
                  <a:solidFill>
                    <a:sysClr val="windowText" lastClr="000000"/>
                  </a:solidFill>
                  <a:latin typeface="Cambria Math" panose="02040503050406030204" pitchFamily="18" charset="0"/>
                  <a:ea typeface="+mn-ea"/>
                  <a:cs typeface="+mn-cs"/>
                </a:rPr>
                <a:t>𝐵_</a:t>
              </a:r>
              <a:r>
                <a:rPr lang="en-US" sz="1300" i="0">
                  <a:solidFill>
                    <a:sysClr val="windowText" lastClr="000000"/>
                  </a:solidFill>
                  <a:latin typeface="Cambria Math" panose="02040503050406030204" pitchFamily="18" charset="0"/>
                  <a:ea typeface="+mn-ea"/>
                  <a:cs typeface="+mn-cs"/>
                </a:rPr>
                <a:t>𝑥</a:t>
              </a:r>
              <a:r>
                <a:rPr lang="lt-LT" sz="1300" i="0">
                  <a:solidFill>
                    <a:sysClr val="windowText" lastClr="000000"/>
                  </a:solidFill>
                  <a:latin typeface="Cambria Math" panose="02040503050406030204" pitchFamily="18" charset="0"/>
                  <a:ea typeface="+mn-ea"/>
                  <a:cs typeface="+mn-cs"/>
                </a:rPr>
                <a:t>= 𝐵_(3</a:t>
              </a:r>
              <a:r>
                <a:rPr lang="en-US" sz="1300" i="0">
                  <a:solidFill>
                    <a:sysClr val="windowText" lastClr="000000"/>
                  </a:solidFill>
                  <a:latin typeface="Cambria Math" panose="02040503050406030204" pitchFamily="18" charset="0"/>
                  <a:ea typeface="+mn-ea"/>
                  <a:cs typeface="+mn-cs"/>
                </a:rPr>
                <a:t> </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𝑃</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𝑥  − 𝑃_3 )</a:t>
              </a:r>
              <a:r>
                <a:rPr lang="en-US" sz="1300" i="0">
                  <a:solidFill>
                    <a:srgbClr val="FF0000"/>
                  </a:solidFill>
                  <a:latin typeface="Cambria Math" panose="02040503050406030204" pitchFamily="18" charset="0"/>
                  <a:ea typeface="+mn-ea"/>
                  <a:cs typeface="+mn-cs"/>
                </a:rPr>
                <a:t>  </a:t>
              </a:r>
              <a:r>
                <a:rPr lang="lt-LT" sz="1300" i="0">
                  <a:solidFill>
                    <a:sysClr val="windowText" lastClr="000000"/>
                  </a:solidFill>
                  <a:latin typeface="Cambria Math" panose="02040503050406030204" pitchFamily="18" charset="0"/>
                  <a:ea typeface="+mn-ea"/>
                  <a:cs typeface="+mn-cs"/>
                </a:rPr>
                <a:t> </a:t>
              </a:r>
              <a:r>
                <a:rPr lang="en-US" sz="1300" i="0">
                  <a:solidFill>
                    <a:sysClr val="windowText" lastClr="000000"/>
                  </a:solidFill>
                  <a:latin typeface="Cambria Math" panose="02040503050406030204" pitchFamily="18" charset="0"/>
                  <a:ea typeface="+mn-ea"/>
                  <a:cs typeface="+mn-cs"/>
                </a:rPr>
                <a:t>(</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𝐵</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4  − 𝐵_3 ))/(</a:t>
              </a:r>
              <a:r>
                <a:rPr lang="lt-LT" sz="1300" i="0">
                  <a:solidFill>
                    <a:sysClr val="windowText" lastClr="000000"/>
                  </a:solidFill>
                  <a:latin typeface="Cambria Math" panose="02040503050406030204" pitchFamily="18" charset="0"/>
                  <a:ea typeface="+mn-ea"/>
                  <a:cs typeface="+mn-cs"/>
                </a:rPr>
                <a:t>(</a:t>
              </a:r>
              <a:r>
                <a:rPr lang="en-US" sz="1300" i="0">
                  <a:solidFill>
                    <a:sysClr val="windowText" lastClr="000000"/>
                  </a:solidFill>
                  <a:latin typeface="Cambria Math" panose="02040503050406030204" pitchFamily="18" charset="0"/>
                  <a:ea typeface="+mn-ea"/>
                  <a:cs typeface="+mn-cs"/>
                </a:rPr>
                <a:t>𝑃</a:t>
              </a:r>
              <a:r>
                <a:rPr lang="lt-LT" sz="1300" i="0">
                  <a:solidFill>
                    <a:sysClr val="windowText" lastClr="000000"/>
                  </a:solidFill>
                  <a:latin typeface="Cambria Math" panose="02040503050406030204" pitchFamily="18" charset="0"/>
                  <a:ea typeface="+mn-ea"/>
                  <a:cs typeface="+mn-cs"/>
                </a:rPr>
                <a:t>_</a:t>
              </a:r>
              <a:r>
                <a:rPr lang="en-US" sz="1300" i="0">
                  <a:solidFill>
                    <a:sysClr val="windowText" lastClr="000000"/>
                  </a:solidFill>
                  <a:latin typeface="Cambria Math" panose="02040503050406030204" pitchFamily="18" charset="0"/>
                  <a:ea typeface="+mn-ea"/>
                  <a:cs typeface="+mn-cs"/>
                </a:rPr>
                <a:t>4  − 𝑃_3 ) )</a:t>
              </a:r>
              <a:endParaRPr lang="lt-LT" sz="1300" i="1">
                <a:solidFill>
                  <a:srgbClr val="FF0000"/>
                </a:solidFill>
                <a:latin typeface="Cambria Math" panose="02040503050406030204" pitchFamily="18" charset="0"/>
                <a:ea typeface="+mn-ea"/>
                <a:cs typeface="+mn-cs"/>
              </a:endParaRPr>
            </a:p>
          </xdr:txBody>
        </xdr:sp>
      </mc:Fallback>
    </mc:AlternateContent>
    <xdr:clientData/>
  </xdr:oneCellAnchor>
  <xdr:twoCellAnchor>
    <xdr:from>
      <xdr:col>0</xdr:col>
      <xdr:colOff>59535</xdr:colOff>
      <xdr:row>3</xdr:row>
      <xdr:rowOff>26790</xdr:rowOff>
    </xdr:from>
    <xdr:to>
      <xdr:col>0</xdr:col>
      <xdr:colOff>211935</xdr:colOff>
      <xdr:row>3</xdr:row>
      <xdr:rowOff>180777</xdr:rowOff>
    </xdr:to>
    <xdr:sp macro="" textlink="">
      <xdr:nvSpPr>
        <xdr:cNvPr id="40" name="Freeform 39">
          <a:hlinkClick xmlns:r="http://schemas.openxmlformats.org/officeDocument/2006/relationships" r:id="rId1"/>
        </xdr:cNvPr>
        <xdr:cNvSpPr>
          <a:spLocks noEditPoints="1"/>
        </xdr:cNvSpPr>
      </xdr:nvSpPr>
      <xdr:spPr bwMode="auto">
        <a:xfrm>
          <a:off x="59535" y="59829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41" name="Freeform 40">
          <a:hlinkClick xmlns:r="http://schemas.openxmlformats.org/officeDocument/2006/relationships" r:id="rId2"/>
        </xdr:cNvPr>
        <xdr:cNvSpPr>
          <a:spLocks noEditPoints="1"/>
        </xdr:cNvSpPr>
      </xdr:nvSpPr>
      <xdr:spPr bwMode="auto">
        <a:xfrm>
          <a:off x="53582" y="78283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42" name="Freeform 41">
          <a:hlinkClick xmlns:r="http://schemas.openxmlformats.org/officeDocument/2006/relationships" r:id="rId3"/>
        </xdr:cNvPr>
        <xdr:cNvSpPr>
          <a:spLocks noEditPoints="1"/>
        </xdr:cNvSpPr>
      </xdr:nvSpPr>
      <xdr:spPr bwMode="auto">
        <a:xfrm>
          <a:off x="66675" y="4000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132</xdr:row>
      <xdr:rowOff>38100</xdr:rowOff>
    </xdr:from>
    <xdr:to>
      <xdr:col>11</xdr:col>
      <xdr:colOff>471489</xdr:colOff>
      <xdr:row>133</xdr:row>
      <xdr:rowOff>0</xdr:rowOff>
    </xdr:to>
    <xdr:sp macro="" textlink="">
      <xdr:nvSpPr>
        <xdr:cNvPr id="43" name="Freeform 42">
          <a:hlinkClick xmlns:r="http://schemas.openxmlformats.org/officeDocument/2006/relationships" r:id="rId4"/>
        </xdr:cNvPr>
        <xdr:cNvSpPr>
          <a:spLocks noEditPoints="1"/>
        </xdr:cNvSpPr>
      </xdr:nvSpPr>
      <xdr:spPr bwMode="auto">
        <a:xfrm>
          <a:off x="8267701" y="2020252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88</xdr:row>
      <xdr:rowOff>38100</xdr:rowOff>
    </xdr:from>
    <xdr:to>
      <xdr:col>11</xdr:col>
      <xdr:colOff>471489</xdr:colOff>
      <xdr:row>89</xdr:row>
      <xdr:rowOff>0</xdr:rowOff>
    </xdr:to>
    <xdr:sp macro="" textlink="">
      <xdr:nvSpPr>
        <xdr:cNvPr id="44" name="Freeform 43">
          <a:hlinkClick xmlns:r="http://schemas.openxmlformats.org/officeDocument/2006/relationships" r:id="rId4"/>
        </xdr:cNvPr>
        <xdr:cNvSpPr>
          <a:spLocks noEditPoints="1"/>
        </xdr:cNvSpPr>
      </xdr:nvSpPr>
      <xdr:spPr bwMode="auto">
        <a:xfrm>
          <a:off x="8048626" y="281940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95</xdr:row>
      <xdr:rowOff>20053</xdr:rowOff>
    </xdr:from>
    <xdr:to>
      <xdr:col>0</xdr:col>
      <xdr:colOff>279317</xdr:colOff>
      <xdr:row>95</xdr:row>
      <xdr:rowOff>208966</xdr:rowOff>
    </xdr:to>
    <xdr:sp macro="" textlink="">
      <xdr:nvSpPr>
        <xdr:cNvPr id="45" name="Freeform 44"/>
        <xdr:cNvSpPr>
          <a:spLocks noEditPoints="1"/>
        </xdr:cNvSpPr>
      </xdr:nvSpPr>
      <xdr:spPr bwMode="auto">
        <a:xfrm>
          <a:off x="58654" y="1661260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51</xdr:row>
      <xdr:rowOff>19050</xdr:rowOff>
    </xdr:from>
    <xdr:to>
      <xdr:col>0</xdr:col>
      <xdr:colOff>268288</xdr:colOff>
      <xdr:row>51</xdr:row>
      <xdr:rowOff>188913</xdr:rowOff>
    </xdr:to>
    <xdr:sp macro="" textlink="">
      <xdr:nvSpPr>
        <xdr:cNvPr id="46" name="Freeform 45"/>
        <xdr:cNvSpPr>
          <a:spLocks noEditPoints="1"/>
        </xdr:cNvSpPr>
      </xdr:nvSpPr>
      <xdr:spPr bwMode="auto">
        <a:xfrm>
          <a:off x="47625" y="125920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100</xdr:row>
      <xdr:rowOff>0</xdr:rowOff>
    </xdr:from>
    <xdr:to>
      <xdr:col>0</xdr:col>
      <xdr:colOff>277813</xdr:colOff>
      <xdr:row>100</xdr:row>
      <xdr:rowOff>169863</xdr:rowOff>
    </xdr:to>
    <xdr:sp macro="" textlink="">
      <xdr:nvSpPr>
        <xdr:cNvPr id="47" name="Freeform 46"/>
        <xdr:cNvSpPr>
          <a:spLocks noEditPoints="1"/>
        </xdr:cNvSpPr>
      </xdr:nvSpPr>
      <xdr:spPr bwMode="auto">
        <a:xfrm>
          <a:off x="57150" y="2087880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7</xdr:col>
      <xdr:colOff>447677</xdr:colOff>
      <xdr:row>19</xdr:row>
      <xdr:rowOff>142877</xdr:rowOff>
    </xdr:from>
    <xdr:to>
      <xdr:col>7</xdr:col>
      <xdr:colOff>497207</xdr:colOff>
      <xdr:row>19</xdr:row>
      <xdr:rowOff>241938</xdr:rowOff>
    </xdr:to>
    <xdr:sp macro="" textlink="">
      <xdr:nvSpPr>
        <xdr:cNvPr id="48" name="Isosceles Triangle 47"/>
        <xdr:cNvSpPr/>
      </xdr:nvSpPr>
      <xdr:spPr>
        <a:xfrm rot="5400000">
          <a:off x="5823586" y="6749418"/>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8</xdr:col>
      <xdr:colOff>19051</xdr:colOff>
      <xdr:row>32</xdr:row>
      <xdr:rowOff>45244</xdr:rowOff>
    </xdr:from>
    <xdr:to>
      <xdr:col>8</xdr:col>
      <xdr:colOff>68581</xdr:colOff>
      <xdr:row>32</xdr:row>
      <xdr:rowOff>144305</xdr:rowOff>
    </xdr:to>
    <xdr:sp macro="" textlink="">
      <xdr:nvSpPr>
        <xdr:cNvPr id="49" name="Isosceles Triangle 48"/>
        <xdr:cNvSpPr/>
      </xdr:nvSpPr>
      <xdr:spPr>
        <a:xfrm rot="16200000">
          <a:off x="5947410" y="9976010"/>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57150</xdr:colOff>
      <xdr:row>20</xdr:row>
      <xdr:rowOff>28575</xdr:rowOff>
    </xdr:from>
    <xdr:to>
      <xdr:col>0</xdr:col>
      <xdr:colOff>277813</xdr:colOff>
      <xdr:row>21</xdr:row>
      <xdr:rowOff>7938</xdr:rowOff>
    </xdr:to>
    <xdr:sp macro="" textlink="">
      <xdr:nvSpPr>
        <xdr:cNvPr id="50" name="Freeform 49"/>
        <xdr:cNvSpPr>
          <a:spLocks noEditPoints="1"/>
        </xdr:cNvSpPr>
      </xdr:nvSpPr>
      <xdr:spPr bwMode="auto">
        <a:xfrm>
          <a:off x="57150" y="72294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342900</xdr:colOff>
      <xdr:row>84</xdr:row>
      <xdr:rowOff>47625</xdr:rowOff>
    </xdr:from>
    <xdr:to>
      <xdr:col>7</xdr:col>
      <xdr:colOff>438150</xdr:colOff>
      <xdr:row>84</xdr:row>
      <xdr:rowOff>47625</xdr:rowOff>
    </xdr:to>
    <xdr:cxnSp macro="">
      <xdr:nvCxnSpPr>
        <xdr:cNvPr id="51" name="Straight Arrow Connector 50"/>
        <xdr:cNvCxnSpPr/>
      </xdr:nvCxnSpPr>
      <xdr:spPr>
        <a:xfrm flipV="1">
          <a:off x="647700" y="19011900"/>
          <a:ext cx="51911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72</xdr:row>
      <xdr:rowOff>95250</xdr:rowOff>
    </xdr:from>
    <xdr:to>
      <xdr:col>1</xdr:col>
      <xdr:colOff>342900</xdr:colOff>
      <xdr:row>84</xdr:row>
      <xdr:rowOff>57151</xdr:rowOff>
    </xdr:to>
    <xdr:cxnSp macro="">
      <xdr:nvCxnSpPr>
        <xdr:cNvPr id="52" name="Straight Arrow Connector 51"/>
        <xdr:cNvCxnSpPr/>
      </xdr:nvCxnSpPr>
      <xdr:spPr>
        <a:xfrm flipV="1">
          <a:off x="647700" y="16773525"/>
          <a:ext cx="0" cy="2247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79</xdr:row>
      <xdr:rowOff>9525</xdr:rowOff>
    </xdr:from>
    <xdr:to>
      <xdr:col>4</xdr:col>
      <xdr:colOff>38100</xdr:colOff>
      <xdr:row>81</xdr:row>
      <xdr:rowOff>95250</xdr:rowOff>
    </xdr:to>
    <xdr:cxnSp macro="">
      <xdr:nvCxnSpPr>
        <xdr:cNvPr id="53" name="Straight Connector 52"/>
        <xdr:cNvCxnSpPr/>
      </xdr:nvCxnSpPr>
      <xdr:spPr>
        <a:xfrm flipV="1">
          <a:off x="2543175" y="18021300"/>
          <a:ext cx="657225" cy="46672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1152525</xdr:colOff>
      <xdr:row>81</xdr:row>
      <xdr:rowOff>104775</xdr:rowOff>
    </xdr:from>
    <xdr:to>
      <xdr:col>3</xdr:col>
      <xdr:colOff>19050</xdr:colOff>
      <xdr:row>82</xdr:row>
      <xdr:rowOff>142875</xdr:rowOff>
    </xdr:to>
    <xdr:cxnSp macro="">
      <xdr:nvCxnSpPr>
        <xdr:cNvPr id="54" name="Straight Connector 53"/>
        <xdr:cNvCxnSpPr/>
      </xdr:nvCxnSpPr>
      <xdr:spPr>
        <a:xfrm flipV="1">
          <a:off x="1457325" y="18497550"/>
          <a:ext cx="1085850" cy="2286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1143000</xdr:colOff>
      <xdr:row>82</xdr:row>
      <xdr:rowOff>152400</xdr:rowOff>
    </xdr:from>
    <xdr:to>
      <xdr:col>1</xdr:col>
      <xdr:colOff>1143000</xdr:colOff>
      <xdr:row>84</xdr:row>
      <xdr:rowOff>85725</xdr:rowOff>
    </xdr:to>
    <xdr:cxnSp macro="">
      <xdr:nvCxnSpPr>
        <xdr:cNvPr id="55" name="Straight Connector 54"/>
        <xdr:cNvCxnSpPr/>
      </xdr:nvCxnSpPr>
      <xdr:spPr>
        <a:xfrm>
          <a:off x="1447800" y="18735675"/>
          <a:ext cx="0" cy="31432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75</xdr:row>
      <xdr:rowOff>85725</xdr:rowOff>
    </xdr:from>
    <xdr:to>
      <xdr:col>5</xdr:col>
      <xdr:colOff>619125</xdr:colOff>
      <xdr:row>79</xdr:row>
      <xdr:rowOff>19051</xdr:rowOff>
    </xdr:to>
    <xdr:cxnSp macro="">
      <xdr:nvCxnSpPr>
        <xdr:cNvPr id="56" name="Straight Connector 55"/>
        <xdr:cNvCxnSpPr/>
      </xdr:nvCxnSpPr>
      <xdr:spPr>
        <a:xfrm flipV="1">
          <a:off x="3209925" y="17335500"/>
          <a:ext cx="1381125" cy="695326"/>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81</xdr:row>
      <xdr:rowOff>123825</xdr:rowOff>
    </xdr:from>
    <xdr:to>
      <xdr:col>3</xdr:col>
      <xdr:colOff>19050</xdr:colOff>
      <xdr:row>84</xdr:row>
      <xdr:rowOff>76200</xdr:rowOff>
    </xdr:to>
    <xdr:cxnSp macro="">
      <xdr:nvCxnSpPr>
        <xdr:cNvPr id="57" name="Straight Connector 56"/>
        <xdr:cNvCxnSpPr/>
      </xdr:nvCxnSpPr>
      <xdr:spPr>
        <a:xfrm>
          <a:off x="2543175" y="18516600"/>
          <a:ext cx="0" cy="5238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79</xdr:row>
      <xdr:rowOff>38100</xdr:rowOff>
    </xdr:from>
    <xdr:to>
      <xdr:col>4</xdr:col>
      <xdr:colOff>38100</xdr:colOff>
      <xdr:row>84</xdr:row>
      <xdr:rowOff>66675</xdr:rowOff>
    </xdr:to>
    <xdr:cxnSp macro="">
      <xdr:nvCxnSpPr>
        <xdr:cNvPr id="58" name="Straight Connector 57"/>
        <xdr:cNvCxnSpPr/>
      </xdr:nvCxnSpPr>
      <xdr:spPr>
        <a:xfrm>
          <a:off x="3200400" y="18049875"/>
          <a:ext cx="0" cy="9810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75</xdr:row>
      <xdr:rowOff>66675</xdr:rowOff>
    </xdr:from>
    <xdr:to>
      <xdr:col>5</xdr:col>
      <xdr:colOff>609600</xdr:colOff>
      <xdr:row>84</xdr:row>
      <xdr:rowOff>66675</xdr:rowOff>
    </xdr:to>
    <xdr:cxnSp macro="">
      <xdr:nvCxnSpPr>
        <xdr:cNvPr id="59" name="Straight Connector 58"/>
        <xdr:cNvCxnSpPr/>
      </xdr:nvCxnSpPr>
      <xdr:spPr>
        <a:xfrm>
          <a:off x="4581525" y="17316450"/>
          <a:ext cx="0" cy="17145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590551</xdr:colOff>
      <xdr:row>77</xdr:row>
      <xdr:rowOff>142875</xdr:rowOff>
    </xdr:from>
    <xdr:to>
      <xdr:col>4</xdr:col>
      <xdr:colOff>590551</xdr:colOff>
      <xdr:row>84</xdr:row>
      <xdr:rowOff>62625</xdr:rowOff>
    </xdr:to>
    <xdr:cxnSp macro="">
      <xdr:nvCxnSpPr>
        <xdr:cNvPr id="60" name="Straight Connector 59"/>
        <xdr:cNvCxnSpPr/>
      </xdr:nvCxnSpPr>
      <xdr:spPr>
        <a:xfrm flipH="1">
          <a:off x="3752851" y="17773650"/>
          <a:ext cx="0" cy="125325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77</xdr:row>
      <xdr:rowOff>85725</xdr:rowOff>
    </xdr:from>
    <xdr:to>
      <xdr:col>4</xdr:col>
      <xdr:colOff>590550</xdr:colOff>
      <xdr:row>77</xdr:row>
      <xdr:rowOff>85725</xdr:rowOff>
    </xdr:to>
    <xdr:cxnSp macro="">
      <xdr:nvCxnSpPr>
        <xdr:cNvPr id="61" name="Straight Connector 60"/>
        <xdr:cNvCxnSpPr/>
      </xdr:nvCxnSpPr>
      <xdr:spPr>
        <a:xfrm flipH="1">
          <a:off x="657225" y="17716500"/>
          <a:ext cx="3095625"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1000125</xdr:colOff>
      <xdr:row>84</xdr:row>
      <xdr:rowOff>123825</xdr:rowOff>
    </xdr:from>
    <xdr:ext cx="305276" cy="264560"/>
    <xdr:sp macro="" textlink="">
      <xdr:nvSpPr>
        <xdr:cNvPr id="62" name="TextBox 61"/>
        <xdr:cNvSpPr txBox="1"/>
      </xdr:nvSpPr>
      <xdr:spPr>
        <a:xfrm>
          <a:off x="1304925" y="19088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1</a:t>
          </a:r>
        </a:p>
      </xdr:txBody>
    </xdr:sp>
    <xdr:clientData/>
  </xdr:oneCellAnchor>
  <xdr:twoCellAnchor>
    <xdr:from>
      <xdr:col>1</xdr:col>
      <xdr:colOff>342900</xdr:colOff>
      <xdr:row>75</xdr:row>
      <xdr:rowOff>85725</xdr:rowOff>
    </xdr:from>
    <xdr:to>
      <xdr:col>5</xdr:col>
      <xdr:colOff>628650</xdr:colOff>
      <xdr:row>75</xdr:row>
      <xdr:rowOff>85725</xdr:rowOff>
    </xdr:to>
    <xdr:cxnSp macro="">
      <xdr:nvCxnSpPr>
        <xdr:cNvPr id="63" name="Straight Connector 62"/>
        <xdr:cNvCxnSpPr/>
      </xdr:nvCxnSpPr>
      <xdr:spPr>
        <a:xfrm flipH="1">
          <a:off x="647700" y="17335500"/>
          <a:ext cx="395287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79</xdr:row>
      <xdr:rowOff>19050</xdr:rowOff>
    </xdr:from>
    <xdr:to>
      <xdr:col>3</xdr:col>
      <xdr:colOff>619125</xdr:colOff>
      <xdr:row>79</xdr:row>
      <xdr:rowOff>19050</xdr:rowOff>
    </xdr:to>
    <xdr:cxnSp macro="">
      <xdr:nvCxnSpPr>
        <xdr:cNvPr id="64" name="Straight Connector 63"/>
        <xdr:cNvCxnSpPr/>
      </xdr:nvCxnSpPr>
      <xdr:spPr>
        <a:xfrm flipH="1">
          <a:off x="647701" y="18030825"/>
          <a:ext cx="2495549"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342901</xdr:colOff>
      <xdr:row>81</xdr:row>
      <xdr:rowOff>95250</xdr:rowOff>
    </xdr:from>
    <xdr:to>
      <xdr:col>2</xdr:col>
      <xdr:colOff>685800</xdr:colOff>
      <xdr:row>81</xdr:row>
      <xdr:rowOff>95250</xdr:rowOff>
    </xdr:to>
    <xdr:cxnSp macro="">
      <xdr:nvCxnSpPr>
        <xdr:cNvPr id="65" name="Straight Connector 64"/>
        <xdr:cNvCxnSpPr/>
      </xdr:nvCxnSpPr>
      <xdr:spPr>
        <a:xfrm flipH="1">
          <a:off x="647701" y="18488025"/>
          <a:ext cx="1828799"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82</xdr:row>
      <xdr:rowOff>142875</xdr:rowOff>
    </xdr:from>
    <xdr:to>
      <xdr:col>1</xdr:col>
      <xdr:colOff>1152525</xdr:colOff>
      <xdr:row>82</xdr:row>
      <xdr:rowOff>142875</xdr:rowOff>
    </xdr:to>
    <xdr:cxnSp macro="">
      <xdr:nvCxnSpPr>
        <xdr:cNvPr id="66" name="Straight Connector 65"/>
        <xdr:cNvCxnSpPr/>
      </xdr:nvCxnSpPr>
      <xdr:spPr>
        <a:xfrm flipH="1">
          <a:off x="647700" y="18726150"/>
          <a:ext cx="80962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609600</xdr:colOff>
      <xdr:row>84</xdr:row>
      <xdr:rowOff>123825</xdr:rowOff>
    </xdr:from>
    <xdr:ext cx="305276" cy="264560"/>
    <xdr:sp macro="" textlink="">
      <xdr:nvSpPr>
        <xdr:cNvPr id="67" name="TextBox 66"/>
        <xdr:cNvSpPr txBox="1"/>
      </xdr:nvSpPr>
      <xdr:spPr>
        <a:xfrm>
          <a:off x="2400300" y="19088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2</a:t>
          </a:r>
        </a:p>
      </xdr:txBody>
    </xdr:sp>
    <xdr:clientData/>
  </xdr:oneCellAnchor>
  <xdr:oneCellAnchor>
    <xdr:from>
      <xdr:col>3</xdr:col>
      <xdr:colOff>342900</xdr:colOff>
      <xdr:row>84</xdr:row>
      <xdr:rowOff>123825</xdr:rowOff>
    </xdr:from>
    <xdr:ext cx="305276" cy="264560"/>
    <xdr:sp macro="" textlink="">
      <xdr:nvSpPr>
        <xdr:cNvPr id="68" name="TextBox 67"/>
        <xdr:cNvSpPr txBox="1"/>
      </xdr:nvSpPr>
      <xdr:spPr>
        <a:xfrm>
          <a:off x="2867025" y="1908810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3</a:t>
          </a:r>
        </a:p>
      </xdr:txBody>
    </xdr:sp>
    <xdr:clientData/>
  </xdr:oneCellAnchor>
  <xdr:oneCellAnchor>
    <xdr:from>
      <xdr:col>5</xdr:col>
      <xdr:colOff>485775</xdr:colOff>
      <xdr:row>84</xdr:row>
      <xdr:rowOff>114300</xdr:rowOff>
    </xdr:from>
    <xdr:ext cx="305276" cy="264560"/>
    <xdr:sp macro="" textlink="">
      <xdr:nvSpPr>
        <xdr:cNvPr id="69" name="TextBox 68"/>
        <xdr:cNvSpPr txBox="1"/>
      </xdr:nvSpPr>
      <xdr:spPr>
        <a:xfrm>
          <a:off x="4457700" y="190785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4</a:t>
          </a:r>
        </a:p>
      </xdr:txBody>
    </xdr:sp>
    <xdr:clientData/>
  </xdr:oneCellAnchor>
  <xdr:oneCellAnchor>
    <xdr:from>
      <xdr:col>6</xdr:col>
      <xdr:colOff>209550</xdr:colOff>
      <xdr:row>82</xdr:row>
      <xdr:rowOff>95250</xdr:rowOff>
    </xdr:from>
    <xdr:ext cx="1046312" cy="264560"/>
    <xdr:sp macro="" textlink="">
      <xdr:nvSpPr>
        <xdr:cNvPr id="70" name="TextBox 69"/>
        <xdr:cNvSpPr txBox="1"/>
      </xdr:nvSpPr>
      <xdr:spPr>
        <a:xfrm>
          <a:off x="4992984" y="19689536"/>
          <a:ext cx="10463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en-US" sz="1100"/>
            <a:t> - subkriterij</a:t>
          </a:r>
          <a:r>
            <a:rPr lang="lt-LT" sz="1100"/>
            <a:t>ai</a:t>
          </a:r>
          <a:endParaRPr lang="lt-LT" sz="1100" strike="noStrike" baseline="-25000"/>
        </a:p>
      </xdr:txBody>
    </xdr:sp>
    <xdr:clientData/>
  </xdr:oneCellAnchor>
  <xdr:oneCellAnchor>
    <xdr:from>
      <xdr:col>4</xdr:col>
      <xdr:colOff>285750</xdr:colOff>
      <xdr:row>84</xdr:row>
      <xdr:rowOff>114300</xdr:rowOff>
    </xdr:from>
    <xdr:ext cx="305276" cy="264560"/>
    <xdr:sp macro="" textlink="">
      <xdr:nvSpPr>
        <xdr:cNvPr id="71" name="TextBox 70"/>
        <xdr:cNvSpPr txBox="1"/>
      </xdr:nvSpPr>
      <xdr:spPr>
        <a:xfrm>
          <a:off x="3448050" y="1907857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P</a:t>
          </a:r>
          <a:r>
            <a:rPr lang="lt-LT" sz="1100" strike="noStrike" baseline="-25000">
              <a:solidFill>
                <a:srgbClr val="FF0000"/>
              </a:solidFill>
            </a:rPr>
            <a:t>x</a:t>
          </a:r>
        </a:p>
      </xdr:txBody>
    </xdr:sp>
    <xdr:clientData/>
  </xdr:oneCellAnchor>
  <xdr:oneCellAnchor>
    <xdr:from>
      <xdr:col>1</xdr:col>
      <xdr:colOff>438150</xdr:colOff>
      <xdr:row>72</xdr:row>
      <xdr:rowOff>0</xdr:rowOff>
    </xdr:from>
    <xdr:ext cx="642420" cy="264560"/>
    <xdr:sp macro="" textlink="">
      <xdr:nvSpPr>
        <xdr:cNvPr id="72" name="TextBox 71"/>
        <xdr:cNvSpPr txBox="1"/>
      </xdr:nvSpPr>
      <xdr:spPr>
        <a:xfrm>
          <a:off x="742950" y="16678275"/>
          <a:ext cx="642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 - balai</a:t>
          </a:r>
          <a:endParaRPr lang="lt-LT" sz="1100" strike="noStrike" baseline="-25000"/>
        </a:p>
      </xdr:txBody>
    </xdr:sp>
    <xdr:clientData/>
  </xdr:oneCellAnchor>
  <xdr:oneCellAnchor>
    <xdr:from>
      <xdr:col>1</xdr:col>
      <xdr:colOff>19050</xdr:colOff>
      <xdr:row>82</xdr:row>
      <xdr:rowOff>19050</xdr:rowOff>
    </xdr:from>
    <xdr:ext cx="309124" cy="264560"/>
    <xdr:sp macro="" textlink="">
      <xdr:nvSpPr>
        <xdr:cNvPr id="73" name="TextBox 72"/>
        <xdr:cNvSpPr txBox="1"/>
      </xdr:nvSpPr>
      <xdr:spPr>
        <a:xfrm>
          <a:off x="323850" y="1860232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1</a:t>
          </a:r>
        </a:p>
      </xdr:txBody>
    </xdr:sp>
    <xdr:clientData/>
  </xdr:oneCellAnchor>
  <xdr:oneCellAnchor>
    <xdr:from>
      <xdr:col>1</xdr:col>
      <xdr:colOff>19050</xdr:colOff>
      <xdr:row>80</xdr:row>
      <xdr:rowOff>152400</xdr:rowOff>
    </xdr:from>
    <xdr:ext cx="309124" cy="264560"/>
    <xdr:sp macro="" textlink="">
      <xdr:nvSpPr>
        <xdr:cNvPr id="74" name="TextBox 73"/>
        <xdr:cNvSpPr txBox="1"/>
      </xdr:nvSpPr>
      <xdr:spPr>
        <a:xfrm>
          <a:off x="323850" y="183546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2</a:t>
          </a:r>
        </a:p>
      </xdr:txBody>
    </xdr:sp>
    <xdr:clientData/>
  </xdr:oneCellAnchor>
  <xdr:oneCellAnchor>
    <xdr:from>
      <xdr:col>1</xdr:col>
      <xdr:colOff>0</xdr:colOff>
      <xdr:row>78</xdr:row>
      <xdr:rowOff>85725</xdr:rowOff>
    </xdr:from>
    <xdr:ext cx="309124" cy="264560"/>
    <xdr:sp macro="" textlink="">
      <xdr:nvSpPr>
        <xdr:cNvPr id="75" name="TextBox 74"/>
        <xdr:cNvSpPr txBox="1"/>
      </xdr:nvSpPr>
      <xdr:spPr>
        <a:xfrm>
          <a:off x="304800" y="179070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3</a:t>
          </a:r>
        </a:p>
      </xdr:txBody>
    </xdr:sp>
    <xdr:clientData/>
  </xdr:oneCellAnchor>
  <xdr:oneCellAnchor>
    <xdr:from>
      <xdr:col>1</xdr:col>
      <xdr:colOff>9525</xdr:colOff>
      <xdr:row>74</xdr:row>
      <xdr:rowOff>123825</xdr:rowOff>
    </xdr:from>
    <xdr:ext cx="309124" cy="264560"/>
    <xdr:sp macro="" textlink="">
      <xdr:nvSpPr>
        <xdr:cNvPr id="76" name="TextBox 75"/>
        <xdr:cNvSpPr txBox="1"/>
      </xdr:nvSpPr>
      <xdr:spPr>
        <a:xfrm>
          <a:off x="314325" y="171831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4</a:t>
          </a:r>
        </a:p>
      </xdr:txBody>
    </xdr:sp>
    <xdr:clientData/>
  </xdr:oneCellAnchor>
  <xdr:oneCellAnchor>
    <xdr:from>
      <xdr:col>1</xdr:col>
      <xdr:colOff>9525</xdr:colOff>
      <xdr:row>76</xdr:row>
      <xdr:rowOff>123825</xdr:rowOff>
    </xdr:from>
    <xdr:ext cx="309124" cy="264560"/>
    <xdr:sp macro="" textlink="">
      <xdr:nvSpPr>
        <xdr:cNvPr id="77" name="TextBox 76"/>
        <xdr:cNvSpPr txBox="1"/>
      </xdr:nvSpPr>
      <xdr:spPr>
        <a:xfrm>
          <a:off x="314325" y="1756410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B</a:t>
          </a:r>
          <a:r>
            <a:rPr lang="lt-LT" sz="1100" strike="noStrike" baseline="-25000">
              <a:solidFill>
                <a:srgbClr val="FF0000"/>
              </a:solidFill>
            </a:rPr>
            <a:t>x</a:t>
          </a:r>
        </a:p>
      </xdr:txBody>
    </xdr:sp>
    <xdr:clientData/>
  </xdr:oneCellAnchor>
  <xdr:oneCellAnchor>
    <xdr:from>
      <xdr:col>0</xdr:col>
      <xdr:colOff>282609</xdr:colOff>
      <xdr:row>38</xdr:row>
      <xdr:rowOff>167473</xdr:rowOff>
    </xdr:from>
    <xdr:ext cx="3108708" cy="376813"/>
    <mc:AlternateContent xmlns:mc="http://schemas.openxmlformats.org/markup-compatibility/2006" xmlns:a14="http://schemas.microsoft.com/office/drawing/2010/main">
      <mc:Choice Requires="a14">
        <xdr:sp macro="" textlink="">
          <xdr:nvSpPr>
            <xdr:cNvPr id="79" name="TextBox 78"/>
            <xdr:cNvSpPr txBox="1"/>
          </xdr:nvSpPr>
          <xdr:spPr>
            <a:xfrm>
              <a:off x="282609" y="11063654"/>
              <a:ext cx="3108708" cy="376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050" b="0" i="1">
                      <a:latin typeface="Cambria Math" panose="02040503050406030204" pitchFamily="18" charset="0"/>
                    </a:rPr>
                    <m:t>𝑇𝑎𝑟𝑝𝑖𝑛</m:t>
                  </m:r>
                  <m:r>
                    <a:rPr lang="lt-LT" sz="1050" b="0" i="1">
                      <a:latin typeface="Cambria Math" panose="02040503050406030204" pitchFamily="18" charset="0"/>
                    </a:rPr>
                    <m:t>ė </m:t>
                  </m:r>
                  <m:r>
                    <a:rPr lang="lt-LT" sz="1050" b="0" i="1">
                      <a:latin typeface="Cambria Math" panose="02040503050406030204" pitchFamily="18" charset="0"/>
                    </a:rPr>
                    <m:t>𝑟𝑒𝑖𝑘</m:t>
                  </m:r>
                  <m:r>
                    <a:rPr lang="lt-LT" sz="1050" b="0" i="1">
                      <a:latin typeface="Cambria Math" panose="02040503050406030204" pitchFamily="18" charset="0"/>
                    </a:rPr>
                    <m:t>š</m:t>
                  </m:r>
                  <m:r>
                    <a:rPr lang="lt-LT" sz="1050" b="0" i="1">
                      <a:latin typeface="Cambria Math" panose="02040503050406030204" pitchFamily="18" charset="0"/>
                    </a:rPr>
                    <m:t>𝑚</m:t>
                  </m:r>
                  <m:r>
                    <a:rPr lang="lt-LT" sz="1050" b="0" i="1">
                      <a:latin typeface="Cambria Math" panose="02040503050406030204" pitchFamily="18" charset="0"/>
                    </a:rPr>
                    <m:t>ė 1 =</m:t>
                  </m:r>
                  <m:r>
                    <a:rPr lang="lt-LT" sz="1050" b="0" i="1">
                      <a:latin typeface="Cambria Math" panose="02040503050406030204" pitchFamily="18" charset="0"/>
                    </a:rPr>
                    <m:t>𝑀𝑖𝑛</m:t>
                  </m:r>
                  <m:r>
                    <a:rPr lang="lt-LT" sz="1050" b="0" i="1">
                      <a:latin typeface="Cambria Math" panose="02040503050406030204" pitchFamily="18" charset="0"/>
                    </a:rPr>
                    <m:t>+</m:t>
                  </m:r>
                  <m:d>
                    <m:dPr>
                      <m:ctrlPr>
                        <a:rPr lang="lt-LT" sz="1050" b="0" i="1">
                          <a:latin typeface="Cambria Math" panose="02040503050406030204" pitchFamily="18" charset="0"/>
                        </a:rPr>
                      </m:ctrlPr>
                    </m:dPr>
                    <m:e>
                      <m:r>
                        <a:rPr lang="lt-LT" sz="1050" b="0" i="1">
                          <a:latin typeface="Cambria Math" panose="02040503050406030204" pitchFamily="18" charset="0"/>
                        </a:rPr>
                        <m:t>𝑀𝑎𝑥</m:t>
                      </m:r>
                      <m:r>
                        <a:rPr lang="lt-LT" sz="1050" b="0" i="1">
                          <a:latin typeface="Cambria Math" panose="02040503050406030204" pitchFamily="18" charset="0"/>
                        </a:rPr>
                        <m:t>−</m:t>
                      </m:r>
                      <m:r>
                        <a:rPr lang="lt-LT" sz="1050" b="0" i="1">
                          <a:latin typeface="Cambria Math" panose="02040503050406030204" pitchFamily="18" charset="0"/>
                        </a:rPr>
                        <m:t>𝑀𝑖𝑛</m:t>
                      </m:r>
                    </m:e>
                  </m:d>
                  <m:r>
                    <a:rPr lang="lt-LT" sz="1050" b="0" i="1">
                      <a:latin typeface="Cambria Math" panose="02040503050406030204" pitchFamily="18" charset="0"/>
                      <a:ea typeface="Cambria Math" panose="02040503050406030204" pitchFamily="18" charset="0"/>
                    </a:rPr>
                    <m:t>×</m:t>
                  </m:r>
                </m:oMath>
              </a14:m>
              <a:r>
                <a:rPr lang="lt-LT" sz="1050" i="1"/>
                <a:t> </a:t>
              </a:r>
              <a14:m>
                <m:oMath xmlns:m="http://schemas.openxmlformats.org/officeDocument/2006/math">
                  <m:f>
                    <m:fPr>
                      <m:ctrlPr>
                        <a:rPr lang="lt-LT" sz="1050" i="1">
                          <a:latin typeface="Cambria Math" panose="02040503050406030204" pitchFamily="18" charset="0"/>
                        </a:rPr>
                      </m:ctrlPr>
                    </m:fPr>
                    <m:num>
                      <m:r>
                        <a:rPr lang="lt-LT" sz="1050" b="0" i="1">
                          <a:latin typeface="Cambria Math" panose="02040503050406030204" pitchFamily="18" charset="0"/>
                        </a:rPr>
                        <m:t>2</m:t>
                      </m:r>
                    </m:num>
                    <m:den>
                      <m:r>
                        <a:rPr lang="lt-LT" sz="1050" i="1">
                          <a:latin typeface="Cambria Math" panose="02040503050406030204" pitchFamily="18" charset="0"/>
                        </a:rPr>
                        <m:t>3</m:t>
                      </m:r>
                    </m:den>
                  </m:f>
                </m:oMath>
              </a14:m>
              <a:r>
                <a:rPr lang="lt-LT" sz="1050" i="1"/>
                <a:t> </a:t>
              </a:r>
            </a:p>
          </xdr:txBody>
        </xdr:sp>
      </mc:Choice>
      <mc:Fallback xmlns="">
        <xdr:sp macro="" textlink="">
          <xdr:nvSpPr>
            <xdr:cNvPr id="79" name="TextBox 78"/>
            <xdr:cNvSpPr txBox="1"/>
          </xdr:nvSpPr>
          <xdr:spPr>
            <a:xfrm>
              <a:off x="282609" y="11063654"/>
              <a:ext cx="3108708" cy="376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050" b="0" i="0">
                  <a:latin typeface="Cambria Math" panose="02040503050406030204" pitchFamily="18" charset="0"/>
                </a:rPr>
                <a:t>𝑇𝑎𝑟𝑝𝑖𝑛ė 𝑟𝑒𝑖𝑘š𝑚ė 1 =𝑀𝑖𝑛+(𝑀𝑎𝑥−𝑀𝑖𝑛)</a:t>
              </a:r>
              <a:r>
                <a:rPr lang="lt-LT" sz="1050" b="0" i="0">
                  <a:latin typeface="Cambria Math" panose="02040503050406030204" pitchFamily="18" charset="0"/>
                  <a:ea typeface="Cambria Math" panose="02040503050406030204" pitchFamily="18" charset="0"/>
                </a:rPr>
                <a:t>×</a:t>
              </a:r>
              <a:r>
                <a:rPr lang="lt-LT" sz="1050" i="1"/>
                <a:t> </a:t>
              </a:r>
              <a:r>
                <a:rPr lang="lt-LT" sz="1050" b="0" i="0">
                  <a:latin typeface="Cambria Math" panose="02040503050406030204" pitchFamily="18" charset="0"/>
                </a:rPr>
                <a:t>2/</a:t>
              </a:r>
              <a:r>
                <a:rPr lang="lt-LT" sz="1050" i="0">
                  <a:latin typeface="Cambria Math" panose="02040503050406030204" pitchFamily="18" charset="0"/>
                </a:rPr>
                <a:t>3</a:t>
              </a:r>
              <a:r>
                <a:rPr lang="lt-LT" sz="1050" i="1"/>
                <a:t> </a:t>
              </a:r>
            </a:p>
          </xdr:txBody>
        </xdr:sp>
      </mc:Fallback>
    </mc:AlternateContent>
    <xdr:clientData/>
  </xdr:oneCellAnchor>
  <xdr:oneCellAnchor>
    <xdr:from>
      <xdr:col>4</xdr:col>
      <xdr:colOff>261676</xdr:colOff>
      <xdr:row>38</xdr:row>
      <xdr:rowOff>183802</xdr:rowOff>
    </xdr:from>
    <xdr:ext cx="2915695" cy="391885"/>
    <mc:AlternateContent xmlns:mc="http://schemas.openxmlformats.org/markup-compatibility/2006" xmlns:a14="http://schemas.microsoft.com/office/drawing/2010/main">
      <mc:Choice Requires="a14">
        <xdr:sp macro="" textlink="">
          <xdr:nvSpPr>
            <xdr:cNvPr id="80" name="TextBox 79"/>
            <xdr:cNvSpPr txBox="1"/>
          </xdr:nvSpPr>
          <xdr:spPr>
            <a:xfrm>
              <a:off x="3422720" y="11079983"/>
              <a:ext cx="2915695" cy="39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050" b="0" i="1">
                      <a:latin typeface="Cambria Math" panose="02040503050406030204" pitchFamily="18" charset="0"/>
                    </a:rPr>
                    <m:t>𝑇𝑎𝑟𝑝𝑖𝑛</m:t>
                  </m:r>
                  <m:r>
                    <a:rPr lang="lt-LT" sz="1050" b="0" i="1">
                      <a:latin typeface="Cambria Math" panose="02040503050406030204" pitchFamily="18" charset="0"/>
                    </a:rPr>
                    <m:t>ė </m:t>
                  </m:r>
                  <m:r>
                    <a:rPr lang="lt-LT" sz="1050" b="0" i="1">
                      <a:latin typeface="Cambria Math" panose="02040503050406030204" pitchFamily="18" charset="0"/>
                    </a:rPr>
                    <m:t>𝑟𝑒𝑖𝑘</m:t>
                  </m:r>
                  <m:r>
                    <a:rPr lang="lt-LT" sz="1050" b="0" i="1">
                      <a:latin typeface="Cambria Math" panose="02040503050406030204" pitchFamily="18" charset="0"/>
                    </a:rPr>
                    <m:t>š</m:t>
                  </m:r>
                  <m:r>
                    <a:rPr lang="lt-LT" sz="1050" b="0" i="1">
                      <a:latin typeface="Cambria Math" panose="02040503050406030204" pitchFamily="18" charset="0"/>
                    </a:rPr>
                    <m:t>𝑚</m:t>
                  </m:r>
                  <m:r>
                    <a:rPr lang="lt-LT" sz="1050" b="0" i="1">
                      <a:latin typeface="Cambria Math" panose="02040503050406030204" pitchFamily="18" charset="0"/>
                    </a:rPr>
                    <m:t>ė 2 =</m:t>
                  </m:r>
                  <m:r>
                    <a:rPr lang="lt-LT" sz="1050" b="0" i="1">
                      <a:latin typeface="Cambria Math" panose="02040503050406030204" pitchFamily="18" charset="0"/>
                    </a:rPr>
                    <m:t>𝑀𝑖𝑛</m:t>
                  </m:r>
                  <m:r>
                    <a:rPr lang="lt-LT" sz="1050" b="0" i="1">
                      <a:latin typeface="Cambria Math" panose="02040503050406030204" pitchFamily="18" charset="0"/>
                    </a:rPr>
                    <m:t>+</m:t>
                  </m:r>
                  <m:d>
                    <m:dPr>
                      <m:ctrlPr>
                        <a:rPr lang="lt-LT" sz="1050" b="0" i="1">
                          <a:latin typeface="Cambria Math" panose="02040503050406030204" pitchFamily="18" charset="0"/>
                        </a:rPr>
                      </m:ctrlPr>
                    </m:dPr>
                    <m:e>
                      <m:r>
                        <a:rPr lang="lt-LT" sz="1050" b="0" i="1">
                          <a:latin typeface="Cambria Math" panose="02040503050406030204" pitchFamily="18" charset="0"/>
                        </a:rPr>
                        <m:t>𝑀𝑎𝑥</m:t>
                      </m:r>
                      <m:r>
                        <a:rPr lang="lt-LT" sz="1050" b="0" i="1">
                          <a:latin typeface="Cambria Math" panose="02040503050406030204" pitchFamily="18" charset="0"/>
                        </a:rPr>
                        <m:t>−</m:t>
                      </m:r>
                      <m:r>
                        <a:rPr lang="lt-LT" sz="1050" b="0" i="1">
                          <a:latin typeface="Cambria Math" panose="02040503050406030204" pitchFamily="18" charset="0"/>
                        </a:rPr>
                        <m:t>𝑀𝑖𝑛</m:t>
                      </m:r>
                    </m:e>
                  </m:d>
                  <m:r>
                    <a:rPr lang="lt-LT" sz="1050" b="0" i="1">
                      <a:latin typeface="Cambria Math" panose="02040503050406030204" pitchFamily="18" charset="0"/>
                      <a:ea typeface="Cambria Math" panose="02040503050406030204" pitchFamily="18" charset="0"/>
                    </a:rPr>
                    <m:t>×</m:t>
                  </m:r>
                </m:oMath>
              </a14:m>
              <a:r>
                <a:rPr lang="lt-LT" sz="1050" i="1"/>
                <a:t> </a:t>
              </a:r>
              <a14:m>
                <m:oMath xmlns:m="http://schemas.openxmlformats.org/officeDocument/2006/math">
                  <m:f>
                    <m:fPr>
                      <m:ctrlPr>
                        <a:rPr lang="lt-LT" sz="1050" i="1">
                          <a:latin typeface="Cambria Math" panose="02040503050406030204" pitchFamily="18" charset="0"/>
                        </a:rPr>
                      </m:ctrlPr>
                    </m:fPr>
                    <m:num>
                      <m:r>
                        <a:rPr lang="lt-LT" sz="1050" b="0" i="1">
                          <a:latin typeface="Cambria Math" panose="02040503050406030204" pitchFamily="18" charset="0"/>
                        </a:rPr>
                        <m:t>1</m:t>
                      </m:r>
                    </m:num>
                    <m:den>
                      <m:r>
                        <a:rPr lang="lt-LT" sz="1050" i="1">
                          <a:latin typeface="Cambria Math" panose="02040503050406030204" pitchFamily="18" charset="0"/>
                        </a:rPr>
                        <m:t>3</m:t>
                      </m:r>
                    </m:den>
                  </m:f>
                </m:oMath>
              </a14:m>
              <a:r>
                <a:rPr lang="lt-LT" sz="1050" i="1"/>
                <a:t> </a:t>
              </a:r>
            </a:p>
          </xdr:txBody>
        </xdr:sp>
      </mc:Choice>
      <mc:Fallback xmlns="">
        <xdr:sp macro="" textlink="">
          <xdr:nvSpPr>
            <xdr:cNvPr id="80" name="TextBox 79"/>
            <xdr:cNvSpPr txBox="1"/>
          </xdr:nvSpPr>
          <xdr:spPr>
            <a:xfrm>
              <a:off x="3422720" y="11079983"/>
              <a:ext cx="2915695" cy="391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050" b="0" i="0">
                  <a:latin typeface="Cambria Math" panose="02040503050406030204" pitchFamily="18" charset="0"/>
                </a:rPr>
                <a:t>𝑇𝑎𝑟𝑝𝑖𝑛ė 𝑟𝑒𝑖𝑘š𝑚ė 2 =𝑀𝑖𝑛+(𝑀𝑎𝑥−𝑀𝑖𝑛)</a:t>
              </a:r>
              <a:r>
                <a:rPr lang="lt-LT" sz="1050" b="0" i="0">
                  <a:latin typeface="Cambria Math" panose="02040503050406030204" pitchFamily="18" charset="0"/>
                  <a:ea typeface="Cambria Math" panose="02040503050406030204" pitchFamily="18" charset="0"/>
                </a:rPr>
                <a:t>×</a:t>
              </a:r>
              <a:r>
                <a:rPr lang="lt-LT" sz="1050" i="1"/>
                <a:t> </a:t>
              </a:r>
              <a:r>
                <a:rPr lang="lt-LT" sz="1050" b="0" i="0">
                  <a:latin typeface="Cambria Math" panose="02040503050406030204" pitchFamily="18" charset="0"/>
                </a:rPr>
                <a:t>1/</a:t>
              </a:r>
              <a:r>
                <a:rPr lang="lt-LT" sz="1050" i="0">
                  <a:latin typeface="Cambria Math" panose="02040503050406030204" pitchFamily="18" charset="0"/>
                </a:rPr>
                <a:t>3</a:t>
              </a:r>
              <a:r>
                <a:rPr lang="lt-LT" sz="1050" i="1"/>
                <a:t> </a:t>
              </a:r>
            </a:p>
          </xdr:txBody>
        </xdr:sp>
      </mc:Fallback>
    </mc:AlternateContent>
    <xdr:clientData/>
  </xdr:oneCellAnchor>
  <xdr:twoCellAnchor>
    <xdr:from>
      <xdr:col>0</xdr:col>
      <xdr:colOff>31401</xdr:colOff>
      <xdr:row>38</xdr:row>
      <xdr:rowOff>10467</xdr:rowOff>
    </xdr:from>
    <xdr:to>
      <xdr:col>0</xdr:col>
      <xdr:colOff>252064</xdr:colOff>
      <xdr:row>38</xdr:row>
      <xdr:rowOff>180329</xdr:rowOff>
    </xdr:to>
    <xdr:sp macro="" textlink="">
      <xdr:nvSpPr>
        <xdr:cNvPr id="78" name="Freeform 77"/>
        <xdr:cNvSpPr>
          <a:spLocks noEditPoints="1"/>
        </xdr:cNvSpPr>
      </xdr:nvSpPr>
      <xdr:spPr bwMode="auto">
        <a:xfrm>
          <a:off x="31401" y="11095055"/>
          <a:ext cx="220663" cy="169862"/>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136072</xdr:colOff>
      <xdr:row>44</xdr:row>
      <xdr:rowOff>41868</xdr:rowOff>
    </xdr:from>
    <xdr:ext cx="1333501" cy="514349"/>
    <mc:AlternateContent xmlns:mc="http://schemas.openxmlformats.org/markup-compatibility/2006" xmlns:a14="http://schemas.microsoft.com/office/drawing/2010/main">
      <mc:Choice Requires="a14">
        <xdr:sp macro="" textlink="">
          <xdr:nvSpPr>
            <xdr:cNvPr id="82" name="TextBox 81"/>
            <xdr:cNvSpPr txBox="1"/>
          </xdr:nvSpPr>
          <xdr:spPr>
            <a:xfrm>
              <a:off x="439616" y="1262324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82" name="TextBox 81"/>
            <xdr:cNvSpPr txBox="1"/>
          </xdr:nvSpPr>
          <xdr:spPr>
            <a:xfrm>
              <a:off x="439616" y="1262324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0</xdr:colOff>
      <xdr:row>48</xdr:row>
      <xdr:rowOff>0</xdr:rowOff>
    </xdr:from>
    <xdr:ext cx="1401763" cy="504825"/>
    <mc:AlternateContent xmlns:mc="http://schemas.openxmlformats.org/markup-compatibility/2006" xmlns:a14="http://schemas.microsoft.com/office/drawing/2010/main">
      <mc:Choice Requires="a14">
        <xdr:sp macro="" textlink="">
          <xdr:nvSpPr>
            <xdr:cNvPr id="83" name="TextBox 82"/>
            <xdr:cNvSpPr txBox="1"/>
          </xdr:nvSpPr>
          <xdr:spPr>
            <a:xfrm>
              <a:off x="303544" y="13146593"/>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83" name="TextBox 82"/>
            <xdr:cNvSpPr txBox="1"/>
          </xdr:nvSpPr>
          <xdr:spPr>
            <a:xfrm>
              <a:off x="303544" y="13146593"/>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146539</xdr:colOff>
      <xdr:row>52</xdr:row>
      <xdr:rowOff>146539</xdr:rowOff>
    </xdr:from>
    <xdr:ext cx="1295400" cy="504825"/>
    <mc:AlternateContent xmlns:mc="http://schemas.openxmlformats.org/markup-compatibility/2006" xmlns:a14="http://schemas.microsoft.com/office/drawing/2010/main">
      <mc:Choice Requires="a14">
        <xdr:sp macro="" textlink="">
          <xdr:nvSpPr>
            <xdr:cNvPr id="84" name="TextBox 83"/>
            <xdr:cNvSpPr txBox="1"/>
          </xdr:nvSpPr>
          <xdr:spPr>
            <a:xfrm>
              <a:off x="450083" y="14256099"/>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84" name="TextBox 83"/>
            <xdr:cNvSpPr txBox="1"/>
          </xdr:nvSpPr>
          <xdr:spPr>
            <a:xfrm>
              <a:off x="450083" y="14256099"/>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180975</xdr:colOff>
          <xdr:row>23</xdr:row>
          <xdr:rowOff>342900</xdr:rowOff>
        </xdr:from>
        <xdr:to>
          <xdr:col>11</xdr:col>
          <xdr:colOff>457200</xdr:colOff>
          <xdr:row>23</xdr:row>
          <xdr:rowOff>561975</xdr:rowOff>
        </xdr:to>
        <xdr:sp macro="" textlink="">
          <xdr:nvSpPr>
            <xdr:cNvPr id="111617" name="Check Box 1" hidden="1">
              <a:extLst>
                <a:ext uri="{63B3BB69-23CF-44E3-9099-C40C66FF867C}">
                  <a14:compatExt spid="_x0000_s11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304800</xdr:rowOff>
        </xdr:from>
        <xdr:to>
          <xdr:col>11</xdr:col>
          <xdr:colOff>457200</xdr:colOff>
          <xdr:row>26</xdr:row>
          <xdr:rowOff>523875</xdr:rowOff>
        </xdr:to>
        <xdr:sp macro="" textlink="">
          <xdr:nvSpPr>
            <xdr:cNvPr id="111618" name="Check Box 2" hidden="1">
              <a:extLst>
                <a:ext uri="{63B3BB69-23CF-44E3-9099-C40C66FF867C}">
                  <a14:compatExt spid="_x0000_s11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59535</xdr:colOff>
      <xdr:row>3</xdr:row>
      <xdr:rowOff>26790</xdr:rowOff>
    </xdr:from>
    <xdr:to>
      <xdr:col>0</xdr:col>
      <xdr:colOff>211935</xdr:colOff>
      <xdr:row>3</xdr:row>
      <xdr:rowOff>180777</xdr:rowOff>
    </xdr:to>
    <xdr:sp macro="" textlink="">
      <xdr:nvSpPr>
        <xdr:cNvPr id="9" name="Freeform 8">
          <a:hlinkClick xmlns:r="http://schemas.openxmlformats.org/officeDocument/2006/relationships" r:id="rId1"/>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0" name="Freeform 9">
          <a:hlinkClick xmlns:r="http://schemas.openxmlformats.org/officeDocument/2006/relationships" r:id="rId2"/>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1" name="Freeform 10">
          <a:hlinkClick xmlns:r="http://schemas.openxmlformats.org/officeDocument/2006/relationships" r:id="rId3"/>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52</xdr:row>
      <xdr:rowOff>20053</xdr:rowOff>
    </xdr:from>
    <xdr:to>
      <xdr:col>0</xdr:col>
      <xdr:colOff>279317</xdr:colOff>
      <xdr:row>52</xdr:row>
      <xdr:rowOff>208966</xdr:rowOff>
    </xdr:to>
    <xdr:sp macro="" textlink="">
      <xdr:nvSpPr>
        <xdr:cNvPr id="12" name="Freeform 11"/>
        <xdr:cNvSpPr>
          <a:spLocks noEditPoints="1"/>
        </xdr:cNvSpPr>
      </xdr:nvSpPr>
      <xdr:spPr bwMode="auto">
        <a:xfrm>
          <a:off x="58654" y="2023210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44</xdr:row>
      <xdr:rowOff>38100</xdr:rowOff>
    </xdr:from>
    <xdr:to>
      <xdr:col>11</xdr:col>
      <xdr:colOff>471489</xdr:colOff>
      <xdr:row>45</xdr:row>
      <xdr:rowOff>0</xdr:rowOff>
    </xdr:to>
    <xdr:sp macro="" textlink="">
      <xdr:nvSpPr>
        <xdr:cNvPr id="13" name="Freeform 12">
          <a:hlinkClick xmlns:r="http://schemas.openxmlformats.org/officeDocument/2006/relationships" r:id="rId4"/>
        </xdr:cNvPr>
        <xdr:cNvSpPr>
          <a:spLocks noEditPoints="1"/>
        </xdr:cNvSpPr>
      </xdr:nvSpPr>
      <xdr:spPr bwMode="auto">
        <a:xfrm>
          <a:off x="8048626" y="195643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96</xdr:row>
      <xdr:rowOff>38100</xdr:rowOff>
    </xdr:from>
    <xdr:to>
      <xdr:col>11</xdr:col>
      <xdr:colOff>471489</xdr:colOff>
      <xdr:row>97</xdr:row>
      <xdr:rowOff>0</xdr:rowOff>
    </xdr:to>
    <xdr:sp macro="" textlink="">
      <xdr:nvSpPr>
        <xdr:cNvPr id="14" name="Freeform 13">
          <a:hlinkClick xmlns:r="http://schemas.openxmlformats.org/officeDocument/2006/relationships" r:id="rId4"/>
        </xdr:cNvPr>
        <xdr:cNvSpPr>
          <a:spLocks noEditPoints="1"/>
        </xdr:cNvSpPr>
      </xdr:nvSpPr>
      <xdr:spPr bwMode="auto">
        <a:xfrm>
          <a:off x="7620001" y="10391775"/>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37</xdr:row>
      <xdr:rowOff>0</xdr:rowOff>
    </xdr:from>
    <xdr:to>
      <xdr:col>0</xdr:col>
      <xdr:colOff>258763</xdr:colOff>
      <xdr:row>37</xdr:row>
      <xdr:rowOff>169863</xdr:rowOff>
    </xdr:to>
    <xdr:sp macro="" textlink="">
      <xdr:nvSpPr>
        <xdr:cNvPr id="15" name="Freeform 14"/>
        <xdr:cNvSpPr>
          <a:spLocks noEditPoints="1"/>
        </xdr:cNvSpPr>
      </xdr:nvSpPr>
      <xdr:spPr bwMode="auto">
        <a:xfrm>
          <a:off x="38100" y="920115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68680</xdr:colOff>
      <xdr:row>19</xdr:row>
      <xdr:rowOff>812132</xdr:rowOff>
    </xdr:from>
    <xdr:to>
      <xdr:col>0</xdr:col>
      <xdr:colOff>289343</xdr:colOff>
      <xdr:row>20</xdr:row>
      <xdr:rowOff>149810</xdr:rowOff>
    </xdr:to>
    <xdr:sp macro="" textlink="">
      <xdr:nvSpPr>
        <xdr:cNvPr id="16" name="Freeform 15"/>
        <xdr:cNvSpPr>
          <a:spLocks noEditPoints="1"/>
        </xdr:cNvSpPr>
      </xdr:nvSpPr>
      <xdr:spPr bwMode="auto">
        <a:xfrm>
          <a:off x="68680" y="4922921"/>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69</xdr:row>
      <xdr:rowOff>38100</xdr:rowOff>
    </xdr:from>
    <xdr:to>
      <xdr:col>0</xdr:col>
      <xdr:colOff>258763</xdr:colOff>
      <xdr:row>69</xdr:row>
      <xdr:rowOff>207963</xdr:rowOff>
    </xdr:to>
    <xdr:sp macro="" textlink="">
      <xdr:nvSpPr>
        <xdr:cNvPr id="17" name="Freeform 16"/>
        <xdr:cNvSpPr>
          <a:spLocks noEditPoints="1"/>
        </xdr:cNvSpPr>
      </xdr:nvSpPr>
      <xdr:spPr bwMode="auto">
        <a:xfrm>
          <a:off x="38100" y="1433512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485775</xdr:colOff>
      <xdr:row>64</xdr:row>
      <xdr:rowOff>66676</xdr:rowOff>
    </xdr:from>
    <xdr:to>
      <xdr:col>3</xdr:col>
      <xdr:colOff>535305</xdr:colOff>
      <xdr:row>64</xdr:row>
      <xdr:rowOff>165737</xdr:rowOff>
    </xdr:to>
    <xdr:sp macro="" textlink="">
      <xdr:nvSpPr>
        <xdr:cNvPr id="18" name="Isosceles Triangle 17"/>
        <xdr:cNvSpPr/>
      </xdr:nvSpPr>
      <xdr:spPr>
        <a:xfrm rot="5400000">
          <a:off x="2880359" y="1267396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3</xdr:col>
      <xdr:colOff>536408</xdr:colOff>
      <xdr:row>67</xdr:row>
      <xdr:rowOff>72944</xdr:rowOff>
    </xdr:from>
    <xdr:to>
      <xdr:col>3</xdr:col>
      <xdr:colOff>585938</xdr:colOff>
      <xdr:row>67</xdr:row>
      <xdr:rowOff>172005</xdr:rowOff>
    </xdr:to>
    <xdr:sp macro="" textlink="">
      <xdr:nvSpPr>
        <xdr:cNvPr id="19" name="Isosceles Triangle 18"/>
        <xdr:cNvSpPr/>
      </xdr:nvSpPr>
      <xdr:spPr>
        <a:xfrm rot="5400000">
          <a:off x="2927984" y="13773605"/>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9</xdr:col>
      <xdr:colOff>509236</xdr:colOff>
      <xdr:row>18</xdr:row>
      <xdr:rowOff>50135</xdr:rowOff>
    </xdr:from>
    <xdr:to>
      <xdr:col>9</xdr:col>
      <xdr:colOff>581525</xdr:colOff>
      <xdr:row>19</xdr:row>
      <xdr:rowOff>18050</xdr:rowOff>
    </xdr:to>
    <xdr:sp macro="" textlink="">
      <xdr:nvSpPr>
        <xdr:cNvPr id="20" name="Isosceles Triangle 19"/>
        <xdr:cNvSpPr/>
      </xdr:nvSpPr>
      <xdr:spPr>
        <a:xfrm rot="5400000" flipH="1" flipV="1">
          <a:off x="6552147" y="4013487"/>
          <a:ext cx="158415" cy="7228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110290</xdr:colOff>
      <xdr:row>30</xdr:row>
      <xdr:rowOff>40106</xdr:rowOff>
    </xdr:from>
    <xdr:ext cx="1333501" cy="514349"/>
    <mc:AlternateContent xmlns:mc="http://schemas.openxmlformats.org/markup-compatibility/2006" xmlns:a14="http://schemas.microsoft.com/office/drawing/2010/main">
      <mc:Choice Requires="a14">
        <xdr:sp macro="" textlink="">
          <xdr:nvSpPr>
            <xdr:cNvPr id="21" name="TextBox 20"/>
            <xdr:cNvSpPr txBox="1"/>
          </xdr:nvSpPr>
          <xdr:spPr>
            <a:xfrm>
              <a:off x="401053" y="843213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1" name="TextBox 20"/>
            <xdr:cNvSpPr txBox="1"/>
          </xdr:nvSpPr>
          <xdr:spPr>
            <a:xfrm>
              <a:off x="401053" y="843213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0</xdr:colOff>
      <xdr:row>34</xdr:row>
      <xdr:rowOff>0</xdr:rowOff>
    </xdr:from>
    <xdr:ext cx="1401763" cy="504825"/>
    <mc:AlternateContent xmlns:mc="http://schemas.openxmlformats.org/markup-compatibility/2006" xmlns:a14="http://schemas.microsoft.com/office/drawing/2010/main">
      <mc:Choice Requires="a14">
        <xdr:sp macro="" textlink="">
          <xdr:nvSpPr>
            <xdr:cNvPr id="22" name="TextBox 21"/>
            <xdr:cNvSpPr txBox="1"/>
          </xdr:nvSpPr>
          <xdr:spPr>
            <a:xfrm>
              <a:off x="290763" y="8963526"/>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2" name="TextBox 21"/>
            <xdr:cNvSpPr txBox="1"/>
          </xdr:nvSpPr>
          <xdr:spPr>
            <a:xfrm>
              <a:off x="290763" y="8963526"/>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0</xdr:colOff>
      <xdr:row>39</xdr:row>
      <xdr:rowOff>0</xdr:rowOff>
    </xdr:from>
    <xdr:ext cx="1295400" cy="504825"/>
    <mc:AlternateContent xmlns:mc="http://schemas.openxmlformats.org/markup-compatibility/2006" xmlns:a14="http://schemas.microsoft.com/office/drawing/2010/main">
      <mc:Choice Requires="a14">
        <xdr:sp macro="" textlink="">
          <xdr:nvSpPr>
            <xdr:cNvPr id="23" name="TextBox 22"/>
            <xdr:cNvSpPr txBox="1"/>
          </xdr:nvSpPr>
          <xdr:spPr>
            <a:xfrm>
              <a:off x="290763" y="9936079"/>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3" name="TextBox 22"/>
            <xdr:cNvSpPr txBox="1"/>
          </xdr:nvSpPr>
          <xdr:spPr>
            <a:xfrm>
              <a:off x="290763" y="9936079"/>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mn-lt"/>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180975</xdr:colOff>
          <xdr:row>28</xdr:row>
          <xdr:rowOff>104775</xdr:rowOff>
        </xdr:from>
        <xdr:to>
          <xdr:col>10</xdr:col>
          <xdr:colOff>457200</xdr:colOff>
          <xdr:row>29</xdr:row>
          <xdr:rowOff>66675</xdr:rowOff>
        </xdr:to>
        <xdr:sp macro="" textlink="">
          <xdr:nvSpPr>
            <xdr:cNvPr id="131073" name="Check Box 1" hidden="1">
              <a:extLst>
                <a:ext uri="{63B3BB69-23CF-44E3-9099-C40C66FF867C}">
                  <a14:compatExt spid="_x0000_s13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xdr:row>
          <xdr:rowOff>104775</xdr:rowOff>
        </xdr:from>
        <xdr:to>
          <xdr:col>10</xdr:col>
          <xdr:colOff>457200</xdr:colOff>
          <xdr:row>31</xdr:row>
          <xdr:rowOff>95250</xdr:rowOff>
        </xdr:to>
        <xdr:sp macro="" textlink="">
          <xdr:nvSpPr>
            <xdr:cNvPr id="131074" name="Check Box 2" hidden="1">
              <a:extLst>
                <a:ext uri="{63B3BB69-23CF-44E3-9099-C40C66FF867C}">
                  <a14:compatExt spid="_x0000_s13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32</xdr:row>
          <xdr:rowOff>123825</xdr:rowOff>
        </xdr:from>
        <xdr:to>
          <xdr:col>10</xdr:col>
          <xdr:colOff>457200</xdr:colOff>
          <xdr:row>33</xdr:row>
          <xdr:rowOff>95250</xdr:rowOff>
        </xdr:to>
        <xdr:sp macro="" textlink="">
          <xdr:nvSpPr>
            <xdr:cNvPr id="131075" name="Check Box 3" hidden="1">
              <a:extLst>
                <a:ext uri="{63B3BB69-23CF-44E3-9099-C40C66FF867C}">
                  <a14:compatExt spid="_x0000_s1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34</xdr:row>
          <xdr:rowOff>133350</xdr:rowOff>
        </xdr:from>
        <xdr:to>
          <xdr:col>10</xdr:col>
          <xdr:colOff>466725</xdr:colOff>
          <xdr:row>35</xdr:row>
          <xdr:rowOff>85725</xdr:rowOff>
        </xdr:to>
        <xdr:sp macro="" textlink="">
          <xdr:nvSpPr>
            <xdr:cNvPr id="131076" name="Check Box 4" hidden="1">
              <a:extLst>
                <a:ext uri="{63B3BB69-23CF-44E3-9099-C40C66FF867C}">
                  <a14:compatExt spid="_x0000_s1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133350</xdr:rowOff>
        </xdr:from>
        <xdr:to>
          <xdr:col>10</xdr:col>
          <xdr:colOff>438150</xdr:colOff>
          <xdr:row>37</xdr:row>
          <xdr:rowOff>85725</xdr:rowOff>
        </xdr:to>
        <xdr:sp macro="" textlink="">
          <xdr:nvSpPr>
            <xdr:cNvPr id="131077" name="Check Box 5" hidden="1">
              <a:extLst>
                <a:ext uri="{63B3BB69-23CF-44E3-9099-C40C66FF867C}">
                  <a14:compatExt spid="_x0000_s1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114300</xdr:rowOff>
        </xdr:from>
        <xdr:to>
          <xdr:col>10</xdr:col>
          <xdr:colOff>457200</xdr:colOff>
          <xdr:row>39</xdr:row>
          <xdr:rowOff>66675</xdr:rowOff>
        </xdr:to>
        <xdr:sp macro="" textlink="">
          <xdr:nvSpPr>
            <xdr:cNvPr id="131078" name="Check Box 6" hidden="1">
              <a:extLst>
                <a:ext uri="{63B3BB69-23CF-44E3-9099-C40C66FF867C}">
                  <a14:compatExt spid="_x0000_s1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40</xdr:row>
          <xdr:rowOff>133350</xdr:rowOff>
        </xdr:from>
        <xdr:to>
          <xdr:col>10</xdr:col>
          <xdr:colOff>438150</xdr:colOff>
          <xdr:row>41</xdr:row>
          <xdr:rowOff>85725</xdr:rowOff>
        </xdr:to>
        <xdr:sp macro="" textlink="">
          <xdr:nvSpPr>
            <xdr:cNvPr id="131079" name="Check Box 7" hidden="1">
              <a:extLst>
                <a:ext uri="{63B3BB69-23CF-44E3-9099-C40C66FF867C}">
                  <a14:compatExt spid="_x0000_s1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xdr:row>
          <xdr:rowOff>104775</xdr:rowOff>
        </xdr:from>
        <xdr:to>
          <xdr:col>10</xdr:col>
          <xdr:colOff>447675</xdr:colOff>
          <xdr:row>43</xdr:row>
          <xdr:rowOff>57150</xdr:rowOff>
        </xdr:to>
        <xdr:sp macro="" textlink="">
          <xdr:nvSpPr>
            <xdr:cNvPr id="131080" name="Check Box 8" hidden="1">
              <a:extLst>
                <a:ext uri="{63B3BB69-23CF-44E3-9099-C40C66FF867C}">
                  <a14:compatExt spid="_x0000_s1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44</xdr:row>
          <xdr:rowOff>152400</xdr:rowOff>
        </xdr:from>
        <xdr:to>
          <xdr:col>10</xdr:col>
          <xdr:colOff>438150</xdr:colOff>
          <xdr:row>45</xdr:row>
          <xdr:rowOff>104775</xdr:rowOff>
        </xdr:to>
        <xdr:sp macro="" textlink="">
          <xdr:nvSpPr>
            <xdr:cNvPr id="131081" name="Check Box 9" hidden="1">
              <a:extLst>
                <a:ext uri="{63B3BB69-23CF-44E3-9099-C40C66FF867C}">
                  <a14:compatExt spid="_x0000_s1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123825</xdr:rowOff>
        </xdr:from>
        <xdr:to>
          <xdr:col>10</xdr:col>
          <xdr:colOff>457200</xdr:colOff>
          <xdr:row>47</xdr:row>
          <xdr:rowOff>76200</xdr:rowOff>
        </xdr:to>
        <xdr:sp macro="" textlink="">
          <xdr:nvSpPr>
            <xdr:cNvPr id="131082" name="Check Box 10" hidden="1">
              <a:extLst>
                <a:ext uri="{63B3BB69-23CF-44E3-9099-C40C66FF867C}">
                  <a14:compatExt spid="_x0000_s13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12</xdr:col>
      <xdr:colOff>19050</xdr:colOff>
      <xdr:row>16</xdr:row>
      <xdr:rowOff>1371600</xdr:rowOff>
    </xdr:from>
    <xdr:to>
      <xdr:col>24</xdr:col>
      <xdr:colOff>220003</xdr:colOff>
      <xdr:row>21</xdr:row>
      <xdr:rowOff>491</xdr:rowOff>
    </xdr:to>
    <xdr:pic>
      <xdr:nvPicPr>
        <xdr:cNvPr id="17" name="Pictur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58100" y="4991100"/>
          <a:ext cx="6649378" cy="3515216"/>
        </a:xfrm>
        <a:prstGeom prst="rect">
          <a:avLst/>
        </a:prstGeom>
      </xdr:spPr>
    </xdr:pic>
    <xdr:clientData/>
  </xdr:twoCellAnchor>
  <xdr:twoCellAnchor>
    <xdr:from>
      <xdr:col>0</xdr:col>
      <xdr:colOff>59535</xdr:colOff>
      <xdr:row>3</xdr:row>
      <xdr:rowOff>26790</xdr:rowOff>
    </xdr:from>
    <xdr:to>
      <xdr:col>0</xdr:col>
      <xdr:colOff>211935</xdr:colOff>
      <xdr:row>3</xdr:row>
      <xdr:rowOff>180777</xdr:rowOff>
    </xdr:to>
    <xdr:sp macro="" textlink="">
      <xdr:nvSpPr>
        <xdr:cNvPr id="15" name="Freeform 14">
          <a:hlinkClick xmlns:r="http://schemas.openxmlformats.org/officeDocument/2006/relationships" r:id="rId2"/>
        </xdr:cNvPr>
        <xdr:cNvSpPr>
          <a:spLocks noEditPoints="1"/>
        </xdr:cNvSpPr>
      </xdr:nvSpPr>
      <xdr:spPr bwMode="auto">
        <a:xfrm>
          <a:off x="59535" y="65544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6" name="Freeform 15">
          <a:hlinkClick xmlns:r="http://schemas.openxmlformats.org/officeDocument/2006/relationships" r:id="rId3"/>
        </xdr:cNvPr>
        <xdr:cNvSpPr>
          <a:spLocks noEditPoints="1"/>
        </xdr:cNvSpPr>
      </xdr:nvSpPr>
      <xdr:spPr bwMode="auto">
        <a:xfrm>
          <a:off x="53582" y="839986"/>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2</xdr:row>
      <xdr:rowOff>19050</xdr:rowOff>
    </xdr:from>
    <xdr:to>
      <xdr:col>0</xdr:col>
      <xdr:colOff>219075</xdr:colOff>
      <xdr:row>2</xdr:row>
      <xdr:rowOff>173037</xdr:rowOff>
    </xdr:to>
    <xdr:sp macro="" textlink="">
      <xdr:nvSpPr>
        <xdr:cNvPr id="18" name="Freeform 17">
          <a:hlinkClick xmlns:r="http://schemas.openxmlformats.org/officeDocument/2006/relationships" r:id="rId4"/>
        </xdr:cNvPr>
        <xdr:cNvSpPr>
          <a:spLocks noEditPoints="1"/>
        </xdr:cNvSpPr>
      </xdr:nvSpPr>
      <xdr:spPr bwMode="auto">
        <a:xfrm>
          <a:off x="66675" y="4572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58654</xdr:colOff>
      <xdr:row>82</xdr:row>
      <xdr:rowOff>20053</xdr:rowOff>
    </xdr:from>
    <xdr:to>
      <xdr:col>0</xdr:col>
      <xdr:colOff>279317</xdr:colOff>
      <xdr:row>82</xdr:row>
      <xdr:rowOff>208966</xdr:rowOff>
    </xdr:to>
    <xdr:sp macro="" textlink="">
      <xdr:nvSpPr>
        <xdr:cNvPr id="19" name="Freeform 18"/>
        <xdr:cNvSpPr>
          <a:spLocks noEditPoints="1"/>
        </xdr:cNvSpPr>
      </xdr:nvSpPr>
      <xdr:spPr bwMode="auto">
        <a:xfrm>
          <a:off x="58654" y="11488153"/>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68</xdr:row>
      <xdr:rowOff>38100</xdr:rowOff>
    </xdr:from>
    <xdr:to>
      <xdr:col>11</xdr:col>
      <xdr:colOff>471489</xdr:colOff>
      <xdr:row>69</xdr:row>
      <xdr:rowOff>0</xdr:rowOff>
    </xdr:to>
    <xdr:sp macro="" textlink="">
      <xdr:nvSpPr>
        <xdr:cNvPr id="20" name="Freeform 19">
          <a:hlinkClick xmlns:r="http://schemas.openxmlformats.org/officeDocument/2006/relationships" r:id="rId5"/>
        </xdr:cNvPr>
        <xdr:cNvSpPr>
          <a:spLocks noEditPoints="1"/>
        </xdr:cNvSpPr>
      </xdr:nvSpPr>
      <xdr:spPr bwMode="auto">
        <a:xfrm>
          <a:off x="7620001" y="661035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323851</xdr:colOff>
      <xdr:row>144</xdr:row>
      <xdr:rowOff>38100</xdr:rowOff>
    </xdr:from>
    <xdr:to>
      <xdr:col>11</xdr:col>
      <xdr:colOff>471489</xdr:colOff>
      <xdr:row>145</xdr:row>
      <xdr:rowOff>0</xdr:rowOff>
    </xdr:to>
    <xdr:sp macro="" textlink="">
      <xdr:nvSpPr>
        <xdr:cNvPr id="21" name="Freeform 20">
          <a:hlinkClick xmlns:r="http://schemas.openxmlformats.org/officeDocument/2006/relationships" r:id="rId5"/>
        </xdr:cNvPr>
        <xdr:cNvSpPr>
          <a:spLocks noEditPoints="1"/>
        </xdr:cNvSpPr>
      </xdr:nvSpPr>
      <xdr:spPr bwMode="auto">
        <a:xfrm>
          <a:off x="7439026" y="14478000"/>
          <a:ext cx="147638"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38100</xdr:colOff>
      <xdr:row>59</xdr:row>
      <xdr:rowOff>0</xdr:rowOff>
    </xdr:from>
    <xdr:to>
      <xdr:col>0</xdr:col>
      <xdr:colOff>258763</xdr:colOff>
      <xdr:row>59</xdr:row>
      <xdr:rowOff>169863</xdr:rowOff>
    </xdr:to>
    <xdr:sp macro="" textlink="">
      <xdr:nvSpPr>
        <xdr:cNvPr id="25" name="Freeform 24"/>
        <xdr:cNvSpPr>
          <a:spLocks noEditPoints="1"/>
        </xdr:cNvSpPr>
      </xdr:nvSpPr>
      <xdr:spPr bwMode="auto">
        <a:xfrm>
          <a:off x="38100" y="9525000"/>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47625</xdr:colOff>
      <xdr:row>22</xdr:row>
      <xdr:rowOff>123825</xdr:rowOff>
    </xdr:from>
    <xdr:to>
      <xdr:col>0</xdr:col>
      <xdr:colOff>261998</xdr:colOff>
      <xdr:row>22</xdr:row>
      <xdr:rowOff>275686</xdr:rowOff>
    </xdr:to>
    <xdr:sp macro="" textlink="">
      <xdr:nvSpPr>
        <xdr:cNvPr id="27" name="Freeform 26"/>
        <xdr:cNvSpPr>
          <a:spLocks noEditPoints="1"/>
        </xdr:cNvSpPr>
      </xdr:nvSpPr>
      <xdr:spPr bwMode="auto">
        <a:xfrm>
          <a:off x="47625" y="9601200"/>
          <a:ext cx="214373"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66675</xdr:colOff>
      <xdr:row>52</xdr:row>
      <xdr:rowOff>19050</xdr:rowOff>
    </xdr:from>
    <xdr:ext cx="1333501" cy="514349"/>
    <mc:AlternateContent xmlns:mc="http://schemas.openxmlformats.org/markup-compatibility/2006" xmlns:a14="http://schemas.microsoft.com/office/drawing/2010/main">
      <mc:Choice Requires="a14">
        <xdr:sp macro="" textlink="">
          <xdr:nvSpPr>
            <xdr:cNvPr id="26" name="TextBox 25"/>
            <xdr:cNvSpPr txBox="1"/>
          </xdr:nvSpPr>
          <xdr:spPr>
            <a:xfrm>
              <a:off x="361950" y="168021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6" name="TextBox 25"/>
            <xdr:cNvSpPr txBox="1"/>
          </xdr:nvSpPr>
          <xdr:spPr>
            <a:xfrm>
              <a:off x="361950" y="168021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1</xdr:col>
      <xdr:colOff>0</xdr:colOff>
      <xdr:row>56</xdr:row>
      <xdr:rowOff>0</xdr:rowOff>
    </xdr:from>
    <xdr:ext cx="1401763" cy="504825"/>
    <mc:AlternateContent xmlns:mc="http://schemas.openxmlformats.org/markup-compatibility/2006" xmlns:a14="http://schemas.microsoft.com/office/drawing/2010/main">
      <mc:Choice Requires="a14">
        <xdr:sp macro="" textlink="">
          <xdr:nvSpPr>
            <xdr:cNvPr id="28" name="TextBox 27"/>
            <xdr:cNvSpPr txBox="1"/>
          </xdr:nvSpPr>
          <xdr:spPr>
            <a:xfrm>
              <a:off x="295275" y="171640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28" name="TextBox 27"/>
            <xdr:cNvSpPr txBox="1"/>
          </xdr:nvSpPr>
          <xdr:spPr>
            <a:xfrm>
              <a:off x="295275" y="17164050"/>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0</xdr:colOff>
      <xdr:row>62</xdr:row>
      <xdr:rowOff>0</xdr:rowOff>
    </xdr:from>
    <xdr:ext cx="1295400" cy="504825"/>
    <mc:AlternateContent xmlns:mc="http://schemas.openxmlformats.org/markup-compatibility/2006" xmlns:a14="http://schemas.microsoft.com/office/drawing/2010/main">
      <mc:Choice Requires="a14">
        <xdr:sp macro="" textlink="">
          <xdr:nvSpPr>
            <xdr:cNvPr id="29" name="TextBox 28"/>
            <xdr:cNvSpPr txBox="1"/>
          </xdr:nvSpPr>
          <xdr:spPr>
            <a:xfrm>
              <a:off x="295275" y="181356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29" name="TextBox 28"/>
            <xdr:cNvSpPr txBox="1"/>
          </xdr:nvSpPr>
          <xdr:spPr>
            <a:xfrm>
              <a:off x="295275" y="181356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mn-lt"/>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twoCellAnchor>
    <xdr:from>
      <xdr:col>0</xdr:col>
      <xdr:colOff>76200</xdr:colOff>
      <xdr:row>87</xdr:row>
      <xdr:rowOff>0</xdr:rowOff>
    </xdr:from>
    <xdr:to>
      <xdr:col>1</xdr:col>
      <xdr:colOff>1588</xdr:colOff>
      <xdr:row>87</xdr:row>
      <xdr:rowOff>169863</xdr:rowOff>
    </xdr:to>
    <xdr:sp macro="" textlink="">
      <xdr:nvSpPr>
        <xdr:cNvPr id="24" name="Freeform 23"/>
        <xdr:cNvSpPr>
          <a:spLocks noEditPoints="1"/>
        </xdr:cNvSpPr>
      </xdr:nvSpPr>
      <xdr:spPr bwMode="auto">
        <a:xfrm>
          <a:off x="76200" y="20640675"/>
          <a:ext cx="220663" cy="16986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819150</xdr:colOff>
      <xdr:row>15</xdr:row>
      <xdr:rowOff>180975</xdr:rowOff>
    </xdr:from>
    <xdr:ext cx="1023937" cy="381000"/>
    <mc:AlternateContent xmlns:mc="http://schemas.openxmlformats.org/markup-compatibility/2006" xmlns:a14="http://schemas.microsoft.com/office/drawing/2010/main">
      <mc:Choice Requires="a14">
        <xdr:sp macro="" textlink="">
          <xdr:nvSpPr>
            <xdr:cNvPr id="2" name="TextBox 1"/>
            <xdr:cNvSpPr txBox="1"/>
          </xdr:nvSpPr>
          <xdr:spPr>
            <a:xfrm>
              <a:off x="1181100" y="2371725"/>
              <a:ext cx="1023937" cy="3810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ea typeface="Cambria Math" panose="02040503050406030204" pitchFamily="18" charset="0"/>
                    </a:rPr>
                    <m:t>𝐶</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𝑖</m:t>
                          </m:r>
                        </m:sub>
                      </m:sSub>
                    </m:den>
                  </m:f>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lt-LT" sz="1400" b="0" i="1">
                      <a:solidFill>
                        <a:schemeClr val="tx1"/>
                      </a:solidFill>
                      <a:latin typeface="Cambria Math" panose="02040503050406030204" pitchFamily="18" charset="0"/>
                      <a:ea typeface="Cambria Math" panose="02040503050406030204" pitchFamily="18" charset="0"/>
                      <a:cs typeface="+mn-cs"/>
                    </a:rPr>
                    <m:t>×</m:t>
                  </m:r>
                  <m:r>
                    <a:rPr lang="en-US" sz="1400" b="0" i="1">
                      <a:solidFill>
                        <a:schemeClr val="tx1"/>
                      </a:solidFill>
                      <a:latin typeface="Cambria Math" panose="02040503050406030204" pitchFamily="18" charset="0"/>
                      <a:ea typeface="Cambria Math" panose="02040503050406030204" pitchFamily="18" charset="0"/>
                      <a:cs typeface="+mn-cs"/>
                    </a:rPr>
                    <m:t>𝑋</m:t>
                  </m:r>
                </m:oMath>
              </a14:m>
              <a:endParaRPr lang="lt-LT" sz="1400" b="0" i="1">
                <a:solidFill>
                  <a:schemeClr val="tx1"/>
                </a:solidFill>
                <a:latin typeface="Cambria Math" panose="02040503050406030204" pitchFamily="18" charset="0"/>
                <a:ea typeface="Cambria Math" panose="02040503050406030204" pitchFamily="18" charset="0"/>
                <a:cs typeface="+mn-cs"/>
              </a:endParaRPr>
            </a:p>
          </xdr:txBody>
        </xdr:sp>
      </mc:Choice>
      <mc:Fallback xmlns="">
        <xdr:sp macro="" textlink="">
          <xdr:nvSpPr>
            <xdr:cNvPr id="2" name="TextBox 1"/>
            <xdr:cNvSpPr txBox="1"/>
          </xdr:nvSpPr>
          <xdr:spPr>
            <a:xfrm>
              <a:off x="1181100" y="2371725"/>
              <a:ext cx="1023937" cy="3810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oAutofit/>
            </a:bodyPr>
            <a:lstStyle/>
            <a:p>
              <a:pPr algn="ctr"/>
              <a:r>
                <a:rPr lang="en-US" sz="1400" b="0" i="0">
                  <a:latin typeface="Cambria Math" panose="02040503050406030204" pitchFamily="18" charset="0"/>
                  <a:ea typeface="Cambria Math" panose="02040503050406030204" pitchFamily="18" charset="0"/>
                </a:rPr>
                <a:t>𝐶</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en-US" sz="1400" b="0" i="0">
                  <a:latin typeface="Cambria Math" panose="02040503050406030204" pitchFamily="18" charset="0"/>
                  <a:ea typeface="Cambria Math" panose="02040503050406030204" pitchFamily="18" charset="0"/>
                </a:rPr>
                <a:t>𝐶</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𝐶</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𝑖 </a:t>
              </a:r>
              <a:r>
                <a:rPr lang="lt-LT" sz="1400">
                  <a:latin typeface="Cambria Math" panose="02040503050406030204" pitchFamily="18" charset="0"/>
                  <a:ea typeface="Cambria Math" panose="02040503050406030204" pitchFamily="18" charset="0"/>
                </a:rPr>
                <a:t> </a:t>
              </a:r>
              <a:r>
                <a:rPr lang="lt-LT" sz="1400" b="0" i="0">
                  <a:solidFill>
                    <a:schemeClr val="tx1"/>
                  </a:solidFill>
                  <a:latin typeface="Cambria Math" panose="02040503050406030204" pitchFamily="18" charset="0"/>
                  <a:ea typeface="Cambria Math" panose="02040503050406030204" pitchFamily="18" charset="0"/>
                  <a:cs typeface="+mn-cs"/>
                </a:rPr>
                <a:t>×</a:t>
              </a:r>
              <a:r>
                <a:rPr lang="en-US" sz="1400" b="0" i="0">
                  <a:solidFill>
                    <a:schemeClr val="tx1"/>
                  </a:solidFill>
                  <a:latin typeface="Cambria Math" panose="02040503050406030204" pitchFamily="18" charset="0"/>
                  <a:ea typeface="Cambria Math" panose="02040503050406030204" pitchFamily="18" charset="0"/>
                  <a:cs typeface="+mn-cs"/>
                </a:rPr>
                <a:t>𝑋</a:t>
              </a:r>
              <a:endParaRPr lang="lt-LT" sz="1400" b="0" i="1">
                <a:solidFill>
                  <a:schemeClr val="tx1"/>
                </a:solidFill>
                <a:latin typeface="Cambria Math" panose="02040503050406030204" pitchFamily="18" charset="0"/>
                <a:ea typeface="Cambria Math" panose="02040503050406030204" pitchFamily="18" charset="0"/>
                <a:cs typeface="+mn-cs"/>
              </a:endParaRPr>
            </a:p>
          </xdr:txBody>
        </xdr:sp>
      </mc:Fallback>
    </mc:AlternateContent>
    <xdr:clientData/>
  </xdr:oneCellAnchor>
  <xdr:oneCellAnchor>
    <xdr:from>
      <xdr:col>6</xdr:col>
      <xdr:colOff>228600</xdr:colOff>
      <xdr:row>15</xdr:row>
      <xdr:rowOff>123825</xdr:rowOff>
    </xdr:from>
    <xdr:ext cx="962025" cy="400050"/>
    <mc:AlternateContent xmlns:mc="http://schemas.openxmlformats.org/markup-compatibility/2006" xmlns:a14="http://schemas.microsoft.com/office/drawing/2010/main">
      <mc:Choice Requires="a14">
        <xdr:sp macro="" textlink="">
          <xdr:nvSpPr>
            <xdr:cNvPr id="3" name="TextBox 2"/>
            <xdr:cNvSpPr txBox="1"/>
          </xdr:nvSpPr>
          <xdr:spPr>
            <a:xfrm>
              <a:off x="3886200" y="2314575"/>
              <a:ext cx="9620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400" b="0" i="1">
                      <a:latin typeface="Cambria Math" panose="02040503050406030204" pitchFamily="18" charset="0"/>
                      <a:ea typeface="Cambria Math" panose="02040503050406030204" pitchFamily="18" charset="0"/>
                    </a:rPr>
                    <m:t>𝑆</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en-US" sz="1400" b="0" i="1">
                      <a:latin typeface="Cambria Math" panose="02040503050406030204" pitchFamily="18" charset="0"/>
                      <a:ea typeface="Cambria Math" panose="02040503050406030204" pitchFamily="18" charset="0"/>
                    </a:rPr>
                    <m:t>𝐶</m:t>
                  </m:r>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lt-LT" sz="1400" b="0" i="0">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𝑇</m:t>
                  </m:r>
                </m:oMath>
              </a14:m>
              <a:endParaRPr lang="lt-LT" sz="1400">
                <a:latin typeface="Cambria Math" panose="02040503050406030204" pitchFamily="18" charset="0"/>
                <a:ea typeface="Cambria Math" panose="02040503050406030204" pitchFamily="18" charset="0"/>
              </a:endParaRPr>
            </a:p>
          </xdr:txBody>
        </xdr:sp>
      </mc:Choice>
      <mc:Fallback xmlns="">
        <xdr:sp macro="" textlink="">
          <xdr:nvSpPr>
            <xdr:cNvPr id="3" name="TextBox 2"/>
            <xdr:cNvSpPr txBox="1"/>
          </xdr:nvSpPr>
          <xdr:spPr>
            <a:xfrm>
              <a:off x="3886200" y="2314575"/>
              <a:ext cx="9620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latin typeface="Cambria Math" panose="02040503050406030204" pitchFamily="18" charset="0"/>
                  <a:ea typeface="Cambria Math" panose="02040503050406030204" pitchFamily="18" charset="0"/>
                </a:rPr>
                <a:t>𝑆</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en-US" sz="1400" b="0" i="0">
                  <a:latin typeface="Cambria Math" panose="02040503050406030204" pitchFamily="18" charset="0"/>
                  <a:ea typeface="Cambria Math" panose="02040503050406030204" pitchFamily="18" charset="0"/>
                </a:rPr>
                <a:t>𝐶</a:t>
              </a:r>
              <a:r>
                <a:rPr lang="lt-LT" sz="1400">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 𝑇</a:t>
              </a:r>
              <a:endParaRPr lang="lt-LT" sz="1400">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133350</xdr:colOff>
      <xdr:row>15</xdr:row>
      <xdr:rowOff>123825</xdr:rowOff>
    </xdr:from>
    <xdr:ext cx="962025" cy="400050"/>
    <mc:AlternateContent xmlns:mc="http://schemas.openxmlformats.org/markup-compatibility/2006" xmlns:a14="http://schemas.microsoft.com/office/drawing/2010/main">
      <mc:Choice Requires="a14">
        <xdr:sp macro="" textlink="">
          <xdr:nvSpPr>
            <xdr:cNvPr id="4" name="TextBox 3"/>
            <xdr:cNvSpPr txBox="1"/>
          </xdr:nvSpPr>
          <xdr:spPr>
            <a:xfrm>
              <a:off x="2619375" y="2314575"/>
              <a:ext cx="9620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ea typeface="Cambria Math" panose="02040503050406030204" pitchFamily="18" charset="0"/>
                    </a:rPr>
                    <m:t>𝑇</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nary>
                    <m:naryPr>
                      <m:chr m:val="∑"/>
                      <m:subHide m:val="on"/>
                      <m:supHide m:val="on"/>
                      <m:ctrlPr>
                        <a:rPr lang="lt-LT" sz="1400" b="0" i="1">
                          <a:latin typeface="Cambria Math" panose="02040503050406030204" pitchFamily="18" charset="0"/>
                          <a:ea typeface="Cambria Math" panose="02040503050406030204" pitchFamily="18" charset="0"/>
                        </a:rPr>
                      </m:ctrlPr>
                    </m:naryPr>
                    <m:sub/>
                    <m:sup/>
                    <m:e>
                      <m:sSub>
                        <m:sSubPr>
                          <m:ctrlPr>
                            <a:rPr lang="lt-LT"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m:t>
                          </m:r>
                        </m:sub>
                      </m:sSub>
                    </m:e>
                  </m:nary>
                </m:oMath>
              </a14:m>
              <a:endParaRPr lang="lt-LT" sz="1400">
                <a:latin typeface="Cambria Math" panose="02040503050406030204" pitchFamily="18" charset="0"/>
                <a:ea typeface="Cambria Math" panose="02040503050406030204" pitchFamily="18" charset="0"/>
              </a:endParaRPr>
            </a:p>
          </xdr:txBody>
        </xdr:sp>
      </mc:Choice>
      <mc:Fallback xmlns="">
        <xdr:sp macro="" textlink="">
          <xdr:nvSpPr>
            <xdr:cNvPr id="4" name="TextBox 3"/>
            <xdr:cNvSpPr txBox="1"/>
          </xdr:nvSpPr>
          <xdr:spPr>
            <a:xfrm>
              <a:off x="2619375" y="2314575"/>
              <a:ext cx="9620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b="0" i="0">
                  <a:latin typeface="Cambria Math" panose="02040503050406030204" pitchFamily="18" charset="0"/>
                  <a:ea typeface="Cambria Math" panose="02040503050406030204" pitchFamily="18" charset="0"/>
                </a:rPr>
                <a:t>𝑇</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▒𝑇</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𝑖 </a:t>
              </a:r>
              <a:endParaRPr lang="lt-LT" sz="1400">
                <a:latin typeface="Cambria Math" panose="02040503050406030204" pitchFamily="18" charset="0"/>
                <a:ea typeface="Cambria Math" panose="02040503050406030204" pitchFamily="18" charset="0"/>
              </a:endParaRPr>
            </a:p>
          </xdr:txBody>
        </xdr:sp>
      </mc:Fallback>
    </mc:AlternateContent>
    <xdr:clientData/>
  </xdr:oneCellAnchor>
  <xdr:twoCellAnchor>
    <xdr:from>
      <xdr:col>0</xdr:col>
      <xdr:colOff>141797</xdr:colOff>
      <xdr:row>6</xdr:row>
      <xdr:rowOff>29114</xdr:rowOff>
    </xdr:from>
    <xdr:to>
      <xdr:col>1</xdr:col>
      <xdr:colOff>4823</xdr:colOff>
      <xdr:row>6</xdr:row>
      <xdr:rowOff>179927</xdr:rowOff>
    </xdr:to>
    <xdr:sp macro="" textlink="">
      <xdr:nvSpPr>
        <xdr:cNvPr id="6" name="Freeform 5"/>
        <xdr:cNvSpPr>
          <a:spLocks noEditPoints="1"/>
        </xdr:cNvSpPr>
      </xdr:nvSpPr>
      <xdr:spPr bwMode="auto">
        <a:xfrm>
          <a:off x="141797" y="1350034"/>
          <a:ext cx="222460"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204787</xdr:colOff>
      <xdr:row>2</xdr:row>
      <xdr:rowOff>21432</xdr:rowOff>
    </xdr:from>
    <xdr:to>
      <xdr:col>0</xdr:col>
      <xdr:colOff>357187</xdr:colOff>
      <xdr:row>2</xdr:row>
      <xdr:rowOff>175419</xdr:rowOff>
    </xdr:to>
    <xdr:sp macro="" textlink="">
      <xdr:nvSpPr>
        <xdr:cNvPr id="9" name="Freeform 8">
          <a:hlinkClick xmlns:r="http://schemas.openxmlformats.org/officeDocument/2006/relationships" r:id="rId1"/>
        </xdr:cNvPr>
        <xdr:cNvSpPr>
          <a:spLocks noEditPoints="1"/>
        </xdr:cNvSpPr>
      </xdr:nvSpPr>
      <xdr:spPr bwMode="auto">
        <a:xfrm>
          <a:off x="204787" y="592932"/>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203200</xdr:colOff>
      <xdr:row>3</xdr:row>
      <xdr:rowOff>21432</xdr:rowOff>
    </xdr:from>
    <xdr:to>
      <xdr:col>0</xdr:col>
      <xdr:colOff>355600</xdr:colOff>
      <xdr:row>3</xdr:row>
      <xdr:rowOff>175419</xdr:rowOff>
    </xdr:to>
    <xdr:sp macro="" textlink="">
      <xdr:nvSpPr>
        <xdr:cNvPr id="10" name="Freeform 9">
          <a:hlinkClick xmlns:r="http://schemas.openxmlformats.org/officeDocument/2006/relationships" r:id="rId2"/>
        </xdr:cNvPr>
        <xdr:cNvSpPr>
          <a:spLocks noEditPoints="1"/>
        </xdr:cNvSpPr>
      </xdr:nvSpPr>
      <xdr:spPr bwMode="auto">
        <a:xfrm>
          <a:off x="203200" y="783432"/>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131867</xdr:colOff>
      <xdr:row>11</xdr:row>
      <xdr:rowOff>25654</xdr:rowOff>
    </xdr:from>
    <xdr:to>
      <xdr:col>0</xdr:col>
      <xdr:colOff>356843</xdr:colOff>
      <xdr:row>11</xdr:row>
      <xdr:rowOff>176467</xdr:rowOff>
    </xdr:to>
    <xdr:sp macro="" textlink="">
      <xdr:nvSpPr>
        <xdr:cNvPr id="11" name="Freeform 10"/>
        <xdr:cNvSpPr>
          <a:spLocks noEditPoints="1"/>
        </xdr:cNvSpPr>
      </xdr:nvSpPr>
      <xdr:spPr bwMode="auto">
        <a:xfrm>
          <a:off x="131867" y="2348588"/>
          <a:ext cx="224976"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13</xdr:col>
      <xdr:colOff>273114</xdr:colOff>
      <xdr:row>11</xdr:row>
      <xdr:rowOff>29159</xdr:rowOff>
    </xdr:from>
    <xdr:to>
      <xdr:col>13</xdr:col>
      <xdr:colOff>498090</xdr:colOff>
      <xdr:row>11</xdr:row>
      <xdr:rowOff>179971</xdr:rowOff>
    </xdr:to>
    <xdr:sp macro="" textlink="">
      <xdr:nvSpPr>
        <xdr:cNvPr id="12" name="Freeform 11"/>
        <xdr:cNvSpPr>
          <a:spLocks noEditPoints="1"/>
        </xdr:cNvSpPr>
      </xdr:nvSpPr>
      <xdr:spPr bwMode="auto">
        <a:xfrm>
          <a:off x="7852293" y="1991989"/>
          <a:ext cx="224976" cy="150812"/>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tx1">
            <a:lumMod val="65000"/>
            <a:lumOff val="3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10</xdr:col>
      <xdr:colOff>3507947</xdr:colOff>
      <xdr:row>41</xdr:row>
      <xdr:rowOff>18684</xdr:rowOff>
    </xdr:from>
    <xdr:to>
      <xdr:col>10</xdr:col>
      <xdr:colOff>3706385</xdr:colOff>
      <xdr:row>42</xdr:row>
      <xdr:rowOff>28209</xdr:rowOff>
    </xdr:to>
    <xdr:sp macro="" textlink="">
      <xdr:nvSpPr>
        <xdr:cNvPr id="13" name="Freeform 12">
          <a:hlinkClick xmlns:r="http://schemas.openxmlformats.org/officeDocument/2006/relationships" r:id="rId1"/>
        </xdr:cNvPr>
        <xdr:cNvSpPr>
          <a:spLocks noEditPoints="1"/>
        </xdr:cNvSpPr>
      </xdr:nvSpPr>
      <xdr:spPr bwMode="auto">
        <a:xfrm>
          <a:off x="7594172" y="93563709"/>
          <a:ext cx="198438" cy="2000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10</xdr:col>
      <xdr:colOff>411957</xdr:colOff>
      <xdr:row>41</xdr:row>
      <xdr:rowOff>38099</xdr:rowOff>
    </xdr:from>
    <xdr:to>
      <xdr:col>10</xdr:col>
      <xdr:colOff>564357</xdr:colOff>
      <xdr:row>42</xdr:row>
      <xdr:rowOff>792</xdr:rowOff>
    </xdr:to>
    <xdr:sp macro="" textlink="">
      <xdr:nvSpPr>
        <xdr:cNvPr id="14" name="Freeform 13">
          <a:hlinkClick xmlns:r="http://schemas.openxmlformats.org/officeDocument/2006/relationships" r:id="rId3"/>
        </xdr:cNvPr>
        <xdr:cNvSpPr>
          <a:spLocks noEditPoints="1"/>
        </xdr:cNvSpPr>
      </xdr:nvSpPr>
      <xdr:spPr bwMode="auto">
        <a:xfrm>
          <a:off x="6346032" y="7286624"/>
          <a:ext cx="152400" cy="153193"/>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38</xdr:col>
      <xdr:colOff>3507947</xdr:colOff>
      <xdr:row>41</xdr:row>
      <xdr:rowOff>18684</xdr:rowOff>
    </xdr:from>
    <xdr:to>
      <xdr:col>38</xdr:col>
      <xdr:colOff>3706385</xdr:colOff>
      <xdr:row>42</xdr:row>
      <xdr:rowOff>28209</xdr:rowOff>
    </xdr:to>
    <xdr:sp macro="" textlink="">
      <xdr:nvSpPr>
        <xdr:cNvPr id="17" name="Freeform 16">
          <a:hlinkClick xmlns:r="http://schemas.openxmlformats.org/officeDocument/2006/relationships" r:id="rId1"/>
        </xdr:cNvPr>
        <xdr:cNvSpPr>
          <a:spLocks noEditPoints="1"/>
        </xdr:cNvSpPr>
      </xdr:nvSpPr>
      <xdr:spPr bwMode="auto">
        <a:xfrm>
          <a:off x="6546422" y="7267209"/>
          <a:ext cx="0" cy="2000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38</xdr:col>
      <xdr:colOff>586018</xdr:colOff>
      <xdr:row>41</xdr:row>
      <xdr:rowOff>28428</xdr:rowOff>
    </xdr:from>
    <xdr:to>
      <xdr:col>38</xdr:col>
      <xdr:colOff>738418</xdr:colOff>
      <xdr:row>41</xdr:row>
      <xdr:rowOff>182104</xdr:rowOff>
    </xdr:to>
    <xdr:sp macro="" textlink="">
      <xdr:nvSpPr>
        <xdr:cNvPr id="18" name="Freeform 17">
          <a:hlinkClick xmlns:r="http://schemas.openxmlformats.org/officeDocument/2006/relationships" r:id="rId3"/>
        </xdr:cNvPr>
        <xdr:cNvSpPr>
          <a:spLocks noEditPoints="1"/>
        </xdr:cNvSpPr>
      </xdr:nvSpPr>
      <xdr:spPr bwMode="auto">
        <a:xfrm>
          <a:off x="26629882" y="7297889"/>
          <a:ext cx="152400" cy="15367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133350</xdr:colOff>
      <xdr:row>161</xdr:row>
      <xdr:rowOff>57150</xdr:rowOff>
    </xdr:from>
    <xdr:ext cx="962025" cy="400050"/>
    <mc:AlternateContent xmlns:mc="http://schemas.openxmlformats.org/markup-compatibility/2006" xmlns:a14="http://schemas.microsoft.com/office/drawing/2010/main">
      <mc:Choice Requires="a14">
        <xdr:sp macro="" textlink="">
          <xdr:nvSpPr>
            <xdr:cNvPr id="10" name="TextBox 9"/>
            <xdr:cNvSpPr txBox="1"/>
          </xdr:nvSpPr>
          <xdr:spPr>
            <a:xfrm>
              <a:off x="1933575" y="28203525"/>
              <a:ext cx="962025" cy="4000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400" b="0" i="1">
                      <a:latin typeface="Cambria Math" panose="02040503050406030204" pitchFamily="18" charset="0"/>
                      <a:ea typeface="Cambria Math" panose="02040503050406030204" pitchFamily="18" charset="0"/>
                    </a:rPr>
                    <m:t>𝑆</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en-US" sz="1400" b="0" i="1">
                      <a:latin typeface="Cambria Math" panose="02040503050406030204" pitchFamily="18" charset="0"/>
                      <a:ea typeface="Cambria Math" panose="02040503050406030204" pitchFamily="18" charset="0"/>
                    </a:rPr>
                    <m:t>𝐶</m:t>
                  </m:r>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lt-LT" sz="1400" b="0" i="0">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𝑇</m:t>
                  </m:r>
                </m:oMath>
              </a14:m>
              <a:endParaRPr lang="lt-LT" sz="1400">
                <a:latin typeface="Cambria Math" panose="02040503050406030204" pitchFamily="18" charset="0"/>
                <a:ea typeface="Cambria Math" panose="02040503050406030204" pitchFamily="18" charset="0"/>
              </a:endParaRPr>
            </a:p>
          </xdr:txBody>
        </xdr:sp>
      </mc:Choice>
      <mc:Fallback xmlns="">
        <xdr:sp macro="" textlink="">
          <xdr:nvSpPr>
            <xdr:cNvPr id="10" name="TextBox 9"/>
            <xdr:cNvSpPr txBox="1"/>
          </xdr:nvSpPr>
          <xdr:spPr>
            <a:xfrm>
              <a:off x="1933575" y="28203525"/>
              <a:ext cx="962025" cy="4000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latin typeface="Cambria Math" panose="02040503050406030204" pitchFamily="18" charset="0"/>
                  <a:ea typeface="Cambria Math" panose="02040503050406030204" pitchFamily="18" charset="0"/>
                </a:rPr>
                <a:t>𝑆</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en-US" sz="1400" b="0" i="0">
                  <a:latin typeface="Cambria Math" panose="02040503050406030204" pitchFamily="18" charset="0"/>
                  <a:ea typeface="Cambria Math" panose="02040503050406030204" pitchFamily="18" charset="0"/>
                </a:rPr>
                <a:t>𝐶</a:t>
              </a:r>
              <a:r>
                <a:rPr lang="lt-LT" sz="1400">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 𝑇</a:t>
              </a:r>
              <a:endParaRPr lang="lt-LT" sz="1400">
                <a:latin typeface="Cambria Math" panose="02040503050406030204" pitchFamily="18" charset="0"/>
                <a:ea typeface="Cambria Math" panose="02040503050406030204" pitchFamily="18" charset="0"/>
              </a:endParaRPr>
            </a:p>
          </xdr:txBody>
        </xdr:sp>
      </mc:Fallback>
    </mc:AlternateContent>
    <xdr:clientData/>
  </xdr:oneCellAnchor>
  <xdr:oneCellAnchor>
    <xdr:from>
      <xdr:col>4</xdr:col>
      <xdr:colOff>114300</xdr:colOff>
      <xdr:row>170</xdr:row>
      <xdr:rowOff>19050</xdr:rowOff>
    </xdr:from>
    <xdr:ext cx="1023937" cy="381000"/>
    <mc:AlternateContent xmlns:mc="http://schemas.openxmlformats.org/markup-compatibility/2006" xmlns:a14="http://schemas.microsoft.com/office/drawing/2010/main">
      <mc:Choice Requires="a14">
        <xdr:sp macro="" textlink="">
          <xdr:nvSpPr>
            <xdr:cNvPr id="13" name="TextBox 12"/>
            <xdr:cNvSpPr txBox="1"/>
          </xdr:nvSpPr>
          <xdr:spPr>
            <a:xfrm>
              <a:off x="1914525" y="29470350"/>
              <a:ext cx="1023937" cy="3810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ea typeface="Cambria Math" panose="02040503050406030204" pitchFamily="18" charset="0"/>
                    </a:rPr>
                    <m:t>𝐶</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𝑖</m:t>
                          </m:r>
                        </m:sub>
                      </m:sSub>
                    </m:den>
                  </m:f>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lt-LT" sz="1400" b="0" i="1">
                      <a:solidFill>
                        <a:schemeClr val="tx1"/>
                      </a:solidFill>
                      <a:latin typeface="Cambria Math" panose="02040503050406030204" pitchFamily="18" charset="0"/>
                      <a:ea typeface="Cambria Math" panose="02040503050406030204" pitchFamily="18" charset="0"/>
                      <a:cs typeface="+mn-cs"/>
                    </a:rPr>
                    <m:t>×</m:t>
                  </m:r>
                  <m:r>
                    <a:rPr lang="en-US" sz="1400" b="0" i="1">
                      <a:solidFill>
                        <a:schemeClr val="tx1"/>
                      </a:solidFill>
                      <a:latin typeface="Cambria Math" panose="02040503050406030204" pitchFamily="18" charset="0"/>
                      <a:ea typeface="Cambria Math" panose="02040503050406030204" pitchFamily="18" charset="0"/>
                      <a:cs typeface="+mn-cs"/>
                    </a:rPr>
                    <m:t>𝑋</m:t>
                  </m:r>
                </m:oMath>
              </a14:m>
              <a:endParaRPr lang="lt-LT" sz="1400" b="0" i="1">
                <a:solidFill>
                  <a:schemeClr val="tx1"/>
                </a:solidFill>
                <a:latin typeface="Cambria Math" panose="02040503050406030204" pitchFamily="18" charset="0"/>
                <a:ea typeface="Cambria Math" panose="02040503050406030204" pitchFamily="18" charset="0"/>
                <a:cs typeface="+mn-cs"/>
              </a:endParaRPr>
            </a:p>
          </xdr:txBody>
        </xdr:sp>
      </mc:Choice>
      <mc:Fallback xmlns="">
        <xdr:sp macro="" textlink="">
          <xdr:nvSpPr>
            <xdr:cNvPr id="13" name="TextBox 12"/>
            <xdr:cNvSpPr txBox="1"/>
          </xdr:nvSpPr>
          <xdr:spPr>
            <a:xfrm>
              <a:off x="1914525" y="29470350"/>
              <a:ext cx="1023937" cy="3810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oAutofit/>
            </a:bodyPr>
            <a:lstStyle/>
            <a:p>
              <a:pPr algn="ctr"/>
              <a:r>
                <a:rPr lang="en-US" sz="1400" b="0" i="0">
                  <a:latin typeface="Cambria Math" panose="02040503050406030204" pitchFamily="18" charset="0"/>
                  <a:ea typeface="Cambria Math" panose="02040503050406030204" pitchFamily="18" charset="0"/>
                </a:rPr>
                <a:t>𝐶</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en-US" sz="1400" b="0" i="0">
                  <a:latin typeface="Cambria Math" panose="02040503050406030204" pitchFamily="18" charset="0"/>
                  <a:ea typeface="Cambria Math" panose="02040503050406030204" pitchFamily="18" charset="0"/>
                </a:rPr>
                <a:t>𝐶</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𝐶</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𝑖 </a:t>
              </a:r>
              <a:r>
                <a:rPr lang="lt-LT" sz="1400">
                  <a:latin typeface="Cambria Math" panose="02040503050406030204" pitchFamily="18" charset="0"/>
                  <a:ea typeface="Cambria Math" panose="02040503050406030204" pitchFamily="18" charset="0"/>
                </a:rPr>
                <a:t> </a:t>
              </a:r>
              <a:r>
                <a:rPr lang="lt-LT" sz="1400" b="0" i="0">
                  <a:solidFill>
                    <a:schemeClr val="tx1"/>
                  </a:solidFill>
                  <a:latin typeface="Cambria Math" panose="02040503050406030204" pitchFamily="18" charset="0"/>
                  <a:ea typeface="Cambria Math" panose="02040503050406030204" pitchFamily="18" charset="0"/>
                  <a:cs typeface="+mn-cs"/>
                </a:rPr>
                <a:t>×</a:t>
              </a:r>
              <a:r>
                <a:rPr lang="en-US" sz="1400" b="0" i="0">
                  <a:solidFill>
                    <a:schemeClr val="tx1"/>
                  </a:solidFill>
                  <a:latin typeface="Cambria Math" panose="02040503050406030204" pitchFamily="18" charset="0"/>
                  <a:ea typeface="Cambria Math" panose="02040503050406030204" pitchFamily="18" charset="0"/>
                  <a:cs typeface="+mn-cs"/>
                </a:rPr>
                <a:t>𝑋</a:t>
              </a:r>
              <a:endParaRPr lang="lt-LT" sz="1400" b="0" i="1">
                <a:solidFill>
                  <a:schemeClr val="tx1"/>
                </a:solidFill>
                <a:latin typeface="Cambria Math" panose="02040503050406030204" pitchFamily="18" charset="0"/>
                <a:ea typeface="Cambria Math" panose="02040503050406030204" pitchFamily="18" charset="0"/>
                <a:cs typeface="+mn-cs"/>
              </a:endParaRPr>
            </a:p>
          </xdr:txBody>
        </xdr:sp>
      </mc:Fallback>
    </mc:AlternateContent>
    <xdr:clientData/>
  </xdr:oneCellAnchor>
  <xdr:oneCellAnchor>
    <xdr:from>
      <xdr:col>4</xdr:col>
      <xdr:colOff>142875</xdr:colOff>
      <xdr:row>163</xdr:row>
      <xdr:rowOff>66675</xdr:rowOff>
    </xdr:from>
    <xdr:ext cx="962025" cy="257174"/>
    <mc:AlternateContent xmlns:mc="http://schemas.openxmlformats.org/markup-compatibility/2006" xmlns:a14="http://schemas.microsoft.com/office/drawing/2010/main">
      <mc:Choice Requires="a14">
        <xdr:sp macro="" textlink="">
          <xdr:nvSpPr>
            <xdr:cNvPr id="15" name="TextBox 14"/>
            <xdr:cNvSpPr txBox="1"/>
          </xdr:nvSpPr>
          <xdr:spPr>
            <a:xfrm>
              <a:off x="2028825" y="31603950"/>
              <a:ext cx="962025" cy="257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ea typeface="Cambria Math" panose="02040503050406030204" pitchFamily="18" charset="0"/>
                    </a:rPr>
                    <m:t>𝑇</m:t>
                  </m:r>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nary>
                    <m:naryPr>
                      <m:chr m:val="∑"/>
                      <m:subHide m:val="on"/>
                      <m:supHide m:val="on"/>
                      <m:ctrlPr>
                        <a:rPr lang="lt-LT" sz="1400" b="0" i="1">
                          <a:latin typeface="Cambria Math" panose="02040503050406030204" pitchFamily="18" charset="0"/>
                          <a:ea typeface="Cambria Math" panose="02040503050406030204" pitchFamily="18" charset="0"/>
                        </a:rPr>
                      </m:ctrlPr>
                    </m:naryPr>
                    <m:sub/>
                    <m:sup/>
                    <m:e>
                      <m:sSub>
                        <m:sSubPr>
                          <m:ctrlPr>
                            <a:rPr lang="lt-LT"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m:t>
                          </m:r>
                        </m:sub>
                      </m:sSub>
                    </m:e>
                  </m:nary>
                </m:oMath>
              </a14:m>
              <a:endParaRPr lang="lt-LT" sz="1400">
                <a:latin typeface="Cambria Math" panose="02040503050406030204" pitchFamily="18" charset="0"/>
                <a:ea typeface="Cambria Math" panose="02040503050406030204" pitchFamily="18" charset="0"/>
              </a:endParaRPr>
            </a:p>
          </xdr:txBody>
        </xdr:sp>
      </mc:Choice>
      <mc:Fallback xmlns="">
        <xdr:sp macro="" textlink="">
          <xdr:nvSpPr>
            <xdr:cNvPr id="15" name="TextBox 14"/>
            <xdr:cNvSpPr txBox="1"/>
          </xdr:nvSpPr>
          <xdr:spPr>
            <a:xfrm>
              <a:off x="2028825" y="31603950"/>
              <a:ext cx="962025" cy="257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b="0" i="0">
                  <a:latin typeface="Cambria Math" panose="02040503050406030204" pitchFamily="18" charset="0"/>
                  <a:ea typeface="Cambria Math" panose="02040503050406030204" pitchFamily="18" charset="0"/>
                </a:rPr>
                <a:t>𝑇</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▒𝑇</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𝑖 </a:t>
              </a:r>
              <a:endParaRPr lang="lt-LT" sz="1400">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600075</xdr:colOff>
      <xdr:row>174</xdr:row>
      <xdr:rowOff>133350</xdr:rowOff>
    </xdr:from>
    <xdr:ext cx="1333501" cy="514349"/>
    <mc:AlternateContent xmlns:mc="http://schemas.openxmlformats.org/markup-compatibility/2006" xmlns:a14="http://schemas.microsoft.com/office/drawing/2010/main">
      <mc:Choice Requires="a14">
        <xdr:sp macro="" textlink="">
          <xdr:nvSpPr>
            <xdr:cNvPr id="19" name="TextBox 18"/>
            <xdr:cNvSpPr txBox="1"/>
          </xdr:nvSpPr>
          <xdr:spPr>
            <a:xfrm>
              <a:off x="1876425" y="397478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ea typeface="Cambria Math" panose="02040503050406030204" pitchFamily="18" charset="0"/>
                    </a:rPr>
                    <m:t>=</m:t>
                  </m:r>
                </m:oMath>
              </a14:m>
              <a:r>
                <a:rPr lang="lt-LT" sz="1400">
                  <a:latin typeface="Cambria Math" panose="02040503050406030204" pitchFamily="18" charset="0"/>
                  <a:ea typeface="Cambria Math" panose="02040503050406030204" pitchFamily="18" charset="0"/>
                </a:rPr>
                <a:t> </a:t>
              </a:r>
              <a14:m>
                <m:oMath xmlns:m="http://schemas.openxmlformats.org/officeDocument/2006/math">
                  <m:d>
                    <m:dPr>
                      <m:ctrlPr>
                        <a:rPr lang="lt-LT" sz="1400" i="1">
                          <a:latin typeface="Cambria Math" panose="02040503050406030204" pitchFamily="18" charset="0"/>
                          <a:ea typeface="Cambria Math" panose="02040503050406030204" pitchFamily="18" charset="0"/>
                        </a:rPr>
                      </m:ctrlPr>
                    </m:dPr>
                    <m:e>
                      <m:nary>
                        <m:naryPr>
                          <m:chr m:val="∑"/>
                          <m:subHide m:val="on"/>
                          <m:supHide m:val="on"/>
                          <m:ctrlPr>
                            <a:rPr lang="lt-LT" sz="1400" i="1">
                              <a:solidFill>
                                <a:schemeClr val="tx1"/>
                              </a:solidFill>
                              <a:effectLst/>
                              <a:latin typeface="Cambria Math" panose="02040503050406030204" pitchFamily="18" charset="0"/>
                              <a:ea typeface="Cambria Math" panose="02040503050406030204" pitchFamily="18" charset="0"/>
                              <a:cs typeface="+mn-cs"/>
                            </a:rPr>
                          </m:ctrlPr>
                        </m:naryPr>
                        <m:sub/>
                        <m:sup/>
                        <m:e>
                          <m:sSub>
                            <m:sSubPr>
                              <m:ctrlPr>
                                <a:rPr lang="lt-LT" sz="1400" i="1">
                                  <a:solidFill>
                                    <a:schemeClr val="tx1"/>
                                  </a:solidFill>
                                  <a:effectLst/>
                                  <a:latin typeface="Cambria Math" panose="02040503050406030204" pitchFamily="18" charset="0"/>
                                  <a:ea typeface="Cambria Math" panose="02040503050406030204" pitchFamily="18" charset="0"/>
                                  <a:cs typeface="+mn-cs"/>
                                </a:rPr>
                              </m:ctrlPr>
                            </m:sSubPr>
                            <m:e>
                              <m:r>
                                <a:rPr lang="lt-LT" sz="1400" b="0" i="1">
                                  <a:solidFill>
                                    <a:schemeClr val="tx1"/>
                                  </a:solidFill>
                                  <a:effectLst/>
                                  <a:latin typeface="Cambria Math" panose="02040503050406030204" pitchFamily="18" charset="0"/>
                                  <a:ea typeface="Cambria Math" panose="02040503050406030204" pitchFamily="18" charset="0"/>
                                  <a:cs typeface="+mn-cs"/>
                                </a:rPr>
                                <m:t>𝑃</m:t>
                              </m:r>
                            </m:e>
                            <m:sub>
                              <m:r>
                                <a:rPr lang="lt-LT" sz="1400" b="0" i="1">
                                  <a:solidFill>
                                    <a:schemeClr val="tx1"/>
                                  </a:solidFill>
                                  <a:effectLst/>
                                  <a:latin typeface="Cambria Math" panose="02040503050406030204" pitchFamily="18" charset="0"/>
                                  <a:ea typeface="Cambria Math" panose="02040503050406030204" pitchFamily="18" charset="0"/>
                                  <a:cs typeface="+mn-cs"/>
                                </a:rPr>
                                <m:t>𝑖</m:t>
                              </m:r>
                            </m:sub>
                          </m:sSub>
                        </m:e>
                      </m:nary>
                    </m:e>
                  </m:d>
                </m:oMath>
              </a14:m>
              <a:r>
                <a:rPr lang="lt-LT" sz="1400">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𝑌</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oMath>
              </a14:m>
              <a:endPar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9" name="TextBox 18"/>
            <xdr:cNvSpPr txBox="1"/>
          </xdr:nvSpPr>
          <xdr:spPr>
            <a:xfrm>
              <a:off x="1876425" y="397478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𝑇_𝑖</a:t>
              </a:r>
              <a:r>
                <a:rPr lang="lt-LT" sz="1400" i="0">
                  <a:latin typeface="Cambria Math" panose="02040503050406030204" pitchFamily="18" charset="0"/>
                  <a:ea typeface="Cambria Math" panose="02040503050406030204" pitchFamily="18" charset="0"/>
                </a:rPr>
                <a:t>=</a:t>
              </a:r>
              <a:r>
                <a:rPr lang="lt-LT" sz="1400">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i="0">
                  <a:solidFill>
                    <a:schemeClr val="tx1"/>
                  </a:solidFill>
                  <a:effectLst/>
                  <a:latin typeface="Cambria Math" panose="02040503050406030204" pitchFamily="18" charset="0"/>
                  <a:ea typeface="Cambria Math" panose="02040503050406030204" pitchFamily="18" charset="0"/>
                  <a:cs typeface="+mn-cs"/>
                </a:rPr>
                <a:t>∑</a:t>
              </a:r>
              <a:r>
                <a:rPr lang="lt-LT" sz="1400" b="0" i="0">
                  <a:solidFill>
                    <a:schemeClr val="tx1"/>
                  </a:solidFill>
                  <a:effectLst/>
                  <a:latin typeface="Cambria Math" panose="02040503050406030204" pitchFamily="18" charset="0"/>
                  <a:ea typeface="Cambria Math" panose="02040503050406030204" pitchFamily="18" charset="0"/>
                  <a:cs typeface="+mn-cs"/>
                </a:rPr>
                <a:t>▒𝑃_𝑖 )</a:t>
              </a:r>
              <a:r>
                <a:rPr lang="lt-LT" sz="1400">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𝑌_𝑖</a:t>
              </a:r>
              <a:endPar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endParaRPr>
            </a:p>
          </xdr:txBody>
        </xdr:sp>
      </mc:Fallback>
    </mc:AlternateContent>
    <xdr:clientData/>
  </xdr:oneCellAnchor>
  <xdr:oneCellAnchor>
    <xdr:from>
      <xdr:col>3</xdr:col>
      <xdr:colOff>600075</xdr:colOff>
      <xdr:row>183</xdr:row>
      <xdr:rowOff>104775</xdr:rowOff>
    </xdr:from>
    <xdr:ext cx="1295400" cy="504825"/>
    <mc:AlternateContent xmlns:mc="http://schemas.openxmlformats.org/markup-compatibility/2006" xmlns:a14="http://schemas.microsoft.com/office/drawing/2010/main">
      <mc:Choice Requires="a14">
        <xdr:sp macro="" textlink="">
          <xdr:nvSpPr>
            <xdr:cNvPr id="11" name="TextBox 10"/>
            <xdr:cNvSpPr txBox="1"/>
          </xdr:nvSpPr>
          <xdr:spPr>
            <a:xfrm>
              <a:off x="1876425" y="331279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b="0" i="1">
                      <a:latin typeface="Cambria Math" panose="02040503050406030204" pitchFamily="18" charset="0"/>
                      <a:ea typeface="Cambria Math" panose="02040503050406030204" pitchFamily="18" charset="0"/>
                    </a:rPr>
                    <m:t> </m:t>
                  </m:r>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1" name="TextBox 10"/>
            <xdr:cNvSpPr txBox="1"/>
          </xdr:nvSpPr>
          <xdr:spPr>
            <a:xfrm>
              <a:off x="1876425" y="331279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 </a:t>
              </a:r>
              <a:r>
                <a:rPr lang="lt-LT" sz="1400" b="0" i="0">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4</xdr:col>
      <xdr:colOff>0</xdr:colOff>
      <xdr:row>192</xdr:row>
      <xdr:rowOff>0</xdr:rowOff>
    </xdr:from>
    <xdr:ext cx="1295400" cy="504825"/>
    <mc:AlternateContent xmlns:mc="http://schemas.openxmlformats.org/markup-compatibility/2006" xmlns:a14="http://schemas.microsoft.com/office/drawing/2010/main">
      <mc:Choice Requires="a14">
        <xdr:sp macro="" textlink="">
          <xdr:nvSpPr>
            <xdr:cNvPr id="12" name="TextBox 11"/>
            <xdr:cNvSpPr txBox="1"/>
          </xdr:nvSpPr>
          <xdr:spPr>
            <a:xfrm>
              <a:off x="1885950" y="351472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𝑚𝑖𝑛</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en-US" sz="1400" b="0" i="1">
                              <a:latin typeface="Cambria Math" panose="02040503050406030204" pitchFamily="18" charset="0"/>
                              <a:ea typeface="Cambria Math" panose="02040503050406030204" pitchFamily="18" charset="0"/>
                            </a:rPr>
                            <m:t>𝑖</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2" name="TextBox 11"/>
            <xdr:cNvSpPr txBox="1"/>
          </xdr:nvSpPr>
          <xdr:spPr>
            <a:xfrm>
              <a:off x="1885950" y="3514725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𝑚𝑖𝑛</a:t>
              </a:r>
              <a:r>
                <a:rPr lang="lt-LT" sz="1400" b="0" i="0">
                  <a:latin typeface="Cambria Math" panose="02040503050406030204" pitchFamily="18" charset="0"/>
                  <a:ea typeface="Cambria Math" panose="02040503050406030204" pitchFamily="18" charset="0"/>
                </a:rPr>
                <a:t>/𝐵_</a:t>
              </a:r>
              <a:r>
                <a:rPr lang="en-US" sz="1400" b="0" i="0">
                  <a:latin typeface="Cambria Math" panose="02040503050406030204" pitchFamily="18" charset="0"/>
                  <a:ea typeface="Cambria Math" panose="02040503050406030204" pitchFamily="18" charset="0"/>
                </a:rPr>
                <a:t>𝑖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552450</xdr:colOff>
      <xdr:row>199</xdr:row>
      <xdr:rowOff>76200</xdr:rowOff>
    </xdr:from>
    <xdr:ext cx="1295400" cy="504825"/>
    <mc:AlternateContent xmlns:mc="http://schemas.openxmlformats.org/markup-compatibility/2006" xmlns:a14="http://schemas.microsoft.com/office/drawing/2010/main">
      <mc:Choice Requires="a14">
        <xdr:sp macro="" textlink="">
          <xdr:nvSpPr>
            <xdr:cNvPr id="14" name="TextBox 13"/>
            <xdr:cNvSpPr txBox="1"/>
          </xdr:nvSpPr>
          <xdr:spPr>
            <a:xfrm>
              <a:off x="1828800" y="382524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solidFill>
                        <a:sysClr val="windowText" lastClr="000000"/>
                      </a:solidFill>
                      <a:latin typeface="Cambria Math" panose="02040503050406030204" pitchFamily="18" charset="0"/>
                      <a:ea typeface="Cambria Math" panose="02040503050406030204" pitchFamily="18" charset="0"/>
                    </a:rPr>
                    <m:t>=</m:t>
                  </m:r>
                </m:oMath>
              </a14:m>
              <a:r>
                <a:rPr lang="lt-LT" sz="14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f>
                    <m:fPr>
                      <m:ctrlPr>
                        <a:rPr lang="lt-LT" sz="1400" i="1">
                          <a:solidFill>
                            <a:sysClr val="windowText" lastClr="000000"/>
                          </a:solidFill>
                          <a:latin typeface="Cambria Math" panose="02040503050406030204" pitchFamily="18" charset="0"/>
                          <a:ea typeface="Cambria Math" panose="02040503050406030204" pitchFamily="18" charset="0"/>
                        </a:rPr>
                      </m:ctrlPr>
                    </m:fPr>
                    <m:num>
                      <m:sSub>
                        <m:sSubPr>
                          <m:ctrlPr>
                            <a:rPr lang="lt-LT" sz="1400" i="1">
                              <a:solidFill>
                                <a:sysClr val="windowText" lastClr="000000"/>
                              </a:solidFill>
                              <a:latin typeface="Cambria Math" panose="02040503050406030204" pitchFamily="18" charset="0"/>
                              <a:ea typeface="Cambria Math" panose="02040503050406030204" pitchFamily="18" charset="0"/>
                            </a:rPr>
                          </m:ctrlPr>
                        </m:sSubPr>
                        <m:e>
                          <m:r>
                            <a:rPr lang="lt-LT" sz="1400" b="0" i="1">
                              <a:solidFill>
                                <a:sysClr val="windowText" lastClr="000000"/>
                              </a:solidFill>
                              <a:latin typeface="Cambria Math" panose="02040503050406030204" pitchFamily="18" charset="0"/>
                              <a:ea typeface="Cambria Math" panose="02040503050406030204" pitchFamily="18" charset="0"/>
                            </a:rPr>
                            <m:t>𝐵</m:t>
                          </m:r>
                        </m:e>
                        <m:sub>
                          <m:r>
                            <a:rPr lang="lt-LT" sz="1400" b="0" i="1">
                              <a:solidFill>
                                <a:sysClr val="windowText" lastClr="000000"/>
                              </a:solidFill>
                              <a:latin typeface="Cambria Math" panose="02040503050406030204" pitchFamily="18" charset="0"/>
                              <a:ea typeface="Cambria Math" panose="02040503050406030204" pitchFamily="18" charset="0"/>
                            </a:rPr>
                            <m:t>𝑖</m:t>
                          </m:r>
                        </m:sub>
                      </m:sSub>
                    </m:num>
                    <m:den>
                      <m:sSub>
                        <m:sSubPr>
                          <m:ctrlPr>
                            <a:rPr lang="lt-LT" sz="1400" i="1">
                              <a:solidFill>
                                <a:sysClr val="windowText" lastClr="000000"/>
                              </a:solidFill>
                              <a:latin typeface="Cambria Math" panose="02040503050406030204" pitchFamily="18" charset="0"/>
                              <a:ea typeface="Cambria Math" panose="02040503050406030204" pitchFamily="18" charset="0"/>
                            </a:rPr>
                          </m:ctrlPr>
                        </m:sSubPr>
                        <m:e>
                          <m:r>
                            <a:rPr lang="lt-LT" sz="1400" b="0" i="1">
                              <a:solidFill>
                                <a:sysClr val="windowText" lastClr="000000"/>
                              </a:solidFill>
                              <a:latin typeface="Cambria Math" panose="02040503050406030204" pitchFamily="18" charset="0"/>
                              <a:ea typeface="Cambria Math" panose="02040503050406030204" pitchFamily="18" charset="0"/>
                            </a:rPr>
                            <m:t>𝐵</m:t>
                          </m:r>
                        </m:e>
                        <m:sub>
                          <m:r>
                            <a:rPr lang="lt-LT" sz="1400" b="0" i="1">
                              <a:solidFill>
                                <a:sysClr val="windowText" lastClr="000000"/>
                              </a:solidFill>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4" name="TextBox 13"/>
            <xdr:cNvSpPr txBox="1"/>
          </xdr:nvSpPr>
          <xdr:spPr>
            <a:xfrm>
              <a:off x="1828800" y="382524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1">
                  <a:latin typeface="Cambria Math" panose="02040503050406030204" pitchFamily="18" charset="0"/>
                  <a:ea typeface="Cambria Math" panose="02040503050406030204" pitchFamily="18" charset="0"/>
                </a:rPr>
                <a:t> </a:t>
              </a:r>
              <a:r>
                <a:rPr lang="lt-LT" sz="1400" i="0">
                  <a:solidFill>
                    <a:sysClr val="windowText" lastClr="000000"/>
                  </a:solidFill>
                  <a:latin typeface="Cambria Math" panose="02040503050406030204" pitchFamily="18" charset="0"/>
                  <a:ea typeface="Cambria Math" panose="02040503050406030204" pitchFamily="18" charset="0"/>
                </a:rPr>
                <a:t>=</a:t>
              </a:r>
              <a:r>
                <a:rPr lang="lt-LT" sz="1400" i="1">
                  <a:solidFill>
                    <a:sysClr val="windowText" lastClr="000000"/>
                  </a:solidFill>
                  <a:latin typeface="Cambria Math" panose="02040503050406030204" pitchFamily="18" charset="0"/>
                  <a:ea typeface="Cambria Math" panose="02040503050406030204" pitchFamily="18" charset="0"/>
                </a:rPr>
                <a:t> </a:t>
              </a:r>
              <a:r>
                <a:rPr lang="lt-LT" sz="1400" b="0" i="0">
                  <a:solidFill>
                    <a:sysClr val="windowText" lastClr="000000"/>
                  </a:solidFill>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552450</xdr:colOff>
      <xdr:row>206</xdr:row>
      <xdr:rowOff>114300</xdr:rowOff>
    </xdr:from>
    <xdr:ext cx="1295400" cy="504825"/>
    <mc:AlternateContent xmlns:mc="http://schemas.openxmlformats.org/markup-compatibility/2006" xmlns:a14="http://schemas.microsoft.com/office/drawing/2010/main">
      <mc:Choice Requires="a14">
        <xdr:sp macro="" textlink="">
          <xdr:nvSpPr>
            <xdr:cNvPr id="16" name="TextBox 15"/>
            <xdr:cNvSpPr txBox="1"/>
          </xdr:nvSpPr>
          <xdr:spPr>
            <a:xfrm>
              <a:off x="1828800" y="396240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𝑖</m:t>
                      </m:r>
                    </m:sub>
                  </m:sSub>
                  <m:r>
                    <a:rPr lang="lt-LT" sz="1400" i="1">
                      <a:solidFill>
                        <a:sysClr val="windowText" lastClr="000000"/>
                      </a:solidFill>
                      <a:latin typeface="Cambria Math" panose="02040503050406030204" pitchFamily="18" charset="0"/>
                    </a:rPr>
                    <m:t>=</m:t>
                  </m:r>
                </m:oMath>
              </a14:m>
              <a:r>
                <a:rPr lang="lt-LT" sz="1400" i="1">
                  <a:solidFill>
                    <a:sysClr val="windowText" lastClr="000000"/>
                  </a:solidFill>
                </a:rPr>
                <a:t> </a:t>
              </a:r>
              <a14:m>
                <m:oMath xmlns:m="http://schemas.openxmlformats.org/officeDocument/2006/math">
                  <m:f>
                    <m:fPr>
                      <m:ctrlPr>
                        <a:rPr lang="lt-LT" sz="1400" i="1">
                          <a:solidFill>
                            <a:sysClr val="windowText" lastClr="000000"/>
                          </a:solidFill>
                          <a:latin typeface="Cambria Math" panose="02040503050406030204" pitchFamily="18" charset="0"/>
                        </a:rPr>
                      </m:ctrlPr>
                    </m:fPr>
                    <m:num>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𝑚𝑖𝑛</m:t>
                          </m:r>
                        </m:sub>
                      </m:sSub>
                    </m:num>
                    <m:den>
                      <m:sSub>
                        <m:sSubPr>
                          <m:ctrlPr>
                            <a:rPr lang="lt-LT" sz="1400" i="1">
                              <a:solidFill>
                                <a:sysClr val="windowText" lastClr="000000"/>
                              </a:solidFill>
                              <a:latin typeface="Cambria Math" panose="02040503050406030204" pitchFamily="18" charset="0"/>
                            </a:rPr>
                          </m:ctrlPr>
                        </m:sSubPr>
                        <m:e>
                          <m:r>
                            <a:rPr lang="lt-LT" sz="1400" b="0" i="1">
                              <a:solidFill>
                                <a:sysClr val="windowText" lastClr="000000"/>
                              </a:solidFill>
                              <a:latin typeface="Cambria Math" panose="02040503050406030204" pitchFamily="18" charset="0"/>
                            </a:rPr>
                            <m:t>𝐵</m:t>
                          </m:r>
                        </m:e>
                        <m:sub>
                          <m:r>
                            <a:rPr lang="lt-LT" sz="1400" b="0" i="1">
                              <a:solidFill>
                                <a:sysClr val="windowText" lastClr="000000"/>
                              </a:solidFill>
                              <a:latin typeface="Cambria Math" panose="02040503050406030204" pitchFamily="18" charset="0"/>
                            </a:rPr>
                            <m:t>𝑖</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6" name="TextBox 15"/>
            <xdr:cNvSpPr txBox="1"/>
          </xdr:nvSpPr>
          <xdr:spPr>
            <a:xfrm>
              <a:off x="1828800" y="39624000"/>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𝑇_𝑖</a:t>
              </a:r>
              <a:r>
                <a:rPr lang="lt-LT" sz="1400" i="0">
                  <a:solidFill>
                    <a:sysClr val="windowText" lastClr="000000"/>
                  </a:solidFill>
                  <a:latin typeface="Cambria Math" panose="02040503050406030204" pitchFamily="18" charset="0"/>
                </a:rPr>
                <a:t>=</a:t>
              </a:r>
              <a:r>
                <a:rPr lang="lt-LT" sz="1400" i="1">
                  <a:solidFill>
                    <a:sysClr val="windowText" lastClr="000000"/>
                  </a:solidFill>
                </a:rPr>
                <a:t> </a:t>
              </a:r>
              <a:r>
                <a:rPr lang="lt-LT" sz="1400" b="0" i="0">
                  <a:solidFill>
                    <a:sysClr val="windowText" lastClr="000000"/>
                  </a:solidFill>
                  <a:latin typeface="Cambria Math" panose="02040503050406030204" pitchFamily="18" charset="0"/>
                </a:rPr>
                <a:t>𝐵_𝑚𝑖𝑛/𝐵_𝑖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4</xdr:col>
      <xdr:colOff>57150</xdr:colOff>
      <xdr:row>215</xdr:row>
      <xdr:rowOff>9525</xdr:rowOff>
    </xdr:from>
    <xdr:ext cx="2665793" cy="454420"/>
    <mc:AlternateContent xmlns:mc="http://schemas.openxmlformats.org/markup-compatibility/2006" xmlns:a14="http://schemas.microsoft.com/office/drawing/2010/main">
      <mc:Choice Requires="a14">
        <xdr:sp macro="" textlink="">
          <xdr:nvSpPr>
            <xdr:cNvPr id="20" name="TextBox 19"/>
            <xdr:cNvSpPr txBox="1"/>
          </xdr:nvSpPr>
          <xdr:spPr>
            <a:xfrm>
              <a:off x="1943100" y="41805225"/>
              <a:ext cx="2665793" cy="454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lt-LT" sz="1400" i="1">
                            <a:solidFill>
                              <a:sysClr val="windowText" lastClr="000000"/>
                            </a:solidFill>
                            <a:latin typeface="Cambria Math" panose="02040503050406030204" pitchFamily="18" charset="0"/>
                            <a:ea typeface="+mn-ea"/>
                            <a:cs typeface="+mn-cs"/>
                          </a:rPr>
                        </m:ctrlPr>
                      </m:sSubPr>
                      <m:e>
                        <m:r>
                          <a:rPr lang="lt-LT" sz="1400" b="0" i="1">
                            <a:solidFill>
                              <a:sysClr val="windowText" lastClr="000000"/>
                            </a:solidFill>
                            <a:latin typeface="Cambria Math" panose="02040503050406030204" pitchFamily="18" charset="0"/>
                            <a:ea typeface="+mn-ea"/>
                            <a:cs typeface="+mn-cs"/>
                          </a:rPr>
                          <m:t>𝐵</m:t>
                        </m:r>
                      </m:e>
                      <m:sub>
                        <m:r>
                          <a:rPr lang="lt-LT" sz="1400" b="0" i="1">
                            <a:solidFill>
                              <a:sysClr val="windowText" lastClr="000000"/>
                            </a:solidFill>
                            <a:latin typeface="Cambria Math" panose="02040503050406030204" pitchFamily="18" charset="0"/>
                            <a:ea typeface="+mn-ea"/>
                            <a:cs typeface="+mn-cs"/>
                          </a:rPr>
                          <m:t>𝑖</m:t>
                        </m:r>
                      </m:sub>
                    </m:sSub>
                    <m:r>
                      <a:rPr lang="lt-LT" sz="1400" i="1">
                        <a:solidFill>
                          <a:sysClr val="windowText" lastClr="000000"/>
                        </a:solidFill>
                        <a:latin typeface="Cambria Math" panose="02040503050406030204" pitchFamily="18" charset="0"/>
                        <a:ea typeface="+mn-ea"/>
                        <a:cs typeface="+mn-cs"/>
                      </a:rPr>
                      <m:t>= </m:t>
                    </m:r>
                    <m:sSub>
                      <m:sSubPr>
                        <m:ctrlPr>
                          <a:rPr lang="lt-LT" sz="1400" i="1">
                            <a:solidFill>
                              <a:sysClr val="windowText" lastClr="000000"/>
                            </a:solidFill>
                            <a:latin typeface="Cambria Math" panose="02040503050406030204" pitchFamily="18" charset="0"/>
                            <a:ea typeface="+mn-ea"/>
                            <a:cs typeface="+mn-cs"/>
                          </a:rPr>
                        </m:ctrlPr>
                      </m:sSubPr>
                      <m:e>
                        <m:r>
                          <a:rPr lang="lt-LT" sz="1400" i="1">
                            <a:solidFill>
                              <a:sysClr val="windowText" lastClr="000000"/>
                            </a:solidFill>
                            <a:latin typeface="Cambria Math" panose="02040503050406030204" pitchFamily="18" charset="0"/>
                            <a:ea typeface="+mn-ea"/>
                            <a:cs typeface="+mn-cs"/>
                          </a:rPr>
                          <m:t>𝐵</m:t>
                        </m:r>
                      </m:e>
                      <m:sub>
                        <m:r>
                          <a:rPr lang="lt-LT" sz="1400" i="1">
                            <a:solidFill>
                              <a:sysClr val="windowText" lastClr="000000"/>
                            </a:solidFill>
                            <a:latin typeface="Cambria Math" panose="02040503050406030204" pitchFamily="18" charset="0"/>
                            <a:ea typeface="+mn-ea"/>
                            <a:cs typeface="+mn-cs"/>
                          </a:rPr>
                          <m:t>3</m:t>
                        </m:r>
                        <m:r>
                          <a:rPr lang="en-US" sz="1400" i="1">
                            <a:solidFill>
                              <a:sysClr val="windowText" lastClr="000000"/>
                            </a:solidFill>
                            <a:latin typeface="Cambria Math" panose="02040503050406030204" pitchFamily="18" charset="0"/>
                            <a:ea typeface="+mn-ea"/>
                            <a:cs typeface="+mn-cs"/>
                          </a:rPr>
                          <m:t> </m:t>
                        </m:r>
                      </m:sub>
                    </m:sSub>
                    <m:r>
                      <a:rPr lang="en-US" sz="1400" i="1">
                        <a:solidFill>
                          <a:sysClr val="windowText" lastClr="000000"/>
                        </a:solidFill>
                        <a:latin typeface="Cambria Math" panose="02040503050406030204" pitchFamily="18" charset="0"/>
                        <a:ea typeface="+mn-ea"/>
                        <a:cs typeface="+mn-cs"/>
                      </a:rPr>
                      <m:t>+</m:t>
                    </m:r>
                    <m:d>
                      <m:dPr>
                        <m:ctrlPr>
                          <a:rPr lang="lt-LT" sz="1400" i="1">
                            <a:solidFill>
                              <a:sysClr val="windowText" lastClr="000000"/>
                            </a:solidFill>
                            <a:latin typeface="Cambria Math" panose="02040503050406030204" pitchFamily="18" charset="0"/>
                            <a:ea typeface="+mn-ea"/>
                            <a:cs typeface="+mn-cs"/>
                          </a:rPr>
                        </m:ctrlPr>
                      </m:dPr>
                      <m:e>
                        <m:sSub>
                          <m:sSubPr>
                            <m:ctrlPr>
                              <a:rPr lang="lt-LT"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𝑃</m:t>
                            </m:r>
                          </m:e>
                          <m:sub>
                            <m:r>
                              <a:rPr lang="en-US" sz="1400" i="1">
                                <a:solidFill>
                                  <a:sysClr val="windowText" lastClr="000000"/>
                                </a:solidFill>
                                <a:latin typeface="Cambria Math" panose="02040503050406030204" pitchFamily="18" charset="0"/>
                                <a:ea typeface="+mn-ea"/>
                                <a:cs typeface="+mn-cs"/>
                              </a:rPr>
                              <m:t>𝑥</m:t>
                            </m:r>
                          </m:sub>
                        </m:sSub>
                        <m:r>
                          <a:rPr lang="en-US" sz="1400" i="1">
                            <a:solidFill>
                              <a:sysClr val="windowText" lastClr="000000"/>
                            </a:solidFill>
                            <a:latin typeface="Cambria Math" panose="02040503050406030204" pitchFamily="18" charset="0"/>
                            <a:ea typeface="+mn-ea"/>
                            <a:cs typeface="+mn-cs"/>
                          </a:rPr>
                          <m:t> − </m:t>
                        </m:r>
                        <m:sSub>
                          <m:sSubPr>
                            <m:ctrlPr>
                              <a:rPr lang="en-US"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𝑃</m:t>
                            </m:r>
                          </m:e>
                          <m:sub>
                            <m:r>
                              <a:rPr lang="en-US" sz="1400" i="1">
                                <a:solidFill>
                                  <a:sysClr val="windowText" lastClr="000000"/>
                                </a:solidFill>
                                <a:latin typeface="Cambria Math" panose="02040503050406030204" pitchFamily="18" charset="0"/>
                                <a:ea typeface="+mn-ea"/>
                                <a:cs typeface="+mn-cs"/>
                              </a:rPr>
                              <m:t>3</m:t>
                            </m:r>
                          </m:sub>
                        </m:sSub>
                      </m:e>
                    </m:d>
                    <m:r>
                      <a:rPr lang="en-US" sz="1400" i="1">
                        <a:solidFill>
                          <a:srgbClr val="FF0000"/>
                        </a:solidFill>
                        <a:latin typeface="Cambria Math" panose="02040503050406030204" pitchFamily="18" charset="0"/>
                        <a:ea typeface="+mn-ea"/>
                        <a:cs typeface="+mn-cs"/>
                      </a:rPr>
                      <m:t> </m:t>
                    </m:r>
                    <m:f>
                      <m:fPr>
                        <m:ctrlPr>
                          <a:rPr lang="en-US" sz="1400" i="1">
                            <a:solidFill>
                              <a:sysClr val="windowText" lastClr="000000"/>
                            </a:solidFill>
                            <a:latin typeface="Cambria Math" panose="02040503050406030204" pitchFamily="18" charset="0"/>
                            <a:ea typeface="+mn-ea"/>
                            <a:cs typeface="+mn-cs"/>
                          </a:rPr>
                        </m:ctrlPr>
                      </m:fPr>
                      <m:num>
                        <m:d>
                          <m:dPr>
                            <m:ctrlPr>
                              <a:rPr lang="lt-LT" sz="1400" i="1">
                                <a:solidFill>
                                  <a:sysClr val="windowText" lastClr="000000"/>
                                </a:solidFill>
                                <a:latin typeface="Cambria Math" panose="02040503050406030204" pitchFamily="18" charset="0"/>
                                <a:ea typeface="+mn-ea"/>
                                <a:cs typeface="+mn-cs"/>
                              </a:rPr>
                            </m:ctrlPr>
                          </m:dPr>
                          <m:e>
                            <m:sSub>
                              <m:sSubPr>
                                <m:ctrlPr>
                                  <a:rPr lang="lt-LT"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𝐵</m:t>
                                </m:r>
                              </m:e>
                              <m:sub>
                                <m:r>
                                  <a:rPr lang="en-US" sz="1400" i="1">
                                    <a:solidFill>
                                      <a:sysClr val="windowText" lastClr="000000"/>
                                    </a:solidFill>
                                    <a:latin typeface="Cambria Math" panose="02040503050406030204" pitchFamily="18" charset="0"/>
                                    <a:ea typeface="+mn-ea"/>
                                    <a:cs typeface="+mn-cs"/>
                                  </a:rPr>
                                  <m:t>4</m:t>
                                </m:r>
                              </m:sub>
                            </m:sSub>
                            <m:r>
                              <a:rPr lang="en-US" sz="1400" i="1">
                                <a:solidFill>
                                  <a:sysClr val="windowText" lastClr="000000"/>
                                </a:solidFill>
                                <a:latin typeface="Cambria Math" panose="02040503050406030204" pitchFamily="18" charset="0"/>
                                <a:ea typeface="+mn-ea"/>
                                <a:cs typeface="+mn-cs"/>
                              </a:rPr>
                              <m:t> − </m:t>
                            </m:r>
                            <m:sSub>
                              <m:sSubPr>
                                <m:ctrlPr>
                                  <a:rPr lang="en-US"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𝐵</m:t>
                                </m:r>
                              </m:e>
                              <m:sub>
                                <m:r>
                                  <a:rPr lang="en-US" sz="1400" i="1">
                                    <a:solidFill>
                                      <a:sysClr val="windowText" lastClr="000000"/>
                                    </a:solidFill>
                                    <a:latin typeface="Cambria Math" panose="02040503050406030204" pitchFamily="18" charset="0"/>
                                    <a:ea typeface="+mn-ea"/>
                                    <a:cs typeface="+mn-cs"/>
                                  </a:rPr>
                                  <m:t>3</m:t>
                                </m:r>
                              </m:sub>
                            </m:sSub>
                          </m:e>
                        </m:d>
                      </m:num>
                      <m:den>
                        <m:d>
                          <m:dPr>
                            <m:ctrlPr>
                              <a:rPr lang="lt-LT" sz="1400" i="1">
                                <a:solidFill>
                                  <a:sysClr val="windowText" lastClr="000000"/>
                                </a:solidFill>
                                <a:latin typeface="Cambria Math" panose="02040503050406030204" pitchFamily="18" charset="0"/>
                                <a:ea typeface="+mn-ea"/>
                                <a:cs typeface="+mn-cs"/>
                              </a:rPr>
                            </m:ctrlPr>
                          </m:dPr>
                          <m:e>
                            <m:sSub>
                              <m:sSubPr>
                                <m:ctrlPr>
                                  <a:rPr lang="lt-LT"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𝑃</m:t>
                                </m:r>
                              </m:e>
                              <m:sub>
                                <m:r>
                                  <a:rPr lang="en-US" sz="1400" i="1">
                                    <a:solidFill>
                                      <a:sysClr val="windowText" lastClr="000000"/>
                                    </a:solidFill>
                                    <a:latin typeface="Cambria Math" panose="02040503050406030204" pitchFamily="18" charset="0"/>
                                    <a:ea typeface="+mn-ea"/>
                                    <a:cs typeface="+mn-cs"/>
                                  </a:rPr>
                                  <m:t>4</m:t>
                                </m:r>
                              </m:sub>
                            </m:sSub>
                            <m:r>
                              <a:rPr lang="en-US" sz="1400" i="1">
                                <a:solidFill>
                                  <a:sysClr val="windowText" lastClr="000000"/>
                                </a:solidFill>
                                <a:latin typeface="Cambria Math" panose="02040503050406030204" pitchFamily="18" charset="0"/>
                                <a:ea typeface="+mn-ea"/>
                                <a:cs typeface="+mn-cs"/>
                              </a:rPr>
                              <m:t> − </m:t>
                            </m:r>
                            <m:sSub>
                              <m:sSubPr>
                                <m:ctrlPr>
                                  <a:rPr lang="en-US" sz="1400" i="1">
                                    <a:solidFill>
                                      <a:sysClr val="windowText" lastClr="000000"/>
                                    </a:solidFill>
                                    <a:latin typeface="Cambria Math" panose="02040503050406030204" pitchFamily="18" charset="0"/>
                                    <a:ea typeface="+mn-ea"/>
                                    <a:cs typeface="+mn-cs"/>
                                  </a:rPr>
                                </m:ctrlPr>
                              </m:sSubPr>
                              <m:e>
                                <m:r>
                                  <a:rPr lang="en-US" sz="1400" i="1">
                                    <a:solidFill>
                                      <a:sysClr val="windowText" lastClr="000000"/>
                                    </a:solidFill>
                                    <a:latin typeface="Cambria Math" panose="02040503050406030204" pitchFamily="18" charset="0"/>
                                    <a:ea typeface="+mn-ea"/>
                                    <a:cs typeface="+mn-cs"/>
                                  </a:rPr>
                                  <m:t>𝑃</m:t>
                                </m:r>
                              </m:e>
                              <m:sub>
                                <m:r>
                                  <a:rPr lang="en-US" sz="1400" i="1">
                                    <a:solidFill>
                                      <a:sysClr val="windowText" lastClr="000000"/>
                                    </a:solidFill>
                                    <a:latin typeface="Cambria Math" panose="02040503050406030204" pitchFamily="18" charset="0"/>
                                    <a:ea typeface="+mn-ea"/>
                                    <a:cs typeface="+mn-cs"/>
                                  </a:rPr>
                                  <m:t>3</m:t>
                                </m:r>
                              </m:sub>
                            </m:sSub>
                          </m:e>
                        </m:d>
                      </m:den>
                    </m:f>
                  </m:oMath>
                </m:oMathPara>
              </a14:m>
              <a:endParaRPr lang="lt-LT" sz="1400" i="1">
                <a:solidFill>
                  <a:srgbClr val="FF0000"/>
                </a:solidFill>
                <a:latin typeface="Cambria Math" panose="02040503050406030204" pitchFamily="18" charset="0"/>
                <a:ea typeface="+mn-ea"/>
                <a:cs typeface="+mn-cs"/>
              </a:endParaRPr>
            </a:p>
          </xdr:txBody>
        </xdr:sp>
      </mc:Choice>
      <mc:Fallback xmlns="">
        <xdr:sp macro="" textlink="">
          <xdr:nvSpPr>
            <xdr:cNvPr id="20" name="TextBox 19"/>
            <xdr:cNvSpPr txBox="1"/>
          </xdr:nvSpPr>
          <xdr:spPr>
            <a:xfrm>
              <a:off x="1943100" y="41805225"/>
              <a:ext cx="2665793" cy="454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lt-LT" sz="1400" b="0" i="0">
                  <a:solidFill>
                    <a:sysClr val="windowText" lastClr="000000"/>
                  </a:solidFill>
                  <a:latin typeface="Cambria Math" panose="02040503050406030204" pitchFamily="18" charset="0"/>
                  <a:ea typeface="+mn-ea"/>
                  <a:cs typeface="+mn-cs"/>
                </a:rPr>
                <a:t>𝐵_𝑖</a:t>
              </a:r>
              <a:r>
                <a:rPr lang="lt-LT" sz="1400" i="0">
                  <a:solidFill>
                    <a:sysClr val="windowText" lastClr="000000"/>
                  </a:solidFill>
                  <a:latin typeface="Cambria Math" panose="02040503050406030204" pitchFamily="18" charset="0"/>
                  <a:ea typeface="+mn-ea"/>
                  <a:cs typeface="+mn-cs"/>
                </a:rPr>
                <a:t>= 𝐵_(3</a:t>
              </a:r>
              <a:r>
                <a:rPr lang="en-US" sz="1400" i="0">
                  <a:solidFill>
                    <a:sysClr val="windowText" lastClr="000000"/>
                  </a:solidFill>
                  <a:latin typeface="Cambria Math" panose="02040503050406030204" pitchFamily="18" charset="0"/>
                  <a:ea typeface="+mn-ea"/>
                  <a:cs typeface="+mn-cs"/>
                </a:rPr>
                <a:t> </a:t>
              </a:r>
              <a:r>
                <a:rPr lang="lt-LT" sz="1400" i="0">
                  <a:solidFill>
                    <a:sysClr val="windowText" lastClr="000000"/>
                  </a:solidFill>
                  <a:latin typeface="Cambria Math" panose="02040503050406030204" pitchFamily="18" charset="0"/>
                  <a:ea typeface="+mn-ea"/>
                  <a:cs typeface="+mn-cs"/>
                </a:rPr>
                <a:t>)</a:t>
              </a:r>
              <a:r>
                <a:rPr lang="en-US" sz="1400" i="0">
                  <a:solidFill>
                    <a:sysClr val="windowText" lastClr="000000"/>
                  </a:solidFill>
                  <a:latin typeface="Cambria Math" panose="02040503050406030204" pitchFamily="18" charset="0"/>
                  <a:ea typeface="+mn-ea"/>
                  <a:cs typeface="+mn-cs"/>
                </a:rPr>
                <a:t>+</a:t>
              </a:r>
              <a:r>
                <a:rPr lang="lt-LT" sz="1400" i="0">
                  <a:solidFill>
                    <a:sysClr val="windowText" lastClr="000000"/>
                  </a:solidFill>
                  <a:latin typeface="Cambria Math" panose="02040503050406030204" pitchFamily="18" charset="0"/>
                  <a:ea typeface="+mn-ea"/>
                  <a:cs typeface="+mn-cs"/>
                </a:rPr>
                <a:t>(</a:t>
              </a:r>
              <a:r>
                <a:rPr lang="en-US" sz="1400" i="0">
                  <a:solidFill>
                    <a:sysClr val="windowText" lastClr="000000"/>
                  </a:solidFill>
                  <a:latin typeface="Cambria Math" panose="02040503050406030204" pitchFamily="18" charset="0"/>
                  <a:ea typeface="+mn-ea"/>
                  <a:cs typeface="+mn-cs"/>
                </a:rPr>
                <a:t>𝑃</a:t>
              </a:r>
              <a:r>
                <a:rPr lang="lt-LT" sz="1400" i="0">
                  <a:solidFill>
                    <a:sysClr val="windowText" lastClr="000000"/>
                  </a:solidFill>
                  <a:latin typeface="Cambria Math" panose="02040503050406030204" pitchFamily="18" charset="0"/>
                  <a:ea typeface="+mn-ea"/>
                  <a:cs typeface="+mn-cs"/>
                </a:rPr>
                <a:t>_</a:t>
              </a:r>
              <a:r>
                <a:rPr lang="en-US" sz="1400" i="0">
                  <a:solidFill>
                    <a:sysClr val="windowText" lastClr="000000"/>
                  </a:solidFill>
                  <a:latin typeface="Cambria Math" panose="02040503050406030204" pitchFamily="18" charset="0"/>
                  <a:ea typeface="+mn-ea"/>
                  <a:cs typeface="+mn-cs"/>
                </a:rPr>
                <a:t>𝑥  − 𝑃_3 )</a:t>
              </a:r>
              <a:r>
                <a:rPr lang="en-US" sz="1400" i="0">
                  <a:solidFill>
                    <a:srgbClr val="FF0000"/>
                  </a:solidFill>
                  <a:latin typeface="Cambria Math" panose="02040503050406030204" pitchFamily="18" charset="0"/>
                  <a:ea typeface="+mn-ea"/>
                  <a:cs typeface="+mn-cs"/>
                </a:rPr>
                <a:t>  </a:t>
              </a:r>
              <a:r>
                <a:rPr lang="lt-LT" sz="1400" i="0">
                  <a:solidFill>
                    <a:sysClr val="windowText" lastClr="000000"/>
                  </a:solidFill>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ea typeface="+mn-ea"/>
                  <a:cs typeface="+mn-cs"/>
                </a:rPr>
                <a:t>(</a:t>
              </a:r>
              <a:r>
                <a:rPr lang="lt-LT" sz="1400" i="0">
                  <a:solidFill>
                    <a:sysClr val="windowText" lastClr="000000"/>
                  </a:solidFill>
                  <a:latin typeface="Cambria Math" panose="02040503050406030204" pitchFamily="18" charset="0"/>
                  <a:ea typeface="+mn-ea"/>
                  <a:cs typeface="+mn-cs"/>
                </a:rPr>
                <a:t>(</a:t>
              </a:r>
              <a:r>
                <a:rPr lang="en-US" sz="1400" i="0">
                  <a:solidFill>
                    <a:sysClr val="windowText" lastClr="000000"/>
                  </a:solidFill>
                  <a:latin typeface="Cambria Math" panose="02040503050406030204" pitchFamily="18" charset="0"/>
                  <a:ea typeface="+mn-ea"/>
                  <a:cs typeface="+mn-cs"/>
                </a:rPr>
                <a:t>𝐵</a:t>
              </a:r>
              <a:r>
                <a:rPr lang="lt-LT" sz="1400" i="0">
                  <a:solidFill>
                    <a:sysClr val="windowText" lastClr="000000"/>
                  </a:solidFill>
                  <a:latin typeface="Cambria Math" panose="02040503050406030204" pitchFamily="18" charset="0"/>
                  <a:ea typeface="+mn-ea"/>
                  <a:cs typeface="+mn-cs"/>
                </a:rPr>
                <a:t>_</a:t>
              </a:r>
              <a:r>
                <a:rPr lang="en-US" sz="1400" i="0">
                  <a:solidFill>
                    <a:sysClr val="windowText" lastClr="000000"/>
                  </a:solidFill>
                  <a:latin typeface="Cambria Math" panose="02040503050406030204" pitchFamily="18" charset="0"/>
                  <a:ea typeface="+mn-ea"/>
                  <a:cs typeface="+mn-cs"/>
                </a:rPr>
                <a:t>4  − 𝐵_3 ))/(</a:t>
              </a:r>
              <a:r>
                <a:rPr lang="lt-LT" sz="1400" i="0">
                  <a:solidFill>
                    <a:sysClr val="windowText" lastClr="000000"/>
                  </a:solidFill>
                  <a:latin typeface="Cambria Math" panose="02040503050406030204" pitchFamily="18" charset="0"/>
                  <a:ea typeface="+mn-ea"/>
                  <a:cs typeface="+mn-cs"/>
                </a:rPr>
                <a:t>(</a:t>
              </a:r>
              <a:r>
                <a:rPr lang="en-US" sz="1400" i="0">
                  <a:solidFill>
                    <a:sysClr val="windowText" lastClr="000000"/>
                  </a:solidFill>
                  <a:latin typeface="Cambria Math" panose="02040503050406030204" pitchFamily="18" charset="0"/>
                  <a:ea typeface="+mn-ea"/>
                  <a:cs typeface="+mn-cs"/>
                </a:rPr>
                <a:t>𝑃</a:t>
              </a:r>
              <a:r>
                <a:rPr lang="lt-LT" sz="1400" i="0">
                  <a:solidFill>
                    <a:sysClr val="windowText" lastClr="000000"/>
                  </a:solidFill>
                  <a:latin typeface="Cambria Math" panose="02040503050406030204" pitchFamily="18" charset="0"/>
                  <a:ea typeface="+mn-ea"/>
                  <a:cs typeface="+mn-cs"/>
                </a:rPr>
                <a:t>_</a:t>
              </a:r>
              <a:r>
                <a:rPr lang="en-US" sz="1400" i="0">
                  <a:solidFill>
                    <a:sysClr val="windowText" lastClr="000000"/>
                  </a:solidFill>
                  <a:latin typeface="Cambria Math" panose="02040503050406030204" pitchFamily="18" charset="0"/>
                  <a:ea typeface="+mn-ea"/>
                  <a:cs typeface="+mn-cs"/>
                </a:rPr>
                <a:t>4  − 𝑃_3 ) )</a:t>
              </a:r>
              <a:endParaRPr lang="lt-LT" sz="1400" i="1">
                <a:solidFill>
                  <a:srgbClr val="FF0000"/>
                </a:solidFill>
                <a:latin typeface="Cambria Math" panose="02040503050406030204" pitchFamily="18" charset="0"/>
                <a:ea typeface="+mn-ea"/>
                <a:cs typeface="+mn-cs"/>
              </a:endParaRPr>
            </a:p>
          </xdr:txBody>
        </xdr:sp>
      </mc:Fallback>
    </mc:AlternateContent>
    <xdr:clientData/>
  </xdr:oneCellAnchor>
  <xdr:twoCellAnchor>
    <xdr:from>
      <xdr:col>4</xdr:col>
      <xdr:colOff>342900</xdr:colOff>
      <xdr:row>240</xdr:row>
      <xdr:rowOff>47625</xdr:rowOff>
    </xdr:from>
    <xdr:to>
      <xdr:col>13</xdr:col>
      <xdr:colOff>123825</xdr:colOff>
      <xdr:row>240</xdr:row>
      <xdr:rowOff>57150</xdr:rowOff>
    </xdr:to>
    <xdr:cxnSp macro="">
      <xdr:nvCxnSpPr>
        <xdr:cNvPr id="17" name="Straight Arrow Connector 16"/>
        <xdr:cNvCxnSpPr/>
      </xdr:nvCxnSpPr>
      <xdr:spPr>
        <a:xfrm>
          <a:off x="2228850" y="52025550"/>
          <a:ext cx="53625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228</xdr:row>
      <xdr:rowOff>95250</xdr:rowOff>
    </xdr:from>
    <xdr:to>
      <xdr:col>4</xdr:col>
      <xdr:colOff>342900</xdr:colOff>
      <xdr:row>240</xdr:row>
      <xdr:rowOff>57151</xdr:rowOff>
    </xdr:to>
    <xdr:cxnSp macro="">
      <xdr:nvCxnSpPr>
        <xdr:cNvPr id="18" name="Straight Arrow Connector 17"/>
        <xdr:cNvCxnSpPr/>
      </xdr:nvCxnSpPr>
      <xdr:spPr>
        <a:xfrm flipV="1">
          <a:off x="2228850" y="52682775"/>
          <a:ext cx="0" cy="2247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235</xdr:row>
      <xdr:rowOff>9525</xdr:rowOff>
    </xdr:from>
    <xdr:to>
      <xdr:col>8</xdr:col>
      <xdr:colOff>104775</xdr:colOff>
      <xdr:row>237</xdr:row>
      <xdr:rowOff>95250</xdr:rowOff>
    </xdr:to>
    <xdr:cxnSp macro="">
      <xdr:nvCxnSpPr>
        <xdr:cNvPr id="21" name="Straight Connector 20"/>
        <xdr:cNvCxnSpPr/>
      </xdr:nvCxnSpPr>
      <xdr:spPr>
        <a:xfrm flipV="1">
          <a:off x="3733800" y="53930550"/>
          <a:ext cx="923925" cy="46672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237</xdr:row>
      <xdr:rowOff>104775</xdr:rowOff>
    </xdr:from>
    <xdr:to>
      <xdr:col>6</xdr:col>
      <xdr:colOff>628650</xdr:colOff>
      <xdr:row>238</xdr:row>
      <xdr:rowOff>142875</xdr:rowOff>
    </xdr:to>
    <xdr:cxnSp macro="">
      <xdr:nvCxnSpPr>
        <xdr:cNvPr id="22" name="Straight Connector 21"/>
        <xdr:cNvCxnSpPr/>
      </xdr:nvCxnSpPr>
      <xdr:spPr>
        <a:xfrm flipV="1">
          <a:off x="2838450" y="54406800"/>
          <a:ext cx="895350" cy="2286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333375</xdr:colOff>
      <xdr:row>238</xdr:row>
      <xdr:rowOff>152400</xdr:rowOff>
    </xdr:from>
    <xdr:to>
      <xdr:col>5</xdr:col>
      <xdr:colOff>333375</xdr:colOff>
      <xdr:row>240</xdr:row>
      <xdr:rowOff>85725</xdr:rowOff>
    </xdr:to>
    <xdr:cxnSp macro="">
      <xdr:nvCxnSpPr>
        <xdr:cNvPr id="23" name="Straight Connector 22"/>
        <xdr:cNvCxnSpPr/>
      </xdr:nvCxnSpPr>
      <xdr:spPr>
        <a:xfrm>
          <a:off x="2828925" y="54644925"/>
          <a:ext cx="0" cy="31432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231</xdr:row>
      <xdr:rowOff>85725</xdr:rowOff>
    </xdr:from>
    <xdr:to>
      <xdr:col>10</xdr:col>
      <xdr:colOff>314325</xdr:colOff>
      <xdr:row>235</xdr:row>
      <xdr:rowOff>19051</xdr:rowOff>
    </xdr:to>
    <xdr:cxnSp macro="">
      <xdr:nvCxnSpPr>
        <xdr:cNvPr id="24" name="Straight Connector 23"/>
        <xdr:cNvCxnSpPr/>
      </xdr:nvCxnSpPr>
      <xdr:spPr>
        <a:xfrm flipV="1">
          <a:off x="4667250" y="53244750"/>
          <a:ext cx="914400" cy="695326"/>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609600</xdr:colOff>
      <xdr:row>237</xdr:row>
      <xdr:rowOff>123825</xdr:rowOff>
    </xdr:from>
    <xdr:to>
      <xdr:col>6</xdr:col>
      <xdr:colOff>609600</xdr:colOff>
      <xdr:row>240</xdr:row>
      <xdr:rowOff>76200</xdr:rowOff>
    </xdr:to>
    <xdr:cxnSp macro="">
      <xdr:nvCxnSpPr>
        <xdr:cNvPr id="25" name="Straight Connector 24"/>
        <xdr:cNvCxnSpPr/>
      </xdr:nvCxnSpPr>
      <xdr:spPr>
        <a:xfrm>
          <a:off x="3714750" y="54425850"/>
          <a:ext cx="0" cy="5238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104775</xdr:colOff>
      <xdr:row>235</xdr:row>
      <xdr:rowOff>38100</xdr:rowOff>
    </xdr:from>
    <xdr:to>
      <xdr:col>8</xdr:col>
      <xdr:colOff>104775</xdr:colOff>
      <xdr:row>240</xdr:row>
      <xdr:rowOff>66675</xdr:rowOff>
    </xdr:to>
    <xdr:cxnSp macro="">
      <xdr:nvCxnSpPr>
        <xdr:cNvPr id="26" name="Straight Connector 25"/>
        <xdr:cNvCxnSpPr/>
      </xdr:nvCxnSpPr>
      <xdr:spPr>
        <a:xfrm>
          <a:off x="4657725" y="53959125"/>
          <a:ext cx="0" cy="98107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231</xdr:row>
      <xdr:rowOff>66675</xdr:rowOff>
    </xdr:from>
    <xdr:to>
      <xdr:col>10</xdr:col>
      <xdr:colOff>304800</xdr:colOff>
      <xdr:row>240</xdr:row>
      <xdr:rowOff>66675</xdr:rowOff>
    </xdr:to>
    <xdr:cxnSp macro="">
      <xdr:nvCxnSpPr>
        <xdr:cNvPr id="27" name="Straight Connector 26"/>
        <xdr:cNvCxnSpPr/>
      </xdr:nvCxnSpPr>
      <xdr:spPr>
        <a:xfrm>
          <a:off x="5572125" y="53225700"/>
          <a:ext cx="0" cy="171450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85726</xdr:colOff>
      <xdr:row>233</xdr:row>
      <xdr:rowOff>142875</xdr:rowOff>
    </xdr:from>
    <xdr:to>
      <xdr:col>9</xdr:col>
      <xdr:colOff>85726</xdr:colOff>
      <xdr:row>240</xdr:row>
      <xdr:rowOff>62625</xdr:rowOff>
    </xdr:to>
    <xdr:cxnSp macro="">
      <xdr:nvCxnSpPr>
        <xdr:cNvPr id="28" name="Straight Connector 27"/>
        <xdr:cNvCxnSpPr/>
      </xdr:nvCxnSpPr>
      <xdr:spPr>
        <a:xfrm flipH="1">
          <a:off x="5057776" y="53682900"/>
          <a:ext cx="0" cy="125325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352425</xdr:colOff>
      <xdr:row>233</xdr:row>
      <xdr:rowOff>85725</xdr:rowOff>
    </xdr:from>
    <xdr:to>
      <xdr:col>9</xdr:col>
      <xdr:colOff>85725</xdr:colOff>
      <xdr:row>233</xdr:row>
      <xdr:rowOff>85725</xdr:rowOff>
    </xdr:to>
    <xdr:cxnSp macro="">
      <xdr:nvCxnSpPr>
        <xdr:cNvPr id="29" name="Straight Connector 28"/>
        <xdr:cNvCxnSpPr/>
      </xdr:nvCxnSpPr>
      <xdr:spPr>
        <a:xfrm flipH="1">
          <a:off x="2238375" y="53625750"/>
          <a:ext cx="28194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190500</xdr:colOff>
      <xdr:row>240</xdr:row>
      <xdr:rowOff>123825</xdr:rowOff>
    </xdr:from>
    <xdr:ext cx="305276" cy="264560"/>
    <xdr:sp macro="" textlink="">
      <xdr:nvSpPr>
        <xdr:cNvPr id="30" name="TextBox 29"/>
        <xdr:cNvSpPr txBox="1"/>
      </xdr:nvSpPr>
      <xdr:spPr>
        <a:xfrm>
          <a:off x="2686050" y="5499735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1</a:t>
          </a:r>
        </a:p>
      </xdr:txBody>
    </xdr:sp>
    <xdr:clientData/>
  </xdr:oneCellAnchor>
  <xdr:twoCellAnchor>
    <xdr:from>
      <xdr:col>4</xdr:col>
      <xdr:colOff>342900</xdr:colOff>
      <xdr:row>231</xdr:row>
      <xdr:rowOff>85725</xdr:rowOff>
    </xdr:from>
    <xdr:to>
      <xdr:col>10</xdr:col>
      <xdr:colOff>323850</xdr:colOff>
      <xdr:row>231</xdr:row>
      <xdr:rowOff>85725</xdr:rowOff>
    </xdr:to>
    <xdr:cxnSp macro="">
      <xdr:nvCxnSpPr>
        <xdr:cNvPr id="31" name="Straight Connector 30"/>
        <xdr:cNvCxnSpPr/>
      </xdr:nvCxnSpPr>
      <xdr:spPr>
        <a:xfrm flipH="1">
          <a:off x="2228850" y="53244750"/>
          <a:ext cx="3362325"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342901</xdr:colOff>
      <xdr:row>235</xdr:row>
      <xdr:rowOff>19050</xdr:rowOff>
    </xdr:from>
    <xdr:to>
      <xdr:col>8</xdr:col>
      <xdr:colOff>47625</xdr:colOff>
      <xdr:row>235</xdr:row>
      <xdr:rowOff>19050</xdr:rowOff>
    </xdr:to>
    <xdr:cxnSp macro="">
      <xdr:nvCxnSpPr>
        <xdr:cNvPr id="32" name="Straight Connector 31"/>
        <xdr:cNvCxnSpPr/>
      </xdr:nvCxnSpPr>
      <xdr:spPr>
        <a:xfrm flipH="1">
          <a:off x="2228851" y="53940075"/>
          <a:ext cx="237172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342901</xdr:colOff>
      <xdr:row>237</xdr:row>
      <xdr:rowOff>95250</xdr:rowOff>
    </xdr:from>
    <xdr:to>
      <xdr:col>6</xdr:col>
      <xdr:colOff>542925</xdr:colOff>
      <xdr:row>237</xdr:row>
      <xdr:rowOff>95250</xdr:rowOff>
    </xdr:to>
    <xdr:cxnSp macro="">
      <xdr:nvCxnSpPr>
        <xdr:cNvPr id="33" name="Straight Connector 32"/>
        <xdr:cNvCxnSpPr/>
      </xdr:nvCxnSpPr>
      <xdr:spPr>
        <a:xfrm flipH="1">
          <a:off x="2228851" y="54397275"/>
          <a:ext cx="1419224"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238</xdr:row>
      <xdr:rowOff>142875</xdr:rowOff>
    </xdr:from>
    <xdr:to>
      <xdr:col>5</xdr:col>
      <xdr:colOff>342900</xdr:colOff>
      <xdr:row>238</xdr:row>
      <xdr:rowOff>142875</xdr:rowOff>
    </xdr:to>
    <xdr:cxnSp macro="">
      <xdr:nvCxnSpPr>
        <xdr:cNvPr id="34" name="Straight Connector 33"/>
        <xdr:cNvCxnSpPr/>
      </xdr:nvCxnSpPr>
      <xdr:spPr>
        <a:xfrm flipH="1">
          <a:off x="2228850" y="54635400"/>
          <a:ext cx="609600" cy="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466725</xdr:colOff>
      <xdr:row>240</xdr:row>
      <xdr:rowOff>123825</xdr:rowOff>
    </xdr:from>
    <xdr:ext cx="305276" cy="264560"/>
    <xdr:sp macro="" textlink="">
      <xdr:nvSpPr>
        <xdr:cNvPr id="35" name="TextBox 34"/>
        <xdr:cNvSpPr txBox="1"/>
      </xdr:nvSpPr>
      <xdr:spPr>
        <a:xfrm>
          <a:off x="3571875" y="5499735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2</a:t>
          </a:r>
        </a:p>
      </xdr:txBody>
    </xdr:sp>
    <xdr:clientData/>
  </xdr:oneCellAnchor>
  <xdr:oneCellAnchor>
    <xdr:from>
      <xdr:col>7</xdr:col>
      <xdr:colOff>323850</xdr:colOff>
      <xdr:row>240</xdr:row>
      <xdr:rowOff>123825</xdr:rowOff>
    </xdr:from>
    <xdr:ext cx="305276" cy="264560"/>
    <xdr:sp macro="" textlink="">
      <xdr:nvSpPr>
        <xdr:cNvPr id="36" name="TextBox 35"/>
        <xdr:cNvSpPr txBox="1"/>
      </xdr:nvSpPr>
      <xdr:spPr>
        <a:xfrm>
          <a:off x="4514850" y="54997350"/>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3</a:t>
          </a:r>
        </a:p>
      </xdr:txBody>
    </xdr:sp>
    <xdr:clientData/>
  </xdr:oneCellAnchor>
  <xdr:oneCellAnchor>
    <xdr:from>
      <xdr:col>10</xdr:col>
      <xdr:colOff>180975</xdr:colOff>
      <xdr:row>240</xdr:row>
      <xdr:rowOff>114300</xdr:rowOff>
    </xdr:from>
    <xdr:ext cx="305276" cy="264560"/>
    <xdr:sp macro="" textlink="">
      <xdr:nvSpPr>
        <xdr:cNvPr id="37" name="TextBox 36"/>
        <xdr:cNvSpPr txBox="1"/>
      </xdr:nvSpPr>
      <xdr:spPr>
        <a:xfrm>
          <a:off x="5448300" y="5498782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lt-LT" sz="1100" strike="noStrike" baseline="-25000"/>
            <a:t>4</a:t>
          </a:r>
        </a:p>
      </xdr:txBody>
    </xdr:sp>
    <xdr:clientData/>
  </xdr:oneCellAnchor>
  <xdr:oneCellAnchor>
    <xdr:from>
      <xdr:col>10</xdr:col>
      <xdr:colOff>723900</xdr:colOff>
      <xdr:row>238</xdr:row>
      <xdr:rowOff>95250</xdr:rowOff>
    </xdr:from>
    <xdr:ext cx="1046312" cy="264560"/>
    <xdr:sp macro="" textlink="">
      <xdr:nvSpPr>
        <xdr:cNvPr id="38" name="TextBox 37"/>
        <xdr:cNvSpPr txBox="1"/>
      </xdr:nvSpPr>
      <xdr:spPr>
        <a:xfrm>
          <a:off x="6448425" y="45720000"/>
          <a:ext cx="10463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P</a:t>
          </a:r>
          <a:r>
            <a:rPr lang="en-US" sz="1100"/>
            <a:t> - </a:t>
          </a:r>
          <a:r>
            <a:rPr lang="lt-LT" sz="1100"/>
            <a:t>subkriterijai</a:t>
          </a:r>
          <a:endParaRPr lang="lt-LT" sz="1100" strike="noStrike" baseline="-25000"/>
        </a:p>
      </xdr:txBody>
    </xdr:sp>
    <xdr:clientData/>
  </xdr:oneCellAnchor>
  <xdr:oneCellAnchor>
    <xdr:from>
      <xdr:col>8</xdr:col>
      <xdr:colOff>352425</xdr:colOff>
      <xdr:row>240</xdr:row>
      <xdr:rowOff>114300</xdr:rowOff>
    </xdr:from>
    <xdr:ext cx="305276" cy="264560"/>
    <xdr:sp macro="" textlink="">
      <xdr:nvSpPr>
        <xdr:cNvPr id="39" name="TextBox 38"/>
        <xdr:cNvSpPr txBox="1"/>
      </xdr:nvSpPr>
      <xdr:spPr>
        <a:xfrm>
          <a:off x="4905375" y="54987825"/>
          <a:ext cx="3052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P</a:t>
          </a:r>
          <a:r>
            <a:rPr lang="lt-LT" sz="1100" strike="noStrike" baseline="-25000">
              <a:solidFill>
                <a:srgbClr val="FF0000"/>
              </a:solidFill>
            </a:rPr>
            <a:t>x</a:t>
          </a:r>
        </a:p>
      </xdr:txBody>
    </xdr:sp>
    <xdr:clientData/>
  </xdr:oneCellAnchor>
  <xdr:oneCellAnchor>
    <xdr:from>
      <xdr:col>4</xdr:col>
      <xdr:colOff>438150</xdr:colOff>
      <xdr:row>228</xdr:row>
      <xdr:rowOff>0</xdr:rowOff>
    </xdr:from>
    <xdr:ext cx="642420" cy="264560"/>
    <xdr:sp macro="" textlink="">
      <xdr:nvSpPr>
        <xdr:cNvPr id="40" name="TextBox 39"/>
        <xdr:cNvSpPr txBox="1"/>
      </xdr:nvSpPr>
      <xdr:spPr>
        <a:xfrm>
          <a:off x="2324100" y="52587525"/>
          <a:ext cx="642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 - balai</a:t>
          </a:r>
          <a:endParaRPr lang="lt-LT" sz="1100" strike="noStrike" baseline="-25000"/>
        </a:p>
      </xdr:txBody>
    </xdr:sp>
    <xdr:clientData/>
  </xdr:oneCellAnchor>
  <xdr:oneCellAnchor>
    <xdr:from>
      <xdr:col>4</xdr:col>
      <xdr:colOff>19050</xdr:colOff>
      <xdr:row>238</xdr:row>
      <xdr:rowOff>19050</xdr:rowOff>
    </xdr:from>
    <xdr:ext cx="309124" cy="264560"/>
    <xdr:sp macro="" textlink="">
      <xdr:nvSpPr>
        <xdr:cNvPr id="41" name="TextBox 40"/>
        <xdr:cNvSpPr txBox="1"/>
      </xdr:nvSpPr>
      <xdr:spPr>
        <a:xfrm>
          <a:off x="1905000" y="5451157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1</a:t>
          </a:r>
        </a:p>
      </xdr:txBody>
    </xdr:sp>
    <xdr:clientData/>
  </xdr:oneCellAnchor>
  <xdr:oneCellAnchor>
    <xdr:from>
      <xdr:col>4</xdr:col>
      <xdr:colOff>19050</xdr:colOff>
      <xdr:row>236</xdr:row>
      <xdr:rowOff>152400</xdr:rowOff>
    </xdr:from>
    <xdr:ext cx="309124" cy="264560"/>
    <xdr:sp macro="" textlink="">
      <xdr:nvSpPr>
        <xdr:cNvPr id="42" name="TextBox 41"/>
        <xdr:cNvSpPr txBox="1"/>
      </xdr:nvSpPr>
      <xdr:spPr>
        <a:xfrm>
          <a:off x="1905000" y="54263925"/>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2</a:t>
          </a:r>
        </a:p>
      </xdr:txBody>
    </xdr:sp>
    <xdr:clientData/>
  </xdr:oneCellAnchor>
  <xdr:oneCellAnchor>
    <xdr:from>
      <xdr:col>4</xdr:col>
      <xdr:colOff>0</xdr:colOff>
      <xdr:row>234</xdr:row>
      <xdr:rowOff>85725</xdr:rowOff>
    </xdr:from>
    <xdr:ext cx="309124" cy="264560"/>
    <xdr:sp macro="" textlink="">
      <xdr:nvSpPr>
        <xdr:cNvPr id="43" name="TextBox 42"/>
        <xdr:cNvSpPr txBox="1"/>
      </xdr:nvSpPr>
      <xdr:spPr>
        <a:xfrm>
          <a:off x="1885950" y="5381625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3</a:t>
          </a:r>
        </a:p>
      </xdr:txBody>
    </xdr:sp>
    <xdr:clientData/>
  </xdr:oneCellAnchor>
  <xdr:oneCellAnchor>
    <xdr:from>
      <xdr:col>4</xdr:col>
      <xdr:colOff>9525</xdr:colOff>
      <xdr:row>230</xdr:row>
      <xdr:rowOff>123825</xdr:rowOff>
    </xdr:from>
    <xdr:ext cx="309124" cy="264560"/>
    <xdr:sp macro="" textlink="">
      <xdr:nvSpPr>
        <xdr:cNvPr id="44" name="TextBox 43"/>
        <xdr:cNvSpPr txBox="1"/>
      </xdr:nvSpPr>
      <xdr:spPr>
        <a:xfrm>
          <a:off x="1895475" y="5309235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t>B</a:t>
          </a:r>
          <a:r>
            <a:rPr lang="lt-LT" sz="1100" strike="noStrike" baseline="-25000"/>
            <a:t>4</a:t>
          </a:r>
        </a:p>
      </xdr:txBody>
    </xdr:sp>
    <xdr:clientData/>
  </xdr:oneCellAnchor>
  <xdr:oneCellAnchor>
    <xdr:from>
      <xdr:col>4</xdr:col>
      <xdr:colOff>9525</xdr:colOff>
      <xdr:row>232</xdr:row>
      <xdr:rowOff>123825</xdr:rowOff>
    </xdr:from>
    <xdr:ext cx="309124" cy="264560"/>
    <xdr:sp macro="" textlink="">
      <xdr:nvSpPr>
        <xdr:cNvPr id="45" name="TextBox 44"/>
        <xdr:cNvSpPr txBox="1"/>
      </xdr:nvSpPr>
      <xdr:spPr>
        <a:xfrm>
          <a:off x="1895475" y="53473350"/>
          <a:ext cx="3091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100">
              <a:solidFill>
                <a:srgbClr val="FF0000"/>
              </a:solidFill>
            </a:rPr>
            <a:t>B</a:t>
          </a:r>
          <a:r>
            <a:rPr lang="lt-LT" sz="1100" strike="noStrike" baseline="-25000">
              <a:solidFill>
                <a:srgbClr val="FF0000"/>
              </a:solidFill>
            </a:rPr>
            <a:t>x</a:t>
          </a:r>
        </a:p>
      </xdr:txBody>
    </xdr:sp>
    <xdr:clientData/>
  </xdr:oneCellAnchor>
  <xdr:twoCellAnchor>
    <xdr:from>
      <xdr:col>11</xdr:col>
      <xdr:colOff>218282</xdr:colOff>
      <xdr:row>157</xdr:row>
      <xdr:rowOff>190500</xdr:rowOff>
    </xdr:from>
    <xdr:to>
      <xdr:col>11</xdr:col>
      <xdr:colOff>379414</xdr:colOff>
      <xdr:row>158</xdr:row>
      <xdr:rowOff>161925</xdr:rowOff>
    </xdr:to>
    <xdr:sp macro="" textlink="">
      <xdr:nvSpPr>
        <xdr:cNvPr id="47" name="Freeform 46">
          <a:hlinkClick xmlns:r="http://schemas.openxmlformats.org/officeDocument/2006/relationships" r:id="rId1"/>
        </xdr:cNvPr>
        <xdr:cNvSpPr>
          <a:spLocks noEditPoints="1"/>
        </xdr:cNvSpPr>
      </xdr:nvSpPr>
      <xdr:spPr bwMode="auto">
        <a:xfrm>
          <a:off x="6707188" y="36079906"/>
          <a:ext cx="161132" cy="1619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12</xdr:col>
      <xdr:colOff>71430</xdr:colOff>
      <xdr:row>10</xdr:row>
      <xdr:rowOff>0</xdr:rowOff>
    </xdr:from>
    <xdr:to>
      <xdr:col>12</xdr:col>
      <xdr:colOff>223830</xdr:colOff>
      <xdr:row>10</xdr:row>
      <xdr:rowOff>153987</xdr:rowOff>
    </xdr:to>
    <xdr:sp macro="" textlink="">
      <xdr:nvSpPr>
        <xdr:cNvPr id="109" name="Freeform 108">
          <a:hlinkClick xmlns:r="http://schemas.openxmlformats.org/officeDocument/2006/relationships" r:id="rId2"/>
        </xdr:cNvPr>
        <xdr:cNvSpPr>
          <a:spLocks noEditPoints="1"/>
        </xdr:cNvSpPr>
      </xdr:nvSpPr>
      <xdr:spPr bwMode="auto">
        <a:xfrm>
          <a:off x="6929430" y="1619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12</xdr:col>
      <xdr:colOff>71430</xdr:colOff>
      <xdr:row>11</xdr:row>
      <xdr:rowOff>0</xdr:rowOff>
    </xdr:from>
    <xdr:to>
      <xdr:col>12</xdr:col>
      <xdr:colOff>223830</xdr:colOff>
      <xdr:row>11</xdr:row>
      <xdr:rowOff>153987</xdr:rowOff>
    </xdr:to>
    <xdr:sp macro="" textlink="">
      <xdr:nvSpPr>
        <xdr:cNvPr id="110" name="Freeform 109">
          <a:hlinkClick xmlns:r="http://schemas.openxmlformats.org/officeDocument/2006/relationships" r:id="rId3"/>
        </xdr:cNvPr>
        <xdr:cNvSpPr>
          <a:spLocks noEditPoints="1"/>
        </xdr:cNvSpPr>
      </xdr:nvSpPr>
      <xdr:spPr bwMode="auto">
        <a:xfrm>
          <a:off x="6929430" y="1809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12</xdr:col>
      <xdr:colOff>71430</xdr:colOff>
      <xdr:row>12</xdr:row>
      <xdr:rowOff>0</xdr:rowOff>
    </xdr:from>
    <xdr:to>
      <xdr:col>12</xdr:col>
      <xdr:colOff>223830</xdr:colOff>
      <xdr:row>12</xdr:row>
      <xdr:rowOff>153987</xdr:rowOff>
    </xdr:to>
    <xdr:sp macro="" textlink="">
      <xdr:nvSpPr>
        <xdr:cNvPr id="111" name="Freeform 110">
          <a:hlinkClick xmlns:r="http://schemas.openxmlformats.org/officeDocument/2006/relationships" r:id="rId4"/>
        </xdr:cNvPr>
        <xdr:cNvSpPr>
          <a:spLocks noEditPoints="1"/>
        </xdr:cNvSpPr>
      </xdr:nvSpPr>
      <xdr:spPr bwMode="auto">
        <a:xfrm>
          <a:off x="6929430" y="2000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10</xdr:row>
      <xdr:rowOff>0</xdr:rowOff>
    </xdr:from>
    <xdr:to>
      <xdr:col>15</xdr:col>
      <xdr:colOff>152400</xdr:colOff>
      <xdr:row>10</xdr:row>
      <xdr:rowOff>153987</xdr:rowOff>
    </xdr:to>
    <xdr:sp macro="" textlink="">
      <xdr:nvSpPr>
        <xdr:cNvPr id="112" name="Freeform 111">
          <a:hlinkClick xmlns:r="http://schemas.openxmlformats.org/officeDocument/2006/relationships" r:id="rId5"/>
        </xdr:cNvPr>
        <xdr:cNvSpPr>
          <a:spLocks noEditPoints="1"/>
        </xdr:cNvSpPr>
      </xdr:nvSpPr>
      <xdr:spPr bwMode="auto">
        <a:xfrm>
          <a:off x="8639175" y="2000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11</xdr:row>
      <xdr:rowOff>0</xdr:rowOff>
    </xdr:from>
    <xdr:to>
      <xdr:col>15</xdr:col>
      <xdr:colOff>152400</xdr:colOff>
      <xdr:row>11</xdr:row>
      <xdr:rowOff>153987</xdr:rowOff>
    </xdr:to>
    <xdr:sp macro="" textlink="">
      <xdr:nvSpPr>
        <xdr:cNvPr id="113" name="Freeform 112">
          <a:hlinkClick xmlns:r="http://schemas.openxmlformats.org/officeDocument/2006/relationships" r:id="rId6"/>
        </xdr:cNvPr>
        <xdr:cNvSpPr>
          <a:spLocks noEditPoints="1"/>
        </xdr:cNvSpPr>
      </xdr:nvSpPr>
      <xdr:spPr bwMode="auto">
        <a:xfrm>
          <a:off x="8639175" y="2190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12</xdr:row>
      <xdr:rowOff>0</xdr:rowOff>
    </xdr:from>
    <xdr:to>
      <xdr:col>15</xdr:col>
      <xdr:colOff>152400</xdr:colOff>
      <xdr:row>12</xdr:row>
      <xdr:rowOff>153987</xdr:rowOff>
    </xdr:to>
    <xdr:sp macro="" textlink="">
      <xdr:nvSpPr>
        <xdr:cNvPr id="114" name="Freeform 113">
          <a:hlinkClick xmlns:r="http://schemas.openxmlformats.org/officeDocument/2006/relationships" r:id="rId7"/>
        </xdr:cNvPr>
        <xdr:cNvSpPr>
          <a:spLocks noEditPoints="1"/>
        </xdr:cNvSpPr>
      </xdr:nvSpPr>
      <xdr:spPr bwMode="auto">
        <a:xfrm>
          <a:off x="8639175" y="2381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13</xdr:row>
      <xdr:rowOff>0</xdr:rowOff>
    </xdr:from>
    <xdr:to>
      <xdr:col>15</xdr:col>
      <xdr:colOff>152400</xdr:colOff>
      <xdr:row>13</xdr:row>
      <xdr:rowOff>153987</xdr:rowOff>
    </xdr:to>
    <xdr:sp macro="" textlink="">
      <xdr:nvSpPr>
        <xdr:cNvPr id="115" name="Freeform 114">
          <a:hlinkClick xmlns:r="http://schemas.openxmlformats.org/officeDocument/2006/relationships" r:id="rId8"/>
        </xdr:cNvPr>
        <xdr:cNvSpPr>
          <a:spLocks noEditPoints="1"/>
        </xdr:cNvSpPr>
      </xdr:nvSpPr>
      <xdr:spPr bwMode="auto">
        <a:xfrm>
          <a:off x="8639175" y="2571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14</xdr:row>
      <xdr:rowOff>0</xdr:rowOff>
    </xdr:from>
    <xdr:to>
      <xdr:col>15</xdr:col>
      <xdr:colOff>152400</xdr:colOff>
      <xdr:row>14</xdr:row>
      <xdr:rowOff>153987</xdr:rowOff>
    </xdr:to>
    <xdr:sp macro="" textlink="">
      <xdr:nvSpPr>
        <xdr:cNvPr id="116" name="Freeform 115">
          <a:hlinkClick xmlns:r="http://schemas.openxmlformats.org/officeDocument/2006/relationships" r:id="rId9"/>
        </xdr:cNvPr>
        <xdr:cNvSpPr>
          <a:spLocks noEditPoints="1"/>
        </xdr:cNvSpPr>
      </xdr:nvSpPr>
      <xdr:spPr bwMode="auto">
        <a:xfrm>
          <a:off x="8639175" y="2762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15</xdr:row>
      <xdr:rowOff>0</xdr:rowOff>
    </xdr:from>
    <xdr:to>
      <xdr:col>15</xdr:col>
      <xdr:colOff>152400</xdr:colOff>
      <xdr:row>15</xdr:row>
      <xdr:rowOff>153987</xdr:rowOff>
    </xdr:to>
    <xdr:sp macro="" textlink="">
      <xdr:nvSpPr>
        <xdr:cNvPr id="117" name="Freeform 116">
          <a:hlinkClick xmlns:r="http://schemas.openxmlformats.org/officeDocument/2006/relationships" r:id="rId10"/>
        </xdr:cNvPr>
        <xdr:cNvSpPr>
          <a:spLocks noEditPoints="1"/>
        </xdr:cNvSpPr>
      </xdr:nvSpPr>
      <xdr:spPr bwMode="auto">
        <a:xfrm>
          <a:off x="8639175" y="2952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16</xdr:row>
      <xdr:rowOff>0</xdr:rowOff>
    </xdr:from>
    <xdr:to>
      <xdr:col>15</xdr:col>
      <xdr:colOff>152400</xdr:colOff>
      <xdr:row>16</xdr:row>
      <xdr:rowOff>153987</xdr:rowOff>
    </xdr:to>
    <xdr:sp macro="" textlink="">
      <xdr:nvSpPr>
        <xdr:cNvPr id="118" name="Freeform 117">
          <a:hlinkClick xmlns:r="http://schemas.openxmlformats.org/officeDocument/2006/relationships" r:id="rId10"/>
        </xdr:cNvPr>
        <xdr:cNvSpPr>
          <a:spLocks noEditPoints="1"/>
        </xdr:cNvSpPr>
      </xdr:nvSpPr>
      <xdr:spPr bwMode="auto">
        <a:xfrm>
          <a:off x="8639175" y="3143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17</xdr:row>
      <xdr:rowOff>0</xdr:rowOff>
    </xdr:from>
    <xdr:to>
      <xdr:col>15</xdr:col>
      <xdr:colOff>152400</xdr:colOff>
      <xdr:row>17</xdr:row>
      <xdr:rowOff>153987</xdr:rowOff>
    </xdr:to>
    <xdr:sp macro="" textlink="">
      <xdr:nvSpPr>
        <xdr:cNvPr id="119" name="Freeform 118">
          <a:hlinkClick xmlns:r="http://schemas.openxmlformats.org/officeDocument/2006/relationships" r:id="rId11"/>
        </xdr:cNvPr>
        <xdr:cNvSpPr>
          <a:spLocks noEditPoints="1"/>
        </xdr:cNvSpPr>
      </xdr:nvSpPr>
      <xdr:spPr bwMode="auto">
        <a:xfrm>
          <a:off x="8639175" y="3333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18</xdr:row>
      <xdr:rowOff>9525</xdr:rowOff>
    </xdr:from>
    <xdr:to>
      <xdr:col>15</xdr:col>
      <xdr:colOff>152400</xdr:colOff>
      <xdr:row>18</xdr:row>
      <xdr:rowOff>163512</xdr:rowOff>
    </xdr:to>
    <xdr:sp macro="" textlink="">
      <xdr:nvSpPr>
        <xdr:cNvPr id="120" name="Freeform 119">
          <a:hlinkClick xmlns:r="http://schemas.openxmlformats.org/officeDocument/2006/relationships" r:id="rId12"/>
        </xdr:cNvPr>
        <xdr:cNvSpPr>
          <a:spLocks noEditPoints="1"/>
        </xdr:cNvSpPr>
      </xdr:nvSpPr>
      <xdr:spPr bwMode="auto">
        <a:xfrm>
          <a:off x="8639175" y="353377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19</xdr:row>
      <xdr:rowOff>0</xdr:rowOff>
    </xdr:from>
    <xdr:to>
      <xdr:col>15</xdr:col>
      <xdr:colOff>152400</xdr:colOff>
      <xdr:row>19</xdr:row>
      <xdr:rowOff>153987</xdr:rowOff>
    </xdr:to>
    <xdr:sp macro="" textlink="">
      <xdr:nvSpPr>
        <xdr:cNvPr id="122" name="Freeform 121">
          <a:hlinkClick xmlns:r="http://schemas.openxmlformats.org/officeDocument/2006/relationships" r:id="rId13"/>
        </xdr:cNvPr>
        <xdr:cNvSpPr>
          <a:spLocks noEditPoints="1"/>
        </xdr:cNvSpPr>
      </xdr:nvSpPr>
      <xdr:spPr bwMode="auto">
        <a:xfrm>
          <a:off x="8639175" y="3714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20</xdr:row>
      <xdr:rowOff>0</xdr:rowOff>
    </xdr:from>
    <xdr:to>
      <xdr:col>15</xdr:col>
      <xdr:colOff>152400</xdr:colOff>
      <xdr:row>20</xdr:row>
      <xdr:rowOff>153987</xdr:rowOff>
    </xdr:to>
    <xdr:sp macro="" textlink="">
      <xdr:nvSpPr>
        <xdr:cNvPr id="123" name="Freeform 122">
          <a:hlinkClick xmlns:r="http://schemas.openxmlformats.org/officeDocument/2006/relationships" r:id="rId14"/>
        </xdr:cNvPr>
        <xdr:cNvSpPr>
          <a:spLocks noEditPoints="1"/>
        </xdr:cNvSpPr>
      </xdr:nvSpPr>
      <xdr:spPr bwMode="auto">
        <a:xfrm>
          <a:off x="8639175" y="3905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21</xdr:row>
      <xdr:rowOff>0</xdr:rowOff>
    </xdr:from>
    <xdr:to>
      <xdr:col>15</xdr:col>
      <xdr:colOff>152400</xdr:colOff>
      <xdr:row>21</xdr:row>
      <xdr:rowOff>153987</xdr:rowOff>
    </xdr:to>
    <xdr:sp macro="" textlink="">
      <xdr:nvSpPr>
        <xdr:cNvPr id="124" name="Freeform 123">
          <a:hlinkClick xmlns:r="http://schemas.openxmlformats.org/officeDocument/2006/relationships" r:id="rId15"/>
        </xdr:cNvPr>
        <xdr:cNvSpPr>
          <a:spLocks noEditPoints="1"/>
        </xdr:cNvSpPr>
      </xdr:nvSpPr>
      <xdr:spPr bwMode="auto">
        <a:xfrm>
          <a:off x="8639175" y="4095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22</xdr:row>
      <xdr:rowOff>0</xdr:rowOff>
    </xdr:from>
    <xdr:to>
      <xdr:col>15</xdr:col>
      <xdr:colOff>152400</xdr:colOff>
      <xdr:row>22</xdr:row>
      <xdr:rowOff>153987</xdr:rowOff>
    </xdr:to>
    <xdr:sp macro="" textlink="">
      <xdr:nvSpPr>
        <xdr:cNvPr id="125" name="Freeform 124">
          <a:hlinkClick xmlns:r="http://schemas.openxmlformats.org/officeDocument/2006/relationships" r:id="rId16"/>
        </xdr:cNvPr>
        <xdr:cNvSpPr>
          <a:spLocks noEditPoints="1"/>
        </xdr:cNvSpPr>
      </xdr:nvSpPr>
      <xdr:spPr bwMode="auto">
        <a:xfrm>
          <a:off x="8639175" y="43148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23</xdr:row>
      <xdr:rowOff>0</xdr:rowOff>
    </xdr:from>
    <xdr:to>
      <xdr:col>15</xdr:col>
      <xdr:colOff>152400</xdr:colOff>
      <xdr:row>23</xdr:row>
      <xdr:rowOff>153987</xdr:rowOff>
    </xdr:to>
    <xdr:sp macro="" textlink="">
      <xdr:nvSpPr>
        <xdr:cNvPr id="126" name="Freeform 125">
          <a:hlinkClick xmlns:r="http://schemas.openxmlformats.org/officeDocument/2006/relationships" r:id="rId17"/>
        </xdr:cNvPr>
        <xdr:cNvSpPr>
          <a:spLocks noEditPoints="1"/>
        </xdr:cNvSpPr>
      </xdr:nvSpPr>
      <xdr:spPr bwMode="auto">
        <a:xfrm>
          <a:off x="8639175" y="45434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24</xdr:row>
      <xdr:rowOff>0</xdr:rowOff>
    </xdr:from>
    <xdr:to>
      <xdr:col>15</xdr:col>
      <xdr:colOff>152400</xdr:colOff>
      <xdr:row>24</xdr:row>
      <xdr:rowOff>153987</xdr:rowOff>
    </xdr:to>
    <xdr:sp macro="" textlink="">
      <xdr:nvSpPr>
        <xdr:cNvPr id="127" name="Freeform 126">
          <a:hlinkClick xmlns:r="http://schemas.openxmlformats.org/officeDocument/2006/relationships" r:id="rId18"/>
        </xdr:cNvPr>
        <xdr:cNvSpPr>
          <a:spLocks noEditPoints="1"/>
        </xdr:cNvSpPr>
      </xdr:nvSpPr>
      <xdr:spPr bwMode="auto">
        <a:xfrm>
          <a:off x="8639175" y="479107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25</xdr:row>
      <xdr:rowOff>0</xdr:rowOff>
    </xdr:from>
    <xdr:to>
      <xdr:col>15</xdr:col>
      <xdr:colOff>152400</xdr:colOff>
      <xdr:row>25</xdr:row>
      <xdr:rowOff>153987</xdr:rowOff>
    </xdr:to>
    <xdr:sp macro="" textlink="">
      <xdr:nvSpPr>
        <xdr:cNvPr id="129" name="Freeform 128">
          <a:hlinkClick xmlns:r="http://schemas.openxmlformats.org/officeDocument/2006/relationships" r:id="rId19"/>
        </xdr:cNvPr>
        <xdr:cNvSpPr>
          <a:spLocks noEditPoints="1"/>
        </xdr:cNvSpPr>
      </xdr:nvSpPr>
      <xdr:spPr bwMode="auto">
        <a:xfrm>
          <a:off x="8639175" y="50101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26</xdr:row>
      <xdr:rowOff>0</xdr:rowOff>
    </xdr:from>
    <xdr:to>
      <xdr:col>15</xdr:col>
      <xdr:colOff>152400</xdr:colOff>
      <xdr:row>26</xdr:row>
      <xdr:rowOff>153987</xdr:rowOff>
    </xdr:to>
    <xdr:sp macro="" textlink="">
      <xdr:nvSpPr>
        <xdr:cNvPr id="130" name="Freeform 129">
          <a:hlinkClick xmlns:r="http://schemas.openxmlformats.org/officeDocument/2006/relationships" r:id="rId20"/>
        </xdr:cNvPr>
        <xdr:cNvSpPr>
          <a:spLocks noEditPoints="1"/>
        </xdr:cNvSpPr>
      </xdr:nvSpPr>
      <xdr:spPr bwMode="auto">
        <a:xfrm>
          <a:off x="8639175" y="52292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27</xdr:row>
      <xdr:rowOff>0</xdr:rowOff>
    </xdr:from>
    <xdr:to>
      <xdr:col>15</xdr:col>
      <xdr:colOff>152400</xdr:colOff>
      <xdr:row>27</xdr:row>
      <xdr:rowOff>153987</xdr:rowOff>
    </xdr:to>
    <xdr:sp macro="" textlink="">
      <xdr:nvSpPr>
        <xdr:cNvPr id="131" name="Freeform 130">
          <a:hlinkClick xmlns:r="http://schemas.openxmlformats.org/officeDocument/2006/relationships" r:id="rId21"/>
        </xdr:cNvPr>
        <xdr:cNvSpPr>
          <a:spLocks noEditPoints="1"/>
        </xdr:cNvSpPr>
      </xdr:nvSpPr>
      <xdr:spPr bwMode="auto">
        <a:xfrm>
          <a:off x="8639175" y="54483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28</xdr:row>
      <xdr:rowOff>0</xdr:rowOff>
    </xdr:from>
    <xdr:to>
      <xdr:col>15</xdr:col>
      <xdr:colOff>152400</xdr:colOff>
      <xdr:row>28</xdr:row>
      <xdr:rowOff>153987</xdr:rowOff>
    </xdr:to>
    <xdr:sp macro="" textlink="">
      <xdr:nvSpPr>
        <xdr:cNvPr id="132" name="Freeform 131">
          <a:hlinkClick xmlns:r="http://schemas.openxmlformats.org/officeDocument/2006/relationships" r:id="rId22"/>
        </xdr:cNvPr>
        <xdr:cNvSpPr>
          <a:spLocks noEditPoints="1"/>
        </xdr:cNvSpPr>
      </xdr:nvSpPr>
      <xdr:spPr bwMode="auto">
        <a:xfrm>
          <a:off x="8639175" y="566737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29</xdr:row>
      <xdr:rowOff>0</xdr:rowOff>
    </xdr:from>
    <xdr:to>
      <xdr:col>15</xdr:col>
      <xdr:colOff>152400</xdr:colOff>
      <xdr:row>29</xdr:row>
      <xdr:rowOff>153987</xdr:rowOff>
    </xdr:to>
    <xdr:sp macro="" textlink="">
      <xdr:nvSpPr>
        <xdr:cNvPr id="134" name="Freeform 133">
          <a:hlinkClick xmlns:r="http://schemas.openxmlformats.org/officeDocument/2006/relationships" r:id="rId23"/>
        </xdr:cNvPr>
        <xdr:cNvSpPr>
          <a:spLocks noEditPoints="1"/>
        </xdr:cNvSpPr>
      </xdr:nvSpPr>
      <xdr:spPr bwMode="auto">
        <a:xfrm>
          <a:off x="8639175" y="58864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30</xdr:row>
      <xdr:rowOff>0</xdr:rowOff>
    </xdr:from>
    <xdr:to>
      <xdr:col>15</xdr:col>
      <xdr:colOff>152400</xdr:colOff>
      <xdr:row>30</xdr:row>
      <xdr:rowOff>153987</xdr:rowOff>
    </xdr:to>
    <xdr:sp macro="" textlink="">
      <xdr:nvSpPr>
        <xdr:cNvPr id="135" name="Freeform 134">
          <a:hlinkClick xmlns:r="http://schemas.openxmlformats.org/officeDocument/2006/relationships" r:id="rId24"/>
        </xdr:cNvPr>
        <xdr:cNvSpPr>
          <a:spLocks noEditPoints="1"/>
        </xdr:cNvSpPr>
      </xdr:nvSpPr>
      <xdr:spPr bwMode="auto">
        <a:xfrm>
          <a:off x="8639175" y="61055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31</xdr:row>
      <xdr:rowOff>0</xdr:rowOff>
    </xdr:from>
    <xdr:to>
      <xdr:col>15</xdr:col>
      <xdr:colOff>152400</xdr:colOff>
      <xdr:row>31</xdr:row>
      <xdr:rowOff>153987</xdr:rowOff>
    </xdr:to>
    <xdr:sp macro="" textlink="">
      <xdr:nvSpPr>
        <xdr:cNvPr id="136" name="Freeform 135">
          <a:hlinkClick xmlns:r="http://schemas.openxmlformats.org/officeDocument/2006/relationships" r:id="rId25"/>
        </xdr:cNvPr>
        <xdr:cNvSpPr>
          <a:spLocks noEditPoints="1"/>
        </xdr:cNvSpPr>
      </xdr:nvSpPr>
      <xdr:spPr bwMode="auto">
        <a:xfrm>
          <a:off x="8639175" y="635317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32</xdr:row>
      <xdr:rowOff>0</xdr:rowOff>
    </xdr:from>
    <xdr:to>
      <xdr:col>15</xdr:col>
      <xdr:colOff>152400</xdr:colOff>
      <xdr:row>32</xdr:row>
      <xdr:rowOff>153987</xdr:rowOff>
    </xdr:to>
    <xdr:sp macro="" textlink="">
      <xdr:nvSpPr>
        <xdr:cNvPr id="137" name="Freeform 136">
          <a:hlinkClick xmlns:r="http://schemas.openxmlformats.org/officeDocument/2006/relationships" r:id="rId26"/>
        </xdr:cNvPr>
        <xdr:cNvSpPr>
          <a:spLocks noEditPoints="1"/>
        </xdr:cNvSpPr>
      </xdr:nvSpPr>
      <xdr:spPr bwMode="auto">
        <a:xfrm>
          <a:off x="8639175" y="65913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33</xdr:row>
      <xdr:rowOff>0</xdr:rowOff>
    </xdr:from>
    <xdr:to>
      <xdr:col>15</xdr:col>
      <xdr:colOff>152400</xdr:colOff>
      <xdr:row>33</xdr:row>
      <xdr:rowOff>153987</xdr:rowOff>
    </xdr:to>
    <xdr:sp macro="" textlink="">
      <xdr:nvSpPr>
        <xdr:cNvPr id="138" name="Freeform 137">
          <a:hlinkClick xmlns:r="http://schemas.openxmlformats.org/officeDocument/2006/relationships" r:id="rId27"/>
        </xdr:cNvPr>
        <xdr:cNvSpPr>
          <a:spLocks noEditPoints="1"/>
        </xdr:cNvSpPr>
      </xdr:nvSpPr>
      <xdr:spPr bwMode="auto">
        <a:xfrm>
          <a:off x="8639175" y="68389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15</xdr:col>
      <xdr:colOff>0</xdr:colOff>
      <xdr:row>34</xdr:row>
      <xdr:rowOff>0</xdr:rowOff>
    </xdr:from>
    <xdr:to>
      <xdr:col>15</xdr:col>
      <xdr:colOff>152400</xdr:colOff>
      <xdr:row>34</xdr:row>
      <xdr:rowOff>153987</xdr:rowOff>
    </xdr:to>
    <xdr:sp macro="" textlink="">
      <xdr:nvSpPr>
        <xdr:cNvPr id="139" name="Freeform 138">
          <a:hlinkClick xmlns:r="http://schemas.openxmlformats.org/officeDocument/2006/relationships" r:id="rId28"/>
        </xdr:cNvPr>
        <xdr:cNvSpPr>
          <a:spLocks noEditPoints="1"/>
        </xdr:cNvSpPr>
      </xdr:nvSpPr>
      <xdr:spPr bwMode="auto">
        <a:xfrm>
          <a:off x="8639175" y="704850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180646</xdr:colOff>
      <xdr:row>247</xdr:row>
      <xdr:rowOff>19707</xdr:rowOff>
    </xdr:from>
    <xdr:to>
      <xdr:col>11</xdr:col>
      <xdr:colOff>341778</xdr:colOff>
      <xdr:row>247</xdr:row>
      <xdr:rowOff>181632</xdr:rowOff>
    </xdr:to>
    <xdr:sp macro="" textlink="">
      <xdr:nvSpPr>
        <xdr:cNvPr id="68" name="Freeform 67">
          <a:hlinkClick xmlns:r="http://schemas.openxmlformats.org/officeDocument/2006/relationships" r:id="rId1"/>
        </xdr:cNvPr>
        <xdr:cNvSpPr>
          <a:spLocks noEditPoints="1"/>
        </xdr:cNvSpPr>
      </xdr:nvSpPr>
      <xdr:spPr bwMode="auto">
        <a:xfrm>
          <a:off x="6664215" y="47037078"/>
          <a:ext cx="161132" cy="1619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59535</xdr:colOff>
      <xdr:row>1</xdr:row>
      <xdr:rowOff>0</xdr:rowOff>
    </xdr:from>
    <xdr:to>
      <xdr:col>0</xdr:col>
      <xdr:colOff>211935</xdr:colOff>
      <xdr:row>1</xdr:row>
      <xdr:rowOff>153987</xdr:rowOff>
    </xdr:to>
    <xdr:sp macro="" textlink="">
      <xdr:nvSpPr>
        <xdr:cNvPr id="6" name="Freeform 5">
          <a:hlinkClick xmlns:r="http://schemas.openxmlformats.org/officeDocument/2006/relationships" r:id="rId1"/>
        </xdr:cNvPr>
        <xdr:cNvSpPr>
          <a:spLocks noEditPoints="1"/>
        </xdr:cNvSpPr>
      </xdr:nvSpPr>
      <xdr:spPr bwMode="auto">
        <a:xfrm>
          <a:off x="59535" y="2381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2</xdr:row>
      <xdr:rowOff>0</xdr:rowOff>
    </xdr:from>
    <xdr:to>
      <xdr:col>0</xdr:col>
      <xdr:colOff>211935</xdr:colOff>
      <xdr:row>2</xdr:row>
      <xdr:rowOff>153987</xdr:rowOff>
    </xdr:to>
    <xdr:sp macro="" textlink="">
      <xdr:nvSpPr>
        <xdr:cNvPr id="7" name="Freeform 6">
          <a:hlinkClick xmlns:r="http://schemas.openxmlformats.org/officeDocument/2006/relationships" r:id="rId2"/>
        </xdr:cNvPr>
        <xdr:cNvSpPr>
          <a:spLocks noEditPoints="1"/>
        </xdr:cNvSpPr>
      </xdr:nvSpPr>
      <xdr:spPr bwMode="auto">
        <a:xfrm>
          <a:off x="59535" y="476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0</xdr:rowOff>
    </xdr:from>
    <xdr:to>
      <xdr:col>0</xdr:col>
      <xdr:colOff>211935</xdr:colOff>
      <xdr:row>3</xdr:row>
      <xdr:rowOff>153987</xdr:rowOff>
    </xdr:to>
    <xdr:sp macro="" textlink="">
      <xdr:nvSpPr>
        <xdr:cNvPr id="8" name="Freeform 7">
          <a:hlinkClick xmlns:r="http://schemas.openxmlformats.org/officeDocument/2006/relationships" r:id="rId3"/>
        </xdr:cNvPr>
        <xdr:cNvSpPr>
          <a:spLocks noEditPoints="1"/>
        </xdr:cNvSpPr>
      </xdr:nvSpPr>
      <xdr:spPr bwMode="auto">
        <a:xfrm>
          <a:off x="59535" y="666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409575</xdr:colOff>
      <xdr:row>20</xdr:row>
      <xdr:rowOff>38102</xdr:rowOff>
    </xdr:from>
    <xdr:to>
      <xdr:col>9</xdr:col>
      <xdr:colOff>459105</xdr:colOff>
      <xdr:row>21</xdr:row>
      <xdr:rowOff>3813</xdr:rowOff>
    </xdr:to>
    <xdr:sp macro="" textlink="">
      <xdr:nvSpPr>
        <xdr:cNvPr id="14" name="Isosceles Triangle 13"/>
        <xdr:cNvSpPr/>
      </xdr:nvSpPr>
      <xdr:spPr>
        <a:xfrm rot="5400000">
          <a:off x="6237922" y="6125530"/>
          <a:ext cx="13336"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123825</xdr:colOff>
      <xdr:row>30</xdr:row>
      <xdr:rowOff>28575</xdr:rowOff>
    </xdr:from>
    <xdr:ext cx="1295400" cy="504825"/>
    <mc:AlternateContent xmlns:mc="http://schemas.openxmlformats.org/markup-compatibility/2006" xmlns:a14="http://schemas.microsoft.com/office/drawing/2010/main">
      <mc:Choice Requires="a14">
        <xdr:sp macro="" textlink="">
          <xdr:nvSpPr>
            <xdr:cNvPr id="16" name="TextBox 15"/>
            <xdr:cNvSpPr txBox="1"/>
          </xdr:nvSpPr>
          <xdr:spPr>
            <a:xfrm>
              <a:off x="381000" y="106203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latin typeface="Cambria Math" panose="02040503050406030204" pitchFamily="18" charset="0"/>
                  <a:ea typeface="Cambria Math" panose="02040503050406030204" pitchFamily="18" charset="0"/>
                </a:rPr>
                <a:t>P</a:t>
              </a:r>
              <a:r>
                <a:rPr lang="lt-LT" sz="1400" i="1" baseline="-25000">
                  <a:latin typeface="Cambria Math" panose="02040503050406030204" pitchFamily="18" charset="0"/>
                  <a:ea typeface="Cambria Math" panose="02040503050406030204" pitchFamily="18" charset="0"/>
                </a:rPr>
                <a:t>i</a:t>
              </a:r>
              <a14:m>
                <m:oMath xmlns:m="http://schemas.openxmlformats.org/officeDocument/2006/math">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6" name="TextBox 15"/>
            <xdr:cNvSpPr txBox="1"/>
          </xdr:nvSpPr>
          <xdr:spPr>
            <a:xfrm>
              <a:off x="381000" y="106203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latin typeface="Cambria Math" panose="02040503050406030204" pitchFamily="18" charset="0"/>
                  <a:ea typeface="Cambria Math" panose="02040503050406030204" pitchFamily="18" charset="0"/>
                </a:rPr>
                <a:t>P</a:t>
              </a:r>
              <a:r>
                <a:rPr lang="lt-LT" sz="1400" i="1" baseline="-25000">
                  <a:latin typeface="Cambria Math" panose="02040503050406030204" pitchFamily="18" charset="0"/>
                  <a:ea typeface="Cambria Math" panose="02040503050406030204" pitchFamily="18" charset="0"/>
                </a:rPr>
                <a:t>i</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133350</xdr:colOff>
      <xdr:row>26</xdr:row>
      <xdr:rowOff>114300</xdr:rowOff>
    </xdr:from>
    <xdr:ext cx="1333501" cy="514349"/>
    <mc:AlternateContent xmlns:mc="http://schemas.openxmlformats.org/markup-compatibility/2006" xmlns:a14="http://schemas.microsoft.com/office/drawing/2010/main">
      <mc:Choice Requires="a14">
        <xdr:sp macro="" textlink="">
          <xdr:nvSpPr>
            <xdr:cNvPr id="17" name="TextBox 16"/>
            <xdr:cNvSpPr txBox="1"/>
          </xdr:nvSpPr>
          <xdr:spPr>
            <a:xfrm>
              <a:off x="390525" y="98298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400" b="0" i="1">
                      <a:latin typeface="Cambria Math" panose="02040503050406030204" pitchFamily="18" charset="0"/>
                    </a:rPr>
                    <m:t>𝑇</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d>
                    <m:dPr>
                      <m:ctrlPr>
                        <a:rPr lang="lt-LT" sz="1400" i="1">
                          <a:latin typeface="Cambria Math" panose="02040503050406030204" pitchFamily="18" charset="0"/>
                        </a:rPr>
                      </m:ctrlPr>
                    </m:dPr>
                    <m:e>
                      <m:nary>
                        <m:naryPr>
                          <m:chr m:val="∑"/>
                          <m:subHide m:val="on"/>
                          <m:supHide m:val="on"/>
                          <m:ctrlPr>
                            <a:rPr lang="lt-LT" sz="1400" i="1">
                              <a:solidFill>
                                <a:schemeClr val="tx1"/>
                              </a:solidFill>
                              <a:effectLst/>
                              <a:latin typeface="Cambria Math" panose="02040503050406030204" pitchFamily="18" charset="0"/>
                              <a:ea typeface="+mn-ea"/>
                              <a:cs typeface="+mn-cs"/>
                            </a:rPr>
                          </m:ctrlPr>
                        </m:naryPr>
                        <m:sub/>
                        <m:sup/>
                        <m:e>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𝑃</m:t>
                              </m:r>
                            </m:e>
                            <m:sub>
                              <m:r>
                                <a:rPr lang="lt-LT" sz="1400" b="0" i="1">
                                  <a:solidFill>
                                    <a:schemeClr val="tx1"/>
                                  </a:solidFill>
                                  <a:effectLst/>
                                  <a:latin typeface="Cambria Math" panose="02040503050406030204" pitchFamily="18" charset="0"/>
                                  <a:ea typeface="+mn-ea"/>
                                  <a:cs typeface="+mn-cs"/>
                                </a:rPr>
                                <m:t>𝑖</m:t>
                              </m:r>
                            </m:sub>
                          </m:sSub>
                        </m:e>
                      </m:nary>
                    </m:e>
                  </m:d>
                </m:oMath>
              </a14:m>
              <a:r>
                <a:rPr lang="lt-LT" sz="1400"/>
                <a:t> </a:t>
              </a:r>
              <a14:m>
                <m:oMath xmlns:m="http://schemas.openxmlformats.org/officeDocument/2006/math">
                  <m:r>
                    <a:rPr lang="lt-LT" sz="1400" i="1">
                      <a:latin typeface="Cambria Math" panose="02040503050406030204" pitchFamily="18" charset="0"/>
                      <a:ea typeface="Cambria Math" panose="02040503050406030204" pitchFamily="18" charset="0"/>
                    </a:rPr>
                    <m:t>×</m:t>
                  </m:r>
                  <m:r>
                    <a:rPr lang="lt-LT" sz="1400" b="0" i="1">
                      <a:latin typeface="Cambria Math" panose="02040503050406030204" pitchFamily="18" charset="0"/>
                      <a:ea typeface="Cambria Math" panose="02040503050406030204" pitchFamily="18" charset="0"/>
                    </a:rPr>
                    <m:t>𝑌</m:t>
                  </m:r>
                  <m:r>
                    <m:rPr>
                      <m:sty m:val="p"/>
                    </m:rPr>
                    <a:rPr lang="en-US" sz="1400" b="0" i="1" baseline="-25000">
                      <a:latin typeface="Cambria Math" panose="02040503050406030204" pitchFamily="18" charset="0"/>
                      <a:ea typeface="Cambria Math" panose="02040503050406030204" pitchFamily="18" charset="0"/>
                    </a:rPr>
                    <m:t>i</m:t>
                  </m:r>
                </m:oMath>
              </a14:m>
              <a:endParaRPr lang="lt-LT" sz="1400" baseline="-25000"/>
            </a:p>
          </xdr:txBody>
        </xdr:sp>
      </mc:Choice>
      <mc:Fallback xmlns="">
        <xdr:sp macro="" textlink="">
          <xdr:nvSpPr>
            <xdr:cNvPr id="17" name="TextBox 16"/>
            <xdr:cNvSpPr txBox="1"/>
          </xdr:nvSpPr>
          <xdr:spPr>
            <a:xfrm>
              <a:off x="390525" y="98298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latin typeface="Cambria Math" panose="02040503050406030204" pitchFamily="18" charset="0"/>
                </a:rPr>
                <a:t>𝑇</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lt-LT" sz="1400" i="0">
                  <a:latin typeface="Cambria Math" panose="02040503050406030204" pitchFamily="18" charset="0"/>
                </a:rPr>
                <a:t>(</a:t>
              </a:r>
              <a:r>
                <a:rPr lang="lt-LT" sz="1400" i="0">
                  <a:solidFill>
                    <a:schemeClr val="tx1"/>
                  </a:solidFill>
                  <a:effectLst/>
                  <a:latin typeface="Cambria Math" panose="02040503050406030204" pitchFamily="18" charset="0"/>
                  <a:ea typeface="+mn-ea"/>
                  <a:cs typeface="+mn-cs"/>
                </a:rPr>
                <a:t>∑</a:t>
              </a:r>
              <a:r>
                <a:rPr lang="lt-LT" sz="1400" b="0" i="0">
                  <a:solidFill>
                    <a:schemeClr val="tx1"/>
                  </a:solidFill>
                  <a:effectLst/>
                  <a:latin typeface="Cambria Math" panose="02040503050406030204" pitchFamily="18" charset="0"/>
                  <a:ea typeface="+mn-ea"/>
                  <a:cs typeface="+mn-cs"/>
                </a:rPr>
                <a:t>▒𝑃_𝑖 )</a:t>
              </a:r>
              <a:r>
                <a:rPr lang="lt-LT" sz="1400"/>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a:t>
              </a:r>
              <a:r>
                <a:rPr lang="en-US" sz="1400" b="0" i="0" baseline="-25000">
                  <a:latin typeface="Cambria Math" panose="02040503050406030204" pitchFamily="18" charset="0"/>
                  <a:ea typeface="Cambria Math" panose="02040503050406030204" pitchFamily="18" charset="0"/>
                </a:rPr>
                <a:t>i</a:t>
              </a:r>
              <a:endParaRPr lang="lt-LT" sz="1400" baseline="-25000"/>
            </a:p>
          </xdr:txBody>
        </xdr:sp>
      </mc:Fallback>
    </mc:AlternateContent>
    <xdr:clientData/>
  </xdr:oneCellAnchor>
  <xdr:oneCellAnchor>
    <xdr:from>
      <xdr:col>1</xdr:col>
      <xdr:colOff>171450</xdr:colOff>
      <xdr:row>38</xdr:row>
      <xdr:rowOff>180975</xdr:rowOff>
    </xdr:from>
    <xdr:ext cx="2019300" cy="704850"/>
    <mc:AlternateContent xmlns:mc="http://schemas.openxmlformats.org/markup-compatibility/2006" xmlns:a14="http://schemas.microsoft.com/office/drawing/2010/main">
      <mc:Choice Requires="a14">
        <xdr:sp macro="" textlink="">
          <xdr:nvSpPr>
            <xdr:cNvPr id="26" name="TextBox 25"/>
            <xdr:cNvSpPr txBox="1"/>
          </xdr:nvSpPr>
          <xdr:spPr>
            <a:xfrm>
              <a:off x="428625" y="12182475"/>
              <a:ext cx="201930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V</a:t>
              </a:r>
              <a:r>
                <a:rPr lang="lt-LT" sz="1400" i="1" baseline="-25000">
                  <a:latin typeface="Cambria Math" panose="02040503050406030204" pitchFamily="18" charset="0"/>
                  <a:ea typeface="Cambria Math" panose="02040503050406030204" pitchFamily="18" charset="0"/>
                </a:rPr>
                <a:t>i</a:t>
              </a:r>
              <a14:m>
                <m:oMath xmlns:m="http://schemas.openxmlformats.org/officeDocument/2006/math">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r>
                        <a:rPr lang="lt-LT" sz="1400" i="1">
                          <a:latin typeface="Cambria Math" panose="02040503050406030204" pitchFamily="18" charset="0"/>
                          <a:ea typeface="Cambria Math" panose="02040503050406030204" pitchFamily="18" charset="0"/>
                        </a:rPr>
                        <m:t>𝐷</m:t>
                      </m:r>
                      <m:r>
                        <a:rPr lang="lt-LT" sz="1400" b="0" i="1">
                          <a:latin typeface="Cambria Math" panose="02040503050406030204" pitchFamily="18" charset="0"/>
                          <a:ea typeface="Cambria Math" panose="02040503050406030204" pitchFamily="18" charset="0"/>
                        </a:rPr>
                        <m:t>𝑈</m:t>
                      </m:r>
                    </m:num>
                    <m:den>
                      <m:r>
                        <a:rPr lang="lt-LT" sz="1400" b="0" i="1">
                          <a:latin typeface="Cambria Math" panose="02040503050406030204" pitchFamily="18" charset="0"/>
                          <a:ea typeface="Cambria Math" panose="02040503050406030204" pitchFamily="18" charset="0"/>
                        </a:rPr>
                        <m:t>𝑀𝐷𝑈</m:t>
                      </m:r>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r>
                    <a:rPr lang="lt-LT" sz="1400" b="0" i="1">
                      <a:latin typeface="Cambria Math" panose="02040503050406030204" pitchFamily="18" charset="0"/>
                      <a:ea typeface="Cambria Math" panose="02040503050406030204" pitchFamily="18" charset="0"/>
                    </a:rPr>
                    <m:t>100−100</m:t>
                  </m:r>
                </m:oMath>
              </a14:m>
              <a:endParaRPr lang="en-US" sz="1400" b="0" i="1">
                <a:latin typeface="Cambria Math" panose="02040503050406030204" pitchFamily="18" charset="0"/>
                <a:ea typeface="Cambria Math" panose="02040503050406030204" pitchFamily="18" charset="0"/>
              </a:endParaRPr>
            </a:p>
            <a:p>
              <a:pPr algn="ctr"/>
              <a:endParaRPr lang="lt-LT" sz="800" i="1">
                <a:latin typeface="Cambria Math" panose="02040503050406030204" pitchFamily="18" charset="0"/>
                <a:ea typeface="Cambria Math" panose="02040503050406030204" pitchFamily="18" charset="0"/>
              </a:endParaRPr>
            </a:p>
            <a:p>
              <a:pPr algn="ctr"/>
              <a:r>
                <a:rPr lang="lt-LT" sz="1100" i="1">
                  <a:latin typeface="Cambria Math" panose="02040503050406030204" pitchFamily="18" charset="0"/>
                  <a:ea typeface="Cambria Math" panose="02040503050406030204" pitchFamily="18" charset="0"/>
                </a:rPr>
                <a:t>(procentais)</a:t>
              </a:r>
            </a:p>
          </xdr:txBody>
        </xdr:sp>
      </mc:Choice>
      <mc:Fallback xmlns="">
        <xdr:sp macro="" textlink="">
          <xdr:nvSpPr>
            <xdr:cNvPr id="26" name="TextBox 25"/>
            <xdr:cNvSpPr txBox="1"/>
          </xdr:nvSpPr>
          <xdr:spPr>
            <a:xfrm>
              <a:off x="428625" y="12182475"/>
              <a:ext cx="201930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V</a:t>
              </a:r>
              <a:r>
                <a:rPr lang="lt-LT" sz="1400" i="1" baseline="-25000">
                  <a:latin typeface="Cambria Math" panose="02040503050406030204" pitchFamily="18" charset="0"/>
                  <a:ea typeface="Cambria Math" panose="02040503050406030204" pitchFamily="18" charset="0"/>
                </a:rPr>
                <a:t>i</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𝐷</a:t>
              </a:r>
              <a:r>
                <a:rPr lang="lt-LT" sz="1400" b="0" i="0">
                  <a:latin typeface="Cambria Math" panose="02040503050406030204" pitchFamily="18" charset="0"/>
                  <a:ea typeface="Cambria Math" panose="02040503050406030204" pitchFamily="18" charset="0"/>
                </a:rPr>
                <a:t>𝑈/𝑀𝐷𝑈</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100−100</a:t>
              </a:r>
              <a:endParaRPr lang="en-US" sz="1400" b="0" i="1">
                <a:latin typeface="Cambria Math" panose="02040503050406030204" pitchFamily="18" charset="0"/>
                <a:ea typeface="Cambria Math" panose="02040503050406030204" pitchFamily="18" charset="0"/>
              </a:endParaRPr>
            </a:p>
            <a:p>
              <a:pPr algn="ctr"/>
              <a:endParaRPr lang="lt-LT" sz="800" i="1">
                <a:latin typeface="Cambria Math" panose="02040503050406030204" pitchFamily="18" charset="0"/>
                <a:ea typeface="Cambria Math" panose="02040503050406030204" pitchFamily="18" charset="0"/>
              </a:endParaRPr>
            </a:p>
            <a:p>
              <a:pPr algn="ctr"/>
              <a:r>
                <a:rPr lang="lt-LT" sz="1100" i="1">
                  <a:latin typeface="Cambria Math" panose="02040503050406030204" pitchFamily="18" charset="0"/>
                  <a:ea typeface="Cambria Math" panose="02040503050406030204" pitchFamily="18" charset="0"/>
                </a:rPr>
                <a:t>(procentais)</a:t>
              </a:r>
            </a:p>
          </xdr:txBody>
        </xdr:sp>
      </mc:Fallback>
    </mc:AlternateContent>
    <xdr:clientData/>
  </xdr:oneCellAnchor>
  <xdr:oneCellAnchor>
    <xdr:from>
      <xdr:col>1</xdr:col>
      <xdr:colOff>390525</xdr:colOff>
      <xdr:row>44</xdr:row>
      <xdr:rowOff>47625</xdr:rowOff>
    </xdr:from>
    <xdr:ext cx="1333501" cy="514349"/>
    <mc:AlternateContent xmlns:mc="http://schemas.openxmlformats.org/markup-compatibility/2006" xmlns:a14="http://schemas.microsoft.com/office/drawing/2010/main">
      <mc:Choice Requires="a14">
        <xdr:sp macro="" textlink="">
          <xdr:nvSpPr>
            <xdr:cNvPr id="29" name="TextBox 28"/>
            <xdr:cNvSpPr txBox="1"/>
          </xdr:nvSpPr>
          <xdr:spPr>
            <a:xfrm>
              <a:off x="647700" y="130016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rPr>
                    <m:t>𝐵</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nary>
                    <m:naryPr>
                      <m:chr m:val="∑"/>
                      <m:subHide m:val="on"/>
                      <m:supHide m:val="on"/>
                      <m:ctrlPr>
                        <a:rPr lang="lt-LT" sz="1400" i="1">
                          <a:solidFill>
                            <a:schemeClr val="tx1"/>
                          </a:solidFill>
                          <a:effectLst/>
                          <a:latin typeface="Cambria Math" panose="02040503050406030204" pitchFamily="18" charset="0"/>
                          <a:ea typeface="+mn-ea"/>
                          <a:cs typeface="+mn-cs"/>
                        </a:rPr>
                      </m:ctrlPr>
                    </m:naryPr>
                    <m:sub/>
                    <m:sup/>
                    <m:e>
                      <m:sSub>
                        <m:sSubPr>
                          <m:ctrlPr>
                            <a:rPr lang="lt-LT" sz="140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𝑉</m:t>
                          </m:r>
                        </m:e>
                        <m:sub>
                          <m:r>
                            <a:rPr lang="lt-LT" sz="1400" b="0" i="1">
                              <a:solidFill>
                                <a:schemeClr val="tx1"/>
                              </a:solidFill>
                              <a:effectLst/>
                              <a:latin typeface="Cambria Math" panose="02040503050406030204" pitchFamily="18" charset="0"/>
                              <a:ea typeface="+mn-ea"/>
                              <a:cs typeface="+mn-cs"/>
                            </a:rPr>
                            <m:t>𝑖</m:t>
                          </m:r>
                        </m:sub>
                      </m:sSub>
                    </m:e>
                  </m:nary>
                </m:oMath>
              </a14:m>
              <a:endParaRPr lang="lt-LT" sz="1400" baseline="-25000"/>
            </a:p>
          </xdr:txBody>
        </xdr:sp>
      </mc:Choice>
      <mc:Fallback xmlns="">
        <xdr:sp macro="" textlink="">
          <xdr:nvSpPr>
            <xdr:cNvPr id="29" name="TextBox 28"/>
            <xdr:cNvSpPr txBox="1"/>
          </xdr:nvSpPr>
          <xdr:spPr>
            <a:xfrm>
              <a:off x="647700" y="1300162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b="0" i="0">
                  <a:latin typeface="Cambria Math" panose="02040503050406030204" pitchFamily="18" charset="0"/>
                </a:rPr>
                <a:t>𝐵</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lt-LT" sz="1400" i="0">
                  <a:solidFill>
                    <a:schemeClr val="tx1"/>
                  </a:solidFill>
                  <a:effectLst/>
                  <a:latin typeface="Cambria Math" panose="02040503050406030204" pitchFamily="18" charset="0"/>
                  <a:ea typeface="+mn-ea"/>
                  <a:cs typeface="+mn-cs"/>
                </a:rPr>
                <a:t>∑</a:t>
              </a:r>
              <a:r>
                <a:rPr lang="lt-LT"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𝑉</a:t>
              </a:r>
              <a:r>
                <a:rPr lang="lt-LT" sz="1400" b="0" i="0">
                  <a:solidFill>
                    <a:schemeClr val="tx1"/>
                  </a:solidFill>
                  <a:effectLst/>
                  <a:latin typeface="Cambria Math" panose="02040503050406030204" pitchFamily="18" charset="0"/>
                  <a:ea typeface="+mn-ea"/>
                  <a:cs typeface="+mn-cs"/>
                </a:rPr>
                <a:t>_𝑖 </a:t>
              </a:r>
              <a:endParaRPr lang="lt-LT" sz="1400" baseline="-25000"/>
            </a:p>
          </xdr:txBody>
        </xdr:sp>
      </mc:Fallback>
    </mc:AlternateContent>
    <xdr:clientData/>
  </xdr:oneCellAnchor>
  <xdr:twoCellAnchor>
    <xdr:from>
      <xdr:col>11</xdr:col>
      <xdr:colOff>3507947</xdr:colOff>
      <xdr:row>71</xdr:row>
      <xdr:rowOff>18684</xdr:rowOff>
    </xdr:from>
    <xdr:to>
      <xdr:col>11</xdr:col>
      <xdr:colOff>3706385</xdr:colOff>
      <xdr:row>73</xdr:row>
      <xdr:rowOff>28209</xdr:rowOff>
    </xdr:to>
    <xdr:sp macro="" textlink="">
      <xdr:nvSpPr>
        <xdr:cNvPr id="35" name="Freeform 34">
          <a:hlinkClick xmlns:r="http://schemas.openxmlformats.org/officeDocument/2006/relationships" r:id="rId1"/>
        </xdr:cNvPr>
        <xdr:cNvSpPr>
          <a:spLocks noEditPoints="1"/>
        </xdr:cNvSpPr>
      </xdr:nvSpPr>
      <xdr:spPr bwMode="auto">
        <a:xfrm>
          <a:off x="7660847" y="15182484"/>
          <a:ext cx="0" cy="3905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11</xdr:col>
      <xdr:colOff>409575</xdr:colOff>
      <xdr:row>72</xdr:row>
      <xdr:rowOff>38100</xdr:rowOff>
    </xdr:from>
    <xdr:to>
      <xdr:col>11</xdr:col>
      <xdr:colOff>564357</xdr:colOff>
      <xdr:row>73</xdr:row>
      <xdr:rowOff>9526</xdr:rowOff>
    </xdr:to>
    <xdr:sp macro="" textlink="">
      <xdr:nvSpPr>
        <xdr:cNvPr id="36" name="Freeform 35">
          <a:hlinkClick xmlns:r="http://schemas.openxmlformats.org/officeDocument/2006/relationships" r:id="rId4"/>
        </xdr:cNvPr>
        <xdr:cNvSpPr>
          <a:spLocks noEditPoints="1"/>
        </xdr:cNvSpPr>
      </xdr:nvSpPr>
      <xdr:spPr bwMode="auto">
        <a:xfrm>
          <a:off x="7458075" y="15392400"/>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38101</xdr:colOff>
      <xdr:row>75</xdr:row>
      <xdr:rowOff>229139</xdr:rowOff>
    </xdr:from>
    <xdr:to>
      <xdr:col>0</xdr:col>
      <xdr:colOff>281049</xdr:colOff>
      <xdr:row>76</xdr:row>
      <xdr:rowOff>152400</xdr:rowOff>
    </xdr:to>
    <xdr:sp macro="" textlink="">
      <xdr:nvSpPr>
        <xdr:cNvPr id="37" name="Freeform 36"/>
        <xdr:cNvSpPr>
          <a:spLocks noEditPoints="1"/>
        </xdr:cNvSpPr>
      </xdr:nvSpPr>
      <xdr:spPr bwMode="auto">
        <a:xfrm>
          <a:off x="38101" y="16135889"/>
          <a:ext cx="242948"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83</xdr:row>
      <xdr:rowOff>0</xdr:rowOff>
    </xdr:from>
    <xdr:to>
      <xdr:col>0</xdr:col>
      <xdr:colOff>271523</xdr:colOff>
      <xdr:row>83</xdr:row>
      <xdr:rowOff>161386</xdr:rowOff>
    </xdr:to>
    <xdr:sp macro="" textlink="">
      <xdr:nvSpPr>
        <xdr:cNvPr id="38" name="Freeform 37"/>
        <xdr:cNvSpPr>
          <a:spLocks noEditPoints="1"/>
        </xdr:cNvSpPr>
      </xdr:nvSpPr>
      <xdr:spPr bwMode="auto">
        <a:xfrm>
          <a:off x="66675" y="17135475"/>
          <a:ext cx="204848" cy="161386"/>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409575</xdr:colOff>
      <xdr:row>110</xdr:row>
      <xdr:rowOff>38100</xdr:rowOff>
    </xdr:from>
    <xdr:to>
      <xdr:col>11</xdr:col>
      <xdr:colOff>564357</xdr:colOff>
      <xdr:row>111</xdr:row>
      <xdr:rowOff>9526</xdr:rowOff>
    </xdr:to>
    <xdr:sp macro="" textlink="">
      <xdr:nvSpPr>
        <xdr:cNvPr id="39" name="Freeform 38">
          <a:hlinkClick xmlns:r="http://schemas.openxmlformats.org/officeDocument/2006/relationships" r:id="rId4"/>
        </xdr:cNvPr>
        <xdr:cNvSpPr>
          <a:spLocks noEditPoints="1"/>
        </xdr:cNvSpPr>
      </xdr:nvSpPr>
      <xdr:spPr bwMode="auto">
        <a:xfrm>
          <a:off x="7458075" y="22355175"/>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1115313</xdr:colOff>
      <xdr:row>83</xdr:row>
      <xdr:rowOff>272192</xdr:rowOff>
    </xdr:from>
    <xdr:to>
      <xdr:col>1</xdr:col>
      <xdr:colOff>1214374</xdr:colOff>
      <xdr:row>83</xdr:row>
      <xdr:rowOff>321722</xdr:rowOff>
    </xdr:to>
    <xdr:sp macro="" textlink="">
      <xdr:nvSpPr>
        <xdr:cNvPr id="40" name="Isosceles Triangle 39"/>
        <xdr:cNvSpPr/>
      </xdr:nvSpPr>
      <xdr:spPr>
        <a:xfrm rot="10800000">
          <a:off x="1553463" y="17321942"/>
          <a:ext cx="3811" cy="1905"/>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0</xdr:col>
      <xdr:colOff>0</xdr:colOff>
      <xdr:row>21</xdr:row>
      <xdr:rowOff>0</xdr:rowOff>
    </xdr:from>
    <xdr:to>
      <xdr:col>0</xdr:col>
      <xdr:colOff>214373</xdr:colOff>
      <xdr:row>21</xdr:row>
      <xdr:rowOff>151861</xdr:rowOff>
    </xdr:to>
    <xdr:sp macro="" textlink="">
      <xdr:nvSpPr>
        <xdr:cNvPr id="21" name="Freeform 20"/>
        <xdr:cNvSpPr>
          <a:spLocks noEditPoints="1"/>
        </xdr:cNvSpPr>
      </xdr:nvSpPr>
      <xdr:spPr bwMode="auto">
        <a:xfrm>
          <a:off x="0" y="8058150"/>
          <a:ext cx="214373"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0</xdr:colOff>
      <xdr:row>53</xdr:row>
      <xdr:rowOff>0</xdr:rowOff>
    </xdr:from>
    <xdr:to>
      <xdr:col>0</xdr:col>
      <xdr:colOff>214373</xdr:colOff>
      <xdr:row>53</xdr:row>
      <xdr:rowOff>151861</xdr:rowOff>
    </xdr:to>
    <xdr:sp macro="" textlink="">
      <xdr:nvSpPr>
        <xdr:cNvPr id="19" name="Freeform 18"/>
        <xdr:cNvSpPr>
          <a:spLocks noEditPoints="1"/>
        </xdr:cNvSpPr>
      </xdr:nvSpPr>
      <xdr:spPr bwMode="auto">
        <a:xfrm>
          <a:off x="0" y="14839950"/>
          <a:ext cx="214373"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59535</xdr:colOff>
      <xdr:row>1</xdr:row>
      <xdr:rowOff>0</xdr:rowOff>
    </xdr:from>
    <xdr:to>
      <xdr:col>0</xdr:col>
      <xdr:colOff>211935</xdr:colOff>
      <xdr:row>1</xdr:row>
      <xdr:rowOff>153987</xdr:rowOff>
    </xdr:to>
    <xdr:sp macro="" textlink="">
      <xdr:nvSpPr>
        <xdr:cNvPr id="2" name="Freeform 1">
          <a:hlinkClick xmlns:r="http://schemas.openxmlformats.org/officeDocument/2006/relationships" r:id="rId1"/>
        </xdr:cNvPr>
        <xdr:cNvSpPr>
          <a:spLocks noEditPoints="1"/>
        </xdr:cNvSpPr>
      </xdr:nvSpPr>
      <xdr:spPr bwMode="auto">
        <a:xfrm>
          <a:off x="59535" y="23812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2</xdr:row>
      <xdr:rowOff>0</xdr:rowOff>
    </xdr:from>
    <xdr:to>
      <xdr:col>0</xdr:col>
      <xdr:colOff>211935</xdr:colOff>
      <xdr:row>2</xdr:row>
      <xdr:rowOff>153987</xdr:rowOff>
    </xdr:to>
    <xdr:sp macro="" textlink="">
      <xdr:nvSpPr>
        <xdr:cNvPr id="3" name="Freeform 2">
          <a:hlinkClick xmlns:r="http://schemas.openxmlformats.org/officeDocument/2006/relationships" r:id="rId2"/>
        </xdr:cNvPr>
        <xdr:cNvSpPr>
          <a:spLocks noEditPoints="1"/>
        </xdr:cNvSpPr>
      </xdr:nvSpPr>
      <xdr:spPr bwMode="auto">
        <a:xfrm>
          <a:off x="59535" y="4762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0</xdr:rowOff>
    </xdr:from>
    <xdr:to>
      <xdr:col>0</xdr:col>
      <xdr:colOff>211935</xdr:colOff>
      <xdr:row>3</xdr:row>
      <xdr:rowOff>153987</xdr:rowOff>
    </xdr:to>
    <xdr:sp macro="" textlink="">
      <xdr:nvSpPr>
        <xdr:cNvPr id="4" name="Freeform 3">
          <a:hlinkClick xmlns:r="http://schemas.openxmlformats.org/officeDocument/2006/relationships" r:id="rId3"/>
        </xdr:cNvPr>
        <xdr:cNvSpPr>
          <a:spLocks noEditPoints="1"/>
        </xdr:cNvSpPr>
      </xdr:nvSpPr>
      <xdr:spPr bwMode="auto">
        <a:xfrm>
          <a:off x="59535" y="6667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9</xdr:col>
      <xdr:colOff>495300</xdr:colOff>
      <xdr:row>40</xdr:row>
      <xdr:rowOff>3</xdr:rowOff>
    </xdr:from>
    <xdr:to>
      <xdr:col>9</xdr:col>
      <xdr:colOff>544830</xdr:colOff>
      <xdr:row>40</xdr:row>
      <xdr:rowOff>194314</xdr:rowOff>
    </xdr:to>
    <xdr:sp macro="" textlink="">
      <xdr:nvSpPr>
        <xdr:cNvPr id="5" name="Isosceles Triangle 4"/>
        <xdr:cNvSpPr/>
      </xdr:nvSpPr>
      <xdr:spPr>
        <a:xfrm rot="5400000">
          <a:off x="5880734" y="23722969"/>
          <a:ext cx="19431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111126</xdr:colOff>
      <xdr:row>46</xdr:row>
      <xdr:rowOff>110067</xdr:rowOff>
    </xdr:from>
    <xdr:ext cx="1333501" cy="514349"/>
    <mc:AlternateContent xmlns:mc="http://schemas.openxmlformats.org/markup-compatibility/2006" xmlns:a14="http://schemas.microsoft.com/office/drawing/2010/main">
      <mc:Choice Requires="a14">
        <xdr:sp macro="" textlink="">
          <xdr:nvSpPr>
            <xdr:cNvPr id="6" name="TextBox 5"/>
            <xdr:cNvSpPr txBox="1"/>
          </xdr:nvSpPr>
          <xdr:spPr>
            <a:xfrm>
              <a:off x="358776" y="2494174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400" b="0" i="1">
                      <a:latin typeface="Cambria Math" panose="02040503050406030204" pitchFamily="18" charset="0"/>
                    </a:rPr>
                    <m:t>𝑇</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d>
                    <m:dPr>
                      <m:ctrlPr>
                        <a:rPr lang="lt-LT" sz="1400" i="1">
                          <a:latin typeface="Cambria Math" panose="02040503050406030204" pitchFamily="18" charset="0"/>
                        </a:rPr>
                      </m:ctrlPr>
                    </m:dPr>
                    <m:e>
                      <m:nary>
                        <m:naryPr>
                          <m:chr m:val="∑"/>
                          <m:subHide m:val="on"/>
                          <m:supHide m:val="on"/>
                          <m:ctrlPr>
                            <a:rPr lang="lt-LT" sz="1400" i="1">
                              <a:solidFill>
                                <a:schemeClr val="tx1"/>
                              </a:solidFill>
                              <a:effectLst/>
                              <a:latin typeface="Cambria Math" panose="02040503050406030204" pitchFamily="18" charset="0"/>
                              <a:ea typeface="+mn-ea"/>
                              <a:cs typeface="+mn-cs"/>
                            </a:rPr>
                          </m:ctrlPr>
                        </m:naryPr>
                        <m:sub/>
                        <m:sup/>
                        <m:e>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𝑃</m:t>
                              </m:r>
                            </m:e>
                            <m:sub>
                              <m:r>
                                <a:rPr lang="lt-LT" sz="1400" b="0" i="1">
                                  <a:solidFill>
                                    <a:schemeClr val="tx1"/>
                                  </a:solidFill>
                                  <a:effectLst/>
                                  <a:latin typeface="Cambria Math" panose="02040503050406030204" pitchFamily="18" charset="0"/>
                                  <a:ea typeface="+mn-ea"/>
                                  <a:cs typeface="+mn-cs"/>
                                </a:rPr>
                                <m:t>𝑖</m:t>
                              </m:r>
                            </m:sub>
                          </m:sSub>
                        </m:e>
                      </m:nary>
                    </m:e>
                  </m:d>
                </m:oMath>
              </a14:m>
              <a:r>
                <a:rPr lang="lt-LT" sz="1400"/>
                <a:t> </a:t>
              </a:r>
              <a14:m>
                <m:oMath xmlns:m="http://schemas.openxmlformats.org/officeDocument/2006/math">
                  <m:r>
                    <a:rPr lang="lt-LT" sz="1400" i="1">
                      <a:latin typeface="Cambria Math" panose="02040503050406030204" pitchFamily="18" charset="0"/>
                      <a:ea typeface="Cambria Math" panose="02040503050406030204" pitchFamily="18" charset="0"/>
                    </a:rPr>
                    <m:t>×</m:t>
                  </m:r>
                  <m:r>
                    <a:rPr lang="lt-LT" sz="1400" b="0" i="1">
                      <a:latin typeface="Cambria Math" panose="02040503050406030204" pitchFamily="18" charset="0"/>
                      <a:ea typeface="Cambria Math" panose="02040503050406030204" pitchFamily="18" charset="0"/>
                    </a:rPr>
                    <m:t>𝑌</m:t>
                  </m:r>
                  <m:r>
                    <a:rPr lang="en-US" sz="1400" b="0" i="1" baseline="-25000">
                      <a:latin typeface="Cambria Math" panose="02040503050406030204" pitchFamily="18" charset="0"/>
                      <a:ea typeface="Cambria Math" panose="02040503050406030204" pitchFamily="18" charset="0"/>
                    </a:rPr>
                    <m:t>𝑖</m:t>
                  </m:r>
                </m:oMath>
              </a14:m>
              <a:endParaRPr lang="lt-LT" sz="1400" baseline="-25000"/>
            </a:p>
          </xdr:txBody>
        </xdr:sp>
      </mc:Choice>
      <mc:Fallback xmlns="">
        <xdr:sp macro="" textlink="">
          <xdr:nvSpPr>
            <xdr:cNvPr id="6" name="TextBox 5"/>
            <xdr:cNvSpPr txBox="1"/>
          </xdr:nvSpPr>
          <xdr:spPr>
            <a:xfrm>
              <a:off x="358776" y="24941742"/>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latin typeface="Cambria Math" panose="02040503050406030204" pitchFamily="18" charset="0"/>
                </a:rPr>
                <a:t>𝑇</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lt-LT" sz="1400" i="0">
                  <a:latin typeface="Cambria Math" panose="02040503050406030204" pitchFamily="18" charset="0"/>
                </a:rPr>
                <a:t>(</a:t>
              </a:r>
              <a:r>
                <a:rPr lang="lt-LT" sz="1400" i="0">
                  <a:solidFill>
                    <a:schemeClr val="tx1"/>
                  </a:solidFill>
                  <a:effectLst/>
                  <a:latin typeface="Cambria Math" panose="02040503050406030204" pitchFamily="18" charset="0"/>
                  <a:ea typeface="+mn-ea"/>
                  <a:cs typeface="+mn-cs"/>
                </a:rPr>
                <a:t>∑</a:t>
              </a:r>
              <a:r>
                <a:rPr lang="lt-LT" sz="1400" b="0" i="0">
                  <a:solidFill>
                    <a:schemeClr val="tx1"/>
                  </a:solidFill>
                  <a:effectLst/>
                  <a:latin typeface="Cambria Math" panose="02040503050406030204" pitchFamily="18" charset="0"/>
                  <a:ea typeface="+mn-ea"/>
                  <a:cs typeface="+mn-cs"/>
                </a:rPr>
                <a:t>▒𝑃_𝑖 )</a:t>
              </a:r>
              <a:r>
                <a:rPr lang="lt-LT" sz="1400"/>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a:t>
              </a:r>
              <a:r>
                <a:rPr lang="en-US" sz="1400" b="0" i="0" baseline="-25000">
                  <a:latin typeface="Cambria Math" panose="02040503050406030204" pitchFamily="18" charset="0"/>
                  <a:ea typeface="Cambria Math" panose="02040503050406030204" pitchFamily="18" charset="0"/>
                </a:rPr>
                <a:t>𝑖</a:t>
              </a:r>
              <a:endParaRPr lang="lt-LT" sz="1400" baseline="-25000"/>
            </a:p>
          </xdr:txBody>
        </xdr:sp>
      </mc:Fallback>
    </mc:AlternateContent>
    <xdr:clientData/>
  </xdr:oneCellAnchor>
  <xdr:twoCellAnchor>
    <xdr:from>
      <xdr:col>11</xdr:col>
      <xdr:colOff>3507947</xdr:colOff>
      <xdr:row>118</xdr:row>
      <xdr:rowOff>18684</xdr:rowOff>
    </xdr:from>
    <xdr:to>
      <xdr:col>11</xdr:col>
      <xdr:colOff>3706385</xdr:colOff>
      <xdr:row>120</xdr:row>
      <xdr:rowOff>28209</xdr:rowOff>
    </xdr:to>
    <xdr:sp macro="" textlink="">
      <xdr:nvSpPr>
        <xdr:cNvPr id="7" name="Freeform 6">
          <a:hlinkClick xmlns:r="http://schemas.openxmlformats.org/officeDocument/2006/relationships" r:id="rId1"/>
        </xdr:cNvPr>
        <xdr:cNvSpPr>
          <a:spLocks noEditPoints="1"/>
        </xdr:cNvSpPr>
      </xdr:nvSpPr>
      <xdr:spPr bwMode="auto">
        <a:xfrm>
          <a:off x="7241747" y="41185734"/>
          <a:ext cx="0" cy="39052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n-US"/>
        </a:p>
      </xdr:txBody>
    </xdr:sp>
    <xdr:clientData/>
  </xdr:twoCellAnchor>
  <xdr:twoCellAnchor>
    <xdr:from>
      <xdr:col>11</xdr:col>
      <xdr:colOff>409575</xdr:colOff>
      <xdr:row>119</xdr:row>
      <xdr:rowOff>38100</xdr:rowOff>
    </xdr:from>
    <xdr:to>
      <xdr:col>11</xdr:col>
      <xdr:colOff>564357</xdr:colOff>
      <xdr:row>120</xdr:row>
      <xdr:rowOff>9526</xdr:rowOff>
    </xdr:to>
    <xdr:sp macro="" textlink="">
      <xdr:nvSpPr>
        <xdr:cNvPr id="8" name="Freeform 7">
          <a:hlinkClick xmlns:r="http://schemas.openxmlformats.org/officeDocument/2006/relationships" r:id="rId4"/>
        </xdr:cNvPr>
        <xdr:cNvSpPr>
          <a:spLocks noEditPoints="1"/>
        </xdr:cNvSpPr>
      </xdr:nvSpPr>
      <xdr:spPr bwMode="auto">
        <a:xfrm>
          <a:off x="7086600" y="41395650"/>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38101</xdr:colOff>
      <xdr:row>122</xdr:row>
      <xdr:rowOff>229139</xdr:rowOff>
    </xdr:from>
    <xdr:to>
      <xdr:col>0</xdr:col>
      <xdr:colOff>281049</xdr:colOff>
      <xdr:row>123</xdr:row>
      <xdr:rowOff>152400</xdr:rowOff>
    </xdr:to>
    <xdr:sp macro="" textlink="">
      <xdr:nvSpPr>
        <xdr:cNvPr id="9" name="Freeform 8"/>
        <xdr:cNvSpPr>
          <a:spLocks noEditPoints="1"/>
        </xdr:cNvSpPr>
      </xdr:nvSpPr>
      <xdr:spPr bwMode="auto">
        <a:xfrm>
          <a:off x="38101" y="42139139"/>
          <a:ext cx="204848"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409575</xdr:colOff>
      <xdr:row>184</xdr:row>
      <xdr:rowOff>38100</xdr:rowOff>
    </xdr:from>
    <xdr:to>
      <xdr:col>11</xdr:col>
      <xdr:colOff>564357</xdr:colOff>
      <xdr:row>185</xdr:row>
      <xdr:rowOff>9526</xdr:rowOff>
    </xdr:to>
    <xdr:sp macro="" textlink="">
      <xdr:nvSpPr>
        <xdr:cNvPr id="10" name="Freeform 9">
          <a:hlinkClick xmlns:r="http://schemas.openxmlformats.org/officeDocument/2006/relationships" r:id="rId4"/>
        </xdr:cNvPr>
        <xdr:cNvSpPr>
          <a:spLocks noEditPoints="1"/>
        </xdr:cNvSpPr>
      </xdr:nvSpPr>
      <xdr:spPr bwMode="auto">
        <a:xfrm>
          <a:off x="7086600" y="53854350"/>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0</xdr:colOff>
      <xdr:row>41</xdr:row>
      <xdr:rowOff>0</xdr:rowOff>
    </xdr:from>
    <xdr:to>
      <xdr:col>0</xdr:col>
      <xdr:colOff>214373</xdr:colOff>
      <xdr:row>41</xdr:row>
      <xdr:rowOff>151861</xdr:rowOff>
    </xdr:to>
    <xdr:sp macro="" textlink="">
      <xdr:nvSpPr>
        <xdr:cNvPr id="11" name="Freeform 10"/>
        <xdr:cNvSpPr>
          <a:spLocks noEditPoints="1"/>
        </xdr:cNvSpPr>
      </xdr:nvSpPr>
      <xdr:spPr bwMode="auto">
        <a:xfrm>
          <a:off x="0" y="23879175"/>
          <a:ext cx="214373"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0</xdr:col>
      <xdr:colOff>194733</xdr:colOff>
      <xdr:row>53</xdr:row>
      <xdr:rowOff>70908</xdr:rowOff>
    </xdr:from>
    <xdr:ext cx="2019300" cy="704850"/>
    <mc:AlternateContent xmlns:mc="http://schemas.openxmlformats.org/markup-compatibility/2006" xmlns:a14="http://schemas.microsoft.com/office/drawing/2010/main">
      <mc:Choice Requires="a14">
        <xdr:sp macro="" textlink="">
          <xdr:nvSpPr>
            <xdr:cNvPr id="12" name="TextBox 11"/>
            <xdr:cNvSpPr txBox="1"/>
          </xdr:nvSpPr>
          <xdr:spPr>
            <a:xfrm>
              <a:off x="194733" y="26702808"/>
              <a:ext cx="201930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V</a:t>
              </a:r>
              <a:r>
                <a:rPr lang="lt-LT" sz="1400" i="1" baseline="-25000">
                  <a:latin typeface="Cambria Math" panose="02040503050406030204" pitchFamily="18" charset="0"/>
                  <a:ea typeface="Cambria Math" panose="02040503050406030204" pitchFamily="18" charset="0"/>
                </a:rPr>
                <a:t>i</a:t>
              </a:r>
              <a14:m>
                <m:oMath xmlns:m="http://schemas.openxmlformats.org/officeDocument/2006/math">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r>
                        <a:rPr lang="lt-LT" sz="1400" i="1">
                          <a:latin typeface="Cambria Math" panose="02040503050406030204" pitchFamily="18" charset="0"/>
                          <a:ea typeface="Cambria Math" panose="02040503050406030204" pitchFamily="18" charset="0"/>
                        </a:rPr>
                        <m:t>𝐷</m:t>
                      </m:r>
                      <m:r>
                        <a:rPr lang="lt-LT" sz="1400" b="0" i="1">
                          <a:latin typeface="Cambria Math" panose="02040503050406030204" pitchFamily="18" charset="0"/>
                          <a:ea typeface="Cambria Math" panose="02040503050406030204" pitchFamily="18" charset="0"/>
                        </a:rPr>
                        <m:t>𝑈</m:t>
                      </m:r>
                    </m:num>
                    <m:den>
                      <m:r>
                        <a:rPr lang="lt-LT" sz="1400" b="0" i="1">
                          <a:latin typeface="Cambria Math" panose="02040503050406030204" pitchFamily="18" charset="0"/>
                          <a:ea typeface="Cambria Math" panose="02040503050406030204" pitchFamily="18" charset="0"/>
                        </a:rPr>
                        <m:t>𝑀𝐷𝑈</m:t>
                      </m:r>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r>
                    <a:rPr lang="lt-LT" sz="1400" b="0" i="1">
                      <a:latin typeface="Cambria Math" panose="02040503050406030204" pitchFamily="18" charset="0"/>
                      <a:ea typeface="Cambria Math" panose="02040503050406030204" pitchFamily="18" charset="0"/>
                    </a:rPr>
                    <m:t>100−100</m:t>
                  </m:r>
                </m:oMath>
              </a14:m>
              <a:endParaRPr lang="en-US" sz="1400" b="0" i="1">
                <a:latin typeface="Cambria Math" panose="02040503050406030204" pitchFamily="18" charset="0"/>
                <a:ea typeface="Cambria Math" panose="02040503050406030204" pitchFamily="18" charset="0"/>
              </a:endParaRPr>
            </a:p>
            <a:p>
              <a:pPr algn="ctr"/>
              <a:endParaRPr lang="lt-LT" sz="800" i="1">
                <a:latin typeface="Cambria Math" panose="02040503050406030204" pitchFamily="18" charset="0"/>
                <a:ea typeface="Cambria Math" panose="02040503050406030204" pitchFamily="18" charset="0"/>
              </a:endParaRPr>
            </a:p>
            <a:p>
              <a:pPr algn="ctr"/>
              <a:r>
                <a:rPr lang="lt-LT" sz="1100" i="1">
                  <a:latin typeface="Cambria Math" panose="02040503050406030204" pitchFamily="18" charset="0"/>
                  <a:ea typeface="Cambria Math" panose="02040503050406030204" pitchFamily="18" charset="0"/>
                </a:rPr>
                <a:t>(procentais)</a:t>
              </a:r>
            </a:p>
          </xdr:txBody>
        </xdr:sp>
      </mc:Choice>
      <mc:Fallback xmlns="">
        <xdr:sp macro="" textlink="">
          <xdr:nvSpPr>
            <xdr:cNvPr id="12" name="TextBox 11"/>
            <xdr:cNvSpPr txBox="1"/>
          </xdr:nvSpPr>
          <xdr:spPr>
            <a:xfrm>
              <a:off x="194733" y="26702808"/>
              <a:ext cx="201930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V</a:t>
              </a:r>
              <a:r>
                <a:rPr lang="lt-LT" sz="1400" i="1" baseline="-25000">
                  <a:latin typeface="Cambria Math" panose="02040503050406030204" pitchFamily="18" charset="0"/>
                  <a:ea typeface="Cambria Math" panose="02040503050406030204" pitchFamily="18" charset="0"/>
                </a:rPr>
                <a:t>i</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𝐷</a:t>
              </a:r>
              <a:r>
                <a:rPr lang="lt-LT" sz="1400" b="0" i="0">
                  <a:latin typeface="Cambria Math" panose="02040503050406030204" pitchFamily="18" charset="0"/>
                  <a:ea typeface="Cambria Math" panose="02040503050406030204" pitchFamily="18" charset="0"/>
                </a:rPr>
                <a:t>𝑈/𝑀𝐷𝑈</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100−100</a:t>
              </a:r>
              <a:endParaRPr lang="en-US" sz="1400" b="0" i="1">
                <a:latin typeface="Cambria Math" panose="02040503050406030204" pitchFamily="18" charset="0"/>
                <a:ea typeface="Cambria Math" panose="02040503050406030204" pitchFamily="18" charset="0"/>
              </a:endParaRPr>
            </a:p>
            <a:p>
              <a:pPr algn="ctr"/>
              <a:endParaRPr lang="lt-LT" sz="800" i="1">
                <a:latin typeface="Cambria Math" panose="02040503050406030204" pitchFamily="18" charset="0"/>
                <a:ea typeface="Cambria Math" panose="02040503050406030204" pitchFamily="18" charset="0"/>
              </a:endParaRPr>
            </a:p>
            <a:p>
              <a:pPr algn="ctr"/>
              <a:r>
                <a:rPr lang="lt-LT" sz="1100" i="1">
                  <a:latin typeface="Cambria Math" panose="02040503050406030204" pitchFamily="18" charset="0"/>
                  <a:ea typeface="Cambria Math" panose="02040503050406030204" pitchFamily="18" charset="0"/>
                </a:rPr>
                <a:t>(procentais)</a:t>
              </a:r>
            </a:p>
          </xdr:txBody>
        </xdr:sp>
      </mc:Fallback>
    </mc:AlternateContent>
    <xdr:clientData/>
  </xdr:oneCellAnchor>
  <xdr:oneCellAnchor>
    <xdr:from>
      <xdr:col>1</xdr:col>
      <xdr:colOff>40216</xdr:colOff>
      <xdr:row>59</xdr:row>
      <xdr:rowOff>62441</xdr:rowOff>
    </xdr:from>
    <xdr:ext cx="1333501" cy="514349"/>
    <mc:AlternateContent xmlns:mc="http://schemas.openxmlformats.org/markup-compatibility/2006" xmlns:a14="http://schemas.microsoft.com/office/drawing/2010/main">
      <mc:Choice Requires="a14">
        <xdr:sp macro="" textlink="">
          <xdr:nvSpPr>
            <xdr:cNvPr id="13" name="TextBox 12"/>
            <xdr:cNvSpPr txBox="1"/>
          </xdr:nvSpPr>
          <xdr:spPr>
            <a:xfrm>
              <a:off x="287866" y="27837341"/>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rPr>
                    <m:t>𝑆</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nary>
                    <m:naryPr>
                      <m:chr m:val="∑"/>
                      <m:subHide m:val="on"/>
                      <m:supHide m:val="on"/>
                      <m:ctrlPr>
                        <a:rPr lang="lt-LT" sz="1400" i="1">
                          <a:solidFill>
                            <a:schemeClr val="tx1"/>
                          </a:solidFill>
                          <a:effectLst/>
                          <a:latin typeface="Cambria Math" panose="02040503050406030204" pitchFamily="18" charset="0"/>
                          <a:ea typeface="+mn-ea"/>
                          <a:cs typeface="+mn-cs"/>
                        </a:rPr>
                      </m:ctrlPr>
                    </m:naryPr>
                    <m:sub/>
                    <m:sup/>
                    <m:e>
                      <m:sSub>
                        <m:sSubPr>
                          <m:ctrlPr>
                            <a:rPr lang="lt-LT" sz="140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𝑉</m:t>
                          </m:r>
                        </m:e>
                        <m:sub>
                          <m:r>
                            <a:rPr lang="lt-LT" sz="1400" b="0" i="1">
                              <a:solidFill>
                                <a:schemeClr val="tx1"/>
                              </a:solidFill>
                              <a:effectLst/>
                              <a:latin typeface="Cambria Math" panose="02040503050406030204" pitchFamily="18" charset="0"/>
                              <a:ea typeface="+mn-ea"/>
                              <a:cs typeface="+mn-cs"/>
                            </a:rPr>
                            <m:t>𝑖</m:t>
                          </m:r>
                        </m:sub>
                      </m:sSub>
                    </m:e>
                  </m:nary>
                </m:oMath>
              </a14:m>
              <a:r>
                <a:rPr lang="lt-LT" sz="1400" baseline="-25000"/>
                <a:t> </a:t>
              </a:r>
            </a:p>
          </xdr:txBody>
        </xdr:sp>
      </mc:Choice>
      <mc:Fallback xmlns="">
        <xdr:sp macro="" textlink="">
          <xdr:nvSpPr>
            <xdr:cNvPr id="13" name="TextBox 12"/>
            <xdr:cNvSpPr txBox="1"/>
          </xdr:nvSpPr>
          <xdr:spPr>
            <a:xfrm>
              <a:off x="287866" y="27837341"/>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b="0" i="0">
                  <a:latin typeface="Cambria Math" panose="02040503050406030204" pitchFamily="18" charset="0"/>
                </a:rPr>
                <a:t>𝑆</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lt-LT" sz="1400" i="0">
                  <a:solidFill>
                    <a:schemeClr val="tx1"/>
                  </a:solidFill>
                  <a:effectLst/>
                  <a:latin typeface="Cambria Math" panose="02040503050406030204" pitchFamily="18" charset="0"/>
                  <a:ea typeface="+mn-ea"/>
                  <a:cs typeface="+mn-cs"/>
                </a:rPr>
                <a:t>∑</a:t>
              </a:r>
              <a:r>
                <a:rPr lang="lt-LT"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𝑉</a:t>
              </a:r>
              <a:r>
                <a:rPr lang="lt-LT" sz="1400" b="0" i="0">
                  <a:solidFill>
                    <a:schemeClr val="tx1"/>
                  </a:solidFill>
                  <a:effectLst/>
                  <a:latin typeface="Cambria Math" panose="02040503050406030204" pitchFamily="18" charset="0"/>
                  <a:ea typeface="+mn-ea"/>
                  <a:cs typeface="+mn-cs"/>
                </a:rPr>
                <a:t>_𝑖 </a:t>
              </a:r>
              <a:r>
                <a:rPr lang="lt-LT" sz="1400" baseline="-25000"/>
                <a:t> </a:t>
              </a:r>
            </a:p>
          </xdr:txBody>
        </xdr:sp>
      </mc:Fallback>
    </mc:AlternateContent>
    <xdr:clientData/>
  </xdr:oneCellAnchor>
  <xdr:twoCellAnchor>
    <xdr:from>
      <xdr:col>9</xdr:col>
      <xdr:colOff>495300</xdr:colOff>
      <xdr:row>35</xdr:row>
      <xdr:rowOff>3</xdr:rowOff>
    </xdr:from>
    <xdr:to>
      <xdr:col>9</xdr:col>
      <xdr:colOff>544830</xdr:colOff>
      <xdr:row>35</xdr:row>
      <xdr:rowOff>194314</xdr:rowOff>
    </xdr:to>
    <xdr:sp macro="" textlink="">
      <xdr:nvSpPr>
        <xdr:cNvPr id="14" name="Isosceles Triangle 13"/>
        <xdr:cNvSpPr/>
      </xdr:nvSpPr>
      <xdr:spPr>
        <a:xfrm rot="5400000">
          <a:off x="5880734" y="22341844"/>
          <a:ext cx="19431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207432</xdr:colOff>
      <xdr:row>80</xdr:row>
      <xdr:rowOff>68791</xdr:rowOff>
    </xdr:from>
    <xdr:ext cx="1333501" cy="514349"/>
    <mc:AlternateContent xmlns:mc="http://schemas.openxmlformats.org/markup-compatibility/2006" xmlns:a14="http://schemas.microsoft.com/office/drawing/2010/main">
      <mc:Choice Requires="a14">
        <xdr:sp macro="" textlink="">
          <xdr:nvSpPr>
            <xdr:cNvPr id="15" name="TextBox 14"/>
            <xdr:cNvSpPr txBox="1"/>
          </xdr:nvSpPr>
          <xdr:spPr>
            <a:xfrm>
              <a:off x="455082" y="32739541"/>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en-US" sz="1400" b="0" i="1">
                      <a:latin typeface="Cambria Math" panose="02040503050406030204" pitchFamily="18" charset="0"/>
                    </a:rPr>
                    <m:t>𝐵</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r>
                    <a:rPr lang="en-US" sz="1400" b="0" i="1">
                      <a:solidFill>
                        <a:schemeClr val="tx1"/>
                      </a:solidFill>
                      <a:effectLst/>
                      <a:latin typeface="Cambria Math" panose="02040503050406030204" pitchFamily="18" charset="0"/>
                      <a:ea typeface="+mn-ea"/>
                      <a:cs typeface="+mn-cs"/>
                    </a:rPr>
                    <m:t>𝑈</m:t>
                  </m:r>
                  <m:r>
                    <a:rPr lang="en-US" sz="1400" b="0" i="1" baseline="-25000">
                      <a:solidFill>
                        <a:schemeClr val="tx1"/>
                      </a:solidFill>
                      <a:effectLst/>
                      <a:latin typeface="Cambria Math" panose="02040503050406030204" pitchFamily="18" charset="0"/>
                      <a:ea typeface="+mn-ea"/>
                      <a:cs typeface="+mn-cs"/>
                    </a:rPr>
                    <m:t>𝑖</m:t>
                  </m:r>
                </m:oMath>
              </a14:m>
              <a:r>
                <a:rPr lang="lt-LT" sz="1400" baseline="-25000"/>
                <a:t> </a:t>
              </a:r>
              <a14:m>
                <m:oMath xmlns:m="http://schemas.openxmlformats.org/officeDocument/2006/math">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t>𝐷</m:t>
                  </m:r>
                  <m:r>
                    <a:rPr kumimoji="0" lang="en-US" sz="1400" b="0" i="1" u="none" strike="noStrike" kern="0" cap="none" spc="0" normalizeH="0" baseline="-25000" noProof="0">
                      <a:ln>
                        <a:noFill/>
                      </a:ln>
                      <a:solidFill>
                        <a:prstClr val="black"/>
                      </a:solidFill>
                      <a:effectLst/>
                      <a:uLnTx/>
                      <a:uFillTx/>
                      <a:latin typeface="Cambria Math" panose="02040503050406030204" pitchFamily="18" charset="0"/>
                      <a:ea typeface="+mn-ea"/>
                      <a:cs typeface="+mn-cs"/>
                    </a:rPr>
                    <m:t>𝑖</m:t>
                  </m:r>
                  <m:r>
                    <m:rPr>
                      <m:nor/>
                    </m:rPr>
                    <a:rPr kumimoji="0" lang="lt-LT" sz="1400" b="0" i="0" u="none" strike="noStrike" kern="0" cap="none" spc="0" normalizeH="0" baseline="-25000" noProof="0">
                      <a:ln>
                        <a:noFill/>
                      </a:ln>
                      <a:solidFill>
                        <a:prstClr val="black"/>
                      </a:solidFill>
                      <a:effectLst/>
                      <a:uLnTx/>
                      <a:uFillTx/>
                      <a:latin typeface="+mn-lt"/>
                      <a:ea typeface="+mn-ea"/>
                      <a:cs typeface="+mn-cs"/>
                    </a:rPr>
                    <m:t> </m:t>
                  </m:r>
                </m:oMath>
              </a14:m>
              <a:endParaRPr lang="lt-LT" sz="1400" baseline="-25000"/>
            </a:p>
          </xdr:txBody>
        </xdr:sp>
      </mc:Choice>
      <mc:Fallback xmlns="">
        <xdr:sp macro="" textlink="">
          <xdr:nvSpPr>
            <xdr:cNvPr id="15" name="TextBox 14"/>
            <xdr:cNvSpPr txBox="1"/>
          </xdr:nvSpPr>
          <xdr:spPr>
            <a:xfrm>
              <a:off x="455082" y="32739541"/>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b="0" i="0">
                  <a:latin typeface="Cambria Math" panose="02040503050406030204" pitchFamily="18" charset="0"/>
                </a:rPr>
                <a:t>𝐵</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en-US" sz="1400" b="0" i="0">
                  <a:solidFill>
                    <a:schemeClr val="tx1"/>
                  </a:solidFill>
                  <a:effectLst/>
                  <a:latin typeface="Cambria Math" panose="02040503050406030204" pitchFamily="18" charset="0"/>
                  <a:ea typeface="+mn-ea"/>
                  <a:cs typeface="+mn-cs"/>
                </a:rPr>
                <a:t>𝑈</a:t>
              </a:r>
              <a:r>
                <a:rPr lang="en-US" sz="1400" b="0" i="0" baseline="-25000">
                  <a:solidFill>
                    <a:schemeClr val="tx1"/>
                  </a:solidFill>
                  <a:effectLst/>
                  <a:latin typeface="Cambria Math" panose="02040503050406030204" pitchFamily="18" charset="0"/>
                  <a:ea typeface="+mn-ea"/>
                  <a:cs typeface="+mn-cs"/>
                </a:rPr>
                <a:t>𝑖</a:t>
              </a:r>
              <a:r>
                <a:rPr lang="lt-LT" sz="1400" baseline="-25000"/>
                <a:t> </a:t>
              </a: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 </a:t>
              </a:r>
              <a:r>
                <a:rPr kumimoji="0" lang="en-US" sz="14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𝐷</a:t>
              </a:r>
              <a:r>
                <a:rPr kumimoji="0" lang="en-US"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𝑖</a:t>
              </a:r>
              <a:r>
                <a:rPr kumimoji="0" lang="lt-LT"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 </a:t>
              </a:r>
              <a:r>
                <a:rPr kumimoji="0" lang="lt-LT" sz="1400" b="0" i="0" u="none" strike="noStrike" kern="0" cap="none" spc="0" normalizeH="0" baseline="-25000" noProof="0">
                  <a:ln>
                    <a:noFill/>
                  </a:ln>
                  <a:solidFill>
                    <a:prstClr val="black"/>
                  </a:solidFill>
                  <a:effectLst/>
                  <a:uLnTx/>
                  <a:uFillTx/>
                  <a:latin typeface="+mn-lt"/>
                  <a:ea typeface="+mn-ea"/>
                  <a:cs typeface="+mn-cs"/>
                </a:rPr>
                <a:t>"</a:t>
              </a:r>
              <a:endParaRPr lang="lt-LT" sz="1400" baseline="-25000"/>
            </a:p>
          </xdr:txBody>
        </xdr:sp>
      </mc:Fallback>
    </mc:AlternateContent>
    <xdr:clientData/>
  </xdr:oneCellAnchor>
  <xdr:oneCellAnchor>
    <xdr:from>
      <xdr:col>1</xdr:col>
      <xdr:colOff>228599</xdr:colOff>
      <xdr:row>66</xdr:row>
      <xdr:rowOff>87842</xdr:rowOff>
    </xdr:from>
    <xdr:ext cx="1295400" cy="504825"/>
    <mc:AlternateContent xmlns:mc="http://schemas.openxmlformats.org/markup-compatibility/2006" xmlns:a14="http://schemas.microsoft.com/office/drawing/2010/main">
      <mc:Choice Requires="a14">
        <xdr:sp macro="" textlink="">
          <xdr:nvSpPr>
            <xdr:cNvPr id="16" name="TextBox 15"/>
            <xdr:cNvSpPr txBox="1"/>
          </xdr:nvSpPr>
          <xdr:spPr>
            <a:xfrm>
              <a:off x="476249" y="29701067"/>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U</a:t>
              </a:r>
              <a:r>
                <a:rPr lang="lt-LT" sz="1400" i="1" baseline="-25000">
                  <a:latin typeface="Cambria Math" panose="02040503050406030204" pitchFamily="18" charset="0"/>
                  <a:ea typeface="Cambria Math" panose="02040503050406030204" pitchFamily="18" charset="0"/>
                </a:rPr>
                <a:t>𝑖</a:t>
              </a:r>
              <a14:m>
                <m:oMath xmlns:m="http://schemas.openxmlformats.org/officeDocument/2006/math">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𝑆</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𝑆</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𝐾</m:t>
                      </m:r>
                    </m:e>
                    <m:sub>
                      <m:r>
                        <a:rPr lang="en-US" sz="1400" b="0" i="1">
                          <a:latin typeface="Cambria Math" panose="02040503050406030204" pitchFamily="18" charset="0"/>
                          <a:ea typeface="Cambria Math" panose="02040503050406030204" pitchFamily="18" charset="0"/>
                        </a:rPr>
                        <m:t>1</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6" name="TextBox 15"/>
            <xdr:cNvSpPr txBox="1"/>
          </xdr:nvSpPr>
          <xdr:spPr>
            <a:xfrm>
              <a:off x="476249" y="29701067"/>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i="1">
                  <a:latin typeface="Cambria Math" panose="02040503050406030204" pitchFamily="18" charset="0"/>
                  <a:ea typeface="Cambria Math" panose="02040503050406030204" pitchFamily="18" charset="0"/>
                </a:rPr>
                <a:t>U</a:t>
              </a:r>
              <a:r>
                <a:rPr lang="lt-LT" sz="1400" i="1" baseline="-25000">
                  <a:latin typeface="Cambria Math" panose="02040503050406030204" pitchFamily="18" charset="0"/>
                  <a:ea typeface="Cambria Math" panose="02040503050406030204" pitchFamily="18" charset="0"/>
                </a:rPr>
                <a:t>𝑖</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𝑆_𝑖/𝑆_𝑚𝑎𝑥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𝐾_</a:t>
              </a:r>
              <a:r>
                <a:rPr lang="en-US" sz="1400" b="0" i="0">
                  <a:latin typeface="Cambria Math" panose="02040503050406030204" pitchFamily="18" charset="0"/>
                  <a:ea typeface="Cambria Math" panose="02040503050406030204" pitchFamily="18" charset="0"/>
                </a:rPr>
                <a:t>1</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337608</xdr:colOff>
      <xdr:row>73</xdr:row>
      <xdr:rowOff>75935</xdr:rowOff>
    </xdr:from>
    <xdr:ext cx="1295400" cy="504825"/>
    <mc:AlternateContent xmlns:mc="http://schemas.openxmlformats.org/markup-compatibility/2006" xmlns:a14="http://schemas.microsoft.com/office/drawing/2010/main">
      <mc:Choice Requires="a14">
        <xdr:sp macro="" textlink="">
          <xdr:nvSpPr>
            <xdr:cNvPr id="17" name="TextBox 16"/>
            <xdr:cNvSpPr txBox="1"/>
          </xdr:nvSpPr>
          <xdr:spPr>
            <a:xfrm>
              <a:off x="585258" y="3137508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latin typeface="Cambria Math" panose="02040503050406030204" pitchFamily="18" charset="0"/>
                  <a:ea typeface="Cambria Math" panose="02040503050406030204" pitchFamily="18" charset="0"/>
                </a:rPr>
                <a:t>D</a:t>
              </a:r>
              <a:r>
                <a:rPr lang="lt-LT" sz="1400" i="1" baseline="-25000">
                  <a:latin typeface="Cambria Math" panose="02040503050406030204" pitchFamily="18" charset="0"/>
                  <a:ea typeface="Cambria Math" panose="02040503050406030204" pitchFamily="18" charset="0"/>
                </a:rPr>
                <a:t>𝑖</a:t>
              </a:r>
              <a14:m>
                <m:oMath xmlns:m="http://schemas.openxmlformats.org/officeDocument/2006/math">
                  <m:r>
                    <a:rPr lang="lt-LT" sz="1400" b="0" i="1">
                      <a:latin typeface="Cambria Math" panose="02040503050406030204" pitchFamily="18" charset="0"/>
                      <a:ea typeface="Cambria Math" panose="02040503050406030204" pitchFamily="18" charset="0"/>
                    </a:rPr>
                    <m:t>  </m:t>
                  </m:r>
                  <m:r>
                    <a:rPr lang="lt-LT" sz="14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𝐷𝑆</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𝐷𝑆</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𝐾</m:t>
                      </m:r>
                    </m:e>
                    <m:sub>
                      <m:r>
                        <a:rPr lang="en-US" sz="1400" b="0" i="1">
                          <a:latin typeface="Cambria Math" panose="02040503050406030204" pitchFamily="18" charset="0"/>
                          <a:ea typeface="Cambria Math" panose="02040503050406030204" pitchFamily="18" charset="0"/>
                        </a:rPr>
                        <m:t>2</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7" name="TextBox 16"/>
            <xdr:cNvSpPr txBox="1"/>
          </xdr:nvSpPr>
          <xdr:spPr>
            <a:xfrm>
              <a:off x="585258" y="3137508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400" i="1">
                  <a:latin typeface="Cambria Math" panose="02040503050406030204" pitchFamily="18" charset="0"/>
                  <a:ea typeface="Cambria Math" panose="02040503050406030204" pitchFamily="18" charset="0"/>
                </a:rPr>
                <a:t>D</a:t>
              </a:r>
              <a:r>
                <a:rPr lang="lt-LT" sz="1400" i="1" baseline="-25000">
                  <a:latin typeface="Cambria Math" panose="02040503050406030204" pitchFamily="18" charset="0"/>
                  <a:ea typeface="Cambria Math" panose="02040503050406030204" pitchFamily="18" charset="0"/>
                </a:rPr>
                <a:t>𝑖</a:t>
              </a:r>
              <a:r>
                <a:rPr lang="lt-LT" sz="1400" b="0" i="0">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𝐷𝑆</a:t>
              </a:r>
              <a:r>
                <a:rPr lang="lt-LT" sz="1400" b="0" i="0">
                  <a:latin typeface="Cambria Math" panose="02040503050406030204" pitchFamily="18" charset="0"/>
                  <a:ea typeface="Cambria Math" panose="02040503050406030204" pitchFamily="18" charset="0"/>
                </a:rPr>
                <a:t>〗_𝑖/〖</a:t>
              </a:r>
              <a:r>
                <a:rPr lang="en-US" sz="1400" b="0" i="0">
                  <a:latin typeface="Cambria Math" panose="02040503050406030204" pitchFamily="18" charset="0"/>
                  <a:ea typeface="Cambria Math" panose="02040503050406030204" pitchFamily="18" charset="0"/>
                </a:rPr>
                <a:t>𝐷𝑆</a:t>
              </a:r>
              <a:r>
                <a:rPr lang="lt-LT" sz="1400" b="0" i="0">
                  <a:latin typeface="Cambria Math" panose="02040503050406030204" pitchFamily="18" charset="0"/>
                  <a:ea typeface="Cambria Math" panose="02040503050406030204" pitchFamily="18" charset="0"/>
                </a:rPr>
                <a:t>〗_𝑚𝑎𝑥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𝐾</a:t>
              </a:r>
              <a:r>
                <a:rPr lang="lt-LT" sz="1400" b="0" i="0">
                  <a:latin typeface="Cambria Math" panose="02040503050406030204" pitchFamily="18" charset="0"/>
                  <a:ea typeface="Cambria Math" panose="02040503050406030204" pitchFamily="18" charset="0"/>
                </a:rPr>
                <a:t>_</a:t>
              </a:r>
              <a:r>
                <a:rPr lang="en-US" sz="1400" b="0" i="0">
                  <a:latin typeface="Cambria Math" panose="02040503050406030204" pitchFamily="18" charset="0"/>
                  <a:ea typeface="Cambria Math" panose="02040503050406030204" pitchFamily="18" charset="0"/>
                </a:rPr>
                <a:t>2</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187324</xdr:colOff>
      <xdr:row>87</xdr:row>
      <xdr:rowOff>49742</xdr:rowOff>
    </xdr:from>
    <xdr:ext cx="1333501" cy="514349"/>
    <mc:AlternateContent xmlns:mc="http://schemas.openxmlformats.org/markup-compatibility/2006" xmlns:a14="http://schemas.microsoft.com/office/drawing/2010/main">
      <mc:Choice Requires="a14">
        <xdr:sp macro="" textlink="">
          <xdr:nvSpPr>
            <xdr:cNvPr id="18" name="TextBox 17"/>
            <xdr:cNvSpPr txBox="1"/>
          </xdr:nvSpPr>
          <xdr:spPr>
            <a:xfrm>
              <a:off x="434974" y="34349267"/>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400" b="0" i="1">
                      <a:latin typeface="Cambria Math" panose="02040503050406030204" pitchFamily="18" charset="0"/>
                    </a:rPr>
                    <m:t>𝑃</m:t>
                  </m:r>
                  <m:r>
                    <a:rPr lang="en-US" sz="1400" b="0" i="1" baseline="-25000">
                      <a:latin typeface="Cambria Math" panose="02040503050406030204" pitchFamily="18" charset="0"/>
                    </a:rPr>
                    <m:t>𝑖</m:t>
                  </m:r>
                  <m:r>
                    <a:rPr lang="lt-LT" sz="1400" i="1">
                      <a:latin typeface="Cambria Math" panose="02040503050406030204" pitchFamily="18" charset="0"/>
                    </a:rPr>
                    <m:t>=</m:t>
                  </m:r>
                </m:oMath>
              </a14:m>
              <a:r>
                <a:rPr lang="lt-LT" sz="1400"/>
                <a:t> </a:t>
              </a:r>
              <a14:m>
                <m:oMath xmlns:m="http://schemas.openxmlformats.org/officeDocument/2006/math">
                  <m:r>
                    <a:rPr lang="lt-LT" sz="1400" b="0" i="1">
                      <a:solidFill>
                        <a:schemeClr val="tx1"/>
                      </a:solidFill>
                      <a:effectLst/>
                      <a:latin typeface="Cambria Math" panose="02040503050406030204" pitchFamily="18" charset="0"/>
                      <a:ea typeface="+mn-ea"/>
                      <a:cs typeface="+mn-cs"/>
                    </a:rPr>
                    <m:t>𝐵</m:t>
                  </m:r>
                  <m:r>
                    <a:rPr lang="en-US" sz="1400" b="0" i="1" baseline="-25000">
                      <a:solidFill>
                        <a:schemeClr val="tx1"/>
                      </a:solidFill>
                      <a:effectLst/>
                      <a:latin typeface="Cambria Math" panose="02040503050406030204" pitchFamily="18" charset="0"/>
                      <a:ea typeface="+mn-ea"/>
                      <a:cs typeface="+mn-cs"/>
                    </a:rPr>
                    <m:t>𝑖</m:t>
                  </m:r>
                </m:oMath>
              </a14:m>
              <a:r>
                <a:rPr lang="lt-LT" sz="1400" baseline="-25000"/>
                <a:t>  </a:t>
              </a:r>
              <a14:m>
                <m:oMath xmlns:m="http://schemas.openxmlformats.org/officeDocument/2006/math">
                  <m:r>
                    <a:rPr lang="lt-LT" sz="1400" i="1" baseline="0">
                      <a:solidFill>
                        <a:schemeClr val="tx1"/>
                      </a:solidFill>
                      <a:effectLst/>
                      <a:latin typeface="Cambria Math" panose="02040503050406030204" pitchFamily="18" charset="0"/>
                      <a:ea typeface="+mn-ea"/>
                      <a:cs typeface="+mn-cs"/>
                    </a:rPr>
                    <m:t> </m:t>
                  </m:r>
                  <m:r>
                    <a:rPr lang="lt-LT" sz="1400" i="1">
                      <a:solidFill>
                        <a:schemeClr val="tx1"/>
                      </a:solidFill>
                      <a:effectLst/>
                      <a:latin typeface="Cambria Math" panose="02040503050406030204" pitchFamily="18" charset="0"/>
                      <a:ea typeface="+mn-ea"/>
                      <a:cs typeface="+mn-cs"/>
                    </a:rPr>
                    <m:t>×</m:t>
                  </m:r>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t>𝐿</m:t>
                  </m:r>
                  <m:r>
                    <a:rPr kumimoji="0" lang="en-US" sz="1400" b="0" i="1" u="none" strike="noStrike" kern="0" cap="none" spc="0" normalizeH="0" baseline="-25000" noProof="0">
                      <a:ln>
                        <a:noFill/>
                      </a:ln>
                      <a:solidFill>
                        <a:prstClr val="black"/>
                      </a:solidFill>
                      <a:effectLst/>
                      <a:uLnTx/>
                      <a:uFillTx/>
                      <a:latin typeface="Cambria Math" panose="02040503050406030204" pitchFamily="18" charset="0"/>
                      <a:ea typeface="+mn-ea"/>
                      <a:cs typeface="+mn-cs"/>
                    </a:rPr>
                    <m:t>𝑖</m:t>
                  </m:r>
                  <m:r>
                    <m:rPr>
                      <m:nor/>
                    </m:rPr>
                    <a:rPr kumimoji="0" lang="lt-LT" sz="1400" b="0" i="0" u="none" strike="noStrike" kern="0" cap="none" spc="0" normalizeH="0" baseline="-25000" noProof="0">
                      <a:ln>
                        <a:noFill/>
                      </a:ln>
                      <a:solidFill>
                        <a:prstClr val="black"/>
                      </a:solidFill>
                      <a:effectLst/>
                      <a:uLnTx/>
                      <a:uFillTx/>
                      <a:latin typeface="+mn-lt"/>
                      <a:ea typeface="+mn-ea"/>
                      <a:cs typeface="+mn-cs"/>
                    </a:rPr>
                    <m:t> </m:t>
                  </m:r>
                </m:oMath>
              </a14:m>
              <a:endParaRPr lang="lt-LT" sz="1400" baseline="-25000"/>
            </a:p>
          </xdr:txBody>
        </xdr:sp>
      </mc:Choice>
      <mc:Fallback xmlns="">
        <xdr:sp macro="" textlink="">
          <xdr:nvSpPr>
            <xdr:cNvPr id="18" name="TextBox 17"/>
            <xdr:cNvSpPr txBox="1"/>
          </xdr:nvSpPr>
          <xdr:spPr>
            <a:xfrm>
              <a:off x="434974" y="34349267"/>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latin typeface="Cambria Math" panose="02040503050406030204" pitchFamily="18" charset="0"/>
                </a:rPr>
                <a:t>𝑃</a:t>
              </a:r>
              <a:r>
                <a:rPr lang="en-US" sz="1400" b="0" i="0" baseline="-25000">
                  <a:latin typeface="Cambria Math" panose="02040503050406030204" pitchFamily="18" charset="0"/>
                </a:rPr>
                <a:t>𝑖</a:t>
              </a:r>
              <a:r>
                <a:rPr lang="lt-LT" sz="1400" i="0">
                  <a:latin typeface="Cambria Math" panose="02040503050406030204" pitchFamily="18" charset="0"/>
                </a:rPr>
                <a:t>=</a:t>
              </a:r>
              <a:r>
                <a:rPr lang="lt-LT" sz="1400"/>
                <a:t> </a:t>
              </a:r>
              <a:r>
                <a:rPr lang="lt-LT" sz="1400" b="0" i="0">
                  <a:solidFill>
                    <a:schemeClr val="tx1"/>
                  </a:solidFill>
                  <a:effectLst/>
                  <a:latin typeface="Cambria Math" panose="02040503050406030204" pitchFamily="18" charset="0"/>
                  <a:ea typeface="+mn-ea"/>
                  <a:cs typeface="+mn-cs"/>
                </a:rPr>
                <a:t>𝐵</a:t>
              </a:r>
              <a:r>
                <a:rPr lang="en-US" sz="1400" b="0" i="0" baseline="-25000">
                  <a:solidFill>
                    <a:schemeClr val="tx1"/>
                  </a:solidFill>
                  <a:effectLst/>
                  <a:latin typeface="Cambria Math" panose="02040503050406030204" pitchFamily="18" charset="0"/>
                  <a:ea typeface="+mn-ea"/>
                  <a:cs typeface="+mn-cs"/>
                </a:rPr>
                <a:t>𝑖</a:t>
              </a:r>
              <a:r>
                <a:rPr lang="lt-LT" sz="1400" baseline="-25000"/>
                <a:t>  </a:t>
              </a:r>
              <a:r>
                <a:rPr lang="lt-LT" sz="1400" i="0" baseline="0">
                  <a:solidFill>
                    <a:schemeClr val="tx1"/>
                  </a:solidFill>
                  <a:effectLst/>
                  <a:latin typeface="Cambria Math" panose="02040503050406030204" pitchFamily="18" charset="0"/>
                  <a:ea typeface="+mn-ea"/>
                  <a:cs typeface="+mn-cs"/>
                </a:rPr>
                <a:t> </a:t>
              </a:r>
              <a:r>
                <a:rPr lang="lt-LT" sz="1400" i="0">
                  <a:solidFill>
                    <a:schemeClr val="tx1"/>
                  </a:solidFill>
                  <a:effectLst/>
                  <a:latin typeface="Cambria Math" panose="02040503050406030204" pitchFamily="18" charset="0"/>
                  <a:ea typeface="+mn-ea"/>
                  <a:cs typeface="+mn-cs"/>
                </a:rPr>
                <a:t>×</a:t>
              </a: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𝐿</a:t>
              </a:r>
              <a:r>
                <a:rPr kumimoji="0" lang="en-US"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𝑖</a:t>
              </a:r>
              <a:r>
                <a:rPr kumimoji="0" lang="lt-LT"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 </a:t>
              </a:r>
              <a:r>
                <a:rPr kumimoji="0" lang="lt-LT" sz="1400" b="0" i="0" u="none" strike="noStrike" kern="0" cap="none" spc="0" normalizeH="0" baseline="-25000" noProof="0">
                  <a:ln>
                    <a:noFill/>
                  </a:ln>
                  <a:solidFill>
                    <a:prstClr val="black"/>
                  </a:solidFill>
                  <a:effectLst/>
                  <a:uLnTx/>
                  <a:uFillTx/>
                  <a:latin typeface="+mn-lt"/>
                  <a:ea typeface="+mn-ea"/>
                  <a:cs typeface="+mn-cs"/>
                </a:rPr>
                <a:t>"</a:t>
              </a:r>
              <a:endParaRPr lang="lt-LT" sz="1400" baseline="-25000"/>
            </a:p>
          </xdr:txBody>
        </xdr:sp>
      </mc:Fallback>
    </mc:AlternateContent>
    <xdr:clientData/>
  </xdr:oneCellAnchor>
  <xdr:twoCellAnchor>
    <xdr:from>
      <xdr:col>0</xdr:col>
      <xdr:colOff>0</xdr:colOff>
      <xdr:row>99</xdr:row>
      <xdr:rowOff>0</xdr:rowOff>
    </xdr:from>
    <xdr:to>
      <xdr:col>0</xdr:col>
      <xdr:colOff>204848</xdr:colOff>
      <xdr:row>99</xdr:row>
      <xdr:rowOff>151861</xdr:rowOff>
    </xdr:to>
    <xdr:sp macro="" textlink="">
      <xdr:nvSpPr>
        <xdr:cNvPr id="19" name="Freeform 18"/>
        <xdr:cNvSpPr>
          <a:spLocks noEditPoints="1"/>
        </xdr:cNvSpPr>
      </xdr:nvSpPr>
      <xdr:spPr bwMode="auto">
        <a:xfrm>
          <a:off x="0" y="36823650"/>
          <a:ext cx="204848" cy="151861"/>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42333</xdr:colOff>
      <xdr:row>129</xdr:row>
      <xdr:rowOff>179916</xdr:rowOff>
    </xdr:from>
    <xdr:to>
      <xdr:col>0</xdr:col>
      <xdr:colOff>218606</xdr:colOff>
      <xdr:row>130</xdr:row>
      <xdr:rowOff>150802</xdr:rowOff>
    </xdr:to>
    <xdr:sp macro="" textlink="">
      <xdr:nvSpPr>
        <xdr:cNvPr id="20" name="Freeform 19"/>
        <xdr:cNvSpPr>
          <a:spLocks noEditPoints="1"/>
        </xdr:cNvSpPr>
      </xdr:nvSpPr>
      <xdr:spPr bwMode="auto">
        <a:xfrm>
          <a:off x="42333" y="43509141"/>
          <a:ext cx="176273" cy="161386"/>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171450</xdr:colOff>
          <xdr:row>38</xdr:row>
          <xdr:rowOff>95250</xdr:rowOff>
        </xdr:from>
        <xdr:to>
          <xdr:col>10</xdr:col>
          <xdr:colOff>447675</xdr:colOff>
          <xdr:row>38</xdr:row>
          <xdr:rowOff>314325</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243157</xdr:colOff>
      <xdr:row>82</xdr:row>
      <xdr:rowOff>133350</xdr:rowOff>
    </xdr:from>
    <xdr:ext cx="1295400" cy="504825"/>
    <mc:AlternateContent xmlns:mc="http://schemas.openxmlformats.org/markup-compatibility/2006" xmlns:a14="http://schemas.microsoft.com/office/drawing/2010/main">
      <mc:Choice Requires="a14">
        <xdr:sp macro="" textlink="">
          <xdr:nvSpPr>
            <xdr:cNvPr id="18" name="TextBox 17"/>
            <xdr:cNvSpPr txBox="1"/>
          </xdr:nvSpPr>
          <xdr:spPr>
            <a:xfrm>
              <a:off x="243157" y="134016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𝑇</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latin typeface="Cambria Math" panose="02040503050406030204" pitchFamily="18" charset="0"/>
                        </a:rPr>
                      </m:ctrlPr>
                    </m:fPr>
                    <m:num>
                      <m:sSub>
                        <m:sSubPr>
                          <m:ctrlPr>
                            <a:rPr lang="lt-LT" sz="140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𝑖</m:t>
                          </m:r>
                        </m:sub>
                      </m:sSub>
                    </m:num>
                    <m:den>
                      <m:sSub>
                        <m:sSubPr>
                          <m:ctrlPr>
                            <a:rPr lang="lt-LT" sz="1400" i="1">
                              <a:latin typeface="Cambria Math" panose="02040503050406030204" pitchFamily="18" charset="0"/>
                            </a:rPr>
                          </m:ctrlPr>
                        </m:sSubPr>
                        <m:e>
                          <m:r>
                            <a:rPr lang="en-US" sz="1400" b="0" i="1">
                              <a:latin typeface="Cambria Math" panose="02040503050406030204" pitchFamily="18" charset="0"/>
                            </a:rPr>
                            <m:t>𝐵</m:t>
                          </m:r>
                        </m:e>
                        <m:sub>
                          <m:r>
                            <a:rPr lang="lt-LT" sz="1400" b="0" i="1">
                              <a:latin typeface="Cambria Math" panose="02040503050406030204" pitchFamily="18" charset="0"/>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8" name="TextBox 17"/>
            <xdr:cNvSpPr txBox="1"/>
          </xdr:nvSpPr>
          <xdr:spPr>
            <a:xfrm>
              <a:off x="243157" y="134016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en-US"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𝑇</a:t>
              </a: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_𝑖</a:t>
              </a:r>
              <a:r>
                <a:rPr lang="lt-LT" sz="1400" i="0">
                  <a:latin typeface="Cambria Math" panose="02040503050406030204" pitchFamily="18" charset="0"/>
                </a:rPr>
                <a:t>=</a:t>
              </a:r>
              <a:r>
                <a:rPr lang="lt-LT" sz="1400" i="1"/>
                <a:t> </a:t>
              </a:r>
              <a:r>
                <a:rPr lang="en-US" sz="1400" b="0" i="0">
                  <a:latin typeface="Cambria Math" panose="02040503050406030204" pitchFamily="18" charset="0"/>
                </a:rPr>
                <a:t>𝐵</a:t>
              </a:r>
              <a:r>
                <a:rPr lang="lt-LT" sz="1400" b="0" i="0">
                  <a:latin typeface="Cambria Math" panose="02040503050406030204" pitchFamily="18" charset="0"/>
                </a:rPr>
                <a:t>_</a:t>
              </a:r>
              <a:r>
                <a:rPr lang="en-US" sz="1400" b="0" i="0">
                  <a:latin typeface="Cambria Math" panose="02040503050406030204" pitchFamily="18" charset="0"/>
                </a:rPr>
                <a:t>𝑖</a:t>
              </a:r>
              <a:r>
                <a:rPr lang="lt-LT" sz="1400" b="0" i="0">
                  <a:latin typeface="Cambria Math" panose="02040503050406030204" pitchFamily="18" charset="0"/>
                </a:rPr>
                <a:t>/</a:t>
              </a:r>
              <a:r>
                <a:rPr lang="en-US" sz="1400" b="0" i="0">
                  <a:latin typeface="Cambria Math" panose="02040503050406030204" pitchFamily="18" charset="0"/>
                </a:rPr>
                <a:t>𝐵</a:t>
              </a:r>
              <a:r>
                <a:rPr lang="lt-LT" sz="1400" b="0" i="0">
                  <a:latin typeface="Cambria Math" panose="02040503050406030204" pitchFamily="18" charset="0"/>
                </a:rPr>
                <a:t>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0</xdr:col>
      <xdr:colOff>257175</xdr:colOff>
      <xdr:row>77</xdr:row>
      <xdr:rowOff>152400</xdr:rowOff>
    </xdr:from>
    <xdr:ext cx="1295400" cy="504825"/>
    <mc:AlternateContent xmlns:mc="http://schemas.openxmlformats.org/markup-compatibility/2006" xmlns:a14="http://schemas.microsoft.com/office/drawing/2010/main">
      <mc:Choice Requires="a14">
        <xdr:sp macro="" textlink="">
          <xdr:nvSpPr>
            <xdr:cNvPr id="19" name="TextBox 18"/>
            <xdr:cNvSpPr txBox="1"/>
          </xdr:nvSpPr>
          <xdr:spPr>
            <a:xfrm>
              <a:off x="257175" y="124491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b>
                    <m:sSubPr>
                      <m:ctrlPr>
                        <a:rPr lang="lt-LT" sz="1100" b="0" i="1">
                          <a:solidFill>
                            <a:schemeClr val="tx1"/>
                          </a:solidFill>
                          <a:effectLst/>
                          <a:latin typeface="Cambria Math" panose="02040503050406030204" pitchFamily="18" charset="0"/>
                          <a:ea typeface="+mn-ea"/>
                          <a:cs typeface="+mn-cs"/>
                        </a:rPr>
                      </m:ctrlPr>
                    </m:sSubPr>
                    <m:e>
                      <m:r>
                        <a:rPr lang="lt-LT" sz="1100" b="0" i="1">
                          <a:solidFill>
                            <a:schemeClr val="tx1"/>
                          </a:solidFill>
                          <a:effectLst/>
                          <a:latin typeface="Cambria Math" panose="02040503050406030204" pitchFamily="18" charset="0"/>
                          <a:ea typeface="+mn-ea"/>
                          <a:cs typeface="+mn-cs"/>
                        </a:rPr>
                        <m:t>𝑃</m:t>
                      </m:r>
                    </m:e>
                    <m:sub>
                      <m:r>
                        <a:rPr lang="lt-LT" sz="1100" b="0" i="1">
                          <a:solidFill>
                            <a:schemeClr val="tx1"/>
                          </a:solidFill>
                          <a:effectLst/>
                          <a:latin typeface="Cambria Math" panose="02040503050406030204" pitchFamily="18" charset="0"/>
                          <a:ea typeface="+mn-ea"/>
                          <a:cs typeface="+mn-cs"/>
                        </a:rPr>
                        <m:t>𝑖</m:t>
                      </m:r>
                    </m:sub>
                  </m:sSub>
                </m:oMath>
              </a14:m>
              <a:r>
                <a:rPr lang="lt-LT" sz="1400" i="1"/>
                <a:t> </a:t>
              </a:r>
              <a14:m>
                <m:oMath xmlns:m="http://schemas.openxmlformats.org/officeDocument/2006/math">
                  <m:r>
                    <a:rPr lang="lt-LT" sz="1400" i="1">
                      <a:latin typeface="Cambria Math" panose="02040503050406030204" pitchFamily="18" charset="0"/>
                    </a:rPr>
                    <m:t>=</m:t>
                  </m:r>
                </m:oMath>
              </a14:m>
              <a:r>
                <a:rPr lang="lt-LT" sz="1400" i="1"/>
                <a:t> </a:t>
              </a:r>
              <a14:m>
                <m:oMath xmlns:m="http://schemas.openxmlformats.org/officeDocument/2006/math">
                  <m:f>
                    <m:fPr>
                      <m:ctrlPr>
                        <a:rPr lang="lt-LT" sz="1400" i="1">
                          <a:latin typeface="Cambria Math" panose="02040503050406030204" pitchFamily="18" charset="0"/>
                        </a:rPr>
                      </m:ctrlPr>
                    </m:fPr>
                    <m:num>
                      <m:sSub>
                        <m:sSubPr>
                          <m:ctrlPr>
                            <a:rPr lang="lt-LT" sz="1400" i="1">
                              <a:latin typeface="Cambria Math" panose="02040503050406030204" pitchFamily="18" charset="0"/>
                            </a:rPr>
                          </m:ctrlPr>
                        </m:sSubPr>
                        <m:e>
                          <m:r>
                            <a:rPr lang="lt-LT" sz="1400" b="0" i="1">
                              <a:latin typeface="Cambria Math" panose="02040503050406030204" pitchFamily="18" charset="0"/>
                            </a:rPr>
                            <m:t>𝐵</m:t>
                          </m:r>
                        </m:e>
                        <m:sub>
                          <m:r>
                            <a:rPr lang="lt-LT" sz="1400" b="0" i="1">
                              <a:latin typeface="Cambria Math" panose="02040503050406030204" pitchFamily="18" charset="0"/>
                            </a:rPr>
                            <m:t>𝑖</m:t>
                          </m:r>
                        </m:sub>
                      </m:sSub>
                    </m:num>
                    <m:den>
                      <m:sSub>
                        <m:sSubPr>
                          <m:ctrlPr>
                            <a:rPr lang="lt-LT" sz="1400" i="1">
                              <a:latin typeface="Cambria Math" panose="02040503050406030204" pitchFamily="18" charset="0"/>
                            </a:rPr>
                          </m:ctrlPr>
                        </m:sSubPr>
                        <m:e>
                          <m:r>
                            <a:rPr lang="lt-LT" sz="1400" b="0" i="1">
                              <a:latin typeface="Cambria Math" panose="02040503050406030204" pitchFamily="18" charset="0"/>
                            </a:rPr>
                            <m:t>𝐵</m:t>
                          </m:r>
                        </m:e>
                        <m:sub>
                          <m:r>
                            <a:rPr lang="lt-LT" sz="1400" b="0" i="1">
                              <a:latin typeface="Cambria Math" panose="02040503050406030204" pitchFamily="18" charset="0"/>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9" name="TextBox 18"/>
            <xdr:cNvSpPr txBox="1"/>
          </xdr:nvSpPr>
          <xdr:spPr>
            <a:xfrm>
              <a:off x="257175" y="124491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lt-LT" sz="1100" b="0" i="0">
                  <a:solidFill>
                    <a:schemeClr val="tx1"/>
                  </a:solidFill>
                  <a:effectLst/>
                  <a:latin typeface="Cambria Math" panose="02040503050406030204" pitchFamily="18" charset="0"/>
                  <a:ea typeface="+mn-ea"/>
                  <a:cs typeface="+mn-cs"/>
                </a:rPr>
                <a:t>𝑃</a:t>
              </a:r>
              <a:r>
                <a:rPr lang="lt-LT" sz="1100" b="0" i="0">
                  <a:solidFill>
                    <a:schemeClr val="tx1"/>
                  </a:solidFill>
                  <a:effectLst/>
                  <a:latin typeface="+mn-lt"/>
                  <a:ea typeface="+mn-ea"/>
                  <a:cs typeface="+mn-cs"/>
                </a:rPr>
                <a:t>_𝑖</a:t>
              </a:r>
              <a:r>
                <a:rPr lang="lt-LT" sz="1400" i="1"/>
                <a:t> </a:t>
              </a:r>
              <a:r>
                <a:rPr lang="lt-LT" sz="1400" i="0">
                  <a:latin typeface="Cambria Math" panose="02040503050406030204" pitchFamily="18" charset="0"/>
                </a:rPr>
                <a:t>=</a:t>
              </a:r>
              <a:r>
                <a:rPr lang="lt-LT" sz="1400" i="1"/>
                <a:t> </a:t>
              </a:r>
              <a:r>
                <a:rPr lang="lt-LT" sz="1400" b="0" i="0">
                  <a:latin typeface="Cambria Math" panose="02040503050406030204" pitchFamily="18" charset="0"/>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p>
          </xdr:txBody>
        </xdr:sp>
      </mc:Fallback>
    </mc:AlternateContent>
    <xdr:clientData/>
  </xdr:oneCellAnchor>
  <xdr:oneCellAnchor>
    <xdr:from>
      <xdr:col>0</xdr:col>
      <xdr:colOff>225136</xdr:colOff>
      <xdr:row>73</xdr:row>
      <xdr:rowOff>144607</xdr:rowOff>
    </xdr:from>
    <xdr:ext cx="1333501" cy="514349"/>
    <mc:AlternateContent xmlns:mc="http://schemas.openxmlformats.org/markup-compatibility/2006" xmlns:a14="http://schemas.microsoft.com/office/drawing/2010/main">
      <mc:Choice Requires="a14">
        <xdr:sp macro="" textlink="">
          <xdr:nvSpPr>
            <xdr:cNvPr id="20" name="TextBox 19"/>
            <xdr:cNvSpPr txBox="1"/>
          </xdr:nvSpPr>
          <xdr:spPr>
            <a:xfrm>
              <a:off x="225136" y="210216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20" name="TextBox 19"/>
            <xdr:cNvSpPr txBox="1"/>
          </xdr:nvSpPr>
          <xdr:spPr>
            <a:xfrm>
              <a:off x="225136" y="21021675"/>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mc:AlternateContent xmlns:mc="http://schemas.openxmlformats.org/markup-compatibility/2006">
    <mc:Choice xmlns:a14="http://schemas.microsoft.com/office/drawing/2010/main" Requires="a14">
      <xdr:twoCellAnchor editAs="oneCell">
        <xdr:from>
          <xdr:col>10</xdr:col>
          <xdr:colOff>171450</xdr:colOff>
          <xdr:row>52</xdr:row>
          <xdr:rowOff>180975</xdr:rowOff>
        </xdr:from>
        <xdr:to>
          <xdr:col>10</xdr:col>
          <xdr:colOff>447675</xdr:colOff>
          <xdr:row>54</xdr:row>
          <xdr:rowOff>9525</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xdr:row>
          <xdr:rowOff>0</xdr:rowOff>
        </xdr:from>
        <xdr:to>
          <xdr:col>10</xdr:col>
          <xdr:colOff>457200</xdr:colOff>
          <xdr:row>65</xdr:row>
          <xdr:rowOff>0</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22</xdr:row>
          <xdr:rowOff>0</xdr:rowOff>
        </xdr:from>
        <xdr:to>
          <xdr:col>10</xdr:col>
          <xdr:colOff>466725</xdr:colOff>
          <xdr:row>23</xdr:row>
          <xdr:rowOff>28575</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22</xdr:row>
          <xdr:rowOff>171450</xdr:rowOff>
        </xdr:from>
        <xdr:to>
          <xdr:col>10</xdr:col>
          <xdr:colOff>466725</xdr:colOff>
          <xdr:row>24</xdr:row>
          <xdr:rowOff>9525</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171450</xdr:rowOff>
        </xdr:from>
        <xdr:to>
          <xdr:col>10</xdr:col>
          <xdr:colOff>466725</xdr:colOff>
          <xdr:row>25</xdr:row>
          <xdr:rowOff>9525</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381000</xdr:colOff>
      <xdr:row>88</xdr:row>
      <xdr:rowOff>38100</xdr:rowOff>
    </xdr:from>
    <xdr:to>
      <xdr:col>11</xdr:col>
      <xdr:colOff>2382</xdr:colOff>
      <xdr:row>89</xdr:row>
      <xdr:rowOff>19050</xdr:rowOff>
    </xdr:to>
    <xdr:sp macro="" textlink="">
      <xdr:nvSpPr>
        <xdr:cNvPr id="13" name="Freeform 12">
          <a:hlinkClick xmlns:r="http://schemas.openxmlformats.org/officeDocument/2006/relationships" r:id="rId1"/>
        </xdr:cNvPr>
        <xdr:cNvSpPr>
          <a:spLocks noEditPoints="1"/>
        </xdr:cNvSpPr>
      </xdr:nvSpPr>
      <xdr:spPr bwMode="auto">
        <a:xfrm>
          <a:off x="7210425" y="23202900"/>
          <a:ext cx="164307" cy="17145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65597</xdr:colOff>
      <xdr:row>94</xdr:row>
      <xdr:rowOff>29114</xdr:rowOff>
    </xdr:from>
    <xdr:to>
      <xdr:col>0</xdr:col>
      <xdr:colOff>271523</xdr:colOff>
      <xdr:row>94</xdr:row>
      <xdr:rowOff>179927</xdr:rowOff>
    </xdr:to>
    <xdr:sp macro="" textlink="">
      <xdr:nvSpPr>
        <xdr:cNvPr id="14" name="Freeform 13"/>
        <xdr:cNvSpPr>
          <a:spLocks noEditPoints="1"/>
        </xdr:cNvSpPr>
      </xdr:nvSpPr>
      <xdr:spPr bwMode="auto">
        <a:xfrm>
          <a:off x="65597" y="24470264"/>
          <a:ext cx="205926"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lumMod val="95000"/>
            </a:schemeClr>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10</xdr:col>
      <xdr:colOff>371475</xdr:colOff>
      <xdr:row>129</xdr:row>
      <xdr:rowOff>38099</xdr:rowOff>
    </xdr:from>
    <xdr:to>
      <xdr:col>11</xdr:col>
      <xdr:colOff>2382</xdr:colOff>
      <xdr:row>130</xdr:row>
      <xdr:rowOff>28574</xdr:rowOff>
    </xdr:to>
    <xdr:sp macro="" textlink="">
      <xdr:nvSpPr>
        <xdr:cNvPr id="15" name="Freeform 14">
          <a:hlinkClick xmlns:r="http://schemas.openxmlformats.org/officeDocument/2006/relationships" r:id="rId1"/>
        </xdr:cNvPr>
        <xdr:cNvSpPr>
          <a:spLocks noEditPoints="1"/>
        </xdr:cNvSpPr>
      </xdr:nvSpPr>
      <xdr:spPr bwMode="auto">
        <a:xfrm>
          <a:off x="7200900" y="30156149"/>
          <a:ext cx="173832" cy="180975"/>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2</xdr:row>
      <xdr:rowOff>0</xdr:rowOff>
    </xdr:from>
    <xdr:to>
      <xdr:col>0</xdr:col>
      <xdr:colOff>211935</xdr:colOff>
      <xdr:row>2</xdr:row>
      <xdr:rowOff>153987</xdr:rowOff>
    </xdr:to>
    <xdr:sp macro="" textlink="">
      <xdr:nvSpPr>
        <xdr:cNvPr id="16" name="Freeform 15">
          <a:hlinkClick xmlns:r="http://schemas.openxmlformats.org/officeDocument/2006/relationships" r:id="rId2"/>
        </xdr:cNvPr>
        <xdr:cNvSpPr>
          <a:spLocks noEditPoints="1"/>
        </xdr:cNvSpPr>
      </xdr:nvSpPr>
      <xdr:spPr bwMode="auto">
        <a:xfrm>
          <a:off x="59535" y="4381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0</xdr:rowOff>
    </xdr:from>
    <xdr:to>
      <xdr:col>0</xdr:col>
      <xdr:colOff>211935</xdr:colOff>
      <xdr:row>3</xdr:row>
      <xdr:rowOff>153987</xdr:rowOff>
    </xdr:to>
    <xdr:sp macro="" textlink="">
      <xdr:nvSpPr>
        <xdr:cNvPr id="17" name="Freeform 16">
          <a:hlinkClick xmlns:r="http://schemas.openxmlformats.org/officeDocument/2006/relationships" r:id="rId3"/>
        </xdr:cNvPr>
        <xdr:cNvSpPr>
          <a:spLocks noEditPoints="1"/>
        </xdr:cNvSpPr>
      </xdr:nvSpPr>
      <xdr:spPr bwMode="auto">
        <a:xfrm>
          <a:off x="59535" y="6286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4</xdr:row>
      <xdr:rowOff>0</xdr:rowOff>
    </xdr:from>
    <xdr:to>
      <xdr:col>0</xdr:col>
      <xdr:colOff>211935</xdr:colOff>
      <xdr:row>4</xdr:row>
      <xdr:rowOff>153987</xdr:rowOff>
    </xdr:to>
    <xdr:sp macro="" textlink="">
      <xdr:nvSpPr>
        <xdr:cNvPr id="22" name="Freeform 21">
          <a:hlinkClick xmlns:r="http://schemas.openxmlformats.org/officeDocument/2006/relationships" r:id="rId4"/>
        </xdr:cNvPr>
        <xdr:cNvSpPr>
          <a:spLocks noEditPoints="1"/>
        </xdr:cNvSpPr>
      </xdr:nvSpPr>
      <xdr:spPr bwMode="auto">
        <a:xfrm>
          <a:off x="59535" y="8191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100</xdr:row>
      <xdr:rowOff>0</xdr:rowOff>
    </xdr:from>
    <xdr:to>
      <xdr:col>0</xdr:col>
      <xdr:colOff>263076</xdr:colOff>
      <xdr:row>100</xdr:row>
      <xdr:rowOff>150813</xdr:rowOff>
    </xdr:to>
    <xdr:sp macro="" textlink="">
      <xdr:nvSpPr>
        <xdr:cNvPr id="24" name="Freeform 23"/>
        <xdr:cNvSpPr>
          <a:spLocks noEditPoints="1"/>
        </xdr:cNvSpPr>
      </xdr:nvSpPr>
      <xdr:spPr bwMode="auto">
        <a:xfrm>
          <a:off x="57150" y="25622250"/>
          <a:ext cx="205926"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lumMod val="95000"/>
            </a:schemeClr>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30</xdr:row>
      <xdr:rowOff>0</xdr:rowOff>
    </xdr:from>
    <xdr:to>
      <xdr:col>0</xdr:col>
      <xdr:colOff>272601</xdr:colOff>
      <xdr:row>30</xdr:row>
      <xdr:rowOff>150813</xdr:rowOff>
    </xdr:to>
    <xdr:sp macro="" textlink="">
      <xdr:nvSpPr>
        <xdr:cNvPr id="25" name="Freeform 24"/>
        <xdr:cNvSpPr>
          <a:spLocks noEditPoints="1"/>
        </xdr:cNvSpPr>
      </xdr:nvSpPr>
      <xdr:spPr bwMode="auto">
        <a:xfrm>
          <a:off x="66675" y="8591550"/>
          <a:ext cx="205926"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lumMod val="95000"/>
            </a:schemeClr>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85725</xdr:colOff>
      <xdr:row>81</xdr:row>
      <xdr:rowOff>9525</xdr:rowOff>
    </xdr:from>
    <xdr:to>
      <xdr:col>0</xdr:col>
      <xdr:colOff>291651</xdr:colOff>
      <xdr:row>81</xdr:row>
      <xdr:rowOff>160338</xdr:rowOff>
    </xdr:to>
    <xdr:sp macro="" textlink="">
      <xdr:nvSpPr>
        <xdr:cNvPr id="26" name="Freeform 25"/>
        <xdr:cNvSpPr>
          <a:spLocks noEditPoints="1"/>
        </xdr:cNvSpPr>
      </xdr:nvSpPr>
      <xdr:spPr bwMode="auto">
        <a:xfrm>
          <a:off x="85725" y="22459950"/>
          <a:ext cx="205926" cy="1508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lumMod val="95000"/>
            </a:schemeClr>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8</xdr:col>
      <xdr:colOff>534178</xdr:colOff>
      <xdr:row>29</xdr:row>
      <xdr:rowOff>588817</xdr:rowOff>
    </xdr:from>
    <xdr:to>
      <xdr:col>8</xdr:col>
      <xdr:colOff>579897</xdr:colOff>
      <xdr:row>29</xdr:row>
      <xdr:rowOff>701388</xdr:rowOff>
    </xdr:to>
    <xdr:sp macro="" textlink="">
      <xdr:nvSpPr>
        <xdr:cNvPr id="27" name="Isosceles Triangle 26"/>
        <xdr:cNvSpPr/>
      </xdr:nvSpPr>
      <xdr:spPr>
        <a:xfrm rot="5400000" flipH="1">
          <a:off x="6103184" y="8311516"/>
          <a:ext cx="112571" cy="4571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xdr:col>
      <xdr:colOff>65965</xdr:colOff>
      <xdr:row>102</xdr:row>
      <xdr:rowOff>116275</xdr:rowOff>
    </xdr:from>
    <xdr:to>
      <xdr:col>1</xdr:col>
      <xdr:colOff>165026</xdr:colOff>
      <xdr:row>102</xdr:row>
      <xdr:rowOff>169693</xdr:rowOff>
    </xdr:to>
    <xdr:sp macro="" textlink="">
      <xdr:nvSpPr>
        <xdr:cNvPr id="28" name="Isosceles Triangle 27"/>
        <xdr:cNvSpPr/>
      </xdr:nvSpPr>
      <xdr:spPr>
        <a:xfrm rot="10800000">
          <a:off x="376985" y="25483877"/>
          <a:ext cx="99061" cy="53418"/>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180975</xdr:colOff>
          <xdr:row>21</xdr:row>
          <xdr:rowOff>457200</xdr:rowOff>
        </xdr:from>
        <xdr:to>
          <xdr:col>11</xdr:col>
          <xdr:colOff>457200</xdr:colOff>
          <xdr:row>23</xdr:row>
          <xdr:rowOff>28575</xdr:rowOff>
        </xdr:to>
        <xdr:sp macro="" textlink="">
          <xdr:nvSpPr>
            <xdr:cNvPr id="65537" name="Check Box 1" hidden="1">
              <a:extLst>
                <a:ext uri="{63B3BB69-23CF-44E3-9099-C40C66FF867C}">
                  <a14:compatExt spid="_x0000_s6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290782</xdr:colOff>
      <xdr:row>60</xdr:row>
      <xdr:rowOff>57150</xdr:rowOff>
    </xdr:from>
    <xdr:ext cx="1295400" cy="504825"/>
    <mc:AlternateContent xmlns:mc="http://schemas.openxmlformats.org/markup-compatibility/2006" xmlns:a14="http://schemas.microsoft.com/office/drawing/2010/main">
      <mc:Choice Requires="a14">
        <xdr:sp macro="" textlink="">
          <xdr:nvSpPr>
            <xdr:cNvPr id="10" name="TextBox 9"/>
            <xdr:cNvSpPr txBox="1"/>
          </xdr:nvSpPr>
          <xdr:spPr>
            <a:xfrm>
              <a:off x="290782" y="174783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10" name="TextBox 9"/>
            <xdr:cNvSpPr txBox="1"/>
          </xdr:nvSpPr>
          <xdr:spPr>
            <a:xfrm>
              <a:off x="290782" y="17478375"/>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oneCellAnchor>
    <xdr:from>
      <xdr:col>0</xdr:col>
      <xdr:colOff>266699</xdr:colOff>
      <xdr:row>54</xdr:row>
      <xdr:rowOff>0</xdr:rowOff>
    </xdr:from>
    <xdr:ext cx="1401763" cy="504825"/>
    <mc:AlternateContent xmlns:mc="http://schemas.openxmlformats.org/markup-compatibility/2006" xmlns:a14="http://schemas.microsoft.com/office/drawing/2010/main">
      <mc:Choice Requires="a14">
        <xdr:sp macro="" textlink="">
          <xdr:nvSpPr>
            <xdr:cNvPr id="11" name="TextBox 10"/>
            <xdr:cNvSpPr txBox="1"/>
          </xdr:nvSpPr>
          <xdr:spPr>
            <a:xfrm>
              <a:off x="266699" y="162591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11" name="TextBox 10"/>
            <xdr:cNvSpPr txBox="1"/>
          </xdr:nvSpPr>
          <xdr:spPr>
            <a:xfrm>
              <a:off x="266699" y="16259175"/>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mc:AlternateContent xmlns:mc="http://schemas.openxmlformats.org/markup-compatibility/2006">
    <mc:Choice xmlns:a14="http://schemas.microsoft.com/office/drawing/2010/main" Requires="a14">
      <xdr:twoCellAnchor editAs="oneCell">
        <xdr:from>
          <xdr:col>11</xdr:col>
          <xdr:colOff>180975</xdr:colOff>
          <xdr:row>22</xdr:row>
          <xdr:rowOff>161925</xdr:rowOff>
        </xdr:from>
        <xdr:to>
          <xdr:col>11</xdr:col>
          <xdr:colOff>457200</xdr:colOff>
          <xdr:row>24</xdr:row>
          <xdr:rowOff>0</xdr:rowOff>
        </xdr:to>
        <xdr:sp macro="" textlink="">
          <xdr:nvSpPr>
            <xdr:cNvPr id="65552" name="Check Box 16" hidden="1">
              <a:extLst>
                <a:ext uri="{63B3BB69-23CF-44E3-9099-C40C66FF867C}">
                  <a14:compatExt spid="_x0000_s6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32</xdr:row>
          <xdr:rowOff>19050</xdr:rowOff>
        </xdr:from>
        <xdr:to>
          <xdr:col>10</xdr:col>
          <xdr:colOff>419100</xdr:colOff>
          <xdr:row>32</xdr:row>
          <xdr:rowOff>238125</xdr:rowOff>
        </xdr:to>
        <xdr:sp macro="" textlink="">
          <xdr:nvSpPr>
            <xdr:cNvPr id="65553" name="Check Box 17" hidden="1">
              <a:extLst>
                <a:ext uri="{63B3BB69-23CF-44E3-9099-C40C66FF867C}">
                  <a14:compatExt spid="_x0000_s6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9525</xdr:rowOff>
        </xdr:from>
        <xdr:to>
          <xdr:col>10</xdr:col>
          <xdr:colOff>419100</xdr:colOff>
          <xdr:row>33</xdr:row>
          <xdr:rowOff>228600</xdr:rowOff>
        </xdr:to>
        <xdr:sp macro="" textlink="">
          <xdr:nvSpPr>
            <xdr:cNvPr id="65554" name="Check Box 18" hidden="1">
              <a:extLst>
                <a:ext uri="{63B3BB69-23CF-44E3-9099-C40C66FF867C}">
                  <a14:compatExt spid="_x0000_s6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39</xdr:row>
          <xdr:rowOff>19050</xdr:rowOff>
        </xdr:from>
        <xdr:to>
          <xdr:col>10</xdr:col>
          <xdr:colOff>409575</xdr:colOff>
          <xdr:row>39</xdr:row>
          <xdr:rowOff>238125</xdr:rowOff>
        </xdr:to>
        <xdr:sp macro="" textlink="">
          <xdr:nvSpPr>
            <xdr:cNvPr id="65555" name="Check Box 19" hidden="1">
              <a:extLst>
                <a:ext uri="{63B3BB69-23CF-44E3-9099-C40C66FF867C}">
                  <a14:compatExt spid="_x0000_s6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40</xdr:row>
          <xdr:rowOff>0</xdr:rowOff>
        </xdr:from>
        <xdr:to>
          <xdr:col>10</xdr:col>
          <xdr:colOff>409575</xdr:colOff>
          <xdr:row>40</xdr:row>
          <xdr:rowOff>219075</xdr:rowOff>
        </xdr:to>
        <xdr:sp macro="" textlink="">
          <xdr:nvSpPr>
            <xdr:cNvPr id="65556" name="Check Box 20" hidden="1">
              <a:extLst>
                <a:ext uri="{63B3BB69-23CF-44E3-9099-C40C66FF867C}">
                  <a14:compatExt spid="_x0000_s6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57150</xdr:colOff>
      <xdr:row>58</xdr:row>
      <xdr:rowOff>19050</xdr:rowOff>
    </xdr:from>
    <xdr:to>
      <xdr:col>0</xdr:col>
      <xdr:colOff>277813</xdr:colOff>
      <xdr:row>58</xdr:row>
      <xdr:rowOff>207963</xdr:rowOff>
    </xdr:to>
    <xdr:sp macro="" textlink="">
      <xdr:nvSpPr>
        <xdr:cNvPr id="15" name="Freeform 14"/>
        <xdr:cNvSpPr>
          <a:spLocks noEditPoints="1"/>
        </xdr:cNvSpPr>
      </xdr:nvSpPr>
      <xdr:spPr bwMode="auto">
        <a:xfrm>
          <a:off x="57150" y="1423987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11</xdr:col>
      <xdr:colOff>409575</xdr:colOff>
      <xdr:row>66</xdr:row>
      <xdr:rowOff>38100</xdr:rowOff>
    </xdr:from>
    <xdr:to>
      <xdr:col>11</xdr:col>
      <xdr:colOff>564357</xdr:colOff>
      <xdr:row>67</xdr:row>
      <xdr:rowOff>9526</xdr:rowOff>
    </xdr:to>
    <xdr:sp macro="" textlink="">
      <xdr:nvSpPr>
        <xdr:cNvPr id="16" name="Freeform 15">
          <a:hlinkClick xmlns:r="http://schemas.openxmlformats.org/officeDocument/2006/relationships" r:id="rId1"/>
        </xdr:cNvPr>
        <xdr:cNvSpPr>
          <a:spLocks noEditPoints="1"/>
        </xdr:cNvSpPr>
      </xdr:nvSpPr>
      <xdr:spPr bwMode="auto">
        <a:xfrm>
          <a:off x="7429500" y="6981825"/>
          <a:ext cx="154782" cy="161926"/>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66675</xdr:colOff>
      <xdr:row>18</xdr:row>
      <xdr:rowOff>28575</xdr:rowOff>
    </xdr:from>
    <xdr:to>
      <xdr:col>0</xdr:col>
      <xdr:colOff>287338</xdr:colOff>
      <xdr:row>18</xdr:row>
      <xdr:rowOff>217488</xdr:rowOff>
    </xdr:to>
    <xdr:sp macro="" textlink="">
      <xdr:nvSpPr>
        <xdr:cNvPr id="17" name="Freeform 16"/>
        <xdr:cNvSpPr>
          <a:spLocks noEditPoints="1"/>
        </xdr:cNvSpPr>
      </xdr:nvSpPr>
      <xdr:spPr bwMode="auto">
        <a:xfrm>
          <a:off x="66675" y="3533775"/>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chemeClr val="accent2">
            <a:lumMod val="50000"/>
          </a:schemeClr>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2</xdr:row>
      <xdr:rowOff>0</xdr:rowOff>
    </xdr:from>
    <xdr:to>
      <xdr:col>0</xdr:col>
      <xdr:colOff>211935</xdr:colOff>
      <xdr:row>2</xdr:row>
      <xdr:rowOff>153987</xdr:rowOff>
    </xdr:to>
    <xdr:sp macro="" textlink="">
      <xdr:nvSpPr>
        <xdr:cNvPr id="18" name="Freeform 17">
          <a:hlinkClick xmlns:r="http://schemas.openxmlformats.org/officeDocument/2006/relationships" r:id="rId2"/>
        </xdr:cNvPr>
        <xdr:cNvSpPr>
          <a:spLocks noEditPoints="1"/>
        </xdr:cNvSpPr>
      </xdr:nvSpPr>
      <xdr:spPr bwMode="auto">
        <a:xfrm>
          <a:off x="59535" y="4381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0</xdr:rowOff>
    </xdr:from>
    <xdr:to>
      <xdr:col>0</xdr:col>
      <xdr:colOff>211935</xdr:colOff>
      <xdr:row>3</xdr:row>
      <xdr:rowOff>153987</xdr:rowOff>
    </xdr:to>
    <xdr:sp macro="" textlink="">
      <xdr:nvSpPr>
        <xdr:cNvPr id="19" name="Freeform 18">
          <a:hlinkClick xmlns:r="http://schemas.openxmlformats.org/officeDocument/2006/relationships" r:id="rId3"/>
        </xdr:cNvPr>
        <xdr:cNvSpPr>
          <a:spLocks noEditPoints="1"/>
        </xdr:cNvSpPr>
      </xdr:nvSpPr>
      <xdr:spPr bwMode="auto">
        <a:xfrm>
          <a:off x="59535" y="6286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4</xdr:row>
      <xdr:rowOff>0</xdr:rowOff>
    </xdr:from>
    <xdr:to>
      <xdr:col>0</xdr:col>
      <xdr:colOff>211935</xdr:colOff>
      <xdr:row>4</xdr:row>
      <xdr:rowOff>153987</xdr:rowOff>
    </xdr:to>
    <xdr:sp macro="" textlink="">
      <xdr:nvSpPr>
        <xdr:cNvPr id="20" name="Freeform 19">
          <a:hlinkClick xmlns:r="http://schemas.openxmlformats.org/officeDocument/2006/relationships" r:id="rId4"/>
        </xdr:cNvPr>
        <xdr:cNvSpPr>
          <a:spLocks noEditPoints="1"/>
        </xdr:cNvSpPr>
      </xdr:nvSpPr>
      <xdr:spPr bwMode="auto">
        <a:xfrm>
          <a:off x="59535" y="819150"/>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57150</xdr:colOff>
      <xdr:row>28</xdr:row>
      <xdr:rowOff>0</xdr:rowOff>
    </xdr:from>
    <xdr:to>
      <xdr:col>0</xdr:col>
      <xdr:colOff>277813</xdr:colOff>
      <xdr:row>28</xdr:row>
      <xdr:rowOff>188913</xdr:rowOff>
    </xdr:to>
    <xdr:sp macro="" textlink="">
      <xdr:nvSpPr>
        <xdr:cNvPr id="21" name="Freeform 20"/>
        <xdr:cNvSpPr>
          <a:spLocks noEditPoints="1"/>
        </xdr:cNvSpPr>
      </xdr:nvSpPr>
      <xdr:spPr bwMode="auto">
        <a:xfrm>
          <a:off x="57150" y="66675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341312</xdr:colOff>
      <xdr:row>89</xdr:row>
      <xdr:rowOff>89218</xdr:rowOff>
    </xdr:from>
    <xdr:to>
      <xdr:col>5</xdr:col>
      <xdr:colOff>484188</xdr:colOff>
      <xdr:row>89</xdr:row>
      <xdr:rowOff>134937</xdr:rowOff>
    </xdr:to>
    <xdr:sp macro="" textlink="">
      <xdr:nvSpPr>
        <xdr:cNvPr id="23" name="Isosceles Triangle 22"/>
        <xdr:cNvSpPr/>
      </xdr:nvSpPr>
      <xdr:spPr>
        <a:xfrm rot="10800000" flipV="1">
          <a:off x="3817937" y="20044093"/>
          <a:ext cx="142876" cy="4571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11</xdr:col>
      <xdr:colOff>387748</xdr:colOff>
      <xdr:row>153</xdr:row>
      <xdr:rowOff>38497</xdr:rowOff>
    </xdr:from>
    <xdr:to>
      <xdr:col>11</xdr:col>
      <xdr:colOff>537767</xdr:colOff>
      <xdr:row>154</xdr:row>
      <xdr:rowOff>0</xdr:rowOff>
    </xdr:to>
    <xdr:sp macro="" textlink="">
      <xdr:nvSpPr>
        <xdr:cNvPr id="26" name="Freeform 25">
          <a:hlinkClick xmlns:r="http://schemas.openxmlformats.org/officeDocument/2006/relationships" r:id="rId1"/>
        </xdr:cNvPr>
        <xdr:cNvSpPr>
          <a:spLocks noEditPoints="1"/>
        </xdr:cNvSpPr>
      </xdr:nvSpPr>
      <xdr:spPr bwMode="auto">
        <a:xfrm>
          <a:off x="7154467" y="28464669"/>
          <a:ext cx="150019" cy="150019"/>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39687</xdr:colOff>
      <xdr:row>71</xdr:row>
      <xdr:rowOff>0</xdr:rowOff>
    </xdr:from>
    <xdr:to>
      <xdr:col>0</xdr:col>
      <xdr:colOff>260350</xdr:colOff>
      <xdr:row>72</xdr:row>
      <xdr:rowOff>398</xdr:rowOff>
    </xdr:to>
    <xdr:sp macro="" textlink="">
      <xdr:nvSpPr>
        <xdr:cNvPr id="28" name="Freeform 27"/>
        <xdr:cNvSpPr>
          <a:spLocks noEditPoints="1"/>
        </xdr:cNvSpPr>
      </xdr:nvSpPr>
      <xdr:spPr bwMode="auto">
        <a:xfrm>
          <a:off x="39687" y="15835313"/>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59531</xdr:colOff>
      <xdr:row>95</xdr:row>
      <xdr:rowOff>0</xdr:rowOff>
    </xdr:from>
    <xdr:to>
      <xdr:col>0</xdr:col>
      <xdr:colOff>280194</xdr:colOff>
      <xdr:row>96</xdr:row>
      <xdr:rowOff>20241</xdr:rowOff>
    </xdr:to>
    <xdr:sp macro="" textlink="">
      <xdr:nvSpPr>
        <xdr:cNvPr id="29" name="Freeform 28"/>
        <xdr:cNvSpPr>
          <a:spLocks noEditPoints="1"/>
        </xdr:cNvSpPr>
      </xdr:nvSpPr>
      <xdr:spPr bwMode="auto">
        <a:xfrm>
          <a:off x="59531" y="17710547"/>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10</xdr:col>
      <xdr:colOff>390525</xdr:colOff>
      <xdr:row>26</xdr:row>
      <xdr:rowOff>38101</xdr:rowOff>
    </xdr:from>
    <xdr:to>
      <xdr:col>10</xdr:col>
      <xdr:colOff>440055</xdr:colOff>
      <xdr:row>26</xdr:row>
      <xdr:rowOff>137162</xdr:rowOff>
    </xdr:to>
    <xdr:sp macro="" textlink="">
      <xdr:nvSpPr>
        <xdr:cNvPr id="24" name="Isosceles Triangle 23"/>
        <xdr:cNvSpPr/>
      </xdr:nvSpPr>
      <xdr:spPr>
        <a:xfrm rot="5400000">
          <a:off x="6661784" y="5835017"/>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5</xdr:col>
      <xdr:colOff>325438</xdr:colOff>
      <xdr:row>83</xdr:row>
      <xdr:rowOff>97474</xdr:rowOff>
    </xdr:from>
    <xdr:to>
      <xdr:col>5</xdr:col>
      <xdr:colOff>454665</xdr:colOff>
      <xdr:row>83</xdr:row>
      <xdr:rowOff>143193</xdr:rowOff>
    </xdr:to>
    <xdr:sp macro="" textlink="">
      <xdr:nvSpPr>
        <xdr:cNvPr id="27" name="Isosceles Triangle 26"/>
        <xdr:cNvSpPr/>
      </xdr:nvSpPr>
      <xdr:spPr>
        <a:xfrm rot="10800000" flipH="1">
          <a:off x="3802063" y="18806162"/>
          <a:ext cx="129227" cy="4571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0</xdr:colOff>
      <xdr:row>50</xdr:row>
      <xdr:rowOff>0</xdr:rowOff>
    </xdr:from>
    <xdr:ext cx="1333501" cy="514349"/>
    <mc:AlternateContent xmlns:mc="http://schemas.openxmlformats.org/markup-compatibility/2006" xmlns:a14="http://schemas.microsoft.com/office/drawing/2010/main">
      <mc:Choice Requires="a14">
        <xdr:sp macro="" textlink="">
          <xdr:nvSpPr>
            <xdr:cNvPr id="31" name="TextBox 30"/>
            <xdr:cNvSpPr txBox="1"/>
          </xdr:nvSpPr>
          <xdr:spPr>
            <a:xfrm>
              <a:off x="293688" y="13374688"/>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1" name="TextBox 30"/>
            <xdr:cNvSpPr txBox="1"/>
          </xdr:nvSpPr>
          <xdr:spPr>
            <a:xfrm>
              <a:off x="293688" y="13374688"/>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35</xdr:row>
          <xdr:rowOff>47625</xdr:rowOff>
        </xdr:from>
        <xdr:to>
          <xdr:col>9</xdr:col>
          <xdr:colOff>457200</xdr:colOff>
          <xdr:row>35</xdr:row>
          <xdr:rowOff>266700</xdr:rowOff>
        </xdr:to>
        <xdr:sp macro="" textlink="">
          <xdr:nvSpPr>
            <xdr:cNvPr id="66573" name="Check Box 13" hidden="1">
              <a:extLst>
                <a:ext uri="{63B3BB69-23CF-44E3-9099-C40C66FF867C}">
                  <a14:compatExt spid="_x0000_s6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36</xdr:row>
          <xdr:rowOff>38100</xdr:rowOff>
        </xdr:from>
        <xdr:to>
          <xdr:col>9</xdr:col>
          <xdr:colOff>457200</xdr:colOff>
          <xdr:row>36</xdr:row>
          <xdr:rowOff>257175</xdr:rowOff>
        </xdr:to>
        <xdr:sp macro="" textlink="">
          <xdr:nvSpPr>
            <xdr:cNvPr id="66575" name="Check Box 15" hidden="1">
              <a:extLst>
                <a:ext uri="{63B3BB69-23CF-44E3-9099-C40C66FF867C}">
                  <a14:compatExt spid="_x0000_s6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28575</xdr:rowOff>
        </xdr:from>
        <xdr:to>
          <xdr:col>9</xdr:col>
          <xdr:colOff>457200</xdr:colOff>
          <xdr:row>37</xdr:row>
          <xdr:rowOff>247650</xdr:rowOff>
        </xdr:to>
        <xdr:sp macro="" textlink="">
          <xdr:nvSpPr>
            <xdr:cNvPr id="66576" name="Check Box 16" hidden="1">
              <a:extLst>
                <a:ext uri="{63B3BB69-23CF-44E3-9099-C40C66FF867C}">
                  <a14:compatExt spid="_x0000_s6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21</xdr:row>
          <xdr:rowOff>428625</xdr:rowOff>
        </xdr:from>
        <xdr:to>
          <xdr:col>10</xdr:col>
          <xdr:colOff>476250</xdr:colOff>
          <xdr:row>23</xdr:row>
          <xdr:rowOff>0</xdr:rowOff>
        </xdr:to>
        <xdr:sp macro="" textlink="">
          <xdr:nvSpPr>
            <xdr:cNvPr id="66578" name="Check Box 18" hidden="1">
              <a:extLst>
                <a:ext uri="{63B3BB69-23CF-44E3-9099-C40C66FF867C}">
                  <a14:compatExt spid="_x0000_s6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22</xdr:row>
          <xdr:rowOff>171450</xdr:rowOff>
        </xdr:from>
        <xdr:to>
          <xdr:col>10</xdr:col>
          <xdr:colOff>476250</xdr:colOff>
          <xdr:row>24</xdr:row>
          <xdr:rowOff>19050</xdr:rowOff>
        </xdr:to>
        <xdr:sp macro="" textlink="">
          <xdr:nvSpPr>
            <xdr:cNvPr id="66579" name="Check Box 19" hidden="1">
              <a:extLst>
                <a:ext uri="{63B3BB69-23CF-44E3-9099-C40C66FF867C}">
                  <a14:compatExt spid="_x0000_s6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42</xdr:row>
          <xdr:rowOff>9525</xdr:rowOff>
        </xdr:from>
        <xdr:to>
          <xdr:col>9</xdr:col>
          <xdr:colOff>447675</xdr:colOff>
          <xdr:row>42</xdr:row>
          <xdr:rowOff>228600</xdr:rowOff>
        </xdr:to>
        <xdr:sp macro="" textlink="">
          <xdr:nvSpPr>
            <xdr:cNvPr id="66580" name="Check Box 20" hidden="1">
              <a:extLst>
                <a:ext uri="{63B3BB69-23CF-44E3-9099-C40C66FF867C}">
                  <a14:compatExt spid="_x0000_s66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43</xdr:row>
          <xdr:rowOff>38100</xdr:rowOff>
        </xdr:from>
        <xdr:to>
          <xdr:col>9</xdr:col>
          <xdr:colOff>466725</xdr:colOff>
          <xdr:row>43</xdr:row>
          <xdr:rowOff>257175</xdr:rowOff>
        </xdr:to>
        <xdr:sp macro="" textlink="">
          <xdr:nvSpPr>
            <xdr:cNvPr id="66581" name="Check Box 21" hidden="1">
              <a:extLst>
                <a:ext uri="{63B3BB69-23CF-44E3-9099-C40C66FF867C}">
                  <a14:compatExt spid="_x0000_s66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44</xdr:row>
          <xdr:rowOff>28575</xdr:rowOff>
        </xdr:from>
        <xdr:to>
          <xdr:col>9</xdr:col>
          <xdr:colOff>466725</xdr:colOff>
          <xdr:row>44</xdr:row>
          <xdr:rowOff>247650</xdr:rowOff>
        </xdr:to>
        <xdr:sp macro="" textlink="">
          <xdr:nvSpPr>
            <xdr:cNvPr id="66582" name="Check Box 22" hidden="1">
              <a:extLst>
                <a:ext uri="{63B3BB69-23CF-44E3-9099-C40C66FF867C}">
                  <a14:compatExt spid="_x0000_s66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58345</xdr:colOff>
      <xdr:row>2</xdr:row>
      <xdr:rowOff>38100</xdr:rowOff>
    </xdr:from>
    <xdr:to>
      <xdr:col>0</xdr:col>
      <xdr:colOff>207169</xdr:colOff>
      <xdr:row>2</xdr:row>
      <xdr:rowOff>188233</xdr:rowOff>
    </xdr:to>
    <xdr:sp macro="" textlink="">
      <xdr:nvSpPr>
        <xdr:cNvPr id="17" name="Freeform 16">
          <a:hlinkClick xmlns:r="http://schemas.openxmlformats.org/officeDocument/2006/relationships" r:id="rId1"/>
        </xdr:cNvPr>
        <xdr:cNvSpPr>
          <a:spLocks noEditPoints="1"/>
        </xdr:cNvSpPr>
      </xdr:nvSpPr>
      <xdr:spPr bwMode="auto">
        <a:xfrm>
          <a:off x="58345" y="476250"/>
          <a:ext cx="148824" cy="150133"/>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59535</xdr:colOff>
      <xdr:row>3</xdr:row>
      <xdr:rowOff>26790</xdr:rowOff>
    </xdr:from>
    <xdr:to>
      <xdr:col>0</xdr:col>
      <xdr:colOff>211935</xdr:colOff>
      <xdr:row>3</xdr:row>
      <xdr:rowOff>180777</xdr:rowOff>
    </xdr:to>
    <xdr:sp macro="" textlink="">
      <xdr:nvSpPr>
        <xdr:cNvPr id="18" name="Freeform 17">
          <a:hlinkClick xmlns:r="http://schemas.openxmlformats.org/officeDocument/2006/relationships" r:id="rId2"/>
        </xdr:cNvPr>
        <xdr:cNvSpPr>
          <a:spLocks noEditPoints="1"/>
        </xdr:cNvSpPr>
      </xdr:nvSpPr>
      <xdr:spPr bwMode="auto">
        <a:xfrm>
          <a:off x="59535" y="654845"/>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53582</xdr:colOff>
      <xdr:row>4</xdr:row>
      <xdr:rowOff>20836</xdr:rowOff>
    </xdr:from>
    <xdr:to>
      <xdr:col>0</xdr:col>
      <xdr:colOff>205982</xdr:colOff>
      <xdr:row>4</xdr:row>
      <xdr:rowOff>174823</xdr:rowOff>
    </xdr:to>
    <xdr:sp macro="" textlink="">
      <xdr:nvSpPr>
        <xdr:cNvPr id="19" name="Freeform 18">
          <a:hlinkClick xmlns:r="http://schemas.openxmlformats.org/officeDocument/2006/relationships" r:id="rId3"/>
        </xdr:cNvPr>
        <xdr:cNvSpPr>
          <a:spLocks noEditPoints="1"/>
        </xdr:cNvSpPr>
      </xdr:nvSpPr>
      <xdr:spPr bwMode="auto">
        <a:xfrm>
          <a:off x="53582" y="839391"/>
          <a:ext cx="152400" cy="153987"/>
        </a:xfrm>
        <a:custGeom>
          <a:avLst/>
          <a:gdLst/>
          <a:ahLst/>
          <a:cxnLst>
            <a:cxn ang="0">
              <a:pos x="31" y="62"/>
            </a:cxn>
            <a:cxn ang="0">
              <a:pos x="0" y="31"/>
            </a:cxn>
            <a:cxn ang="0">
              <a:pos x="31" y="0"/>
            </a:cxn>
            <a:cxn ang="0">
              <a:pos x="61" y="31"/>
            </a:cxn>
            <a:cxn ang="0">
              <a:pos x="31" y="62"/>
            </a:cxn>
            <a:cxn ang="0">
              <a:pos x="40" y="47"/>
            </a:cxn>
            <a:cxn ang="0">
              <a:pos x="40" y="44"/>
            </a:cxn>
            <a:cxn ang="0">
              <a:pos x="28" y="31"/>
            </a:cxn>
            <a:cxn ang="0">
              <a:pos x="40" y="19"/>
            </a:cxn>
            <a:cxn ang="0">
              <a:pos x="40" y="15"/>
            </a:cxn>
            <a:cxn ang="0">
              <a:pos x="36" y="11"/>
            </a:cxn>
            <a:cxn ang="0">
              <a:pos x="33" y="11"/>
            </a:cxn>
            <a:cxn ang="0">
              <a:pos x="14" y="29"/>
            </a:cxn>
            <a:cxn ang="0">
              <a:pos x="14" y="33"/>
            </a:cxn>
            <a:cxn ang="0">
              <a:pos x="33" y="51"/>
            </a:cxn>
            <a:cxn ang="0">
              <a:pos x="36" y="51"/>
            </a:cxn>
            <a:cxn ang="0">
              <a:pos x="40" y="47"/>
            </a:cxn>
          </a:cxnLst>
          <a:rect l="0" t="0" r="r" b="b"/>
          <a:pathLst>
            <a:path w="61" h="62">
              <a:moveTo>
                <a:pt x="31" y="62"/>
              </a:moveTo>
              <a:cubicBezTo>
                <a:pt x="14" y="62"/>
                <a:pt x="0" y="48"/>
                <a:pt x="0" y="31"/>
              </a:cubicBezTo>
              <a:cubicBezTo>
                <a:pt x="0" y="14"/>
                <a:pt x="14" y="0"/>
                <a:pt x="31" y="0"/>
              </a:cubicBezTo>
              <a:cubicBezTo>
                <a:pt x="48" y="0"/>
                <a:pt x="61" y="14"/>
                <a:pt x="61" y="31"/>
              </a:cubicBezTo>
              <a:cubicBezTo>
                <a:pt x="61" y="48"/>
                <a:pt x="48" y="62"/>
                <a:pt x="31" y="62"/>
              </a:cubicBezTo>
              <a:close/>
              <a:moveTo>
                <a:pt x="40" y="47"/>
              </a:moveTo>
              <a:cubicBezTo>
                <a:pt x="41" y="46"/>
                <a:pt x="41" y="45"/>
                <a:pt x="40" y="44"/>
              </a:cubicBezTo>
              <a:cubicBezTo>
                <a:pt x="28" y="31"/>
                <a:pt x="28" y="31"/>
                <a:pt x="28" y="31"/>
              </a:cubicBezTo>
              <a:cubicBezTo>
                <a:pt x="40" y="19"/>
                <a:pt x="40" y="19"/>
                <a:pt x="40" y="19"/>
              </a:cubicBezTo>
              <a:cubicBezTo>
                <a:pt x="41" y="18"/>
                <a:pt x="41" y="16"/>
                <a:pt x="40" y="15"/>
              </a:cubicBezTo>
              <a:cubicBezTo>
                <a:pt x="36" y="11"/>
                <a:pt x="36" y="11"/>
                <a:pt x="36" y="11"/>
              </a:cubicBezTo>
              <a:cubicBezTo>
                <a:pt x="35" y="10"/>
                <a:pt x="34" y="10"/>
                <a:pt x="33" y="11"/>
              </a:cubicBezTo>
              <a:cubicBezTo>
                <a:pt x="14" y="29"/>
                <a:pt x="14" y="29"/>
                <a:pt x="14" y="29"/>
              </a:cubicBezTo>
              <a:cubicBezTo>
                <a:pt x="13" y="30"/>
                <a:pt x="13" y="32"/>
                <a:pt x="14" y="33"/>
              </a:cubicBezTo>
              <a:cubicBezTo>
                <a:pt x="33" y="51"/>
                <a:pt x="33" y="51"/>
                <a:pt x="33" y="51"/>
              </a:cubicBezTo>
              <a:cubicBezTo>
                <a:pt x="34" y="52"/>
                <a:pt x="35" y="52"/>
                <a:pt x="36" y="51"/>
              </a:cubicBezTo>
              <a:lnTo>
                <a:pt x="40" y="47"/>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70184</xdr:colOff>
      <xdr:row>30</xdr:row>
      <xdr:rowOff>10026</xdr:rowOff>
    </xdr:from>
    <xdr:to>
      <xdr:col>1</xdr:col>
      <xdr:colOff>84</xdr:colOff>
      <xdr:row>30</xdr:row>
      <xdr:rowOff>198939</xdr:rowOff>
    </xdr:to>
    <xdr:sp macro="" textlink="">
      <xdr:nvSpPr>
        <xdr:cNvPr id="20" name="Freeform 19"/>
        <xdr:cNvSpPr>
          <a:spLocks noEditPoints="1"/>
        </xdr:cNvSpPr>
      </xdr:nvSpPr>
      <xdr:spPr bwMode="auto">
        <a:xfrm>
          <a:off x="70184" y="10016289"/>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50131</xdr:colOff>
      <xdr:row>18</xdr:row>
      <xdr:rowOff>40105</xdr:rowOff>
    </xdr:from>
    <xdr:to>
      <xdr:col>0</xdr:col>
      <xdr:colOff>270794</xdr:colOff>
      <xdr:row>18</xdr:row>
      <xdr:rowOff>229018</xdr:rowOff>
    </xdr:to>
    <xdr:sp macro="" textlink="">
      <xdr:nvSpPr>
        <xdr:cNvPr id="21" name="Freeform 20"/>
        <xdr:cNvSpPr>
          <a:spLocks noEditPoints="1"/>
        </xdr:cNvSpPr>
      </xdr:nvSpPr>
      <xdr:spPr bwMode="auto">
        <a:xfrm>
          <a:off x="50131" y="408071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endParaRPr>
        </a:p>
      </xdr:txBody>
    </xdr:sp>
    <xdr:clientData/>
  </xdr:twoCellAnchor>
  <xdr:twoCellAnchor>
    <xdr:from>
      <xdr:col>10</xdr:col>
      <xdr:colOff>409575</xdr:colOff>
      <xdr:row>71</xdr:row>
      <xdr:rowOff>38100</xdr:rowOff>
    </xdr:from>
    <xdr:to>
      <xdr:col>10</xdr:col>
      <xdr:colOff>564357</xdr:colOff>
      <xdr:row>72</xdr:row>
      <xdr:rowOff>9526</xdr:rowOff>
    </xdr:to>
    <xdr:sp macro="" textlink="">
      <xdr:nvSpPr>
        <xdr:cNvPr id="22" name="Freeform 21">
          <a:hlinkClick xmlns:r="http://schemas.openxmlformats.org/officeDocument/2006/relationships" r:id="rId4"/>
        </xdr:cNvPr>
        <xdr:cNvSpPr>
          <a:spLocks noEditPoints="1"/>
        </xdr:cNvSpPr>
      </xdr:nvSpPr>
      <xdr:spPr bwMode="auto">
        <a:xfrm>
          <a:off x="7210425" y="15125700"/>
          <a:ext cx="154782"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40106</xdr:colOff>
      <xdr:row>63</xdr:row>
      <xdr:rowOff>0</xdr:rowOff>
    </xdr:from>
    <xdr:to>
      <xdr:col>0</xdr:col>
      <xdr:colOff>260769</xdr:colOff>
      <xdr:row>63</xdr:row>
      <xdr:rowOff>188913</xdr:rowOff>
    </xdr:to>
    <xdr:sp macro="" textlink="">
      <xdr:nvSpPr>
        <xdr:cNvPr id="23" name="Freeform 22"/>
        <xdr:cNvSpPr>
          <a:spLocks noEditPoints="1"/>
        </xdr:cNvSpPr>
      </xdr:nvSpPr>
      <xdr:spPr bwMode="auto">
        <a:xfrm>
          <a:off x="40106" y="16012026"/>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30079</xdr:colOff>
      <xdr:row>77</xdr:row>
      <xdr:rowOff>20053</xdr:rowOff>
    </xdr:from>
    <xdr:to>
      <xdr:col>0</xdr:col>
      <xdr:colOff>250742</xdr:colOff>
      <xdr:row>78</xdr:row>
      <xdr:rowOff>18466</xdr:rowOff>
    </xdr:to>
    <xdr:sp macro="" textlink="">
      <xdr:nvSpPr>
        <xdr:cNvPr id="25" name="Freeform 24"/>
        <xdr:cNvSpPr>
          <a:spLocks noEditPoints="1"/>
        </xdr:cNvSpPr>
      </xdr:nvSpPr>
      <xdr:spPr bwMode="auto">
        <a:xfrm>
          <a:off x="30079" y="18669000"/>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40105</xdr:colOff>
      <xdr:row>104</xdr:row>
      <xdr:rowOff>0</xdr:rowOff>
    </xdr:from>
    <xdr:to>
      <xdr:col>0</xdr:col>
      <xdr:colOff>260768</xdr:colOff>
      <xdr:row>104</xdr:row>
      <xdr:rowOff>188913</xdr:rowOff>
    </xdr:to>
    <xdr:sp macro="" textlink="">
      <xdr:nvSpPr>
        <xdr:cNvPr id="26" name="Freeform 25"/>
        <xdr:cNvSpPr>
          <a:spLocks noEditPoints="1"/>
        </xdr:cNvSpPr>
      </xdr:nvSpPr>
      <xdr:spPr bwMode="auto">
        <a:xfrm>
          <a:off x="40105" y="20924921"/>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0</xdr:col>
      <xdr:colOff>40106</xdr:colOff>
      <xdr:row>132</xdr:row>
      <xdr:rowOff>0</xdr:rowOff>
    </xdr:from>
    <xdr:to>
      <xdr:col>0</xdr:col>
      <xdr:colOff>260769</xdr:colOff>
      <xdr:row>132</xdr:row>
      <xdr:rowOff>188913</xdr:rowOff>
    </xdr:to>
    <xdr:sp macro="" textlink="">
      <xdr:nvSpPr>
        <xdr:cNvPr id="28" name="Freeform 27"/>
        <xdr:cNvSpPr>
          <a:spLocks noEditPoints="1"/>
        </xdr:cNvSpPr>
      </xdr:nvSpPr>
      <xdr:spPr bwMode="auto">
        <a:xfrm>
          <a:off x="40106" y="26188737"/>
          <a:ext cx="220663" cy="188913"/>
        </a:xfrm>
        <a:custGeom>
          <a:avLst/>
          <a:gdLst/>
          <a:ahLst/>
          <a:cxnLst>
            <a:cxn ang="0">
              <a:pos x="55" y="32"/>
            </a:cxn>
            <a:cxn ang="0">
              <a:pos x="49" y="32"/>
            </a:cxn>
            <a:cxn ang="0">
              <a:pos x="47" y="36"/>
            </a:cxn>
            <a:cxn ang="0">
              <a:pos x="47" y="38"/>
            </a:cxn>
            <a:cxn ang="0">
              <a:pos x="45" y="44"/>
            </a:cxn>
            <a:cxn ang="0">
              <a:pos x="34" y="55"/>
            </a:cxn>
            <a:cxn ang="0">
              <a:pos x="23" y="52"/>
            </a:cxn>
            <a:cxn ang="0">
              <a:pos x="15" y="50"/>
            </a:cxn>
            <a:cxn ang="0">
              <a:pos x="4" y="50"/>
            </a:cxn>
            <a:cxn ang="0">
              <a:pos x="0" y="45"/>
            </a:cxn>
            <a:cxn ang="0">
              <a:pos x="0" y="23"/>
            </a:cxn>
            <a:cxn ang="0">
              <a:pos x="4" y="18"/>
            </a:cxn>
            <a:cxn ang="0">
              <a:pos x="15" y="18"/>
            </a:cxn>
            <a:cxn ang="0">
              <a:pos x="20" y="14"/>
            </a:cxn>
            <a:cxn ang="0">
              <a:pos x="23" y="9"/>
            </a:cxn>
            <a:cxn ang="0">
              <a:pos x="32" y="0"/>
            </a:cxn>
            <a:cxn ang="0">
              <a:pos x="42" y="9"/>
            </a:cxn>
            <a:cxn ang="0">
              <a:pos x="41" y="13"/>
            </a:cxn>
            <a:cxn ang="0">
              <a:pos x="55" y="13"/>
            </a:cxn>
            <a:cxn ang="0">
              <a:pos x="64" y="23"/>
            </a:cxn>
            <a:cxn ang="0">
              <a:pos x="55" y="32"/>
            </a:cxn>
            <a:cxn ang="0">
              <a:pos x="7" y="41"/>
            </a:cxn>
            <a:cxn ang="0">
              <a:pos x="4" y="43"/>
            </a:cxn>
            <a:cxn ang="0">
              <a:pos x="7" y="45"/>
            </a:cxn>
            <a:cxn ang="0">
              <a:pos x="9" y="43"/>
            </a:cxn>
            <a:cxn ang="0">
              <a:pos x="7" y="41"/>
            </a:cxn>
            <a:cxn ang="0">
              <a:pos x="55" y="18"/>
            </a:cxn>
            <a:cxn ang="0">
              <a:pos x="34" y="18"/>
            </a:cxn>
            <a:cxn ang="0">
              <a:pos x="37" y="9"/>
            </a:cxn>
            <a:cxn ang="0">
              <a:pos x="32" y="4"/>
            </a:cxn>
            <a:cxn ang="0">
              <a:pos x="29" y="9"/>
            </a:cxn>
            <a:cxn ang="0">
              <a:pos x="27" y="12"/>
            </a:cxn>
            <a:cxn ang="0">
              <a:pos x="23" y="17"/>
            </a:cxn>
            <a:cxn ang="0">
              <a:pos x="15" y="23"/>
            </a:cxn>
            <a:cxn ang="0">
              <a:pos x="13" y="23"/>
            </a:cxn>
            <a:cxn ang="0">
              <a:pos x="13" y="45"/>
            </a:cxn>
            <a:cxn ang="0">
              <a:pos x="15" y="45"/>
            </a:cxn>
            <a:cxn ang="0">
              <a:pos x="34" y="50"/>
            </a:cxn>
            <a:cxn ang="0">
              <a:pos x="41" y="44"/>
            </a:cxn>
            <a:cxn ang="0">
              <a:pos x="40" y="42"/>
            </a:cxn>
            <a:cxn ang="0">
              <a:pos x="43" y="38"/>
            </a:cxn>
            <a:cxn ang="0">
              <a:pos x="42" y="35"/>
            </a:cxn>
            <a:cxn ang="0">
              <a:pos x="44" y="31"/>
            </a:cxn>
            <a:cxn ang="0">
              <a:pos x="43" y="27"/>
            </a:cxn>
            <a:cxn ang="0">
              <a:pos x="55" y="27"/>
            </a:cxn>
            <a:cxn ang="0">
              <a:pos x="59" y="23"/>
            </a:cxn>
            <a:cxn ang="0">
              <a:pos x="55" y="18"/>
            </a:cxn>
          </a:cxnLst>
          <a:rect l="0" t="0" r="r" b="b"/>
          <a:pathLst>
            <a:path w="64" h="55">
              <a:moveTo>
                <a:pt x="55" y="32"/>
              </a:moveTo>
              <a:cubicBezTo>
                <a:pt x="49" y="32"/>
                <a:pt x="49" y="32"/>
                <a:pt x="49" y="32"/>
              </a:cubicBezTo>
              <a:cubicBezTo>
                <a:pt x="48" y="33"/>
                <a:pt x="48" y="35"/>
                <a:pt x="47" y="36"/>
              </a:cubicBezTo>
              <a:cubicBezTo>
                <a:pt x="47" y="36"/>
                <a:pt x="47" y="37"/>
                <a:pt x="47" y="38"/>
              </a:cubicBezTo>
              <a:cubicBezTo>
                <a:pt x="47" y="40"/>
                <a:pt x="47" y="42"/>
                <a:pt x="45" y="44"/>
              </a:cubicBezTo>
              <a:cubicBezTo>
                <a:pt x="45" y="51"/>
                <a:pt x="41" y="55"/>
                <a:pt x="34" y="55"/>
              </a:cubicBezTo>
              <a:cubicBezTo>
                <a:pt x="30" y="55"/>
                <a:pt x="26" y="53"/>
                <a:pt x="23" y="52"/>
              </a:cubicBezTo>
              <a:cubicBezTo>
                <a:pt x="20" y="51"/>
                <a:pt x="17" y="50"/>
                <a:pt x="15" y="50"/>
              </a:cubicBezTo>
              <a:cubicBezTo>
                <a:pt x="4" y="50"/>
                <a:pt x="4" y="50"/>
                <a:pt x="4" y="50"/>
              </a:cubicBezTo>
              <a:cubicBezTo>
                <a:pt x="2" y="50"/>
                <a:pt x="0" y="48"/>
                <a:pt x="0" y="45"/>
              </a:cubicBezTo>
              <a:cubicBezTo>
                <a:pt x="0" y="23"/>
                <a:pt x="0" y="23"/>
                <a:pt x="0" y="23"/>
              </a:cubicBezTo>
              <a:cubicBezTo>
                <a:pt x="0" y="20"/>
                <a:pt x="2" y="18"/>
                <a:pt x="4" y="18"/>
              </a:cubicBezTo>
              <a:cubicBezTo>
                <a:pt x="15" y="18"/>
                <a:pt x="15" y="18"/>
                <a:pt x="15" y="18"/>
              </a:cubicBezTo>
              <a:cubicBezTo>
                <a:pt x="16" y="18"/>
                <a:pt x="19" y="15"/>
                <a:pt x="20" y="14"/>
              </a:cubicBezTo>
              <a:cubicBezTo>
                <a:pt x="21" y="12"/>
                <a:pt x="22" y="11"/>
                <a:pt x="23" y="9"/>
              </a:cubicBezTo>
              <a:cubicBezTo>
                <a:pt x="25" y="6"/>
                <a:pt x="27" y="0"/>
                <a:pt x="32" y="0"/>
              </a:cubicBezTo>
              <a:cubicBezTo>
                <a:pt x="37" y="0"/>
                <a:pt x="42" y="3"/>
                <a:pt x="42" y="9"/>
              </a:cubicBezTo>
              <a:cubicBezTo>
                <a:pt x="42" y="10"/>
                <a:pt x="42" y="12"/>
                <a:pt x="41" y="13"/>
              </a:cubicBezTo>
              <a:cubicBezTo>
                <a:pt x="55" y="13"/>
                <a:pt x="55" y="13"/>
                <a:pt x="55" y="13"/>
              </a:cubicBezTo>
              <a:cubicBezTo>
                <a:pt x="60" y="13"/>
                <a:pt x="64" y="18"/>
                <a:pt x="64" y="23"/>
              </a:cubicBezTo>
              <a:cubicBezTo>
                <a:pt x="64" y="28"/>
                <a:pt x="60" y="32"/>
                <a:pt x="55" y="32"/>
              </a:cubicBezTo>
              <a:close/>
              <a:moveTo>
                <a:pt x="7" y="41"/>
              </a:moveTo>
              <a:cubicBezTo>
                <a:pt x="5" y="41"/>
                <a:pt x="4" y="42"/>
                <a:pt x="4" y="43"/>
              </a:cubicBezTo>
              <a:cubicBezTo>
                <a:pt x="4" y="44"/>
                <a:pt x="5" y="45"/>
                <a:pt x="7" y="45"/>
              </a:cubicBezTo>
              <a:cubicBezTo>
                <a:pt x="8" y="45"/>
                <a:pt x="9" y="44"/>
                <a:pt x="9" y="43"/>
              </a:cubicBezTo>
              <a:cubicBezTo>
                <a:pt x="9" y="42"/>
                <a:pt x="8" y="41"/>
                <a:pt x="7" y="41"/>
              </a:cubicBezTo>
              <a:close/>
              <a:moveTo>
                <a:pt x="55" y="18"/>
              </a:moveTo>
              <a:cubicBezTo>
                <a:pt x="34" y="18"/>
                <a:pt x="34" y="18"/>
                <a:pt x="34" y="18"/>
              </a:cubicBezTo>
              <a:cubicBezTo>
                <a:pt x="34" y="16"/>
                <a:pt x="37" y="13"/>
                <a:pt x="37" y="9"/>
              </a:cubicBezTo>
              <a:cubicBezTo>
                <a:pt x="37" y="5"/>
                <a:pt x="35" y="4"/>
                <a:pt x="32" y="4"/>
              </a:cubicBezTo>
              <a:cubicBezTo>
                <a:pt x="31" y="4"/>
                <a:pt x="29" y="8"/>
                <a:pt x="29" y="9"/>
              </a:cubicBezTo>
              <a:cubicBezTo>
                <a:pt x="28" y="10"/>
                <a:pt x="28" y="11"/>
                <a:pt x="27" y="12"/>
              </a:cubicBezTo>
              <a:cubicBezTo>
                <a:pt x="26" y="13"/>
                <a:pt x="25" y="15"/>
                <a:pt x="23" y="17"/>
              </a:cubicBezTo>
              <a:cubicBezTo>
                <a:pt x="21" y="19"/>
                <a:pt x="18" y="23"/>
                <a:pt x="15" y="23"/>
              </a:cubicBezTo>
              <a:cubicBezTo>
                <a:pt x="13" y="23"/>
                <a:pt x="13" y="23"/>
                <a:pt x="13" y="23"/>
              </a:cubicBezTo>
              <a:cubicBezTo>
                <a:pt x="13" y="45"/>
                <a:pt x="13" y="45"/>
                <a:pt x="13" y="45"/>
              </a:cubicBezTo>
              <a:cubicBezTo>
                <a:pt x="15" y="45"/>
                <a:pt x="15" y="45"/>
                <a:pt x="15" y="45"/>
              </a:cubicBezTo>
              <a:cubicBezTo>
                <a:pt x="21" y="45"/>
                <a:pt x="27" y="50"/>
                <a:pt x="34" y="50"/>
              </a:cubicBezTo>
              <a:cubicBezTo>
                <a:pt x="38" y="50"/>
                <a:pt x="41" y="48"/>
                <a:pt x="41" y="44"/>
              </a:cubicBezTo>
              <a:cubicBezTo>
                <a:pt x="41" y="43"/>
                <a:pt x="41" y="43"/>
                <a:pt x="40" y="42"/>
              </a:cubicBezTo>
              <a:cubicBezTo>
                <a:pt x="42" y="41"/>
                <a:pt x="43" y="39"/>
                <a:pt x="43" y="38"/>
              </a:cubicBezTo>
              <a:cubicBezTo>
                <a:pt x="43" y="37"/>
                <a:pt x="43" y="36"/>
                <a:pt x="42" y="35"/>
              </a:cubicBezTo>
              <a:cubicBezTo>
                <a:pt x="43" y="34"/>
                <a:pt x="44" y="33"/>
                <a:pt x="44" y="31"/>
              </a:cubicBezTo>
              <a:cubicBezTo>
                <a:pt x="44" y="30"/>
                <a:pt x="44" y="28"/>
                <a:pt x="43" y="27"/>
              </a:cubicBezTo>
              <a:cubicBezTo>
                <a:pt x="55" y="27"/>
                <a:pt x="55" y="27"/>
                <a:pt x="55" y="27"/>
              </a:cubicBezTo>
              <a:cubicBezTo>
                <a:pt x="57" y="27"/>
                <a:pt x="59" y="25"/>
                <a:pt x="59" y="23"/>
              </a:cubicBezTo>
              <a:cubicBezTo>
                <a:pt x="59" y="20"/>
                <a:pt x="57" y="18"/>
                <a:pt x="55" y="18"/>
              </a:cubicBezTo>
              <a:close/>
            </a:path>
          </a:pathLst>
        </a:custGeom>
        <a:solidFill>
          <a:srgbClr val="792A15"/>
        </a:solidFill>
        <a:ln w="952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10</xdr:col>
      <xdr:colOff>409575</xdr:colOff>
      <xdr:row>187</xdr:row>
      <xdr:rowOff>38100</xdr:rowOff>
    </xdr:from>
    <xdr:to>
      <xdr:col>10</xdr:col>
      <xdr:colOff>564357</xdr:colOff>
      <xdr:row>188</xdr:row>
      <xdr:rowOff>9526</xdr:rowOff>
    </xdr:to>
    <xdr:sp macro="" textlink="">
      <xdr:nvSpPr>
        <xdr:cNvPr id="29" name="Freeform 28">
          <a:hlinkClick xmlns:r="http://schemas.openxmlformats.org/officeDocument/2006/relationships" r:id="rId4"/>
        </xdr:cNvPr>
        <xdr:cNvSpPr>
          <a:spLocks noEditPoints="1"/>
        </xdr:cNvSpPr>
      </xdr:nvSpPr>
      <xdr:spPr bwMode="auto">
        <a:xfrm>
          <a:off x="6966786" y="17082837"/>
          <a:ext cx="154782" cy="152400"/>
        </a:xfrm>
        <a:custGeom>
          <a:avLst/>
          <a:gdLst/>
          <a:ahLst/>
          <a:cxnLst>
            <a:cxn ang="0">
              <a:pos x="29" y="58"/>
            </a:cxn>
            <a:cxn ang="0">
              <a:pos x="0" y="29"/>
            </a:cxn>
            <a:cxn ang="0">
              <a:pos x="29" y="0"/>
            </a:cxn>
            <a:cxn ang="0">
              <a:pos x="58" y="29"/>
            </a:cxn>
            <a:cxn ang="0">
              <a:pos x="29" y="58"/>
            </a:cxn>
            <a:cxn ang="0">
              <a:pos x="48" y="34"/>
            </a:cxn>
            <a:cxn ang="0">
              <a:pos x="48" y="31"/>
            </a:cxn>
            <a:cxn ang="0">
              <a:pos x="31" y="13"/>
            </a:cxn>
            <a:cxn ang="0">
              <a:pos x="27" y="13"/>
            </a:cxn>
            <a:cxn ang="0">
              <a:pos x="10" y="31"/>
            </a:cxn>
            <a:cxn ang="0">
              <a:pos x="10" y="34"/>
            </a:cxn>
            <a:cxn ang="0">
              <a:pos x="14" y="38"/>
            </a:cxn>
            <a:cxn ang="0">
              <a:pos x="17" y="38"/>
            </a:cxn>
            <a:cxn ang="0">
              <a:pos x="29" y="26"/>
            </a:cxn>
            <a:cxn ang="0">
              <a:pos x="41" y="38"/>
            </a:cxn>
            <a:cxn ang="0">
              <a:pos x="44" y="38"/>
            </a:cxn>
            <a:cxn ang="0">
              <a:pos x="48" y="34"/>
            </a:cxn>
          </a:cxnLst>
          <a:rect l="0" t="0" r="r" b="b"/>
          <a:pathLst>
            <a:path w="58" h="58">
              <a:moveTo>
                <a:pt x="29" y="58"/>
              </a:moveTo>
              <a:cubicBezTo>
                <a:pt x="13" y="58"/>
                <a:pt x="0" y="45"/>
                <a:pt x="0" y="29"/>
              </a:cubicBezTo>
              <a:cubicBezTo>
                <a:pt x="0" y="13"/>
                <a:pt x="13" y="0"/>
                <a:pt x="29" y="0"/>
              </a:cubicBezTo>
              <a:cubicBezTo>
                <a:pt x="45" y="0"/>
                <a:pt x="58" y="13"/>
                <a:pt x="58" y="29"/>
              </a:cubicBezTo>
              <a:cubicBezTo>
                <a:pt x="58" y="45"/>
                <a:pt x="45" y="58"/>
                <a:pt x="29" y="58"/>
              </a:cubicBezTo>
              <a:close/>
              <a:moveTo>
                <a:pt x="48" y="34"/>
              </a:moveTo>
              <a:cubicBezTo>
                <a:pt x="49" y="33"/>
                <a:pt x="49" y="32"/>
                <a:pt x="48" y="31"/>
              </a:cubicBezTo>
              <a:cubicBezTo>
                <a:pt x="31" y="13"/>
                <a:pt x="31" y="13"/>
                <a:pt x="31" y="13"/>
              </a:cubicBezTo>
              <a:cubicBezTo>
                <a:pt x="30" y="12"/>
                <a:pt x="28" y="12"/>
                <a:pt x="27" y="13"/>
              </a:cubicBezTo>
              <a:cubicBezTo>
                <a:pt x="10" y="31"/>
                <a:pt x="10" y="31"/>
                <a:pt x="10" y="31"/>
              </a:cubicBezTo>
              <a:cubicBezTo>
                <a:pt x="9" y="32"/>
                <a:pt x="9" y="33"/>
                <a:pt x="10" y="34"/>
              </a:cubicBezTo>
              <a:cubicBezTo>
                <a:pt x="14" y="38"/>
                <a:pt x="14" y="38"/>
                <a:pt x="14" y="38"/>
              </a:cubicBezTo>
              <a:cubicBezTo>
                <a:pt x="15" y="39"/>
                <a:pt x="16" y="39"/>
                <a:pt x="17" y="38"/>
              </a:cubicBezTo>
              <a:cubicBezTo>
                <a:pt x="29" y="26"/>
                <a:pt x="29" y="26"/>
                <a:pt x="29" y="26"/>
              </a:cubicBezTo>
              <a:cubicBezTo>
                <a:pt x="41" y="38"/>
                <a:pt x="41" y="38"/>
                <a:pt x="41" y="38"/>
              </a:cubicBezTo>
              <a:cubicBezTo>
                <a:pt x="42" y="39"/>
                <a:pt x="43" y="39"/>
                <a:pt x="44" y="38"/>
              </a:cubicBezTo>
              <a:lnTo>
                <a:pt x="48" y="34"/>
              </a:lnTo>
              <a:close/>
            </a:path>
          </a:pathLst>
        </a:custGeom>
        <a:solidFill>
          <a:srgbClr val="176490"/>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8</xdr:col>
      <xdr:colOff>504825</xdr:colOff>
      <xdr:row>27</xdr:row>
      <xdr:rowOff>57152</xdr:rowOff>
    </xdr:from>
    <xdr:to>
      <xdr:col>8</xdr:col>
      <xdr:colOff>554355</xdr:colOff>
      <xdr:row>27</xdr:row>
      <xdr:rowOff>156213</xdr:rowOff>
    </xdr:to>
    <xdr:sp macro="" textlink="">
      <xdr:nvSpPr>
        <xdr:cNvPr id="30" name="Isosceles Triangle 29"/>
        <xdr:cNvSpPr/>
      </xdr:nvSpPr>
      <xdr:spPr>
        <a:xfrm rot="5400000">
          <a:off x="5804534" y="8530593"/>
          <a:ext cx="99061" cy="4953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oneCellAnchor>
    <xdr:from>
      <xdr:col>1</xdr:col>
      <xdr:colOff>65943</xdr:colOff>
      <xdr:row>55</xdr:row>
      <xdr:rowOff>87923</xdr:rowOff>
    </xdr:from>
    <xdr:ext cx="1333501" cy="514349"/>
    <mc:AlternateContent xmlns:mc="http://schemas.openxmlformats.org/markup-compatibility/2006" xmlns:a14="http://schemas.microsoft.com/office/drawing/2010/main">
      <mc:Choice Requires="a14">
        <xdr:sp macro="" textlink="">
          <xdr:nvSpPr>
            <xdr:cNvPr id="32" name="TextBox 31"/>
            <xdr:cNvSpPr txBox="1"/>
          </xdr:nvSpPr>
          <xdr:spPr>
            <a:xfrm>
              <a:off x="359020" y="186690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r>
                    <a:rPr lang="lt-LT" sz="1300" b="0" i="1">
                      <a:latin typeface="Cambria Math" panose="02040503050406030204" pitchFamily="18" charset="0"/>
                    </a:rPr>
                    <m:t>𝑇</m:t>
                  </m:r>
                  <m:r>
                    <a:rPr lang="en-US" sz="1300" b="0" i="1" baseline="-25000">
                      <a:latin typeface="Cambria Math" panose="02040503050406030204" pitchFamily="18" charset="0"/>
                    </a:rPr>
                    <m:t>𝑖</m:t>
                  </m:r>
                  <m:r>
                    <a:rPr lang="lt-LT" sz="1300" i="1">
                      <a:latin typeface="Cambria Math" panose="02040503050406030204" pitchFamily="18" charset="0"/>
                    </a:rPr>
                    <m:t>=</m:t>
                  </m:r>
                </m:oMath>
              </a14:m>
              <a:r>
                <a:rPr lang="lt-LT" sz="1300"/>
                <a:t> </a:t>
              </a:r>
              <a14:m>
                <m:oMath xmlns:m="http://schemas.openxmlformats.org/officeDocument/2006/math">
                  <m:d>
                    <m:dPr>
                      <m:ctrlPr>
                        <a:rPr lang="lt-LT" sz="1300" i="1">
                          <a:latin typeface="Cambria Math" panose="02040503050406030204" pitchFamily="18" charset="0"/>
                        </a:rPr>
                      </m:ctrlPr>
                    </m:dPr>
                    <m:e>
                      <m:nary>
                        <m:naryPr>
                          <m:chr m:val="∑"/>
                          <m:subHide m:val="on"/>
                          <m:supHide m:val="on"/>
                          <m:ctrlPr>
                            <a:rPr lang="lt-LT" sz="1300" i="1">
                              <a:solidFill>
                                <a:schemeClr val="tx1"/>
                              </a:solidFill>
                              <a:effectLst/>
                              <a:latin typeface="Cambria Math" panose="02040503050406030204" pitchFamily="18" charset="0"/>
                              <a:ea typeface="+mn-ea"/>
                              <a:cs typeface="+mn-cs"/>
                            </a:rPr>
                          </m:ctrlPr>
                        </m:naryPr>
                        <m:sub/>
                        <m:sup/>
                        <m:e>
                          <m:sSub>
                            <m:sSubPr>
                              <m:ctrlPr>
                                <a:rPr lang="lt-LT" sz="1300" i="1">
                                  <a:solidFill>
                                    <a:schemeClr val="tx1"/>
                                  </a:solidFill>
                                  <a:effectLst/>
                                  <a:latin typeface="Cambria Math" panose="02040503050406030204" pitchFamily="18" charset="0"/>
                                  <a:ea typeface="+mn-ea"/>
                                  <a:cs typeface="+mn-cs"/>
                                </a:rPr>
                              </m:ctrlPr>
                            </m:sSubPr>
                            <m:e>
                              <m:r>
                                <a:rPr lang="lt-LT" sz="1300" b="0" i="1">
                                  <a:solidFill>
                                    <a:schemeClr val="tx1"/>
                                  </a:solidFill>
                                  <a:effectLst/>
                                  <a:latin typeface="Cambria Math" panose="02040503050406030204" pitchFamily="18" charset="0"/>
                                  <a:ea typeface="+mn-ea"/>
                                  <a:cs typeface="+mn-cs"/>
                                </a:rPr>
                                <m:t>𝑃</m:t>
                              </m:r>
                            </m:e>
                            <m:sub>
                              <m:r>
                                <a:rPr lang="lt-LT" sz="1300" b="0" i="1">
                                  <a:solidFill>
                                    <a:schemeClr val="tx1"/>
                                  </a:solidFill>
                                  <a:effectLst/>
                                  <a:latin typeface="Cambria Math" panose="02040503050406030204" pitchFamily="18" charset="0"/>
                                  <a:ea typeface="+mn-ea"/>
                                  <a:cs typeface="+mn-cs"/>
                                </a:rPr>
                                <m:t>𝑖</m:t>
                              </m:r>
                            </m:sub>
                          </m:sSub>
                        </m:e>
                      </m:nary>
                    </m:e>
                  </m:d>
                </m:oMath>
              </a14:m>
              <a:r>
                <a:rPr lang="lt-LT" sz="1300"/>
                <a:t> </a:t>
              </a:r>
              <a14:m>
                <m:oMath xmlns:m="http://schemas.openxmlformats.org/officeDocument/2006/math">
                  <m:r>
                    <a:rPr lang="lt-LT" sz="1300" i="1">
                      <a:latin typeface="Cambria Math" panose="02040503050406030204" pitchFamily="18" charset="0"/>
                      <a:ea typeface="Cambria Math" panose="02040503050406030204" pitchFamily="18" charset="0"/>
                    </a:rPr>
                    <m:t>×</m:t>
                  </m:r>
                  <m:r>
                    <a:rPr lang="lt-LT" sz="1300" b="0" i="1">
                      <a:latin typeface="Cambria Math" panose="02040503050406030204" pitchFamily="18" charset="0"/>
                      <a:ea typeface="Cambria Math" panose="02040503050406030204" pitchFamily="18" charset="0"/>
                    </a:rPr>
                    <m:t>𝑌</m:t>
                  </m:r>
                  <m:r>
                    <a:rPr lang="en-US" sz="1300" b="0" i="1" baseline="-25000">
                      <a:latin typeface="Cambria Math" panose="02040503050406030204" pitchFamily="18" charset="0"/>
                      <a:ea typeface="Cambria Math" panose="02040503050406030204" pitchFamily="18" charset="0"/>
                    </a:rPr>
                    <m:t>𝑖</m:t>
                  </m:r>
                </m:oMath>
              </a14:m>
              <a:endParaRPr lang="lt-LT" sz="1300" baseline="-25000"/>
            </a:p>
          </xdr:txBody>
        </xdr:sp>
      </mc:Choice>
      <mc:Fallback xmlns="">
        <xdr:sp macro="" textlink="">
          <xdr:nvSpPr>
            <xdr:cNvPr id="32" name="TextBox 31"/>
            <xdr:cNvSpPr txBox="1"/>
          </xdr:nvSpPr>
          <xdr:spPr>
            <a:xfrm>
              <a:off x="359020" y="18669000"/>
              <a:ext cx="1333501"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300" b="0" i="0">
                  <a:latin typeface="Cambria Math" panose="02040503050406030204" pitchFamily="18" charset="0"/>
                </a:rPr>
                <a:t>𝑇</a:t>
              </a:r>
              <a:r>
                <a:rPr lang="en-US" sz="1300" b="0" i="0" baseline="-25000">
                  <a:latin typeface="Cambria Math" panose="02040503050406030204" pitchFamily="18" charset="0"/>
                </a:rPr>
                <a:t>𝑖</a:t>
              </a:r>
              <a:r>
                <a:rPr lang="lt-LT" sz="1300" i="0">
                  <a:latin typeface="Cambria Math" panose="02040503050406030204" pitchFamily="18" charset="0"/>
                </a:rPr>
                <a:t>=</a:t>
              </a:r>
              <a:r>
                <a:rPr lang="lt-LT" sz="1300"/>
                <a:t> </a:t>
              </a:r>
              <a:r>
                <a:rPr lang="lt-LT" sz="1300" i="0">
                  <a:latin typeface="Cambria Math" panose="02040503050406030204" pitchFamily="18" charset="0"/>
                </a:rPr>
                <a:t>(</a:t>
              </a:r>
              <a:r>
                <a:rPr lang="lt-LT" sz="1300" i="0">
                  <a:solidFill>
                    <a:schemeClr val="tx1"/>
                  </a:solidFill>
                  <a:effectLst/>
                  <a:latin typeface="Cambria Math" panose="02040503050406030204" pitchFamily="18" charset="0"/>
                  <a:ea typeface="+mn-ea"/>
                  <a:cs typeface="+mn-cs"/>
                </a:rPr>
                <a:t>∑</a:t>
              </a:r>
              <a:r>
                <a:rPr lang="lt-LT" sz="1300" b="0" i="0">
                  <a:solidFill>
                    <a:schemeClr val="tx1"/>
                  </a:solidFill>
                  <a:effectLst/>
                  <a:latin typeface="Cambria Math" panose="02040503050406030204" pitchFamily="18" charset="0"/>
                  <a:ea typeface="+mn-ea"/>
                  <a:cs typeface="+mn-cs"/>
                </a:rPr>
                <a:t>▒𝑃_𝑖 )</a:t>
              </a:r>
              <a:r>
                <a:rPr lang="lt-LT" sz="1300"/>
                <a:t> </a:t>
              </a:r>
              <a:r>
                <a:rPr lang="lt-LT" sz="1300" i="0">
                  <a:latin typeface="Cambria Math" panose="02040503050406030204" pitchFamily="18" charset="0"/>
                  <a:ea typeface="Cambria Math" panose="02040503050406030204" pitchFamily="18" charset="0"/>
                </a:rPr>
                <a:t>×</a:t>
              </a:r>
              <a:r>
                <a:rPr lang="lt-LT" sz="1300" b="0" i="0">
                  <a:latin typeface="Cambria Math" panose="02040503050406030204" pitchFamily="18" charset="0"/>
                  <a:ea typeface="Cambria Math" panose="02040503050406030204" pitchFamily="18" charset="0"/>
                </a:rPr>
                <a:t>𝑌</a:t>
              </a:r>
              <a:r>
                <a:rPr lang="en-US" sz="1300" b="0" i="0" baseline="-25000">
                  <a:latin typeface="Cambria Math" panose="02040503050406030204" pitchFamily="18" charset="0"/>
                  <a:ea typeface="Cambria Math" panose="02040503050406030204" pitchFamily="18" charset="0"/>
                </a:rPr>
                <a:t>𝑖</a:t>
              </a:r>
              <a:endParaRPr lang="lt-LT" sz="1300" baseline="-25000"/>
            </a:p>
          </xdr:txBody>
        </xdr:sp>
      </mc:Fallback>
    </mc:AlternateContent>
    <xdr:clientData/>
  </xdr:oneCellAnchor>
  <xdr:oneCellAnchor>
    <xdr:from>
      <xdr:col>0</xdr:col>
      <xdr:colOff>227134</xdr:colOff>
      <xdr:row>58</xdr:row>
      <xdr:rowOff>153865</xdr:rowOff>
    </xdr:from>
    <xdr:ext cx="1401763" cy="504825"/>
    <mc:AlternateContent xmlns:mc="http://schemas.openxmlformats.org/markup-compatibility/2006" xmlns:a14="http://schemas.microsoft.com/office/drawing/2010/main">
      <mc:Choice Requires="a14">
        <xdr:sp macro="" textlink="">
          <xdr:nvSpPr>
            <xdr:cNvPr id="33" name="TextBox 32"/>
            <xdr:cNvSpPr txBox="1"/>
          </xdr:nvSpPr>
          <xdr:spPr>
            <a:xfrm>
              <a:off x="227134" y="19614173"/>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ctrlPr>
                    </m:sSubPr>
                    <m:e>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𝑃</m:t>
                      </m:r>
                    </m:e>
                    <m:sub>
                      <m:r>
                        <a:rPr kumimoji="0" lang="lt-LT" sz="1400" b="0" i="1"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m:t>𝑖</m:t>
                      </m:r>
                    </m:sub>
                  </m:sSub>
                  <m:r>
                    <a:rPr lang="lt-LT" sz="1300" i="1">
                      <a:latin typeface="Cambria Math" panose="02040503050406030204" pitchFamily="18" charset="0"/>
                      <a:ea typeface="Cambria Math" panose="02040503050406030204" pitchFamily="18" charset="0"/>
                    </a:rPr>
                    <m:t>=</m:t>
                  </m:r>
                </m:oMath>
              </a14:m>
              <a:r>
                <a:rPr lang="lt-LT" sz="1400" i="1">
                  <a:latin typeface="Cambria Math" panose="02040503050406030204" pitchFamily="18" charset="0"/>
                  <a:ea typeface="Cambria Math" panose="02040503050406030204" pitchFamily="18" charset="0"/>
                </a:rPr>
                <a:t> </a:t>
              </a:r>
              <a14:m>
                <m:oMath xmlns:m="http://schemas.openxmlformats.org/officeDocument/2006/math">
                  <m:f>
                    <m:fPr>
                      <m:ctrlPr>
                        <a:rPr lang="lt-LT" sz="1400" i="1">
                          <a:latin typeface="Cambria Math" panose="02040503050406030204" pitchFamily="18" charset="0"/>
                          <a:ea typeface="Cambria Math" panose="02040503050406030204" pitchFamily="18" charset="0"/>
                        </a:rPr>
                      </m:ctrlPr>
                    </m:fPr>
                    <m:num>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𝑖</m:t>
                          </m:r>
                        </m:sub>
                      </m:sSub>
                    </m:num>
                    <m:den>
                      <m:sSub>
                        <m:sSubPr>
                          <m:ctrlPr>
                            <a:rPr lang="lt-LT" sz="140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𝐵</m:t>
                          </m:r>
                        </m:e>
                        <m:sub>
                          <m:r>
                            <a:rPr lang="lt-LT" sz="1400" b="0" i="1">
                              <a:latin typeface="Cambria Math" panose="02040503050406030204" pitchFamily="18" charset="0"/>
                              <a:ea typeface="Cambria Math" panose="02040503050406030204" pitchFamily="18" charset="0"/>
                            </a:rPr>
                            <m:t>𝑚𝑎𝑥</m:t>
                          </m:r>
                        </m:sub>
                      </m:sSub>
                    </m:den>
                  </m:f>
                </m:oMath>
              </a14:m>
              <a:r>
                <a:rPr lang="lt-LT" sz="1400" i="1">
                  <a:latin typeface="Cambria Math" panose="02040503050406030204" pitchFamily="18" charset="0"/>
                  <a:ea typeface="Cambria Math" panose="02040503050406030204" pitchFamily="18" charset="0"/>
                </a:rPr>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𝐿</m:t>
                      </m:r>
                    </m:e>
                    <m:sub>
                      <m:r>
                        <a:rPr lang="lt-LT" sz="1400" b="0" i="1">
                          <a:latin typeface="Cambria Math" panose="02040503050406030204" pitchFamily="18" charset="0"/>
                          <a:ea typeface="Cambria Math" panose="02040503050406030204" pitchFamily="18" charset="0"/>
                        </a:rPr>
                        <m:t>𝑖</m:t>
                      </m:r>
                    </m:sub>
                  </m:sSub>
                </m:oMath>
              </a14:m>
              <a:endParaRPr lang="lt-LT" sz="1400" i="1">
                <a:latin typeface="Cambria Math" panose="02040503050406030204" pitchFamily="18" charset="0"/>
                <a:ea typeface="Cambria Math" panose="02040503050406030204" pitchFamily="18" charset="0"/>
              </a:endParaRPr>
            </a:p>
          </xdr:txBody>
        </xdr:sp>
      </mc:Choice>
      <mc:Fallback xmlns="">
        <xdr:sp macro="" textlink="">
          <xdr:nvSpPr>
            <xdr:cNvPr id="33" name="TextBox 32"/>
            <xdr:cNvSpPr txBox="1"/>
          </xdr:nvSpPr>
          <xdr:spPr>
            <a:xfrm>
              <a:off x="227134" y="19614173"/>
              <a:ext cx="1401763"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0" lang="lt-LT" sz="1400" b="0" i="0" u="none" strike="noStrike" kern="0" cap="none" spc="0" normalizeH="0" baseline="0" noProof="0">
                  <a:ln>
                    <a:noFill/>
                  </a:ln>
                  <a:solidFill>
                    <a:prstClr val="black"/>
                  </a:solidFill>
                  <a:effectLst/>
                  <a:uLnTx/>
                  <a:uFillTx/>
                  <a:latin typeface="Cambria Math" panose="02040503050406030204" pitchFamily="18" charset="0"/>
                  <a:ea typeface="Cambria Math" panose="02040503050406030204" pitchFamily="18" charset="0"/>
                  <a:cs typeface="+mn-cs"/>
                </a:rPr>
                <a:t>𝑃_𝑖</a:t>
              </a:r>
              <a:r>
                <a:rPr lang="lt-LT" sz="1300" i="0">
                  <a:latin typeface="Cambria Math" panose="02040503050406030204" pitchFamily="18" charset="0"/>
                  <a:ea typeface="Cambria Math" panose="02040503050406030204" pitchFamily="18" charset="0"/>
                </a:rPr>
                <a:t>=</a:t>
              </a:r>
              <a:r>
                <a:rPr lang="lt-LT" sz="1400" i="1">
                  <a:latin typeface="Cambria Math" panose="02040503050406030204" pitchFamily="18" charset="0"/>
                  <a:ea typeface="Cambria Math" panose="02040503050406030204" pitchFamily="18" charset="0"/>
                </a:rPr>
                <a:t> </a:t>
              </a:r>
              <a:r>
                <a:rPr lang="lt-LT" sz="1400" b="0" i="0">
                  <a:latin typeface="Cambria Math" panose="02040503050406030204" pitchFamily="18" charset="0"/>
                  <a:ea typeface="Cambria Math" panose="02040503050406030204" pitchFamily="18" charset="0"/>
                </a:rPr>
                <a:t>𝐵_𝑖/𝐵_𝑚𝑎𝑥 </a:t>
              </a:r>
              <a:r>
                <a:rPr lang="lt-LT" sz="1400" i="1">
                  <a:latin typeface="Cambria Math" panose="02040503050406030204" pitchFamily="18" charset="0"/>
                  <a:ea typeface="Cambria Math" panose="02040503050406030204" pitchFamily="18" charset="0"/>
                </a:rPr>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𝐿_𝑖</a:t>
              </a:r>
              <a:endParaRPr lang="lt-LT" sz="14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14654</xdr:colOff>
      <xdr:row>65</xdr:row>
      <xdr:rowOff>146538</xdr:rowOff>
    </xdr:from>
    <xdr:ext cx="1295400" cy="504825"/>
    <mc:AlternateContent xmlns:mc="http://schemas.openxmlformats.org/markup-compatibility/2006" xmlns:a14="http://schemas.microsoft.com/office/drawing/2010/main">
      <mc:Choice Requires="a14">
        <xdr:sp macro="" textlink="">
          <xdr:nvSpPr>
            <xdr:cNvPr id="34" name="TextBox 33"/>
            <xdr:cNvSpPr txBox="1"/>
          </xdr:nvSpPr>
          <xdr:spPr>
            <a:xfrm>
              <a:off x="307731" y="20581326"/>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14:m>
                <m:oMath xmlns:m="http://schemas.openxmlformats.org/officeDocument/2006/math">
                  <m:sSub>
                    <m:sSubPr>
                      <m:ctrlPr>
                        <a:rPr lang="lt-LT" sz="1400" b="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𝑇</m:t>
                      </m:r>
                    </m:e>
                    <m:sub>
                      <m:r>
                        <a:rPr lang="lt-LT" sz="1400" b="0" i="1">
                          <a:solidFill>
                            <a:schemeClr val="tx1"/>
                          </a:solidFill>
                          <a:effectLst/>
                          <a:latin typeface="Cambria Math" panose="02040503050406030204" pitchFamily="18" charset="0"/>
                          <a:ea typeface="+mn-ea"/>
                          <a:cs typeface="+mn-cs"/>
                        </a:rPr>
                        <m:t>𝑖</m:t>
                      </m:r>
                    </m:sub>
                  </m:sSub>
                  <m:r>
                    <a:rPr lang="lt-LT" sz="1400" i="1">
                      <a:latin typeface="Cambria Math" panose="02040503050406030204" pitchFamily="18" charset="0"/>
                    </a:rPr>
                    <m:t>=</m:t>
                  </m:r>
                </m:oMath>
              </a14:m>
              <a:r>
                <a:rPr lang="lt-LT" sz="1400" i="1"/>
                <a:t> </a:t>
              </a:r>
              <a14:m>
                <m:oMath xmlns:m="http://schemas.openxmlformats.org/officeDocument/2006/math">
                  <m:f>
                    <m:fPr>
                      <m:ctrlPr>
                        <a:rPr lang="lt-LT" sz="1400" i="1">
                          <a:solidFill>
                            <a:schemeClr val="tx1"/>
                          </a:solidFill>
                          <a:effectLst/>
                          <a:latin typeface="Cambria Math" panose="02040503050406030204" pitchFamily="18" charset="0"/>
                          <a:ea typeface="+mn-ea"/>
                          <a:cs typeface="+mn-cs"/>
                        </a:rPr>
                      </m:ctrlPr>
                    </m:fPr>
                    <m:num>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𝑖</m:t>
                          </m:r>
                        </m:sub>
                      </m:sSub>
                    </m:num>
                    <m:den>
                      <m:sSub>
                        <m:sSubPr>
                          <m:ctrlPr>
                            <a:rPr lang="lt-LT" sz="1400" i="1">
                              <a:solidFill>
                                <a:schemeClr val="tx1"/>
                              </a:solidFill>
                              <a:effectLst/>
                              <a:latin typeface="Cambria Math" panose="02040503050406030204" pitchFamily="18" charset="0"/>
                              <a:ea typeface="+mn-ea"/>
                              <a:cs typeface="+mn-cs"/>
                            </a:rPr>
                          </m:ctrlPr>
                        </m:sSubPr>
                        <m:e>
                          <m:r>
                            <a:rPr lang="lt-LT" sz="1400" b="0" i="1">
                              <a:solidFill>
                                <a:schemeClr val="tx1"/>
                              </a:solidFill>
                              <a:effectLst/>
                              <a:latin typeface="Cambria Math" panose="02040503050406030204" pitchFamily="18" charset="0"/>
                              <a:ea typeface="+mn-ea"/>
                              <a:cs typeface="+mn-cs"/>
                            </a:rPr>
                            <m:t>𝐵</m:t>
                          </m:r>
                        </m:e>
                        <m:sub>
                          <m:r>
                            <a:rPr lang="lt-LT" sz="1400" b="0" i="1">
                              <a:solidFill>
                                <a:schemeClr val="tx1"/>
                              </a:solidFill>
                              <a:effectLst/>
                              <a:latin typeface="Cambria Math" panose="02040503050406030204" pitchFamily="18" charset="0"/>
                              <a:ea typeface="+mn-ea"/>
                              <a:cs typeface="+mn-cs"/>
                            </a:rPr>
                            <m:t>𝑚𝑎𝑥</m:t>
                          </m:r>
                        </m:sub>
                      </m:sSub>
                    </m:den>
                  </m:f>
                </m:oMath>
              </a14:m>
              <a:r>
                <a:rPr lang="lt-LT" sz="1400" i="1"/>
                <a:t> </a:t>
              </a:r>
              <a14:m>
                <m:oMath xmlns:m="http://schemas.openxmlformats.org/officeDocument/2006/math">
                  <m:r>
                    <a:rPr lang="lt-LT" sz="1400" i="1">
                      <a:latin typeface="Cambria Math" panose="02040503050406030204" pitchFamily="18" charset="0"/>
                      <a:ea typeface="Cambria Math" panose="02040503050406030204" pitchFamily="18" charset="0"/>
                    </a:rPr>
                    <m:t>×</m:t>
                  </m:r>
                  <m:sSub>
                    <m:sSubPr>
                      <m:ctrlPr>
                        <a:rPr lang="lt-LT" sz="1400" b="0" i="1">
                          <a:latin typeface="Cambria Math" panose="02040503050406030204" pitchFamily="18" charset="0"/>
                          <a:ea typeface="Cambria Math" panose="02040503050406030204" pitchFamily="18" charset="0"/>
                        </a:rPr>
                      </m:ctrlPr>
                    </m:sSubPr>
                    <m:e>
                      <m:r>
                        <a:rPr lang="lt-LT" sz="1400" b="0" i="1">
                          <a:latin typeface="Cambria Math" panose="02040503050406030204" pitchFamily="18" charset="0"/>
                          <a:ea typeface="Cambria Math" panose="02040503050406030204" pitchFamily="18" charset="0"/>
                        </a:rPr>
                        <m:t>𝑌</m:t>
                      </m:r>
                    </m:e>
                    <m:sub>
                      <m:r>
                        <a:rPr lang="lt-LT" sz="1400" b="0" i="1">
                          <a:latin typeface="Cambria Math" panose="02040503050406030204" pitchFamily="18" charset="0"/>
                          <a:ea typeface="Cambria Math" panose="02040503050406030204" pitchFamily="18" charset="0"/>
                        </a:rPr>
                        <m:t>𝑖</m:t>
                      </m:r>
                    </m:sub>
                  </m:sSub>
                </m:oMath>
              </a14:m>
              <a:endParaRPr lang="lt-LT" sz="1400" i="1"/>
            </a:p>
          </xdr:txBody>
        </xdr:sp>
      </mc:Choice>
      <mc:Fallback xmlns="">
        <xdr:sp macro="" textlink="">
          <xdr:nvSpPr>
            <xdr:cNvPr id="34" name="TextBox 33"/>
            <xdr:cNvSpPr txBox="1"/>
          </xdr:nvSpPr>
          <xdr:spPr>
            <a:xfrm>
              <a:off x="307731" y="20581326"/>
              <a:ext cx="12954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lt-LT" sz="1400" b="0" i="0">
                  <a:solidFill>
                    <a:schemeClr val="tx1"/>
                  </a:solidFill>
                  <a:effectLst/>
                  <a:latin typeface="Cambria Math" panose="02040503050406030204" pitchFamily="18" charset="0"/>
                  <a:ea typeface="+mn-ea"/>
                  <a:cs typeface="+mn-cs"/>
                </a:rPr>
                <a:t>𝑇_𝑖</a:t>
              </a:r>
              <a:r>
                <a:rPr lang="lt-LT" sz="1400" i="0">
                  <a:latin typeface="Cambria Math" panose="02040503050406030204" pitchFamily="18" charset="0"/>
                </a:rPr>
                <a:t>=</a:t>
              </a:r>
              <a:r>
                <a:rPr lang="lt-LT" sz="1400" i="1"/>
                <a:t> </a:t>
              </a:r>
              <a:r>
                <a:rPr lang="lt-LT" sz="1400" b="0" i="0">
                  <a:solidFill>
                    <a:schemeClr val="tx1"/>
                  </a:solidFill>
                  <a:effectLst/>
                  <a:latin typeface="Cambria Math" panose="02040503050406030204" pitchFamily="18" charset="0"/>
                  <a:ea typeface="+mn-ea"/>
                  <a:cs typeface="+mn-cs"/>
                </a:rPr>
                <a:t>𝐵_𝑖/𝐵_𝑚𝑎𝑥 </a:t>
              </a:r>
              <a:r>
                <a:rPr lang="lt-LT" sz="1400" i="1"/>
                <a:t> </a:t>
              </a:r>
              <a:r>
                <a:rPr lang="lt-LT" sz="1400" i="0">
                  <a:latin typeface="Cambria Math" panose="02040503050406030204" pitchFamily="18" charset="0"/>
                  <a:ea typeface="Cambria Math" panose="02040503050406030204" pitchFamily="18" charset="0"/>
                </a:rPr>
                <a:t>×</a:t>
              </a:r>
              <a:r>
                <a:rPr lang="lt-LT" sz="1400" b="0" i="0">
                  <a:latin typeface="Cambria Math" panose="02040503050406030204" pitchFamily="18" charset="0"/>
                  <a:ea typeface="Cambria Math" panose="02040503050406030204" pitchFamily="18" charset="0"/>
                </a:rPr>
                <a:t>𝑌_𝑖</a:t>
              </a:r>
              <a:endParaRPr lang="lt-LT" sz="1400" i="1"/>
            </a:p>
          </xdr:txBody>
        </xdr:sp>
      </mc:Fallback>
    </mc:AlternateContent>
    <xdr:clientData/>
  </xdr:oneCellAnchor>
  <xdr:twoCellAnchor>
    <xdr:from>
      <xdr:col>7</xdr:col>
      <xdr:colOff>409574</xdr:colOff>
      <xdr:row>90</xdr:row>
      <xdr:rowOff>57150</xdr:rowOff>
    </xdr:from>
    <xdr:to>
      <xdr:col>7</xdr:col>
      <xdr:colOff>575307</xdr:colOff>
      <xdr:row>90</xdr:row>
      <xdr:rowOff>114300</xdr:rowOff>
    </xdr:to>
    <xdr:sp macro="" textlink="">
      <xdr:nvSpPr>
        <xdr:cNvPr id="41" name="Isosceles Triangle 40"/>
        <xdr:cNvSpPr/>
      </xdr:nvSpPr>
      <xdr:spPr>
        <a:xfrm rot="10800000">
          <a:off x="4972049" y="23469600"/>
          <a:ext cx="165733" cy="57150"/>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twoCellAnchor>
    <xdr:from>
      <xdr:col>7</xdr:col>
      <xdr:colOff>361949</xdr:colOff>
      <xdr:row>96</xdr:row>
      <xdr:rowOff>85725</xdr:rowOff>
    </xdr:from>
    <xdr:to>
      <xdr:col>7</xdr:col>
      <xdr:colOff>542926</xdr:colOff>
      <xdr:row>96</xdr:row>
      <xdr:rowOff>152404</xdr:rowOff>
    </xdr:to>
    <xdr:sp macro="" textlink="">
      <xdr:nvSpPr>
        <xdr:cNvPr id="42" name="Isosceles Triangle 41"/>
        <xdr:cNvSpPr/>
      </xdr:nvSpPr>
      <xdr:spPr>
        <a:xfrm rot="10800000" flipH="1" flipV="1">
          <a:off x="4924424" y="24965025"/>
          <a:ext cx="180977" cy="66679"/>
        </a:xfrm>
        <a:prstGeom prst="triangle">
          <a:avLst/>
        </a:prstGeom>
        <a:solidFill>
          <a:srgbClr val="176490"/>
        </a:solidFill>
        <a:ln>
          <a:solidFill>
            <a:srgbClr val="17649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t-LT"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tar.lt/portal/lt/legalAct/TAR.F31E79DEC55D/YvnvhJQEpn" TargetMode="External"/><Relationship Id="rId3" Type="http://schemas.openxmlformats.org/officeDocument/2006/relationships/hyperlink" Target="https://www.e-tar.lt/portal/lt/legalAct/TAR.C54AFFAA7622/tEzUrLXKCg" TargetMode="External"/><Relationship Id="rId7" Type="http://schemas.openxmlformats.org/officeDocument/2006/relationships/hyperlink" Target="http://ec.europa.eu/environment/gpp/eu_gpp_criteria_en.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vpt.lrv.lt/lt/konsultacine-medziaga/perkanciosioms-organizacijoms/vpi/geroji-praktika" TargetMode="External"/><Relationship Id="rId11" Type="http://schemas.openxmlformats.org/officeDocument/2006/relationships/drawing" Target="../drawings/drawing1.xml"/><Relationship Id="rId5" Type="http://schemas.openxmlformats.org/officeDocument/2006/relationships/hyperlink" Target="https://curia.europa.eu/" TargetMode="External"/><Relationship Id="rId10" Type="http://schemas.openxmlformats.org/officeDocument/2006/relationships/printerSettings" Target="../printerSettings/printerSettings3.bin"/><Relationship Id="rId4" Type="http://schemas.openxmlformats.org/officeDocument/2006/relationships/hyperlink" Target="https://www.e-tar.lt/portal/lt/legalAct/TAR.4B60A8C9678B/LteTBwGlPq" TargetMode="External"/><Relationship Id="rId9" Type="http://schemas.openxmlformats.org/officeDocument/2006/relationships/hyperlink" Target="http://profesijuklasifikatorius.lt/?q=lt/pagrindiniaipogrupiaiinfo"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printerSettings" Target="../printerSettings/printerSettings25.bin"/><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vmlDrawing" Target="../drawings/vmlDrawing4.vml"/><Relationship Id="rId10" Type="http://schemas.openxmlformats.org/officeDocument/2006/relationships/ctrlProp" Target="../ctrlProps/ctrlProp69.xml"/><Relationship Id="rId4" Type="http://schemas.openxmlformats.org/officeDocument/2006/relationships/drawing" Target="../drawings/drawing9.xml"/><Relationship Id="rId9" Type="http://schemas.openxmlformats.org/officeDocument/2006/relationships/ctrlProp" Target="../ctrlProps/ctrlProp6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5.xml"/><Relationship Id="rId3" Type="http://schemas.openxmlformats.org/officeDocument/2006/relationships/printerSettings" Target="../printerSettings/printerSettings28.bin"/><Relationship Id="rId7" Type="http://schemas.openxmlformats.org/officeDocument/2006/relationships/ctrlProp" Target="../ctrlProps/ctrlProp74.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vmlDrawing" Target="../drawings/vmlDrawing5.vml"/><Relationship Id="rId10" Type="http://schemas.openxmlformats.org/officeDocument/2006/relationships/ctrlProp" Target="../ctrlProps/ctrlProp77.xml"/><Relationship Id="rId4" Type="http://schemas.openxmlformats.org/officeDocument/2006/relationships/drawing" Target="../drawings/drawing10.xml"/><Relationship Id="rId9" Type="http://schemas.openxmlformats.org/officeDocument/2006/relationships/ctrlProp" Target="../ctrlProps/ctrlProp7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printerSettings" Target="../printerSettings/printerSettings31.bin"/><Relationship Id="rId7" Type="http://schemas.openxmlformats.org/officeDocument/2006/relationships/ctrlProp" Target="../ctrlProps/ctrlProp80.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vmlDrawing" Target="../drawings/vmlDrawing6.vml"/><Relationship Id="rId10" Type="http://schemas.openxmlformats.org/officeDocument/2006/relationships/ctrlProp" Target="../ctrlProps/ctrlProp83.xml"/><Relationship Id="rId4" Type="http://schemas.openxmlformats.org/officeDocument/2006/relationships/drawing" Target="../drawings/drawing11.xml"/><Relationship Id="rId9" Type="http://schemas.openxmlformats.org/officeDocument/2006/relationships/ctrlProp" Target="../ctrlProps/ctrlProp8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printerSettings" Target="../printerSettings/printerSettings43.bin"/><Relationship Id="rId7" Type="http://schemas.openxmlformats.org/officeDocument/2006/relationships/ctrlProp" Target="../ctrlProps/ctrlProp8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trlProp" Target="../ctrlProps/ctrlProp85.xml"/><Relationship Id="rId5" Type="http://schemas.openxmlformats.org/officeDocument/2006/relationships/vmlDrawing" Target="../drawings/vmlDrawing7.vml"/><Relationship Id="rId10" Type="http://schemas.openxmlformats.org/officeDocument/2006/relationships/ctrlProp" Target="../ctrlProps/ctrlProp89.xml"/><Relationship Id="rId4" Type="http://schemas.openxmlformats.org/officeDocument/2006/relationships/drawing" Target="../drawings/drawing15.xml"/><Relationship Id="rId9" Type="http://schemas.openxmlformats.org/officeDocument/2006/relationships/ctrlProp" Target="../ctrlProps/ctrlProp8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92.xml"/><Relationship Id="rId3" Type="http://schemas.openxmlformats.org/officeDocument/2006/relationships/printerSettings" Target="../printerSettings/printerSettings46.bin"/><Relationship Id="rId7" Type="http://schemas.openxmlformats.org/officeDocument/2006/relationships/ctrlProp" Target="../ctrlProps/ctrlProp91.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ctrlProp" Target="../ctrlProps/ctrlProp90.xml"/><Relationship Id="rId5" Type="http://schemas.openxmlformats.org/officeDocument/2006/relationships/vmlDrawing" Target="../drawings/vmlDrawing8.vml"/><Relationship Id="rId10" Type="http://schemas.openxmlformats.org/officeDocument/2006/relationships/ctrlProp" Target="../ctrlProps/ctrlProp94.xml"/><Relationship Id="rId4" Type="http://schemas.openxmlformats.org/officeDocument/2006/relationships/drawing" Target="../drawings/drawing16.xml"/><Relationship Id="rId9" Type="http://schemas.openxmlformats.org/officeDocument/2006/relationships/ctrlProp" Target="../ctrlProps/ctrlProp9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printerSettings" Target="../printerSettings/printerSettings49.bin"/><Relationship Id="rId7" Type="http://schemas.openxmlformats.org/officeDocument/2006/relationships/ctrlProp" Target="../ctrlProps/ctrlProp96.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vmlDrawing" Target="../drawings/vmlDrawing9.vml"/><Relationship Id="rId10" Type="http://schemas.openxmlformats.org/officeDocument/2006/relationships/ctrlProp" Target="../ctrlProps/ctrlProp99.xml"/><Relationship Id="rId4" Type="http://schemas.openxmlformats.org/officeDocument/2006/relationships/drawing" Target="../drawings/drawing17.xml"/><Relationship Id="rId9" Type="http://schemas.openxmlformats.org/officeDocument/2006/relationships/ctrlProp" Target="../ctrlProps/ctrlProp9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printerSettings" Target="../printerSettings/printerSettings52.bin"/><Relationship Id="rId7" Type="http://schemas.openxmlformats.org/officeDocument/2006/relationships/ctrlProp" Target="../ctrlProps/ctrlProp102.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ctrlProp" Target="../ctrlProps/ctrlProp101.xml"/><Relationship Id="rId5" Type="http://schemas.openxmlformats.org/officeDocument/2006/relationships/vmlDrawing" Target="../drawings/vmlDrawing10.vml"/><Relationship Id="rId10" Type="http://schemas.openxmlformats.org/officeDocument/2006/relationships/ctrlProp" Target="../ctrlProps/ctrlProp105.xml"/><Relationship Id="rId4" Type="http://schemas.openxmlformats.org/officeDocument/2006/relationships/drawing" Target="../drawings/drawing18.xml"/><Relationship Id="rId9" Type="http://schemas.openxmlformats.org/officeDocument/2006/relationships/ctrlProp" Target="../ctrlProps/ctrlProp104.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50" Type="http://schemas.openxmlformats.org/officeDocument/2006/relationships/ctrlProp" Target="../ctrlProps/ctrlProp43.xml"/><Relationship Id="rId55" Type="http://schemas.openxmlformats.org/officeDocument/2006/relationships/ctrlProp" Target="../ctrlProps/ctrlProp48.xml"/><Relationship Id="rId7" Type="http://schemas.openxmlformats.org/officeDocument/2006/relationships/vmlDrawing" Target="../drawings/vmlDrawing1.vml"/><Relationship Id="rId2" Type="http://schemas.openxmlformats.org/officeDocument/2006/relationships/printerSettings" Target="../printerSettings/printerSettings5.bin"/><Relationship Id="rId16" Type="http://schemas.openxmlformats.org/officeDocument/2006/relationships/ctrlProp" Target="../ctrlProps/ctrlProp9.xml"/><Relationship Id="rId29" Type="http://schemas.openxmlformats.org/officeDocument/2006/relationships/ctrlProp" Target="../ctrlProps/ctrlProp22.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3" Type="http://schemas.openxmlformats.org/officeDocument/2006/relationships/ctrlProp" Target="../ctrlProps/ctrlProp46.xml"/><Relationship Id="rId58" Type="http://schemas.openxmlformats.org/officeDocument/2006/relationships/ctrlProp" Target="../ctrlProps/ctrlProp51.xml"/><Relationship Id="rId5" Type="http://schemas.openxmlformats.org/officeDocument/2006/relationships/printerSettings" Target="../printerSettings/printerSettings6.bin"/><Relationship Id="rId19" Type="http://schemas.openxmlformats.org/officeDocument/2006/relationships/ctrlProp" Target="../ctrlProps/ctrlProp12.xml"/><Relationship Id="rId4" Type="http://schemas.openxmlformats.org/officeDocument/2006/relationships/hyperlink" Target="http://profesijuklasifikatorius.lt/?q=lt/pagrindiniaipogrupiaiinfo" TargetMode="Externa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48" Type="http://schemas.openxmlformats.org/officeDocument/2006/relationships/ctrlProp" Target="../ctrlProps/ctrlProp41.xml"/><Relationship Id="rId56" Type="http://schemas.openxmlformats.org/officeDocument/2006/relationships/ctrlProp" Target="../ctrlProps/ctrlProp49.xml"/><Relationship Id="rId8" Type="http://schemas.openxmlformats.org/officeDocument/2006/relationships/ctrlProp" Target="../ctrlProps/ctrlProp1.xml"/><Relationship Id="rId51" Type="http://schemas.openxmlformats.org/officeDocument/2006/relationships/ctrlProp" Target="../ctrlProps/ctrlProp44.xml"/><Relationship Id="rId3" Type="http://schemas.openxmlformats.org/officeDocument/2006/relationships/hyperlink" Target="http://ec.europa.eu/environment/gpp/eu_gpp_criteria_en.htm" TargetMode="External"/><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59" Type="http://schemas.openxmlformats.org/officeDocument/2006/relationships/ctrlProp" Target="../ctrlProps/ctrlProp52.xml"/><Relationship Id="rId20" Type="http://schemas.openxmlformats.org/officeDocument/2006/relationships/ctrlProp" Target="../ctrlProps/ctrlProp13.xml"/><Relationship Id="rId41" Type="http://schemas.openxmlformats.org/officeDocument/2006/relationships/ctrlProp" Target="../ctrlProps/ctrlProp34.xml"/><Relationship Id="rId54" Type="http://schemas.openxmlformats.org/officeDocument/2006/relationships/ctrlProp" Target="../ctrlProps/ctrlProp47.xml"/><Relationship Id="rId1" Type="http://schemas.openxmlformats.org/officeDocument/2006/relationships/printerSettings" Target="../printerSettings/printerSettings4.bin"/><Relationship Id="rId6" Type="http://schemas.openxmlformats.org/officeDocument/2006/relationships/drawing" Target="../drawings/drawing2.xml"/><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49" Type="http://schemas.openxmlformats.org/officeDocument/2006/relationships/ctrlProp" Target="../ctrlProps/ctrlProp42.xml"/><Relationship Id="rId57" Type="http://schemas.openxmlformats.org/officeDocument/2006/relationships/ctrlProp" Target="../ctrlProps/ctrlProp50.xml"/><Relationship Id="rId10" Type="http://schemas.openxmlformats.org/officeDocument/2006/relationships/ctrlProp" Target="../ctrlProps/ctrlProp3.xml"/><Relationship Id="rId31" Type="http://schemas.openxmlformats.org/officeDocument/2006/relationships/ctrlProp" Target="../ctrlProps/ctrlProp24.xml"/><Relationship Id="rId44" Type="http://schemas.openxmlformats.org/officeDocument/2006/relationships/ctrlProp" Target="../ctrlProps/ctrlProp37.xml"/><Relationship Id="rId5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printerSettings" Target="../printerSettings/printerSettings55.bin"/><Relationship Id="rId7" Type="http://schemas.openxmlformats.org/officeDocument/2006/relationships/ctrlProp" Target="../ctrlProps/ctrlProp107.xml"/><Relationship Id="rId12" Type="http://schemas.openxmlformats.org/officeDocument/2006/relationships/ctrlProp" Target="../ctrlProps/ctrlProp11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ctrlProp" Target="../ctrlProps/ctrlProp106.xml"/><Relationship Id="rId11" Type="http://schemas.openxmlformats.org/officeDocument/2006/relationships/ctrlProp" Target="../ctrlProps/ctrlProp111.xml"/><Relationship Id="rId5" Type="http://schemas.openxmlformats.org/officeDocument/2006/relationships/vmlDrawing" Target="../drawings/vmlDrawing11.vml"/><Relationship Id="rId10" Type="http://schemas.openxmlformats.org/officeDocument/2006/relationships/ctrlProp" Target="../ctrlProps/ctrlProp110.xml"/><Relationship Id="rId4" Type="http://schemas.openxmlformats.org/officeDocument/2006/relationships/drawing" Target="../drawings/drawing19.xml"/><Relationship Id="rId9" Type="http://schemas.openxmlformats.org/officeDocument/2006/relationships/ctrlProp" Target="../ctrlProps/ctrlProp10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ctrlProp" Target="../ctrlProps/ctrlProp114.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trlProp" Target="../ctrlProps/ctrlProp113.xml"/><Relationship Id="rId5" Type="http://schemas.openxmlformats.org/officeDocument/2006/relationships/vmlDrawing" Target="../drawings/vmlDrawing12.vml"/><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trlProp" Target="../ctrlProps/ctrlProp116.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ctrlProp" Target="../ctrlProps/ctrlProp115.xml"/><Relationship Id="rId5" Type="http://schemas.openxmlformats.org/officeDocument/2006/relationships/vmlDrawing" Target="../drawings/vmlDrawing13.vm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19.xml"/><Relationship Id="rId13" Type="http://schemas.openxmlformats.org/officeDocument/2006/relationships/ctrlProp" Target="../ctrlProps/ctrlProp124.xml"/><Relationship Id="rId3" Type="http://schemas.openxmlformats.org/officeDocument/2006/relationships/printerSettings" Target="../printerSettings/printerSettings64.bin"/><Relationship Id="rId7" Type="http://schemas.openxmlformats.org/officeDocument/2006/relationships/ctrlProp" Target="../ctrlProps/ctrlProp118.xml"/><Relationship Id="rId12" Type="http://schemas.openxmlformats.org/officeDocument/2006/relationships/ctrlProp" Target="../ctrlProps/ctrlProp123.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ctrlProp" Target="../ctrlProps/ctrlProp117.xml"/><Relationship Id="rId11" Type="http://schemas.openxmlformats.org/officeDocument/2006/relationships/ctrlProp" Target="../ctrlProps/ctrlProp122.xml"/><Relationship Id="rId5" Type="http://schemas.openxmlformats.org/officeDocument/2006/relationships/vmlDrawing" Target="../drawings/vmlDrawing14.vml"/><Relationship Id="rId15" Type="http://schemas.openxmlformats.org/officeDocument/2006/relationships/ctrlProp" Target="../ctrlProps/ctrlProp126.xml"/><Relationship Id="rId10" Type="http://schemas.openxmlformats.org/officeDocument/2006/relationships/ctrlProp" Target="../ctrlProps/ctrlProp121.xml"/><Relationship Id="rId4" Type="http://schemas.openxmlformats.org/officeDocument/2006/relationships/drawing" Target="../drawings/drawing22.xml"/><Relationship Id="rId9" Type="http://schemas.openxmlformats.org/officeDocument/2006/relationships/ctrlProp" Target="../ctrlProps/ctrlProp120.xml"/><Relationship Id="rId14" Type="http://schemas.openxmlformats.org/officeDocument/2006/relationships/ctrlProp" Target="../ctrlProps/ctrlProp12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29.xml"/><Relationship Id="rId3" Type="http://schemas.openxmlformats.org/officeDocument/2006/relationships/printerSettings" Target="../printerSettings/printerSettings67.bin"/><Relationship Id="rId7" Type="http://schemas.openxmlformats.org/officeDocument/2006/relationships/ctrlProp" Target="../ctrlProps/ctrlProp12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trlProp" Target="../ctrlProps/ctrlProp127.xml"/><Relationship Id="rId5" Type="http://schemas.openxmlformats.org/officeDocument/2006/relationships/vmlDrawing" Target="../drawings/vmlDrawing15.vml"/><Relationship Id="rId10" Type="http://schemas.openxmlformats.org/officeDocument/2006/relationships/ctrlProp" Target="../ctrlProps/ctrlProp131.xml"/><Relationship Id="rId4" Type="http://schemas.openxmlformats.org/officeDocument/2006/relationships/drawing" Target="../drawings/drawing23.xml"/><Relationship Id="rId9" Type="http://schemas.openxmlformats.org/officeDocument/2006/relationships/ctrlProp" Target="../ctrlProps/ctrlProp13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34.xml"/><Relationship Id="rId3" Type="http://schemas.openxmlformats.org/officeDocument/2006/relationships/printerSettings" Target="../printerSettings/printerSettings70.bin"/><Relationship Id="rId7" Type="http://schemas.openxmlformats.org/officeDocument/2006/relationships/ctrlProp" Target="../ctrlProps/ctrlProp1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trlProp" Target="../ctrlProps/ctrlProp132.xml"/><Relationship Id="rId5" Type="http://schemas.openxmlformats.org/officeDocument/2006/relationships/vmlDrawing" Target="../drawings/vmlDrawing16.vml"/><Relationship Id="rId10" Type="http://schemas.openxmlformats.org/officeDocument/2006/relationships/ctrlProp" Target="../ctrlProps/ctrlProp136.xml"/><Relationship Id="rId4" Type="http://schemas.openxmlformats.org/officeDocument/2006/relationships/drawing" Target="../drawings/drawing24.xml"/><Relationship Id="rId9" Type="http://schemas.openxmlformats.org/officeDocument/2006/relationships/ctrlProp" Target="../ctrlProps/ctrlProp13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9.xml"/><Relationship Id="rId3" Type="http://schemas.openxmlformats.org/officeDocument/2006/relationships/printerSettings" Target="../printerSettings/printerSettings73.bin"/><Relationship Id="rId7" Type="http://schemas.openxmlformats.org/officeDocument/2006/relationships/ctrlProp" Target="../ctrlProps/ctrlProp138.xml"/><Relationship Id="rId12" Type="http://schemas.openxmlformats.org/officeDocument/2006/relationships/ctrlProp" Target="../ctrlProps/ctrlProp143.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vmlDrawing" Target="../drawings/vmlDrawing17.vml"/><Relationship Id="rId10" Type="http://schemas.openxmlformats.org/officeDocument/2006/relationships/ctrlProp" Target="../ctrlProps/ctrlProp141.xml"/><Relationship Id="rId4" Type="http://schemas.openxmlformats.org/officeDocument/2006/relationships/drawing" Target="../drawings/drawing25.xml"/><Relationship Id="rId9" Type="http://schemas.openxmlformats.org/officeDocument/2006/relationships/ctrlProp" Target="../ctrlProps/ctrlProp14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46.xml"/><Relationship Id="rId3" Type="http://schemas.openxmlformats.org/officeDocument/2006/relationships/printerSettings" Target="../printerSettings/printerSettings76.bin"/><Relationship Id="rId7" Type="http://schemas.openxmlformats.org/officeDocument/2006/relationships/ctrlProp" Target="../ctrlProps/ctrlProp145.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ctrlProp" Target="../ctrlProps/ctrlProp144.xml"/><Relationship Id="rId5" Type="http://schemas.openxmlformats.org/officeDocument/2006/relationships/vmlDrawing" Target="../drawings/vmlDrawing18.vml"/><Relationship Id="rId10" Type="http://schemas.openxmlformats.org/officeDocument/2006/relationships/ctrlProp" Target="../ctrlProps/ctrlProp148.xml"/><Relationship Id="rId4" Type="http://schemas.openxmlformats.org/officeDocument/2006/relationships/drawing" Target="../drawings/drawing26.xml"/><Relationship Id="rId9" Type="http://schemas.openxmlformats.org/officeDocument/2006/relationships/ctrlProp" Target="../ctrlProps/ctrlProp1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51.xml"/><Relationship Id="rId3" Type="http://schemas.openxmlformats.org/officeDocument/2006/relationships/printerSettings" Target="../printerSettings/printerSettings79.bin"/><Relationship Id="rId7" Type="http://schemas.openxmlformats.org/officeDocument/2006/relationships/ctrlProp" Target="../ctrlProps/ctrlProp150.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149.xml"/><Relationship Id="rId5" Type="http://schemas.openxmlformats.org/officeDocument/2006/relationships/vmlDrawing" Target="../drawings/vmlDrawing19.vml"/><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ctrlProp" Target="../ctrlProps/ctrlProp153.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ctrlProp" Target="../ctrlProps/ctrlProp152.xml"/><Relationship Id="rId5" Type="http://schemas.openxmlformats.org/officeDocument/2006/relationships/vmlDrawing" Target="../drawings/vmlDrawing20.vml"/><Relationship Id="rId4" Type="http://schemas.openxmlformats.org/officeDocument/2006/relationships/drawing" Target="../drawings/drawing2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3" Type="http://schemas.openxmlformats.org/officeDocument/2006/relationships/printerSettings" Target="../printerSettings/printerSettings85.bin"/><Relationship Id="rId7" Type="http://schemas.openxmlformats.org/officeDocument/2006/relationships/ctrlProp" Target="../ctrlProps/ctrlProp155.xml"/><Relationship Id="rId12" Type="http://schemas.openxmlformats.org/officeDocument/2006/relationships/ctrlProp" Target="../ctrlProps/ctrlProp160.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trlProp" Target="../ctrlProps/ctrlProp154.xml"/><Relationship Id="rId11" Type="http://schemas.openxmlformats.org/officeDocument/2006/relationships/ctrlProp" Target="../ctrlProps/ctrlProp159.xml"/><Relationship Id="rId5" Type="http://schemas.openxmlformats.org/officeDocument/2006/relationships/vmlDrawing" Target="../drawings/vmlDrawing21.vml"/><Relationship Id="rId15" Type="http://schemas.openxmlformats.org/officeDocument/2006/relationships/ctrlProp" Target="../ctrlProps/ctrlProp163.xml"/><Relationship Id="rId10" Type="http://schemas.openxmlformats.org/officeDocument/2006/relationships/ctrlProp" Target="../ctrlProps/ctrlProp158.xml"/><Relationship Id="rId4" Type="http://schemas.openxmlformats.org/officeDocument/2006/relationships/drawing" Target="../drawings/drawing29.xml"/><Relationship Id="rId9" Type="http://schemas.openxmlformats.org/officeDocument/2006/relationships/ctrlProp" Target="../ctrlProps/ctrlProp157.xml"/><Relationship Id="rId14" Type="http://schemas.openxmlformats.org/officeDocument/2006/relationships/ctrlProp" Target="../ctrlProps/ctrlProp16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printerSettings" Target="../printerSettings/printerSettings19.bin"/><Relationship Id="rId7" Type="http://schemas.openxmlformats.org/officeDocument/2006/relationships/ctrlProp" Target="../ctrlProps/ctrlProp54.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vmlDrawing" Target="../drawings/vmlDrawing2.vml"/><Relationship Id="rId10" Type="http://schemas.openxmlformats.org/officeDocument/2006/relationships/ctrlProp" Target="../ctrlProps/ctrlProp57.xml"/><Relationship Id="rId4" Type="http://schemas.openxmlformats.org/officeDocument/2006/relationships/drawing" Target="../drawings/drawing7.xml"/><Relationship Id="rId9" Type="http://schemas.openxmlformats.org/officeDocument/2006/relationships/ctrlProp" Target="../ctrlProps/ctrlProp5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printerSettings" Target="../printerSettings/printerSettings22.bin"/><Relationship Id="rId7" Type="http://schemas.openxmlformats.org/officeDocument/2006/relationships/ctrlProp" Target="../ctrlProps/ctrlProp60.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vmlDrawing" Target="../drawings/vmlDrawing3.vml"/><Relationship Id="rId10" Type="http://schemas.openxmlformats.org/officeDocument/2006/relationships/ctrlProp" Target="../ctrlProps/ctrlProp63.xml"/><Relationship Id="rId4" Type="http://schemas.openxmlformats.org/officeDocument/2006/relationships/drawing" Target="../drawings/drawing8.xml"/><Relationship Id="rId9" Type="http://schemas.openxmlformats.org/officeDocument/2006/relationships/ctrlProp" Target="../ctrlProps/ctrlProp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1"/>
  <sheetViews>
    <sheetView showGridLines="0" showRowColHeaders="0" tabSelected="1" zoomScaleNormal="100" zoomScaleSheetLayoutView="100" workbookViewId="0">
      <selection activeCell="N1" sqref="N1"/>
    </sheetView>
  </sheetViews>
  <sheetFormatPr defaultColWidth="9.140625" defaultRowHeight="15" zeroHeight="1"/>
  <cols>
    <col min="1" max="1" width="9.140625" style="289" customWidth="1"/>
    <col min="2" max="2" width="9" style="289" customWidth="1"/>
    <col min="3" max="3" width="10.28515625" style="289" customWidth="1"/>
    <col min="4" max="5" width="9.140625" style="289" customWidth="1"/>
    <col min="6" max="6" width="16.5703125" style="289" customWidth="1"/>
    <col min="7" max="10" width="9.140625" style="289" customWidth="1"/>
    <col min="11" max="11" width="16" style="289" customWidth="1"/>
    <col min="12" max="13" width="9.140625" style="289" customWidth="1"/>
    <col min="14" max="14" width="22" style="289" customWidth="1"/>
    <col min="15" max="17" width="9.140625" style="289" customWidth="1"/>
    <col min="18" max="16384" width="9.140625" style="289"/>
  </cols>
  <sheetData>
    <row r="1" spans="1:17">
      <c r="L1" s="350"/>
      <c r="N1" s="351" t="s">
        <v>1302</v>
      </c>
    </row>
    <row r="2" spans="1:17" ht="5.0999999999999996" customHeight="1">
      <c r="N2" s="352"/>
    </row>
    <row r="3" spans="1:17" ht="26.25" customHeight="1">
      <c r="A3" s="353"/>
      <c r="B3" s="354"/>
      <c r="C3" s="354"/>
      <c r="D3" s="354"/>
      <c r="E3" s="354"/>
      <c r="F3" s="354"/>
      <c r="G3" s="354"/>
      <c r="H3" s="354"/>
      <c r="I3" s="354"/>
      <c r="J3" s="354"/>
      <c r="K3" s="354"/>
      <c r="L3" s="354"/>
      <c r="M3" s="354"/>
      <c r="N3" s="354"/>
      <c r="O3" s="292"/>
      <c r="P3" s="292"/>
      <c r="Q3" s="292"/>
    </row>
    <row r="4" spans="1:17" ht="26.25" customHeight="1">
      <c r="A4" s="353"/>
      <c r="B4" s="353"/>
      <c r="C4" s="355"/>
      <c r="D4" s="1524" t="s">
        <v>761</v>
      </c>
      <c r="E4" s="1524"/>
      <c r="F4" s="1524"/>
      <c r="G4" s="1524"/>
      <c r="H4" s="1524"/>
      <c r="I4" s="1524"/>
      <c r="J4" s="1524"/>
      <c r="K4" s="1524"/>
      <c r="L4" s="1524"/>
      <c r="M4" s="1524"/>
      <c r="N4" s="355"/>
      <c r="O4" s="292"/>
      <c r="P4" s="292"/>
      <c r="Q4" s="292"/>
    </row>
    <row r="5" spans="1:17" ht="21" customHeight="1">
      <c r="A5" s="353"/>
      <c r="B5" s="353"/>
      <c r="C5" s="355"/>
      <c r="D5" s="1525" t="s">
        <v>762</v>
      </c>
      <c r="E5" s="1525"/>
      <c r="F5" s="1525"/>
      <c r="G5" s="1525"/>
      <c r="H5" s="1525"/>
      <c r="I5" s="1525"/>
      <c r="J5" s="1525"/>
      <c r="K5" s="1525"/>
      <c r="L5" s="1525"/>
      <c r="M5" s="1525"/>
      <c r="N5" s="355"/>
      <c r="O5" s="292"/>
      <c r="P5" s="292"/>
      <c r="Q5" s="292"/>
    </row>
    <row r="6" spans="1:17" ht="26.25" customHeight="1">
      <c r="A6" s="353"/>
      <c r="B6" s="353"/>
      <c r="C6" s="353"/>
      <c r="D6" s="1" t="s">
        <v>126</v>
      </c>
      <c r="E6" s="1"/>
      <c r="F6" s="1"/>
      <c r="G6" s="1"/>
      <c r="H6" s="1"/>
      <c r="I6" s="1"/>
      <c r="J6" s="1"/>
      <c r="K6" s="1"/>
      <c r="L6" s="1"/>
      <c r="M6" s="1"/>
      <c r="N6" s="356"/>
      <c r="O6" s="292"/>
      <c r="P6" s="292"/>
      <c r="Q6" s="292"/>
    </row>
    <row r="7" spans="1:17" ht="10.5" customHeight="1">
      <c r="A7" s="353"/>
      <c r="B7" s="353"/>
      <c r="C7" s="353"/>
      <c r="D7" s="1526"/>
      <c r="E7" s="1526"/>
      <c r="F7" s="1526"/>
      <c r="G7" s="1526"/>
      <c r="H7" s="1526"/>
      <c r="I7" s="1526"/>
      <c r="J7" s="1526"/>
      <c r="K7" s="1526"/>
      <c r="L7" s="1526"/>
      <c r="M7" s="1526"/>
      <c r="N7" s="356"/>
      <c r="O7" s="292"/>
      <c r="P7" s="292"/>
      <c r="Q7" s="292"/>
    </row>
    <row r="8" spans="1:17" ht="18.75">
      <c r="A8" s="357"/>
      <c r="B8" s="357"/>
      <c r="C8" s="357"/>
      <c r="D8" s="357"/>
      <c r="E8" s="357"/>
      <c r="F8" s="357"/>
      <c r="G8" s="357"/>
      <c r="H8" s="357"/>
      <c r="I8" s="357" t="s">
        <v>745</v>
      </c>
      <c r="J8" s="357"/>
      <c r="K8" s="357"/>
      <c r="L8" s="357"/>
      <c r="M8" s="357"/>
      <c r="N8" s="358"/>
      <c r="O8" s="289" t="s">
        <v>127</v>
      </c>
    </row>
    <row r="9" spans="1:17" ht="18.75">
      <c r="A9" s="292"/>
      <c r="B9" s="292"/>
      <c r="C9" s="292"/>
      <c r="D9" s="359"/>
      <c r="E9" s="359"/>
      <c r="F9" s="359"/>
      <c r="G9" s="359"/>
      <c r="H9" s="359"/>
      <c r="I9" s="359"/>
      <c r="J9" s="359"/>
      <c r="K9" s="359"/>
      <c r="L9" s="359"/>
      <c r="M9" s="359"/>
      <c r="N9" s="359"/>
    </row>
    <row r="10" spans="1:17">
      <c r="A10" s="328"/>
      <c r="B10" s="1528" t="s">
        <v>128</v>
      </c>
      <c r="C10" s="1528"/>
      <c r="D10" s="1528"/>
      <c r="E10" s="1528"/>
      <c r="F10" s="1528"/>
      <c r="G10" s="1528"/>
      <c r="H10" s="1528"/>
      <c r="I10" s="1528"/>
      <c r="J10" s="1528"/>
      <c r="K10" s="1528"/>
      <c r="L10" s="1528"/>
      <c r="M10" s="1528"/>
      <c r="N10" s="1528"/>
      <c r="O10" s="328"/>
      <c r="P10" s="328"/>
    </row>
    <row r="11" spans="1:17">
      <c r="B11" s="292"/>
      <c r="C11" s="292"/>
      <c r="D11" s="292"/>
      <c r="E11" s="292"/>
      <c r="F11" s="292"/>
      <c r="G11" s="292"/>
      <c r="H11" s="292"/>
      <c r="I11" s="292"/>
      <c r="J11" s="292"/>
      <c r="K11" s="292"/>
      <c r="L11" s="292"/>
      <c r="M11" s="292"/>
      <c r="N11" s="292"/>
      <c r="O11" s="292"/>
      <c r="P11" s="292"/>
    </row>
    <row r="12" spans="1:17">
      <c r="B12" s="1166" t="s">
        <v>747</v>
      </c>
      <c r="C12" s="1167"/>
      <c r="D12" s="1532" t="s">
        <v>748</v>
      </c>
      <c r="E12" s="1532"/>
      <c r="F12" s="1532"/>
      <c r="G12" s="1532"/>
      <c r="H12" s="1532"/>
      <c r="I12" s="1532"/>
      <c r="J12" s="1532"/>
      <c r="K12" s="1532"/>
      <c r="L12" s="1532"/>
      <c r="M12" s="1532"/>
      <c r="N12" s="1532"/>
      <c r="O12" s="292"/>
      <c r="P12" s="292"/>
    </row>
    <row r="13" spans="1:17">
      <c r="B13" s="1533" t="s">
        <v>286</v>
      </c>
      <c r="C13" s="1533"/>
      <c r="D13" s="1529" t="s">
        <v>287</v>
      </c>
      <c r="E13" s="1529"/>
      <c r="F13" s="1529"/>
      <c r="G13" s="1529"/>
      <c r="H13" s="1529"/>
      <c r="I13" s="1529"/>
      <c r="J13" s="1529"/>
      <c r="K13" s="1529"/>
      <c r="L13" s="1529"/>
      <c r="M13" s="1529"/>
      <c r="N13" s="1529"/>
      <c r="O13" s="292"/>
      <c r="P13" s="292"/>
    </row>
    <row r="14" spans="1:17">
      <c r="B14" s="360" t="s">
        <v>263</v>
      </c>
      <c r="C14" s="361"/>
      <c r="D14" s="1534" t="s">
        <v>264</v>
      </c>
      <c r="E14" s="1535"/>
      <c r="F14" s="1535"/>
      <c r="G14" s="1535"/>
      <c r="H14" s="1535"/>
      <c r="I14" s="1535"/>
      <c r="J14" s="1535"/>
      <c r="K14" s="1535"/>
      <c r="L14" s="1535"/>
      <c r="M14" s="1535"/>
      <c r="N14" s="1536"/>
      <c r="O14" s="292"/>
      <c r="P14" s="292"/>
    </row>
    <row r="15" spans="1:17">
      <c r="B15" s="1531" t="s">
        <v>270</v>
      </c>
      <c r="C15" s="1531"/>
      <c r="D15" s="1529" t="s">
        <v>147</v>
      </c>
      <c r="E15" s="1529"/>
      <c r="F15" s="1529"/>
      <c r="G15" s="1529"/>
      <c r="H15" s="1529"/>
      <c r="I15" s="1529"/>
      <c r="J15" s="1529"/>
      <c r="K15" s="1529"/>
      <c r="L15" s="1529"/>
      <c r="M15" s="1529"/>
      <c r="N15" s="1529"/>
      <c r="O15" s="292"/>
      <c r="P15" s="292"/>
    </row>
    <row r="16" spans="1:17">
      <c r="B16" s="1537" t="s">
        <v>129</v>
      </c>
      <c r="C16" s="1538"/>
      <c r="D16" s="1529" t="s">
        <v>148</v>
      </c>
      <c r="E16" s="1529"/>
      <c r="F16" s="1529"/>
      <c r="G16" s="1529"/>
      <c r="H16" s="1529"/>
      <c r="I16" s="1529"/>
      <c r="J16" s="1529"/>
      <c r="K16" s="1529"/>
      <c r="L16" s="1529"/>
      <c r="M16" s="1529"/>
      <c r="N16" s="1529"/>
      <c r="O16" s="292"/>
      <c r="P16" s="292"/>
    </row>
    <row r="17" spans="1:16">
      <c r="B17" s="1537" t="s">
        <v>271</v>
      </c>
      <c r="C17" s="1538"/>
      <c r="D17" s="1529" t="s">
        <v>269</v>
      </c>
      <c r="E17" s="1529"/>
      <c r="F17" s="1529"/>
      <c r="G17" s="1529"/>
      <c r="H17" s="1529"/>
      <c r="I17" s="1529"/>
      <c r="J17" s="1529"/>
      <c r="K17" s="1529"/>
      <c r="L17" s="1529"/>
      <c r="M17" s="1529"/>
      <c r="N17" s="1529"/>
      <c r="O17" s="292"/>
      <c r="P17" s="292"/>
    </row>
    <row r="18" spans="1:16" ht="15" customHeight="1">
      <c r="B18" s="1533" t="s">
        <v>155</v>
      </c>
      <c r="C18" s="1533"/>
      <c r="D18" s="1529" t="s">
        <v>634</v>
      </c>
      <c r="E18" s="1529"/>
      <c r="F18" s="1529"/>
      <c r="G18" s="1529"/>
      <c r="H18" s="1529"/>
      <c r="I18" s="1529"/>
      <c r="J18" s="1529"/>
      <c r="K18" s="1529"/>
      <c r="L18" s="1529"/>
      <c r="M18" s="1529"/>
      <c r="N18" s="1529"/>
      <c r="O18" s="292"/>
      <c r="P18" s="292"/>
    </row>
    <row r="19" spans="1:16">
      <c r="B19" s="1533" t="s">
        <v>154</v>
      </c>
      <c r="C19" s="1533"/>
      <c r="D19" s="1529" t="s">
        <v>157</v>
      </c>
      <c r="E19" s="1529"/>
      <c r="F19" s="1529"/>
      <c r="G19" s="1529"/>
      <c r="H19" s="1529"/>
      <c r="I19" s="1529"/>
      <c r="J19" s="1529"/>
      <c r="K19" s="1529"/>
      <c r="L19" s="1529"/>
      <c r="M19" s="1529"/>
      <c r="N19" s="1529"/>
      <c r="O19" s="292"/>
      <c r="P19" s="292"/>
    </row>
    <row r="20" spans="1:16" ht="15" customHeight="1">
      <c r="B20" s="1533" t="s">
        <v>156</v>
      </c>
      <c r="C20" s="1533"/>
      <c r="D20" s="1529" t="s">
        <v>633</v>
      </c>
      <c r="E20" s="1529"/>
      <c r="F20" s="1529"/>
      <c r="G20" s="1529"/>
      <c r="H20" s="1529"/>
      <c r="I20" s="1529"/>
      <c r="J20" s="1529"/>
      <c r="K20" s="1529"/>
      <c r="L20" s="1529"/>
      <c r="M20" s="1529"/>
      <c r="N20" s="1529"/>
      <c r="O20" s="292"/>
      <c r="P20" s="292"/>
    </row>
    <row r="21" spans="1:16">
      <c r="B21" s="1537" t="s">
        <v>130</v>
      </c>
      <c r="C21" s="1538"/>
      <c r="D21" s="1539" t="s">
        <v>131</v>
      </c>
      <c r="E21" s="1539"/>
      <c r="F21" s="1539"/>
      <c r="G21" s="1539"/>
      <c r="H21" s="1539"/>
      <c r="I21" s="1539"/>
      <c r="J21" s="1539"/>
      <c r="K21" s="1539"/>
      <c r="L21" s="1539"/>
      <c r="M21" s="1539"/>
      <c r="N21" s="1539"/>
      <c r="O21" s="292"/>
      <c r="P21" s="292"/>
    </row>
    <row r="22" spans="1:16">
      <c r="B22" s="1166" t="s">
        <v>291</v>
      </c>
      <c r="C22" s="1167"/>
      <c r="D22" s="1529" t="s">
        <v>292</v>
      </c>
      <c r="E22" s="1529"/>
      <c r="F22" s="1529"/>
      <c r="G22" s="1529"/>
      <c r="H22" s="1529"/>
      <c r="I22" s="1529"/>
      <c r="J22" s="1529"/>
      <c r="K22" s="1529"/>
      <c r="L22" s="1529"/>
      <c r="M22" s="1529"/>
      <c r="N22" s="1529"/>
      <c r="O22" s="292"/>
      <c r="P22" s="292"/>
    </row>
    <row r="23" spans="1:16">
      <c r="B23" s="292"/>
      <c r="C23" s="292"/>
      <c r="D23" s="292"/>
      <c r="E23" s="292"/>
      <c r="F23" s="292"/>
      <c r="G23" s="292"/>
      <c r="H23" s="292"/>
      <c r="I23" s="292"/>
      <c r="J23" s="292"/>
      <c r="K23" s="292"/>
      <c r="L23" s="292"/>
      <c r="M23" s="292"/>
      <c r="N23" s="292"/>
      <c r="O23" s="292"/>
      <c r="P23" s="292"/>
    </row>
    <row r="24" spans="1:16">
      <c r="A24" s="328"/>
      <c r="B24" s="1528" t="s">
        <v>132</v>
      </c>
      <c r="C24" s="1528"/>
      <c r="D24" s="1528"/>
      <c r="E24" s="1528"/>
      <c r="F24" s="1528"/>
      <c r="G24" s="1528"/>
      <c r="H24" s="1528"/>
      <c r="I24" s="1528"/>
      <c r="J24" s="1528"/>
      <c r="K24" s="1528"/>
      <c r="L24" s="1528"/>
      <c r="M24" s="1528"/>
      <c r="N24" s="1528"/>
      <c r="O24" s="328"/>
      <c r="P24" s="328"/>
    </row>
    <row r="25" spans="1:16"/>
    <row r="26" spans="1:16">
      <c r="B26" s="362" t="s">
        <v>80</v>
      </c>
      <c r="C26" s="1529" t="s">
        <v>133</v>
      </c>
      <c r="D26" s="1529"/>
      <c r="E26" s="1529"/>
      <c r="F26" s="1529"/>
      <c r="G26" s="1529"/>
    </row>
    <row r="27" spans="1:16">
      <c r="B27" s="362" t="s">
        <v>79</v>
      </c>
      <c r="C27" s="1529" t="s">
        <v>134</v>
      </c>
      <c r="D27" s="1529"/>
      <c r="E27" s="1529"/>
      <c r="F27" s="1529"/>
      <c r="G27" s="1529"/>
    </row>
    <row r="28" spans="1:16">
      <c r="B28" s="362" t="s">
        <v>24</v>
      </c>
      <c r="C28" s="1529" t="s">
        <v>135</v>
      </c>
      <c r="D28" s="1529"/>
      <c r="E28" s="1529"/>
      <c r="F28" s="1529"/>
      <c r="G28" s="1529"/>
    </row>
    <row r="29" spans="1:16">
      <c r="B29" s="362" t="s">
        <v>75</v>
      </c>
      <c r="C29" s="1529" t="s">
        <v>136</v>
      </c>
      <c r="D29" s="1529"/>
      <c r="E29" s="1529"/>
      <c r="F29" s="1529"/>
      <c r="G29" s="1529"/>
    </row>
    <row r="30" spans="1:16">
      <c r="B30" s="362" t="s">
        <v>137</v>
      </c>
      <c r="C30" s="1529" t="s">
        <v>138</v>
      </c>
      <c r="D30" s="1529"/>
      <c r="E30" s="1529"/>
      <c r="F30" s="1529"/>
      <c r="G30" s="1529"/>
    </row>
    <row r="31" spans="1:16">
      <c r="B31" s="362" t="s">
        <v>81</v>
      </c>
      <c r="C31" s="1530" t="s">
        <v>869</v>
      </c>
      <c r="D31" s="1530"/>
      <c r="E31" s="1530"/>
      <c r="F31" s="1530"/>
      <c r="G31" s="1530"/>
    </row>
    <row r="32" spans="1:16">
      <c r="B32" s="362" t="s">
        <v>123</v>
      </c>
      <c r="C32" s="1530" t="s">
        <v>870</v>
      </c>
      <c r="D32" s="1530"/>
      <c r="E32" s="1530"/>
      <c r="F32" s="1530"/>
      <c r="G32" s="1530"/>
      <c r="M32" s="342"/>
    </row>
    <row r="33" spans="2:15">
      <c r="B33" s="362" t="s">
        <v>122</v>
      </c>
      <c r="C33" s="1579" t="s">
        <v>868</v>
      </c>
      <c r="D33" s="1580"/>
      <c r="E33" s="1580"/>
      <c r="F33" s="1580"/>
      <c r="G33" s="1581"/>
      <c r="M33" s="342"/>
    </row>
    <row r="34" spans="2:15" ht="14.25" customHeight="1">
      <c r="B34" s="363" t="s">
        <v>630</v>
      </c>
      <c r="C34" s="364" t="s">
        <v>632</v>
      </c>
      <c r="D34" s="365"/>
      <c r="E34" s="365"/>
      <c r="F34" s="365"/>
      <c r="G34" s="365"/>
      <c r="H34" s="366"/>
      <c r="I34" s="366"/>
      <c r="K34" s="367"/>
      <c r="L34" s="367"/>
      <c r="M34" s="367"/>
      <c r="N34" s="367"/>
    </row>
    <row r="35" spans="2:15"/>
    <row r="36" spans="2:15">
      <c r="B36" s="1543" t="s">
        <v>273</v>
      </c>
      <c r="C36" s="1543"/>
      <c r="D36" s="1543"/>
      <c r="E36" s="1543"/>
      <c r="F36" s="1543"/>
      <c r="G36" s="1543"/>
      <c r="H36" s="1543"/>
      <c r="I36" s="1543"/>
      <c r="J36" s="1543"/>
      <c r="K36" s="1543"/>
      <c r="L36" s="1543"/>
      <c r="M36" s="1543"/>
      <c r="N36" s="1543"/>
    </row>
    <row r="37" spans="2:15"/>
    <row r="38" spans="2:15">
      <c r="B38" s="1019" t="s">
        <v>1</v>
      </c>
      <c r="C38" s="1582" t="s">
        <v>238</v>
      </c>
      <c r="D38" s="1582"/>
      <c r="E38" s="1582"/>
      <c r="F38" s="1582"/>
      <c r="G38" s="1582"/>
      <c r="H38" s="1582"/>
      <c r="I38" s="1582"/>
      <c r="J38" s="1582"/>
      <c r="K38" s="1582"/>
      <c r="L38" s="1582"/>
      <c r="M38" s="1582"/>
      <c r="N38" s="1582"/>
    </row>
    <row r="39" spans="2:15" ht="15.75" customHeight="1">
      <c r="B39" s="1019" t="s">
        <v>113</v>
      </c>
      <c r="C39" s="1547" t="s">
        <v>272</v>
      </c>
      <c r="D39" s="1547"/>
      <c r="E39" s="1547"/>
      <c r="F39" s="1547"/>
      <c r="G39" s="1547"/>
      <c r="H39" s="1547"/>
      <c r="I39" s="1547"/>
      <c r="J39" s="1547"/>
      <c r="K39" s="1547"/>
      <c r="L39" s="1547"/>
      <c r="M39" s="1547"/>
      <c r="N39" s="1547"/>
    </row>
    <row r="40" spans="2:15">
      <c r="B40" s="1019" t="s">
        <v>114</v>
      </c>
      <c r="C40" s="1584" t="s">
        <v>763</v>
      </c>
      <c r="D40" s="1584"/>
      <c r="E40" s="1584"/>
      <c r="F40" s="1584"/>
      <c r="G40" s="1584"/>
      <c r="H40" s="1584"/>
      <c r="I40" s="1584"/>
      <c r="J40" s="1584"/>
      <c r="K40" s="1584"/>
      <c r="L40" s="1584"/>
      <c r="M40" s="1584"/>
      <c r="N40" s="1584"/>
    </row>
    <row r="41" spans="2:15" ht="47.25" customHeight="1">
      <c r="B41" s="1019" t="s">
        <v>115</v>
      </c>
      <c r="C41" s="1583" t="s">
        <v>1155</v>
      </c>
      <c r="D41" s="1583"/>
      <c r="E41" s="1583"/>
      <c r="F41" s="1583"/>
      <c r="G41" s="1583"/>
      <c r="H41" s="1583"/>
      <c r="I41" s="1583"/>
      <c r="J41" s="1583"/>
      <c r="K41" s="1583"/>
      <c r="L41" s="1583"/>
      <c r="M41" s="1583"/>
      <c r="N41" s="1583"/>
    </row>
    <row r="42" spans="2:15" ht="17.25" customHeight="1">
      <c r="B42" s="1019" t="s">
        <v>116</v>
      </c>
      <c r="C42" s="1527" t="s">
        <v>749</v>
      </c>
      <c r="D42" s="1527"/>
      <c r="E42" s="1527"/>
      <c r="F42" s="1527"/>
      <c r="G42" s="1527"/>
      <c r="H42" s="1527"/>
      <c r="I42" s="1527"/>
      <c r="J42" s="1527"/>
      <c r="K42" s="1527"/>
      <c r="L42" s="1527"/>
      <c r="M42" s="1527"/>
      <c r="N42" s="1527"/>
    </row>
    <row r="43" spans="2:15" ht="17.25" customHeight="1">
      <c r="B43" s="1019" t="s">
        <v>205</v>
      </c>
      <c r="C43" s="1588" t="s">
        <v>750</v>
      </c>
      <c r="D43" s="1589"/>
      <c r="E43" s="1589"/>
      <c r="F43" s="1589"/>
      <c r="G43" s="1589"/>
      <c r="H43" s="1589"/>
      <c r="I43" s="1589"/>
      <c r="J43" s="1589"/>
      <c r="K43" s="1589"/>
      <c r="L43" s="1589"/>
      <c r="M43" s="1589"/>
      <c r="N43" s="1590"/>
    </row>
    <row r="44" spans="2:15" s="292" customFormat="1" ht="14.25" customHeight="1">
      <c r="B44" s="1019" t="s">
        <v>349</v>
      </c>
      <c r="C44" s="1574" t="s">
        <v>1028</v>
      </c>
      <c r="D44" s="1574"/>
      <c r="E44" s="1574"/>
      <c r="F44" s="1574"/>
      <c r="G44" s="1574"/>
      <c r="H44" s="1574"/>
      <c r="I44" s="1574"/>
      <c r="J44" s="1574"/>
      <c r="K44" s="1574"/>
      <c r="L44" s="1574"/>
      <c r="M44" s="1574"/>
      <c r="N44" s="1574"/>
    </row>
    <row r="45" spans="2:15" ht="14.25" customHeight="1">
      <c r="B45" s="363" t="s">
        <v>630</v>
      </c>
      <c r="C45" s="364" t="s">
        <v>764</v>
      </c>
      <c r="D45" s="365"/>
      <c r="E45" s="365"/>
      <c r="F45" s="365"/>
      <c r="G45" s="365"/>
      <c r="H45" s="366"/>
      <c r="I45" s="366"/>
      <c r="K45" s="367"/>
      <c r="L45" s="1020"/>
      <c r="M45" s="292"/>
      <c r="N45" s="292"/>
      <c r="O45" s="292"/>
    </row>
    <row r="46" spans="2:15" ht="14.25" customHeight="1">
      <c r="B46" s="363"/>
      <c r="C46" s="364"/>
      <c r="D46" s="365"/>
      <c r="E46" s="365"/>
      <c r="F46" s="365"/>
      <c r="G46" s="365"/>
      <c r="H46" s="366"/>
      <c r="I46" s="366"/>
      <c r="K46" s="367"/>
      <c r="L46" s="367"/>
      <c r="M46" s="367"/>
      <c r="N46" s="367"/>
    </row>
    <row r="47" spans="2:15">
      <c r="B47" s="1543" t="s">
        <v>150</v>
      </c>
      <c r="C47" s="1543"/>
      <c r="D47" s="1543"/>
      <c r="E47" s="1543"/>
      <c r="F47" s="1543"/>
      <c r="G47" s="1543"/>
      <c r="H47" s="1543"/>
      <c r="I47" s="1543"/>
      <c r="J47" s="1543"/>
      <c r="K47" s="1543"/>
      <c r="L47" s="1543"/>
      <c r="M47" s="1543"/>
      <c r="N47" s="1543"/>
    </row>
    <row r="48" spans="2:15"/>
    <row r="49" spans="1:16">
      <c r="B49" s="368" t="s">
        <v>1</v>
      </c>
      <c r="C49" s="1552" t="s">
        <v>239</v>
      </c>
      <c r="D49" s="1552"/>
      <c r="E49" s="1552"/>
      <c r="F49" s="1552"/>
      <c r="G49" s="1552"/>
      <c r="H49" s="1552"/>
      <c r="I49" s="1552"/>
      <c r="J49" s="1552"/>
      <c r="K49" s="1552"/>
      <c r="L49" s="1552"/>
      <c r="M49" s="1552"/>
      <c r="N49" s="1552"/>
    </row>
    <row r="50" spans="1:16">
      <c r="B50" s="368" t="s">
        <v>113</v>
      </c>
      <c r="C50" s="1552" t="s">
        <v>240</v>
      </c>
      <c r="D50" s="1552"/>
      <c r="E50" s="1552"/>
      <c r="F50" s="1552"/>
      <c r="G50" s="1552"/>
      <c r="H50" s="1552"/>
      <c r="I50" s="1552"/>
      <c r="J50" s="1552"/>
      <c r="K50" s="1552"/>
      <c r="L50" s="1552"/>
      <c r="M50" s="1552"/>
      <c r="N50" s="1552"/>
    </row>
    <row r="51" spans="1:16">
      <c r="B51" s="368" t="s">
        <v>114</v>
      </c>
      <c r="C51" s="1552" t="s">
        <v>242</v>
      </c>
      <c r="D51" s="1552"/>
      <c r="E51" s="1552"/>
      <c r="F51" s="1552"/>
      <c r="G51" s="1552"/>
      <c r="H51" s="1552"/>
      <c r="I51" s="1552"/>
      <c r="J51" s="1552"/>
      <c r="K51" s="1552"/>
      <c r="L51" s="1552"/>
      <c r="M51" s="1552"/>
      <c r="N51" s="1552"/>
    </row>
    <row r="52" spans="1:16">
      <c r="B52" s="368" t="s">
        <v>115</v>
      </c>
      <c r="C52" s="1552" t="s">
        <v>248</v>
      </c>
      <c r="D52" s="1552"/>
      <c r="E52" s="1552"/>
      <c r="F52" s="1552"/>
      <c r="G52" s="1552"/>
      <c r="H52" s="1552"/>
      <c r="I52" s="1552"/>
      <c r="J52" s="1552"/>
      <c r="K52" s="1552"/>
      <c r="L52" s="1552"/>
      <c r="M52" s="1552"/>
      <c r="N52" s="1552"/>
    </row>
    <row r="53" spans="1:16">
      <c r="B53" s="368" t="s">
        <v>116</v>
      </c>
      <c r="C53" s="1552" t="s">
        <v>243</v>
      </c>
      <c r="D53" s="1552"/>
      <c r="E53" s="1552"/>
      <c r="F53" s="1552"/>
      <c r="G53" s="1552"/>
      <c r="H53" s="1552"/>
      <c r="I53" s="1552"/>
      <c r="J53" s="1552"/>
      <c r="K53" s="1552"/>
      <c r="L53" s="1552"/>
      <c r="M53" s="1552"/>
      <c r="N53" s="1552"/>
    </row>
    <row r="54" spans="1:16">
      <c r="B54" s="368" t="s">
        <v>205</v>
      </c>
      <c r="C54" s="1552" t="s">
        <v>244</v>
      </c>
      <c r="D54" s="1552"/>
      <c r="E54" s="1552"/>
      <c r="F54" s="1552"/>
      <c r="G54" s="1552"/>
      <c r="H54" s="1552"/>
      <c r="I54" s="1552"/>
      <c r="J54" s="1552"/>
      <c r="K54" s="1552"/>
      <c r="L54" s="1552"/>
      <c r="M54" s="1552"/>
      <c r="N54" s="1552"/>
    </row>
    <row r="55" spans="1:16">
      <c r="B55" s="368" t="s">
        <v>349</v>
      </c>
      <c r="C55" s="1552" t="s">
        <v>245</v>
      </c>
      <c r="D55" s="1552"/>
      <c r="E55" s="1552"/>
      <c r="F55" s="1552"/>
      <c r="G55" s="1552"/>
      <c r="H55" s="1552"/>
      <c r="I55" s="1552"/>
      <c r="J55" s="1552"/>
      <c r="K55" s="1552"/>
      <c r="L55" s="1552"/>
      <c r="M55" s="1552"/>
      <c r="N55" s="1552"/>
    </row>
    <row r="56" spans="1:16">
      <c r="B56" s="368" t="s">
        <v>217</v>
      </c>
      <c r="C56" s="1552" t="s">
        <v>246</v>
      </c>
      <c r="D56" s="1552"/>
      <c r="E56" s="1552"/>
      <c r="F56" s="1552"/>
      <c r="G56" s="1552"/>
      <c r="H56" s="1552"/>
      <c r="I56" s="1552"/>
      <c r="J56" s="1552"/>
      <c r="K56" s="1552"/>
      <c r="L56" s="1552"/>
      <c r="M56" s="1552"/>
      <c r="N56" s="1552"/>
    </row>
    <row r="57" spans="1:16">
      <c r="B57" s="368" t="s">
        <v>535</v>
      </c>
      <c r="C57" s="1552" t="s">
        <v>247</v>
      </c>
      <c r="D57" s="1552"/>
      <c r="E57" s="1552"/>
      <c r="F57" s="1552"/>
      <c r="G57" s="1552"/>
      <c r="H57" s="1552"/>
      <c r="I57" s="1552"/>
      <c r="J57" s="1552"/>
      <c r="K57" s="1552"/>
      <c r="L57" s="1552"/>
      <c r="M57" s="1552"/>
      <c r="N57" s="1552"/>
    </row>
    <row r="58" spans="1:16">
      <c r="B58" s="368" t="s">
        <v>536</v>
      </c>
      <c r="C58" s="1585" t="s">
        <v>960</v>
      </c>
      <c r="D58" s="1586"/>
      <c r="E58" s="1586"/>
      <c r="F58" s="1586"/>
      <c r="G58" s="1586"/>
      <c r="H58" s="1586"/>
      <c r="I58" s="1586"/>
      <c r="J58" s="1586"/>
      <c r="K58" s="1586"/>
      <c r="L58" s="1586"/>
      <c r="M58" s="1586"/>
      <c r="N58" s="1587"/>
    </row>
    <row r="59" spans="1:16">
      <c r="B59" s="368" t="s">
        <v>958</v>
      </c>
      <c r="C59" s="1585" t="s">
        <v>241</v>
      </c>
      <c r="D59" s="1586"/>
      <c r="E59" s="1586"/>
      <c r="F59" s="1586"/>
      <c r="G59" s="1586"/>
      <c r="H59" s="1586"/>
      <c r="I59" s="1586"/>
      <c r="J59" s="1586"/>
      <c r="K59" s="1586"/>
      <c r="L59" s="1586"/>
      <c r="M59" s="1586"/>
      <c r="N59" s="1587"/>
    </row>
    <row r="60" spans="1:16">
      <c r="B60" s="368" t="s">
        <v>959</v>
      </c>
      <c r="C60" s="1552" t="s">
        <v>961</v>
      </c>
      <c r="D60" s="1552"/>
      <c r="E60" s="1552"/>
      <c r="F60" s="1552"/>
      <c r="G60" s="1552"/>
      <c r="H60" s="1552"/>
      <c r="I60" s="1552"/>
      <c r="J60" s="1552"/>
      <c r="K60" s="1552"/>
      <c r="L60" s="1552"/>
      <c r="M60" s="1552"/>
      <c r="N60" s="1552"/>
    </row>
    <row r="61" spans="1:16">
      <c r="B61" s="363" t="s">
        <v>630</v>
      </c>
      <c r="C61" s="369" t="s">
        <v>274</v>
      </c>
      <c r="D61" s="369"/>
      <c r="E61" s="369"/>
      <c r="F61" s="369"/>
      <c r="G61" s="369"/>
      <c r="H61" s="369"/>
      <c r="I61" s="369" t="s">
        <v>266</v>
      </c>
      <c r="J61" s="369"/>
      <c r="K61" s="369"/>
      <c r="L61" s="369"/>
      <c r="M61" s="369"/>
      <c r="N61" s="332"/>
    </row>
    <row r="62" spans="1:16">
      <c r="B62" s="292"/>
    </row>
    <row r="63" spans="1:16">
      <c r="A63" s="328"/>
      <c r="B63" s="1543" t="s">
        <v>139</v>
      </c>
      <c r="C63" s="1543"/>
      <c r="D63" s="1543"/>
      <c r="E63" s="1543"/>
      <c r="F63" s="1543"/>
      <c r="G63" s="1543"/>
      <c r="H63" s="1543"/>
      <c r="I63" s="1543"/>
      <c r="J63" s="1543"/>
      <c r="K63" s="1543"/>
      <c r="L63" s="1543"/>
      <c r="M63" s="1543"/>
      <c r="N63" s="1543"/>
      <c r="O63" s="328"/>
      <c r="P63" s="328"/>
    </row>
    <row r="64" spans="1:16">
      <c r="B64" s="292"/>
    </row>
    <row r="65" spans="1:14" ht="15.75" customHeight="1">
      <c r="B65" s="1555" t="s">
        <v>765</v>
      </c>
      <c r="C65" s="1556"/>
      <c r="D65" s="1556"/>
      <c r="E65" s="1556"/>
      <c r="F65" s="1556"/>
      <c r="G65" s="1556"/>
      <c r="H65" s="1556"/>
      <c r="I65" s="1556"/>
      <c r="J65" s="1556"/>
      <c r="K65" s="1556"/>
      <c r="L65" s="1556"/>
      <c r="M65" s="1556"/>
      <c r="N65" s="1557"/>
    </row>
    <row r="66" spans="1:14">
      <c r="A66" s="370"/>
      <c r="B66" s="1558"/>
      <c r="C66" s="1559"/>
      <c r="D66" s="1559"/>
      <c r="E66" s="1559"/>
      <c r="F66" s="1559"/>
      <c r="G66" s="1559"/>
      <c r="H66" s="1559"/>
      <c r="I66" s="1559"/>
      <c r="J66" s="1559"/>
      <c r="K66" s="1559"/>
      <c r="L66" s="1559"/>
      <c r="M66" s="1559"/>
      <c r="N66" s="1560"/>
    </row>
    <row r="67" spans="1:14" ht="15" customHeight="1">
      <c r="A67" s="370"/>
      <c r="B67" s="371"/>
      <c r="C67" s="372"/>
      <c r="D67" s="372"/>
      <c r="E67" s="1575" t="s">
        <v>156</v>
      </c>
      <c r="F67" s="1575"/>
      <c r="G67" s="372"/>
      <c r="H67" s="372"/>
      <c r="I67" s="372"/>
      <c r="J67" s="372"/>
      <c r="K67" s="372"/>
      <c r="L67" s="372"/>
      <c r="M67" s="372"/>
      <c r="N67" s="373"/>
    </row>
    <row r="68" spans="1:14" ht="15" customHeight="1">
      <c r="A68" s="370"/>
      <c r="B68" s="374"/>
      <c r="C68" s="1172"/>
      <c r="D68" s="375" t="s">
        <v>151</v>
      </c>
      <c r="E68" s="1565" t="s">
        <v>155</v>
      </c>
      <c r="F68" s="1565"/>
      <c r="G68" s="1172"/>
      <c r="H68" s="1172"/>
      <c r="I68" s="1172"/>
      <c r="J68" s="1172"/>
      <c r="K68" s="1172"/>
      <c r="L68" s="1172"/>
      <c r="M68" s="1172"/>
      <c r="N68" s="376"/>
    </row>
    <row r="69" spans="1:14" ht="15" customHeight="1">
      <c r="A69" s="370"/>
      <c r="B69" s="374"/>
      <c r="C69" s="1172"/>
      <c r="D69" s="375" t="s">
        <v>151</v>
      </c>
      <c r="E69" s="1565" t="s">
        <v>154</v>
      </c>
      <c r="F69" s="1565"/>
      <c r="G69" s="1172"/>
      <c r="H69" s="1172"/>
      <c r="I69" s="1172"/>
      <c r="J69" s="1172"/>
      <c r="K69" s="1172"/>
      <c r="L69" s="1172"/>
      <c r="M69" s="1172"/>
      <c r="N69" s="376"/>
    </row>
    <row r="70" spans="1:14" ht="15" customHeight="1">
      <c r="A70" s="370"/>
      <c r="B70" s="374"/>
      <c r="C70" s="1172"/>
      <c r="D70" s="375"/>
      <c r="E70" s="1170"/>
      <c r="F70" s="1170"/>
      <c r="G70" s="1170"/>
      <c r="H70" s="1170"/>
      <c r="I70" s="1170"/>
      <c r="J70" s="1170"/>
      <c r="K70" s="1170"/>
      <c r="L70" s="1170"/>
      <c r="M70" s="1170"/>
      <c r="N70" s="1171"/>
    </row>
    <row r="71" spans="1:14" ht="16.5" customHeight="1">
      <c r="A71" s="370"/>
      <c r="B71" s="1576" t="s">
        <v>769</v>
      </c>
      <c r="C71" s="1577"/>
      <c r="D71" s="1577"/>
      <c r="E71" s="1577"/>
      <c r="F71" s="1577"/>
      <c r="G71" s="1577"/>
      <c r="H71" s="1577"/>
      <c r="I71" s="1577"/>
      <c r="J71" s="1577"/>
      <c r="K71" s="1577"/>
      <c r="L71" s="1577"/>
      <c r="M71" s="1577"/>
      <c r="N71" s="1578"/>
    </row>
    <row r="72" spans="1:14" ht="8.1" customHeight="1">
      <c r="A72" s="370"/>
      <c r="B72" s="377"/>
      <c r="C72" s="377"/>
      <c r="D72" s="377"/>
      <c r="E72" s="377"/>
      <c r="F72" s="377"/>
      <c r="G72" s="377"/>
      <c r="H72" s="377"/>
      <c r="I72" s="377"/>
      <c r="J72" s="377"/>
      <c r="K72" s="377"/>
      <c r="L72" s="377"/>
      <c r="M72" s="377"/>
      <c r="N72" s="377"/>
    </row>
    <row r="73" spans="1:14" ht="31.5" customHeight="1">
      <c r="B73" s="1568" t="s">
        <v>774</v>
      </c>
      <c r="C73" s="1569"/>
      <c r="D73" s="1569"/>
      <c r="E73" s="1569"/>
      <c r="F73" s="1569"/>
      <c r="G73" s="1569"/>
      <c r="H73" s="1569"/>
      <c r="I73" s="1569"/>
      <c r="J73" s="1569"/>
      <c r="K73" s="1569"/>
      <c r="L73" s="1569"/>
      <c r="M73" s="1569"/>
      <c r="N73" s="1570"/>
    </row>
    <row r="74" spans="1:14" ht="58.5" customHeight="1">
      <c r="B74" s="1571"/>
      <c r="C74" s="1572"/>
      <c r="D74" s="1572"/>
      <c r="E74" s="1572"/>
      <c r="F74" s="1572"/>
      <c r="G74" s="1572"/>
      <c r="H74" s="1572"/>
      <c r="I74" s="1572"/>
      <c r="J74" s="1572"/>
      <c r="K74" s="1572"/>
      <c r="L74" s="1572"/>
      <c r="M74" s="1572"/>
      <c r="N74" s="1573"/>
    </row>
    <row r="75" spans="1:14" ht="8.1" customHeight="1">
      <c r="B75" s="332"/>
      <c r="C75" s="332"/>
      <c r="D75" s="332"/>
      <c r="E75" s="332"/>
      <c r="F75" s="332"/>
      <c r="G75" s="332"/>
      <c r="H75" s="332"/>
      <c r="I75" s="332"/>
      <c r="J75" s="332"/>
      <c r="K75" s="332"/>
      <c r="L75" s="332"/>
      <c r="M75" s="332"/>
      <c r="N75" s="332"/>
    </row>
    <row r="76" spans="1:14">
      <c r="B76" s="1568" t="s">
        <v>775</v>
      </c>
      <c r="C76" s="1569"/>
      <c r="D76" s="1569"/>
      <c r="E76" s="1569"/>
      <c r="F76" s="1569"/>
      <c r="G76" s="1569"/>
      <c r="H76" s="1569"/>
      <c r="I76" s="1569"/>
      <c r="J76" s="1569"/>
      <c r="K76" s="1569"/>
      <c r="L76" s="1569"/>
      <c r="M76" s="1569"/>
      <c r="N76" s="1570"/>
    </row>
    <row r="77" spans="1:14" ht="18.75" customHeight="1">
      <c r="B77" s="1571"/>
      <c r="C77" s="1572"/>
      <c r="D77" s="1572"/>
      <c r="E77" s="1572"/>
      <c r="F77" s="1572"/>
      <c r="G77" s="1572"/>
      <c r="H77" s="1572"/>
      <c r="I77" s="1572"/>
      <c r="J77" s="1572"/>
      <c r="K77" s="1572"/>
      <c r="L77" s="1572"/>
      <c r="M77" s="1572"/>
      <c r="N77" s="1573"/>
    </row>
    <row r="78" spans="1:14" ht="8.1" customHeight="1">
      <c r="B78" s="378"/>
      <c r="C78" s="378"/>
      <c r="D78" s="378"/>
      <c r="E78" s="378"/>
      <c r="F78" s="378"/>
      <c r="G78" s="378"/>
      <c r="H78" s="378"/>
      <c r="I78" s="378"/>
      <c r="J78" s="378"/>
      <c r="K78" s="378"/>
      <c r="L78" s="378"/>
      <c r="M78" s="378"/>
      <c r="N78" s="378"/>
    </row>
    <row r="79" spans="1:14" ht="15" customHeight="1">
      <c r="B79" s="1563" t="s">
        <v>1129</v>
      </c>
      <c r="C79" s="1563"/>
      <c r="D79" s="1563"/>
      <c r="E79" s="1563"/>
      <c r="F79" s="1563"/>
      <c r="G79" s="1563"/>
      <c r="H79" s="1563"/>
      <c r="I79" s="1563"/>
      <c r="J79" s="1563"/>
      <c r="K79" s="1563"/>
      <c r="L79" s="1563"/>
      <c r="M79" s="1563"/>
      <c r="N79" s="1563"/>
    </row>
    <row r="80" spans="1:14" ht="15" customHeight="1">
      <c r="B80" s="1172"/>
      <c r="C80" s="1565" t="s">
        <v>635</v>
      </c>
      <c r="D80" s="1565"/>
      <c r="E80" s="1565"/>
      <c r="F80" s="1172"/>
      <c r="G80" s="1172"/>
      <c r="H80" s="1172"/>
      <c r="I80" s="1172"/>
      <c r="J80" s="1172"/>
      <c r="K80" s="1172"/>
      <c r="L80" s="1172"/>
      <c r="M80" s="1172"/>
      <c r="N80" s="1172"/>
    </row>
    <row r="81" spans="1:16" ht="15" customHeight="1">
      <c r="B81" s="402"/>
      <c r="C81" s="1172"/>
      <c r="D81" s="1553" t="s">
        <v>771</v>
      </c>
      <c r="E81" s="1553"/>
      <c r="F81" s="1553"/>
      <c r="G81" s="1553"/>
      <c r="H81" s="1553"/>
      <c r="I81" s="1553"/>
      <c r="J81" s="1553"/>
      <c r="K81" s="1553"/>
      <c r="L81" s="1553"/>
      <c r="M81" s="1553"/>
      <c r="N81" s="1553"/>
    </row>
    <row r="82" spans="1:16" ht="29.25" customHeight="1">
      <c r="B82" s="402"/>
      <c r="C82" s="1172"/>
      <c r="D82" s="1553" t="s">
        <v>772</v>
      </c>
      <c r="E82" s="1553"/>
      <c r="F82" s="1553"/>
      <c r="G82" s="1553"/>
      <c r="H82" s="1553"/>
      <c r="I82" s="1553"/>
      <c r="J82" s="1553"/>
      <c r="K82" s="1553"/>
      <c r="L82" s="1553"/>
      <c r="M82" s="1553"/>
      <c r="N82" s="1553"/>
    </row>
    <row r="83" spans="1:16">
      <c r="B83" s="1172"/>
      <c r="C83" s="1172"/>
      <c r="D83" s="1172"/>
      <c r="E83" s="1172"/>
      <c r="F83" s="1172"/>
      <c r="G83" s="1172"/>
      <c r="H83" s="1172"/>
      <c r="I83" s="1172"/>
      <c r="J83" s="1172"/>
      <c r="K83" s="1172"/>
      <c r="L83" s="1172"/>
      <c r="M83" s="1172"/>
      <c r="N83" s="1172"/>
    </row>
    <row r="84" spans="1:16" ht="17.25" customHeight="1">
      <c r="B84" s="1172"/>
      <c r="C84" s="1553" t="s">
        <v>636</v>
      </c>
      <c r="D84" s="1553"/>
      <c r="E84" s="1553"/>
      <c r="F84" s="1553"/>
      <c r="G84" s="1553"/>
      <c r="H84" s="1553"/>
      <c r="I84" s="1553"/>
      <c r="J84" s="1553"/>
      <c r="K84" s="1553"/>
      <c r="L84" s="1553"/>
      <c r="M84" s="1553"/>
      <c r="N84" s="1553"/>
    </row>
    <row r="85" spans="1:16">
      <c r="B85" s="1172"/>
      <c r="C85" s="1553"/>
      <c r="D85" s="1553"/>
      <c r="E85" s="1553"/>
      <c r="F85" s="1553"/>
      <c r="G85" s="1553"/>
      <c r="H85" s="1553"/>
      <c r="I85" s="1553"/>
      <c r="J85" s="1553"/>
      <c r="K85" s="1553"/>
      <c r="L85" s="1553"/>
      <c r="M85" s="1553"/>
      <c r="N85" s="1553"/>
    </row>
    <row r="86" spans="1:16">
      <c r="B86" s="1172"/>
      <c r="C86" s="1170"/>
      <c r="D86" s="1170"/>
      <c r="E86" s="1170"/>
      <c r="F86" s="1170"/>
      <c r="G86" s="1170"/>
      <c r="H86" s="1170"/>
      <c r="I86" s="1170"/>
      <c r="J86" s="1170"/>
      <c r="K86" s="1170"/>
      <c r="L86" s="1170"/>
      <c r="M86" s="1170"/>
      <c r="N86" s="1170"/>
    </row>
    <row r="87" spans="1:16">
      <c r="B87" s="380"/>
      <c r="C87" s="380"/>
      <c r="D87" s="380"/>
      <c r="E87" s="380"/>
      <c r="F87" s="380"/>
      <c r="G87" s="380"/>
      <c r="H87" s="380"/>
      <c r="I87" s="380"/>
      <c r="J87" s="380"/>
      <c r="K87" s="380"/>
      <c r="L87" s="380"/>
      <c r="M87" s="380"/>
      <c r="N87" s="380"/>
    </row>
    <row r="88" spans="1:16">
      <c r="A88" s="328"/>
      <c r="B88" s="1543" t="s">
        <v>140</v>
      </c>
      <c r="C88" s="1543"/>
      <c r="D88" s="1543"/>
      <c r="E88" s="1543"/>
      <c r="F88" s="1543"/>
      <c r="G88" s="1543"/>
      <c r="H88" s="1543"/>
      <c r="I88" s="1543"/>
      <c r="J88" s="1543"/>
      <c r="K88" s="1543"/>
      <c r="L88" s="1543"/>
      <c r="M88" s="1543"/>
      <c r="N88" s="1543"/>
      <c r="O88" s="328"/>
      <c r="P88" s="328"/>
    </row>
    <row r="89" spans="1:16"/>
    <row r="90" spans="1:16">
      <c r="B90" s="381" t="s">
        <v>250</v>
      </c>
      <c r="C90" s="332"/>
      <c r="D90" s="332"/>
      <c r="E90" s="332"/>
      <c r="F90" s="332"/>
      <c r="G90" s="332"/>
      <c r="H90" s="332"/>
      <c r="I90" s="332"/>
      <c r="J90" s="332"/>
      <c r="K90" s="332"/>
      <c r="L90" s="332"/>
      <c r="M90" s="332"/>
      <c r="N90" s="332"/>
    </row>
    <row r="91" spans="1:16">
      <c r="B91" s="382" t="s">
        <v>261</v>
      </c>
      <c r="C91" s="383"/>
      <c r="D91" s="384"/>
      <c r="E91" s="1564" t="s">
        <v>776</v>
      </c>
      <c r="F91" s="1564"/>
      <c r="G91" s="1564"/>
      <c r="H91" s="1564"/>
      <c r="I91" s="1564"/>
      <c r="J91" s="1564"/>
      <c r="K91" s="1564"/>
      <c r="L91" s="1564"/>
      <c r="M91" s="1564"/>
      <c r="N91" s="1564"/>
    </row>
    <row r="92" spans="1:16" ht="30" customHeight="1">
      <c r="B92" s="385"/>
      <c r="C92" s="386"/>
      <c r="D92" s="387"/>
      <c r="E92" s="1564"/>
      <c r="F92" s="1564"/>
      <c r="G92" s="1564"/>
      <c r="H92" s="1564"/>
      <c r="I92" s="1564"/>
      <c r="J92" s="1564"/>
      <c r="K92" s="1564"/>
      <c r="L92" s="1564"/>
      <c r="M92" s="1564"/>
      <c r="N92" s="1564"/>
    </row>
    <row r="93" spans="1:16" ht="30.75" customHeight="1">
      <c r="B93" s="388" t="s">
        <v>267</v>
      </c>
      <c r="C93" s="389"/>
      <c r="D93" s="390"/>
      <c r="E93" s="1564" t="s">
        <v>777</v>
      </c>
      <c r="F93" s="1564"/>
      <c r="G93" s="1564"/>
      <c r="H93" s="1564"/>
      <c r="I93" s="1564"/>
      <c r="J93" s="1564"/>
      <c r="K93" s="1564"/>
      <c r="L93" s="1564"/>
      <c r="M93" s="1564"/>
      <c r="N93" s="1564"/>
    </row>
    <row r="94" spans="1:16">
      <c r="B94" s="388" t="s">
        <v>260</v>
      </c>
      <c r="C94" s="389"/>
      <c r="D94" s="390"/>
      <c r="E94" s="1564" t="s">
        <v>262</v>
      </c>
      <c r="F94" s="1564"/>
      <c r="G94" s="1564"/>
      <c r="H94" s="1564"/>
      <c r="I94" s="1564"/>
      <c r="J94" s="1564"/>
      <c r="K94" s="1564"/>
      <c r="L94" s="1564"/>
      <c r="M94" s="1564"/>
      <c r="N94" s="1564"/>
    </row>
    <row r="95" spans="1:16">
      <c r="B95" s="391" t="s">
        <v>251</v>
      </c>
      <c r="C95" s="392"/>
      <c r="D95" s="393"/>
      <c r="E95" s="1564" t="s">
        <v>778</v>
      </c>
      <c r="F95" s="1564"/>
      <c r="G95" s="1564"/>
      <c r="H95" s="1564"/>
      <c r="I95" s="1564"/>
      <c r="J95" s="1564"/>
      <c r="K95" s="1564"/>
      <c r="L95" s="1564"/>
      <c r="M95" s="1564"/>
      <c r="N95" s="1564"/>
    </row>
    <row r="96" spans="1:16">
      <c r="B96" s="332"/>
      <c r="C96" s="332"/>
      <c r="D96" s="332"/>
      <c r="E96" s="332"/>
      <c r="F96" s="332"/>
      <c r="G96" s="332"/>
      <c r="H96" s="394"/>
      <c r="I96" s="394"/>
      <c r="J96" s="394"/>
      <c r="K96" s="394"/>
      <c r="L96" s="394"/>
      <c r="M96" s="394"/>
      <c r="N96" s="394"/>
    </row>
    <row r="97" spans="2:14">
      <c r="B97" s="332" t="s">
        <v>637</v>
      </c>
      <c r="C97" s="332"/>
      <c r="D97" s="332"/>
      <c r="E97" s="332"/>
      <c r="F97" s="332"/>
      <c r="G97" s="332"/>
      <c r="H97" s="332"/>
      <c r="I97" s="332"/>
      <c r="J97" s="332"/>
      <c r="K97" s="332"/>
      <c r="L97" s="332"/>
      <c r="M97" s="332"/>
      <c r="N97" s="332"/>
    </row>
    <row r="98" spans="2:14"/>
    <row r="99" spans="2:14">
      <c r="B99" s="1544" t="s">
        <v>253</v>
      </c>
      <c r="C99" s="1545"/>
      <c r="D99" s="1545"/>
      <c r="E99" s="1545"/>
      <c r="F99" s="1545"/>
      <c r="G99" s="1545"/>
      <c r="H99" s="1545"/>
      <c r="I99" s="1545"/>
      <c r="J99" s="1545"/>
      <c r="K99" s="1545"/>
      <c r="L99" s="1545"/>
      <c r="M99" s="1545"/>
      <c r="N99" s="1546"/>
    </row>
    <row r="100" spans="2:14">
      <c r="D100" s="395"/>
    </row>
    <row r="101" spans="2:14" s="397" customFormat="1" ht="33" customHeight="1">
      <c r="B101" s="396" t="s">
        <v>265</v>
      </c>
      <c r="C101" s="1548" t="s">
        <v>746</v>
      </c>
      <c r="D101" s="1548"/>
      <c r="E101" s="1548"/>
      <c r="F101" s="1548"/>
      <c r="G101" s="1548"/>
      <c r="H101" s="1548"/>
      <c r="I101" s="1548"/>
      <c r="J101" s="1548"/>
      <c r="K101" s="1548"/>
      <c r="L101" s="1548"/>
      <c r="M101" s="1548"/>
      <c r="N101" s="1549"/>
    </row>
    <row r="102" spans="2:14" ht="8.1" customHeight="1">
      <c r="B102" s="371"/>
      <c r="C102" s="1172"/>
      <c r="D102" s="1172"/>
      <c r="E102" s="1172"/>
      <c r="F102" s="1172"/>
      <c r="G102" s="1172"/>
      <c r="H102" s="1172"/>
      <c r="I102" s="1172"/>
      <c r="J102" s="1172"/>
      <c r="K102" s="1172"/>
      <c r="L102" s="1172"/>
      <c r="M102" s="1172"/>
      <c r="N102" s="376"/>
    </row>
    <row r="103" spans="2:14" ht="33" customHeight="1">
      <c r="B103" s="398" t="s">
        <v>113</v>
      </c>
      <c r="C103" s="1550" t="s">
        <v>773</v>
      </c>
      <c r="D103" s="1550"/>
      <c r="E103" s="1550"/>
      <c r="F103" s="1550"/>
      <c r="G103" s="1550"/>
      <c r="H103" s="1550"/>
      <c r="I103" s="1550"/>
      <c r="J103" s="1550"/>
      <c r="K103" s="1550"/>
      <c r="L103" s="1550"/>
      <c r="M103" s="1550"/>
      <c r="N103" s="1551"/>
    </row>
    <row r="104" spans="2:14" ht="15.75" customHeight="1">
      <c r="B104" s="398"/>
      <c r="C104" s="1168"/>
      <c r="D104" s="1168"/>
      <c r="E104" s="1168"/>
      <c r="F104" s="1050"/>
      <c r="G104" s="1168"/>
      <c r="H104" s="1168"/>
      <c r="I104" s="1168"/>
      <c r="J104" s="1168"/>
      <c r="K104" s="1168"/>
      <c r="L104" s="1168"/>
      <c r="M104" s="1168"/>
      <c r="N104" s="1169"/>
    </row>
    <row r="105" spans="2:14" ht="8.25" customHeight="1">
      <c r="B105" s="398"/>
      <c r="C105" s="1168"/>
      <c r="D105" s="1168"/>
      <c r="E105" s="1168"/>
      <c r="F105" s="1168"/>
      <c r="G105" s="1168"/>
      <c r="H105" s="1168"/>
      <c r="I105" s="1168"/>
      <c r="J105" s="1168"/>
      <c r="K105" s="1168"/>
      <c r="L105" s="1168"/>
      <c r="M105" s="1168"/>
      <c r="N105" s="1169"/>
    </row>
    <row r="106" spans="2:14" ht="8.1" customHeight="1">
      <c r="B106" s="399"/>
      <c r="C106" s="1172"/>
      <c r="D106" s="1172"/>
      <c r="E106" s="1172"/>
      <c r="F106" s="1172"/>
      <c r="G106" s="1172"/>
      <c r="H106" s="1172"/>
      <c r="I106" s="1172"/>
      <c r="J106" s="1172"/>
      <c r="K106" s="1172"/>
      <c r="L106" s="1172"/>
      <c r="M106" s="1172"/>
      <c r="N106" s="376"/>
    </row>
    <row r="107" spans="2:14" ht="62.25" customHeight="1">
      <c r="B107" s="398" t="s">
        <v>114</v>
      </c>
      <c r="C107" s="1550" t="s">
        <v>857</v>
      </c>
      <c r="D107" s="1550"/>
      <c r="E107" s="1550"/>
      <c r="F107" s="1550"/>
      <c r="G107" s="1550"/>
      <c r="H107" s="1550"/>
      <c r="I107" s="1550"/>
      <c r="J107" s="1550"/>
      <c r="K107" s="1550"/>
      <c r="L107" s="1550"/>
      <c r="M107" s="1550"/>
      <c r="N107" s="1551"/>
    </row>
    <row r="108" spans="2:14" ht="17.25" customHeight="1">
      <c r="B108" s="398"/>
      <c r="C108" s="1168"/>
      <c r="D108" s="1168"/>
      <c r="E108" s="1168"/>
      <c r="F108" s="1050"/>
      <c r="G108" s="1168"/>
      <c r="H108" s="1168"/>
      <c r="I108" s="1168"/>
      <c r="J108" s="1168"/>
      <c r="K108" s="1168"/>
      <c r="L108" s="1168"/>
      <c r="M108" s="1168"/>
      <c r="N108" s="1169"/>
    </row>
    <row r="109" spans="2:14" ht="17.25" customHeight="1">
      <c r="B109" s="398"/>
      <c r="C109" s="1168"/>
      <c r="D109" s="1168"/>
      <c r="E109" s="1168"/>
      <c r="F109" s="1043"/>
      <c r="G109" s="1168"/>
      <c r="H109" s="1168"/>
      <c r="I109" s="1168"/>
      <c r="J109" s="1168"/>
      <c r="K109" s="1168"/>
      <c r="L109" s="1168"/>
      <c r="M109" s="1168"/>
      <c r="N109" s="1169"/>
    </row>
    <row r="110" spans="2:14" ht="75.75" customHeight="1">
      <c r="B110" s="398"/>
      <c r="C110" s="1566" t="s">
        <v>856</v>
      </c>
      <c r="D110" s="1566"/>
      <c r="E110" s="1566"/>
      <c r="F110" s="1566"/>
      <c r="G110" s="1566"/>
      <c r="H110" s="1566"/>
      <c r="I110" s="1566"/>
      <c r="J110" s="1566"/>
      <c r="K110" s="1566"/>
      <c r="L110" s="1566"/>
      <c r="M110" s="1566"/>
      <c r="N110" s="1567"/>
    </row>
    <row r="111" spans="2:14" ht="17.25" customHeight="1">
      <c r="B111" s="398"/>
      <c r="C111" s="1044"/>
      <c r="D111" s="1168"/>
      <c r="E111" s="1168"/>
      <c r="F111" s="1049"/>
      <c r="G111" s="1168"/>
      <c r="H111" s="1172"/>
      <c r="I111" s="1168"/>
      <c r="J111" s="1168"/>
      <c r="K111" s="1168"/>
      <c r="L111" s="1168"/>
      <c r="M111" s="1168"/>
      <c r="N111" s="1169"/>
    </row>
    <row r="112" spans="2:14" ht="19.5" customHeight="1">
      <c r="B112" s="399"/>
      <c r="C112" s="1168"/>
      <c r="D112" s="1172"/>
      <c r="E112" s="1172"/>
      <c r="F112" s="1172"/>
      <c r="G112" s="1172"/>
      <c r="H112" s="1172"/>
      <c r="I112" s="1172"/>
      <c r="J112" s="1172"/>
      <c r="K112" s="1172"/>
      <c r="L112" s="1172"/>
      <c r="M112" s="1172"/>
      <c r="N112" s="376"/>
    </row>
    <row r="113" spans="1:14" ht="12.75" customHeight="1">
      <c r="B113" s="398" t="s">
        <v>275</v>
      </c>
      <c r="C113" s="1553" t="s">
        <v>779</v>
      </c>
      <c r="D113" s="1553"/>
      <c r="E113" s="1553"/>
      <c r="F113" s="1553"/>
      <c r="G113" s="1553"/>
      <c r="H113" s="1553"/>
      <c r="I113" s="1553"/>
      <c r="J113" s="1553"/>
      <c r="K113" s="1553"/>
      <c r="L113" s="1553"/>
      <c r="M113" s="1553"/>
      <c r="N113" s="1554"/>
    </row>
    <row r="114" spans="1:14" ht="8.1" customHeight="1">
      <c r="B114" s="371"/>
      <c r="C114" s="1172"/>
      <c r="D114" s="1172"/>
      <c r="E114" s="1172"/>
      <c r="F114" s="1172"/>
      <c r="G114" s="1172"/>
      <c r="H114" s="1172"/>
      <c r="I114" s="1172"/>
      <c r="J114" s="1172"/>
      <c r="K114" s="1172"/>
      <c r="L114" s="1172"/>
      <c r="M114" s="1172"/>
      <c r="N114" s="376"/>
    </row>
    <row r="115" spans="1:14" ht="78.75" customHeight="1">
      <c r="B115" s="398" t="s">
        <v>141</v>
      </c>
      <c r="C115" s="1550" t="s">
        <v>780</v>
      </c>
      <c r="D115" s="1550"/>
      <c r="E115" s="1550"/>
      <c r="F115" s="1550"/>
      <c r="G115" s="1550"/>
      <c r="H115" s="1550"/>
      <c r="I115" s="1550"/>
      <c r="J115" s="1550"/>
      <c r="K115" s="1550"/>
      <c r="L115" s="1550"/>
      <c r="M115" s="1550"/>
      <c r="N115" s="1551"/>
    </row>
    <row r="116" spans="1:14" ht="8.1" customHeight="1">
      <c r="B116" s="374"/>
      <c r="C116" s="1172"/>
      <c r="D116" s="1172"/>
      <c r="E116" s="1172"/>
      <c r="F116" s="1172"/>
      <c r="G116" s="1172"/>
      <c r="H116" s="1172"/>
      <c r="I116" s="1172"/>
      <c r="J116" s="1172"/>
      <c r="K116" s="1172"/>
      <c r="L116" s="1172"/>
      <c r="M116" s="1172"/>
      <c r="N116" s="376"/>
    </row>
    <row r="117" spans="1:14" ht="42.75" customHeight="1">
      <c r="B117" s="400" t="s">
        <v>205</v>
      </c>
      <c r="C117" s="1561" t="s">
        <v>781</v>
      </c>
      <c r="D117" s="1561"/>
      <c r="E117" s="1561"/>
      <c r="F117" s="1561"/>
      <c r="G117" s="1561"/>
      <c r="H117" s="1561"/>
      <c r="I117" s="1561"/>
      <c r="J117" s="1561"/>
      <c r="K117" s="1561"/>
      <c r="L117" s="1561"/>
      <c r="M117" s="1561"/>
      <c r="N117" s="1562"/>
    </row>
    <row r="118" spans="1:14">
      <c r="B118" s="370"/>
      <c r="C118" s="370"/>
      <c r="D118" s="370"/>
      <c r="E118" s="370"/>
      <c r="F118" s="370"/>
      <c r="G118" s="370"/>
      <c r="H118" s="370"/>
      <c r="I118" s="370"/>
      <c r="J118" s="370"/>
      <c r="K118" s="370"/>
      <c r="L118" s="370"/>
      <c r="M118" s="370"/>
      <c r="N118" s="370"/>
    </row>
    <row r="119" spans="1:14">
      <c r="B119" s="1544" t="s">
        <v>254</v>
      </c>
      <c r="C119" s="1545"/>
      <c r="D119" s="1545"/>
      <c r="E119" s="1545"/>
      <c r="F119" s="1545"/>
      <c r="G119" s="1545"/>
      <c r="H119" s="1545"/>
      <c r="I119" s="1545"/>
      <c r="J119" s="1545"/>
      <c r="K119" s="1545"/>
      <c r="L119" s="1545"/>
      <c r="M119" s="1545"/>
      <c r="N119" s="1546"/>
    </row>
    <row r="120" spans="1:14">
      <c r="D120" s="395"/>
    </row>
    <row r="121" spans="1:14" ht="46.5" customHeight="1">
      <c r="B121" s="401" t="s">
        <v>1</v>
      </c>
      <c r="C121" s="1548" t="s">
        <v>276</v>
      </c>
      <c r="D121" s="1548"/>
      <c r="E121" s="1548"/>
      <c r="F121" s="1548"/>
      <c r="G121" s="1548"/>
      <c r="H121" s="1548"/>
      <c r="I121" s="1548"/>
      <c r="J121" s="1548"/>
      <c r="K121" s="1548"/>
      <c r="L121" s="1548"/>
      <c r="M121" s="1548"/>
      <c r="N121" s="1549"/>
    </row>
    <row r="122" spans="1:14" ht="8.1" customHeight="1">
      <c r="B122" s="379"/>
      <c r="C122" s="402"/>
      <c r="D122" s="402"/>
      <c r="E122" s="402"/>
      <c r="F122" s="402"/>
      <c r="G122" s="402"/>
      <c r="H122" s="402"/>
      <c r="I122" s="402"/>
      <c r="J122" s="402"/>
      <c r="K122" s="402"/>
      <c r="L122" s="402"/>
      <c r="M122" s="402"/>
      <c r="N122" s="403"/>
    </row>
    <row r="123" spans="1:14" ht="15" customHeight="1">
      <c r="B123" s="404" t="s">
        <v>113</v>
      </c>
      <c r="C123" s="1553" t="s">
        <v>268</v>
      </c>
      <c r="D123" s="1553"/>
      <c r="E123" s="1553"/>
      <c r="F123" s="1553"/>
      <c r="G123" s="1553"/>
      <c r="H123" s="1553"/>
      <c r="I123" s="1553"/>
      <c r="J123" s="1553"/>
      <c r="K123" s="1553"/>
      <c r="L123" s="1553"/>
      <c r="M123" s="1553"/>
      <c r="N123" s="1554"/>
    </row>
    <row r="124" spans="1:14" ht="8.1" customHeight="1">
      <c r="B124" s="379"/>
      <c r="C124" s="1172"/>
      <c r="D124" s="1172"/>
      <c r="E124" s="1172"/>
      <c r="F124" s="1172"/>
      <c r="G124" s="1172"/>
      <c r="H124" s="1172"/>
      <c r="I124" s="1172"/>
      <c r="J124" s="1172"/>
      <c r="K124" s="1172"/>
      <c r="L124" s="1172"/>
      <c r="M124" s="1172"/>
      <c r="N124" s="376"/>
    </row>
    <row r="125" spans="1:14" ht="33" customHeight="1">
      <c r="B125" s="405" t="s">
        <v>114</v>
      </c>
      <c r="C125" s="1561" t="s">
        <v>277</v>
      </c>
      <c r="D125" s="1561"/>
      <c r="E125" s="1561"/>
      <c r="F125" s="1561"/>
      <c r="G125" s="1561"/>
      <c r="H125" s="1561"/>
      <c r="I125" s="1561"/>
      <c r="J125" s="1561"/>
      <c r="K125" s="1561"/>
      <c r="L125" s="1561"/>
      <c r="M125" s="1561"/>
      <c r="N125" s="1562"/>
    </row>
    <row r="126" spans="1:14"/>
    <row r="127" spans="1:14">
      <c r="A127" s="328"/>
      <c r="B127" s="1543" t="s">
        <v>252</v>
      </c>
      <c r="C127" s="1543"/>
      <c r="D127" s="1543"/>
      <c r="E127" s="1543"/>
      <c r="F127" s="1543"/>
      <c r="G127" s="1543"/>
      <c r="H127" s="1543"/>
      <c r="I127" s="1543"/>
      <c r="J127" s="1543"/>
      <c r="K127" s="1543"/>
      <c r="L127" s="1543"/>
      <c r="M127" s="1543"/>
      <c r="N127" s="1543"/>
    </row>
    <row r="128" spans="1:14"/>
    <row r="129" spans="2:14" ht="61.5" customHeight="1">
      <c r="B129" s="1540" t="s">
        <v>1076</v>
      </c>
      <c r="C129" s="1541"/>
      <c r="D129" s="1541"/>
      <c r="E129" s="1541"/>
      <c r="F129" s="1541"/>
      <c r="G129" s="1541"/>
      <c r="H129" s="1541"/>
      <c r="I129" s="1541"/>
      <c r="J129" s="1541"/>
      <c r="K129" s="1541"/>
      <c r="L129" s="1541"/>
      <c r="M129" s="1541"/>
      <c r="N129" s="1542"/>
    </row>
    <row r="130" spans="2:14">
      <c r="B130" s="406"/>
      <c r="C130" s="406"/>
      <c r="D130" s="406"/>
      <c r="E130" s="406"/>
      <c r="F130" s="406"/>
      <c r="G130" s="406"/>
      <c r="H130" s="406"/>
      <c r="I130" s="406"/>
      <c r="J130" s="406"/>
      <c r="K130" s="406"/>
      <c r="L130" s="406"/>
      <c r="M130" s="406"/>
      <c r="N130" s="406"/>
    </row>
    <row r="131" spans="2:14" s="347" customFormat="1" ht="5.0999999999999996" customHeight="1">
      <c r="B131" s="407"/>
      <c r="C131" s="407"/>
      <c r="D131" s="407"/>
      <c r="E131" s="407"/>
      <c r="F131" s="407"/>
      <c r="G131" s="407"/>
      <c r="H131" s="407"/>
      <c r="I131" s="407"/>
      <c r="J131" s="407"/>
      <c r="K131" s="407"/>
      <c r="L131" s="407"/>
      <c r="M131" s="407"/>
      <c r="N131" s="407"/>
    </row>
    <row r="132" spans="2:14">
      <c r="N132" s="408" t="s">
        <v>631</v>
      </c>
    </row>
    <row r="133" spans="2:14"/>
    <row r="134" spans="2:14" hidden="1"/>
    <row r="135" spans="2:14" hidden="1"/>
    <row r="136" spans="2:14" hidden="1"/>
    <row r="137" spans="2:14" hidden="1"/>
    <row r="138" spans="2:14" hidden="1"/>
    <row r="139" spans="2:14" hidden="1"/>
    <row r="140" spans="2:14" hidden="1"/>
    <row r="141" spans="2:14" hidden="1"/>
    <row r="142" spans="2:14" hidden="1"/>
    <row r="143" spans="2:14" hidden="1"/>
    <row r="144" spans="2:14"/>
    <row r="145"/>
    <row r="146"/>
    <row r="147"/>
    <row r="148"/>
    <row r="149"/>
    <row r="150"/>
    <row r="151"/>
    <row r="152"/>
    <row r="153"/>
    <row r="154"/>
    <row r="155"/>
    <row r="156"/>
    <row r="157"/>
    <row r="158" hidden="1"/>
    <row r="159" hidden="1"/>
    <row r="160" hidden="1"/>
    <row r="161" hidden="1"/>
  </sheetData>
  <sheetProtection algorithmName="SHA-512" hashValue="9vTE/+7xqdjr4H06rcltLqwj/Zu01s6YW5jyY0sAvxWADQfByo2Rwgd2C64zBXOesBq2WDk6PJARkSByU7fKDQ==" saltValue="BKQNve7/T+N4/XrTDBK71g==" spinCount="100000" sheet="1" objects="1" scenarios="1"/>
  <customSheetViews>
    <customSheetView guid="{AE7FCA23-A141-42BB-B68F-DD99A7DC8BEA}" showPageBreaks="1" showGridLines="0" fitToPage="1" printArea="1" hiddenRows="1" topLeftCell="A28">
      <selection activeCell="E154" sqref="E154"/>
      <rowBreaks count="4" manualBreakCount="4">
        <brk id="34" max="16383" man="1"/>
        <brk id="58" max="16383" man="1"/>
        <brk id="87" max="16383" man="1"/>
        <brk id="119" max="16383" man="1"/>
      </rowBreaks>
      <pageMargins left="0.39370078740157483" right="0.39370078740157483" top="0.39370078740157483" bottom="0.19685039370078741" header="0.31496062992125984" footer="0.31496062992125984"/>
      <printOptions horizontalCentered="1"/>
      <pageSetup paperSize="9" scale="88" fitToHeight="0" orientation="landscape" r:id="rId1"/>
    </customSheetView>
    <customSheetView guid="{A2242E59-B958-429D-B3CE-85E415A7ABA5}" showGridLines="0" fitToPage="1" hiddenRows="1">
      <selection activeCell="U43" sqref="U43"/>
      <rowBreaks count="4" manualBreakCount="4">
        <brk id="34" max="16383" man="1"/>
        <brk id="61" max="16383" man="1"/>
        <brk id="86" max="16383" man="1"/>
        <brk id="118" max="16383" man="1"/>
      </rowBreaks>
      <pageMargins left="0.39370078740157483" right="0.39370078740157483" top="0.39370078740157483" bottom="0.19685039370078741" header="0.31496062992125984" footer="0.31496062992125984"/>
      <printOptions horizontalCentered="1"/>
      <pageSetup paperSize="9" scale="88" fitToHeight="0" orientation="landscape" r:id="rId2"/>
    </customSheetView>
  </customSheetViews>
  <mergeCells count="86">
    <mergeCell ref="C33:G33"/>
    <mergeCell ref="C28:G28"/>
    <mergeCell ref="B63:N63"/>
    <mergeCell ref="B47:N47"/>
    <mergeCell ref="B36:N36"/>
    <mergeCell ref="C38:N38"/>
    <mergeCell ref="C32:G32"/>
    <mergeCell ref="C41:N41"/>
    <mergeCell ref="C40:N40"/>
    <mergeCell ref="C58:N58"/>
    <mergeCell ref="C59:N59"/>
    <mergeCell ref="C43:N43"/>
    <mergeCell ref="B76:N77"/>
    <mergeCell ref="C44:N44"/>
    <mergeCell ref="C56:N56"/>
    <mergeCell ref="C57:N57"/>
    <mergeCell ref="C60:N60"/>
    <mergeCell ref="C51:N51"/>
    <mergeCell ref="C52:N52"/>
    <mergeCell ref="C53:N53"/>
    <mergeCell ref="B73:N74"/>
    <mergeCell ref="E67:F67"/>
    <mergeCell ref="E68:F68"/>
    <mergeCell ref="E69:F69"/>
    <mergeCell ref="B71:N71"/>
    <mergeCell ref="C117:N117"/>
    <mergeCell ref="B79:N79"/>
    <mergeCell ref="D81:N81"/>
    <mergeCell ref="C123:N123"/>
    <mergeCell ref="C125:N125"/>
    <mergeCell ref="C121:N121"/>
    <mergeCell ref="D82:N82"/>
    <mergeCell ref="E94:N94"/>
    <mergeCell ref="E95:N95"/>
    <mergeCell ref="E91:N92"/>
    <mergeCell ref="E93:N93"/>
    <mergeCell ref="C84:N85"/>
    <mergeCell ref="C80:E80"/>
    <mergeCell ref="C110:N110"/>
    <mergeCell ref="B129:N129"/>
    <mergeCell ref="B127:N127"/>
    <mergeCell ref="B119:N119"/>
    <mergeCell ref="C39:N39"/>
    <mergeCell ref="C101:N101"/>
    <mergeCell ref="C103:N103"/>
    <mergeCell ref="B99:N99"/>
    <mergeCell ref="C49:N49"/>
    <mergeCell ref="C50:N50"/>
    <mergeCell ref="C54:N54"/>
    <mergeCell ref="C55:N55"/>
    <mergeCell ref="C107:N107"/>
    <mergeCell ref="C113:N113"/>
    <mergeCell ref="C115:N115"/>
    <mergeCell ref="B65:N66"/>
    <mergeCell ref="B88:N88"/>
    <mergeCell ref="B16:C16"/>
    <mergeCell ref="B17:C17"/>
    <mergeCell ref="B21:C21"/>
    <mergeCell ref="C27:G27"/>
    <mergeCell ref="B20:C20"/>
    <mergeCell ref="D20:N20"/>
    <mergeCell ref="B18:C18"/>
    <mergeCell ref="D18:N18"/>
    <mergeCell ref="B24:N24"/>
    <mergeCell ref="D17:N17"/>
    <mergeCell ref="D21:N21"/>
    <mergeCell ref="C26:G26"/>
    <mergeCell ref="D22:N22"/>
    <mergeCell ref="D19:N19"/>
    <mergeCell ref="B19:C19"/>
    <mergeCell ref="D6:M6"/>
    <mergeCell ref="D4:M4"/>
    <mergeCell ref="D5:M5"/>
    <mergeCell ref="D7:M7"/>
    <mergeCell ref="C42:N42"/>
    <mergeCell ref="B10:N10"/>
    <mergeCell ref="D16:N16"/>
    <mergeCell ref="C29:G29"/>
    <mergeCell ref="C30:G30"/>
    <mergeCell ref="C31:G31"/>
    <mergeCell ref="B15:C15"/>
    <mergeCell ref="D15:N15"/>
    <mergeCell ref="D12:N12"/>
    <mergeCell ref="B13:C13"/>
    <mergeCell ref="D13:N13"/>
    <mergeCell ref="D14:N14"/>
  </mergeCells>
  <hyperlinks>
    <hyperlink ref="C38:N38" r:id="rId3" display="VPĮ"/>
    <hyperlink ref="C41:N41" r:id="rId4" display="Lietuvos Respublikos aplinkos ministro 2011 m. birželio 28 d.  įsakymas Nr. D1-508 &quot;Dėl produktų, kurių viešiesiems pirkimams taikytini aplinkos apsaugos kriterijai, sąrašo, aplinkos apsaugos kriterijų ir aplinkos apsaugos kriterijų, kuriuos perkančiosios"/>
    <hyperlink ref="C61:M61" r:id="rId5" display="visus Teisingumo Teismo sprendimus galima rasti www.curia.eu;"/>
    <hyperlink ref="C39:N39" r:id="rId6" display="Ekonomiškai naudingiausio pasiūlymo vertinimo gairės, paskelbtos Viešųjų pirkimų tarnybos "/>
    <hyperlink ref="C40:N40" r:id="rId7" display="Europos Komisijos tarnybų dokumentas &quot;ES žaliųjų viešųjų pirkimų kriterijai, taikomi biurų pastatų projektavimui, statybai ir valdymui&quot;"/>
    <hyperlink ref="C42:N42" r:id="rId8" display="Lietuvos Respublikos statybos įstatymas"/>
    <hyperlink ref="C44:N44" r:id="rId9" display="Lietuvos profesijų klasifikatoriaus (LPK) Tarptautinio standarto profesijų klasifikatoriaus ISCO-08 nacionaline versija."/>
  </hyperlinks>
  <printOptions horizontalCentered="1"/>
  <pageMargins left="0.39370078740157483" right="0.39370078740157483" top="0.39370078740157483" bottom="0.19685039370078741" header="0.31496062992125984" footer="0.31496062992125984"/>
  <pageSetup paperSize="9" scale="88" fitToHeight="0" orientation="landscape" r:id="rId10"/>
  <rowBreaks count="4" manualBreakCount="4">
    <brk id="34" max="16383" man="1"/>
    <brk id="58" max="16383" man="1"/>
    <brk id="87" max="16383" man="1"/>
    <brk id="119" max="16383" man="1"/>
  </rowBreaks>
  <drawing r:id="rId1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98"/>
  <sheetViews>
    <sheetView showGridLines="0" showRowColHeaders="0" zoomScale="90" zoomScaleNormal="90" zoomScaleSheetLayoutView="100" workbookViewId="0">
      <selection activeCell="K42" sqref="K42:K49"/>
    </sheetView>
  </sheetViews>
  <sheetFormatPr defaultRowHeight="15"/>
  <cols>
    <col min="1" max="1" width="4.42578125" style="334" customWidth="1"/>
    <col min="2" max="2" width="20.5703125" style="289" customWidth="1"/>
    <col min="3" max="3" width="9.85546875" style="289" customWidth="1"/>
    <col min="4" max="5" width="9.140625" style="289" customWidth="1"/>
    <col min="6" max="6" width="8.7109375" style="289" customWidth="1"/>
    <col min="7" max="8" width="9.140625" style="289" customWidth="1"/>
    <col min="9" max="11" width="9.140625" style="289"/>
    <col min="12" max="12" width="10.42578125" style="289" customWidth="1"/>
    <col min="13" max="13" width="5.7109375" style="289" customWidth="1"/>
    <col min="14" max="14" width="0.85546875" style="289" customWidth="1"/>
    <col min="15" max="20" width="9.140625" style="289"/>
    <col min="21" max="22" width="9.140625" style="289" hidden="1" customWidth="1"/>
    <col min="23" max="27" width="0" style="289" hidden="1" customWidth="1"/>
    <col min="28" max="16384" width="9.140625" style="289"/>
  </cols>
  <sheetData>
    <row r="1" spans="1:25" ht="30" customHeight="1">
      <c r="A1" s="1895" t="s">
        <v>695</v>
      </c>
      <c r="B1" s="1895"/>
      <c r="C1" s="1895"/>
      <c r="D1" s="1895"/>
      <c r="E1" s="1895"/>
      <c r="F1" s="1895"/>
      <c r="G1" s="1895"/>
      <c r="H1" s="1895"/>
      <c r="I1" s="1895"/>
      <c r="J1" s="1895"/>
      <c r="K1" s="1895"/>
      <c r="L1" s="1895"/>
      <c r="M1" s="1895"/>
      <c r="N1" s="1895"/>
    </row>
    <row r="2" spans="1:25" s="292" customFormat="1" ht="5.0999999999999996" customHeight="1">
      <c r="A2" s="541"/>
      <c r="B2" s="541"/>
      <c r="C2" s="542"/>
      <c r="D2" s="542"/>
      <c r="E2" s="542"/>
      <c r="F2" s="542"/>
      <c r="G2" s="542"/>
      <c r="H2" s="542"/>
      <c r="I2" s="542"/>
      <c r="J2" s="542"/>
      <c r="K2" s="542"/>
    </row>
    <row r="3" spans="1:25" s="292" customFormat="1" ht="15" customHeight="1">
      <c r="A3" s="289"/>
      <c r="B3" s="408" t="s">
        <v>214</v>
      </c>
      <c r="C3" s="585"/>
      <c r="D3" s="585"/>
      <c r="E3" s="585"/>
      <c r="F3" s="585"/>
      <c r="G3" s="585"/>
      <c r="H3" s="585"/>
      <c r="I3" s="585"/>
      <c r="J3" s="585"/>
    </row>
    <row r="4" spans="1:25" s="292" customFormat="1" ht="15" customHeight="1">
      <c r="A4" s="289"/>
      <c r="B4" s="408" t="s">
        <v>267</v>
      </c>
      <c r="D4" s="454"/>
      <c r="E4" s="454"/>
      <c r="F4" s="454"/>
      <c r="G4" s="454"/>
      <c r="H4" s="454"/>
      <c r="I4" s="454"/>
      <c r="J4" s="454"/>
      <c r="K4" s="454"/>
    </row>
    <row r="5" spans="1:25" s="292" customFormat="1" ht="15" customHeight="1">
      <c r="A5" s="289"/>
      <c r="B5" s="408" t="s">
        <v>294</v>
      </c>
      <c r="D5" s="454"/>
      <c r="E5" s="454"/>
      <c r="F5" s="454"/>
      <c r="G5" s="454"/>
      <c r="H5" s="454"/>
      <c r="I5" s="454"/>
      <c r="J5" s="454"/>
      <c r="K5" s="454"/>
    </row>
    <row r="6" spans="1:25" s="292" customFormat="1" ht="5.0999999999999996" customHeight="1">
      <c r="A6" s="289"/>
      <c r="B6" s="408"/>
      <c r="D6" s="454"/>
      <c r="E6" s="454"/>
      <c r="F6" s="454"/>
      <c r="G6" s="454"/>
      <c r="H6" s="454"/>
      <c r="I6" s="454"/>
      <c r="J6" s="454"/>
      <c r="K6" s="454"/>
    </row>
    <row r="7" spans="1:25" s="292" customFormat="1" ht="30" customHeight="1">
      <c r="A7" s="2127" t="s">
        <v>1183</v>
      </c>
      <c r="B7" s="2127"/>
      <c r="C7" s="2127"/>
      <c r="D7" s="2127"/>
      <c r="E7" s="2127"/>
      <c r="F7" s="2127"/>
      <c r="G7" s="2127"/>
      <c r="H7" s="2127"/>
      <c r="I7" s="2127"/>
      <c r="J7" s="2127"/>
      <c r="K7" s="2127"/>
      <c r="L7" s="2127"/>
      <c r="M7" s="2127"/>
      <c r="N7" s="2127"/>
    </row>
    <row r="8" spans="1:25" s="292" customFormat="1">
      <c r="A8" s="586" t="s">
        <v>331</v>
      </c>
      <c r="B8" s="587"/>
      <c r="C8" s="587"/>
      <c r="D8" s="587"/>
      <c r="E8" s="587"/>
      <c r="F8" s="587"/>
      <c r="G8" s="587"/>
      <c r="H8" s="587"/>
      <c r="I8" s="587"/>
      <c r="J8" s="587"/>
      <c r="K8" s="587"/>
      <c r="L8" s="587"/>
      <c r="M8" s="587"/>
      <c r="N8" s="480"/>
    </row>
    <row r="9" spans="1:25" s="292" customFormat="1" ht="9.9499999999999993" customHeight="1">
      <c r="A9" s="328"/>
      <c r="B9" s="410"/>
      <c r="C9" s="410"/>
      <c r="D9" s="410"/>
      <c r="E9" s="410"/>
      <c r="F9" s="410"/>
      <c r="G9" s="410"/>
      <c r="H9" s="410"/>
      <c r="I9" s="410"/>
      <c r="J9" s="410"/>
      <c r="K9" s="410"/>
      <c r="L9" s="410"/>
    </row>
    <row r="10" spans="1:25" s="292" customFormat="1" ht="19.5" customHeight="1">
      <c r="A10" s="1898" t="s">
        <v>1175</v>
      </c>
      <c r="B10" s="1898"/>
      <c r="C10" s="1898"/>
      <c r="D10" s="1898"/>
      <c r="E10" s="1898"/>
      <c r="F10" s="1898"/>
      <c r="G10" s="1898"/>
      <c r="H10" s="1898"/>
      <c r="I10" s="1898"/>
      <c r="J10" s="1898"/>
      <c r="K10" s="1898"/>
      <c r="L10" s="1898"/>
      <c r="M10" s="1898"/>
      <c r="N10" s="456"/>
      <c r="X10" s="479"/>
      <c r="Y10" s="479"/>
    </row>
    <row r="11" spans="1:25" s="292" customFormat="1" ht="5.0999999999999996" customHeight="1">
      <c r="A11" s="552"/>
      <c r="B11" s="588"/>
      <c r="C11" s="588"/>
      <c r="D11" s="588"/>
      <c r="E11" s="588"/>
      <c r="F11" s="588"/>
      <c r="G11" s="588"/>
      <c r="H11" s="588"/>
      <c r="I11" s="588"/>
      <c r="J11" s="588"/>
      <c r="K11" s="588"/>
      <c r="L11" s="588"/>
      <c r="M11" s="316"/>
      <c r="N11" s="456"/>
    </row>
    <row r="12" spans="1:25" s="292" customFormat="1">
      <c r="A12" s="491"/>
      <c r="B12" s="2086" t="s">
        <v>159</v>
      </c>
      <c r="C12" s="2086"/>
      <c r="D12" s="2086"/>
      <c r="E12" s="2086"/>
      <c r="F12" s="2086"/>
      <c r="G12" s="2086"/>
      <c r="H12" s="2086"/>
      <c r="I12" s="2086"/>
      <c r="J12" s="2086"/>
      <c r="K12" s="2086"/>
      <c r="L12" s="413"/>
      <c r="M12" s="413"/>
      <c r="N12" s="456"/>
    </row>
    <row r="13" spans="1:25" s="292" customFormat="1" ht="32.25" customHeight="1">
      <c r="A13" s="491"/>
      <c r="B13" s="2085" t="s">
        <v>843</v>
      </c>
      <c r="C13" s="2085"/>
      <c r="D13" s="2085"/>
      <c r="E13" s="2085"/>
      <c r="F13" s="2085"/>
      <c r="G13" s="2085"/>
      <c r="H13" s="2085"/>
      <c r="I13" s="2085"/>
      <c r="J13" s="2085"/>
      <c r="K13" s="2085"/>
      <c r="L13" s="2085"/>
      <c r="M13" s="413"/>
      <c r="N13" s="456"/>
    </row>
    <row r="14" spans="1:25" s="292" customFormat="1" ht="5.0999999999999996" customHeight="1">
      <c r="A14" s="491"/>
      <c r="B14" s="1218"/>
      <c r="C14" s="1218"/>
      <c r="D14" s="1218"/>
      <c r="E14" s="1218"/>
      <c r="F14" s="1218"/>
      <c r="G14" s="1218"/>
      <c r="H14" s="1218"/>
      <c r="I14" s="1218"/>
      <c r="J14" s="1218"/>
      <c r="K14" s="1218"/>
      <c r="L14" s="316"/>
      <c r="M14" s="316"/>
      <c r="N14" s="456"/>
    </row>
    <row r="15" spans="1:25" s="292" customFormat="1" ht="17.25" customHeight="1">
      <c r="A15" s="491"/>
      <c r="B15" s="1996" t="s">
        <v>759</v>
      </c>
      <c r="C15" s="1996"/>
      <c r="D15" s="1996"/>
      <c r="E15" s="1996"/>
      <c r="F15" s="1996"/>
      <c r="G15" s="1996"/>
      <c r="H15" s="1996"/>
      <c r="I15" s="1996"/>
      <c r="J15" s="1996"/>
      <c r="K15" s="1996"/>
      <c r="L15" s="1996"/>
      <c r="M15" s="1996"/>
      <c r="N15" s="456"/>
    </row>
    <row r="16" spans="1:25" s="292" customFormat="1" ht="17.25" customHeight="1">
      <c r="A16" s="491"/>
      <c r="B16" s="1996"/>
      <c r="C16" s="1996"/>
      <c r="D16" s="1996"/>
      <c r="E16" s="1996"/>
      <c r="F16" s="1996"/>
      <c r="G16" s="1996"/>
      <c r="H16" s="1996"/>
      <c r="I16" s="1996"/>
      <c r="J16" s="1996"/>
      <c r="K16" s="1996"/>
      <c r="L16" s="1996"/>
      <c r="M16" s="1996"/>
      <c r="N16" s="456"/>
    </row>
    <row r="17" spans="1:22" s="292" customFormat="1" ht="16.5" customHeight="1">
      <c r="A17" s="491"/>
      <c r="B17" s="1996"/>
      <c r="C17" s="1996"/>
      <c r="D17" s="1996"/>
      <c r="E17" s="1996"/>
      <c r="F17" s="1996"/>
      <c r="G17" s="1996"/>
      <c r="H17" s="1996"/>
      <c r="I17" s="1996"/>
      <c r="J17" s="1996"/>
      <c r="K17" s="1996"/>
      <c r="L17" s="1996"/>
      <c r="M17" s="1996"/>
      <c r="N17" s="456"/>
    </row>
    <row r="18" spans="1:22" s="292" customFormat="1" ht="5.0999999999999996" customHeight="1">
      <c r="A18" s="491"/>
      <c r="B18" s="329"/>
      <c r="C18" s="2101"/>
      <c r="D18" s="2101"/>
      <c r="E18" s="2101"/>
      <c r="F18" s="2101"/>
      <c r="G18" s="2101"/>
      <c r="H18" s="2101"/>
      <c r="I18" s="2101"/>
      <c r="J18" s="2101"/>
      <c r="K18" s="2101"/>
      <c r="L18" s="316"/>
      <c r="M18" s="316"/>
      <c r="N18" s="456"/>
    </row>
    <row r="19" spans="1:22" s="292" customFormat="1" ht="46.5" customHeight="1">
      <c r="A19" s="491"/>
      <c r="B19" s="2128" t="s">
        <v>692</v>
      </c>
      <c r="C19" s="2128"/>
      <c r="D19" s="2128"/>
      <c r="E19" s="2128"/>
      <c r="F19" s="2128"/>
      <c r="G19" s="2128"/>
      <c r="H19" s="2128"/>
      <c r="I19" s="2128"/>
      <c r="J19" s="2128"/>
      <c r="K19" s="2128"/>
      <c r="L19" s="2128"/>
      <c r="M19" s="2128"/>
      <c r="N19" s="456"/>
    </row>
    <row r="20" spans="1:22" s="292" customFormat="1" ht="9.9499999999999993" customHeight="1">
      <c r="A20" s="491"/>
      <c r="N20" s="456"/>
    </row>
    <row r="21" spans="1:22">
      <c r="A21" s="493"/>
      <c r="B21" s="147" t="s">
        <v>12</v>
      </c>
      <c r="C21" s="2074" t="s">
        <v>13</v>
      </c>
      <c r="D21" s="2125"/>
      <c r="E21" s="2125"/>
      <c r="F21" s="2125"/>
      <c r="G21" s="2125"/>
      <c r="H21" s="2125"/>
      <c r="I21" s="2125"/>
      <c r="J21" s="2125"/>
      <c r="K21" s="2062" t="s">
        <v>259</v>
      </c>
      <c r="L21" s="298"/>
      <c r="M21" s="292"/>
      <c r="N21" s="456"/>
    </row>
    <row r="22" spans="1:22" ht="36" customHeight="1">
      <c r="A22" s="493"/>
      <c r="B22" s="2097" t="s">
        <v>26</v>
      </c>
      <c r="C22" s="2129" t="s">
        <v>258</v>
      </c>
      <c r="D22" s="2129"/>
      <c r="E22" s="2129"/>
      <c r="F22" s="2129"/>
      <c r="G22" s="2129"/>
      <c r="H22" s="2129"/>
      <c r="I22" s="2129"/>
      <c r="J22" s="2129"/>
      <c r="K22" s="2126"/>
      <c r="L22" s="494"/>
      <c r="M22" s="292"/>
      <c r="N22" s="456"/>
    </row>
    <row r="23" spans="1:22">
      <c r="A23" s="493"/>
      <c r="B23" s="2098"/>
      <c r="C23" s="2105" t="s">
        <v>844</v>
      </c>
      <c r="D23" s="2130"/>
      <c r="E23" s="2130"/>
      <c r="F23" s="2130"/>
      <c r="G23" s="2130"/>
      <c r="H23" s="2130"/>
      <c r="I23" s="2130"/>
      <c r="J23" s="2130"/>
      <c r="K23" s="495"/>
      <c r="L23" s="494"/>
      <c r="M23" s="292"/>
      <c r="N23" s="456"/>
      <c r="U23" s="235" t="b">
        <v>0</v>
      </c>
      <c r="V23" s="496">
        <f>IF(U23=TRUE,0,1)</f>
        <v>1</v>
      </c>
    </row>
    <row r="24" spans="1:22">
      <c r="A24" s="493"/>
      <c r="B24" s="2098"/>
      <c r="C24" s="2105" t="s">
        <v>845</v>
      </c>
      <c r="D24" s="2130"/>
      <c r="E24" s="2130"/>
      <c r="F24" s="2130"/>
      <c r="G24" s="2130"/>
      <c r="H24" s="2130"/>
      <c r="I24" s="2130"/>
      <c r="J24" s="2130"/>
      <c r="K24" s="495"/>
      <c r="L24" s="494"/>
      <c r="M24" s="292"/>
      <c r="N24" s="456"/>
      <c r="U24" s="235" t="b">
        <v>0</v>
      </c>
      <c r="V24" s="496">
        <f>IF(U24=TRUE,0,1)</f>
        <v>1</v>
      </c>
    </row>
    <row r="25" spans="1:22" ht="33" customHeight="1">
      <c r="A25" s="493"/>
      <c r="B25" s="2099"/>
      <c r="C25" s="2131" t="s">
        <v>851</v>
      </c>
      <c r="D25" s="2131"/>
      <c r="E25" s="2131"/>
      <c r="F25" s="2131"/>
      <c r="G25" s="2131"/>
      <c r="H25" s="2131"/>
      <c r="I25" s="2131"/>
      <c r="J25" s="2132"/>
      <c r="K25" s="497"/>
      <c r="L25" s="494"/>
      <c r="M25" s="292"/>
      <c r="N25" s="456"/>
    </row>
    <row r="26" spans="1:22" ht="9.9499999999999993" customHeight="1">
      <c r="A26" s="491"/>
      <c r="B26" s="316"/>
      <c r="C26" s="292"/>
      <c r="D26" s="292"/>
      <c r="E26" s="292"/>
      <c r="F26" s="292"/>
      <c r="G26" s="292"/>
      <c r="H26" s="292"/>
      <c r="I26" s="292"/>
      <c r="J26" s="292"/>
      <c r="K26" s="292"/>
      <c r="L26" s="292"/>
      <c r="M26" s="292"/>
      <c r="N26" s="456"/>
    </row>
    <row r="27" spans="1:22" ht="9.9499999999999993" customHeight="1">
      <c r="A27" s="491"/>
      <c r="B27" s="316"/>
      <c r="C27" s="292"/>
      <c r="D27" s="292"/>
      <c r="E27" s="292"/>
      <c r="F27" s="292"/>
      <c r="G27" s="292"/>
      <c r="H27" s="292"/>
      <c r="I27" s="292"/>
      <c r="J27" s="292"/>
      <c r="K27" s="292"/>
      <c r="L27" s="292"/>
      <c r="M27" s="292"/>
      <c r="N27" s="456"/>
    </row>
    <row r="28" spans="1:22" s="334" customFormat="1" ht="15" customHeight="1">
      <c r="A28" s="493"/>
      <c r="B28" s="2115" t="s">
        <v>982</v>
      </c>
      <c r="C28" s="2089"/>
      <c r="D28" s="2089"/>
      <c r="E28" s="2089"/>
      <c r="F28" s="2089"/>
      <c r="G28" s="2089"/>
      <c r="H28" s="2089"/>
      <c r="I28" s="2089"/>
      <c r="J28" s="503" t="s">
        <v>716</v>
      </c>
      <c r="K28" s="502"/>
      <c r="L28" s="502"/>
      <c r="M28" s="292"/>
      <c r="N28" s="493"/>
    </row>
    <row r="29" spans="1:22" s="334" customFormat="1" ht="15" customHeight="1">
      <c r="A29" s="493"/>
      <c r="B29" s="2089"/>
      <c r="C29" s="2089"/>
      <c r="D29" s="2089"/>
      <c r="E29" s="2089"/>
      <c r="F29" s="2089"/>
      <c r="G29" s="2089"/>
      <c r="H29" s="2089"/>
      <c r="I29" s="2089"/>
      <c r="J29" s="504" t="s">
        <v>85</v>
      </c>
      <c r="K29" s="504" t="s">
        <v>86</v>
      </c>
      <c r="L29" s="589"/>
      <c r="M29" s="292"/>
      <c r="N29" s="493"/>
    </row>
    <row r="30" spans="1:22" s="334" customFormat="1" ht="82.5" customHeight="1">
      <c r="A30" s="493"/>
      <c r="B30" s="2089"/>
      <c r="C30" s="2089"/>
      <c r="D30" s="2089"/>
      <c r="E30" s="2089"/>
      <c r="F30" s="2089"/>
      <c r="G30" s="2089"/>
      <c r="H30" s="2089"/>
      <c r="I30" s="2089"/>
      <c r="J30" s="506" t="str">
        <f>C160</f>
        <v/>
      </c>
      <c r="K30" s="506" t="str">
        <f>D160</f>
        <v/>
      </c>
      <c r="L30" s="328"/>
      <c r="M30" s="292"/>
      <c r="N30" s="493"/>
    </row>
    <row r="31" spans="1:22" s="334" customFormat="1" ht="24" customHeight="1">
      <c r="A31" s="493"/>
      <c r="B31" s="2089" t="s">
        <v>1160</v>
      </c>
      <c r="C31" s="2089"/>
      <c r="D31" s="2089"/>
      <c r="E31" s="2089"/>
      <c r="F31" s="2089"/>
      <c r="G31" s="2089"/>
      <c r="H31" s="2089"/>
      <c r="I31" s="2089"/>
      <c r="J31" s="328"/>
      <c r="K31" s="328"/>
      <c r="L31" s="328"/>
      <c r="M31" s="292"/>
      <c r="N31" s="493"/>
    </row>
    <row r="32" spans="1:22" ht="9.9499999999999993" customHeight="1">
      <c r="A32" s="491"/>
      <c r="B32" s="316"/>
      <c r="C32" s="292"/>
      <c r="D32" s="292"/>
      <c r="E32" s="292"/>
      <c r="F32" s="292"/>
      <c r="G32" s="292"/>
      <c r="H32" s="292"/>
      <c r="I32" s="292"/>
      <c r="J32" s="292"/>
      <c r="K32" s="292"/>
      <c r="L32" s="292"/>
      <c r="M32" s="292"/>
      <c r="N32" s="456"/>
    </row>
    <row r="33" spans="1:31" ht="9.9499999999999993" customHeight="1">
      <c r="A33" s="491"/>
      <c r="B33" s="316"/>
      <c r="C33" s="292"/>
      <c r="D33" s="292"/>
      <c r="E33" s="292"/>
      <c r="F33" s="292"/>
      <c r="G33" s="292"/>
      <c r="H33" s="292"/>
      <c r="I33" s="292"/>
      <c r="J33" s="292"/>
      <c r="K33" s="292"/>
      <c r="L33" s="292"/>
      <c r="M33" s="292"/>
      <c r="N33" s="456"/>
    </row>
    <row r="34" spans="1:31" ht="18">
      <c r="A34" s="493"/>
      <c r="B34" s="147" t="s">
        <v>847</v>
      </c>
      <c r="C34" s="2058" t="s">
        <v>13</v>
      </c>
      <c r="D34" s="2059"/>
      <c r="E34" s="2059"/>
      <c r="F34" s="2059"/>
      <c r="G34" s="2059"/>
      <c r="H34" s="2059"/>
      <c r="I34" s="2059"/>
      <c r="J34" s="2117"/>
      <c r="K34" s="504" t="s">
        <v>85</v>
      </c>
      <c r="L34" s="298"/>
      <c r="M34" s="292"/>
      <c r="N34" s="456"/>
    </row>
    <row r="35" spans="1:31" ht="36" customHeight="1">
      <c r="A35" s="493"/>
      <c r="B35" s="2070" t="s">
        <v>160</v>
      </c>
      <c r="C35" s="2149" t="s">
        <v>1142</v>
      </c>
      <c r="D35" s="2149"/>
      <c r="E35" s="2149"/>
      <c r="F35" s="2149"/>
      <c r="G35" s="2149"/>
      <c r="H35" s="2149"/>
      <c r="I35" s="2149"/>
      <c r="J35" s="2150"/>
      <c r="K35" s="2017"/>
      <c r="L35" s="494"/>
      <c r="M35" s="292"/>
      <c r="N35" s="456"/>
    </row>
    <row r="36" spans="1:31" ht="23.25" customHeight="1">
      <c r="A36" s="493"/>
      <c r="B36" s="2071"/>
      <c r="C36" s="1257" t="s">
        <v>1</v>
      </c>
      <c r="D36" s="2084" t="s">
        <v>27</v>
      </c>
      <c r="E36" s="2084"/>
      <c r="F36" s="2084"/>
      <c r="G36" s="2084"/>
      <c r="H36" s="2084"/>
      <c r="I36" s="2084"/>
      <c r="J36" s="495"/>
      <c r="K36" s="2018"/>
      <c r="L36" s="494"/>
      <c r="M36" s="292"/>
      <c r="N36" s="456"/>
      <c r="U36" s="1256" t="b">
        <v>0</v>
      </c>
      <c r="V36" s="496">
        <f>IF($V$23=1,1,IF(U36=TRUE,0,1))</f>
        <v>1</v>
      </c>
    </row>
    <row r="37" spans="1:31" ht="25.5" customHeight="1">
      <c r="A37" s="493"/>
      <c r="B37" s="2071"/>
      <c r="C37" s="1257" t="s">
        <v>113</v>
      </c>
      <c r="D37" s="2084" t="s">
        <v>257</v>
      </c>
      <c r="E37" s="2084"/>
      <c r="F37" s="2084"/>
      <c r="G37" s="2084"/>
      <c r="H37" s="2084"/>
      <c r="I37" s="2084"/>
      <c r="J37" s="495"/>
      <c r="K37" s="2018"/>
      <c r="L37" s="494"/>
      <c r="M37" s="292"/>
      <c r="N37" s="456"/>
      <c r="U37" s="1256" t="b">
        <v>0</v>
      </c>
      <c r="V37" s="496">
        <f>IF($V$23=1,1,IF(U37=TRUE,0,1))</f>
        <v>1</v>
      </c>
    </row>
    <row r="38" spans="1:31" ht="25.5" customHeight="1">
      <c r="A38" s="493"/>
      <c r="B38" s="2071"/>
      <c r="C38" s="1257" t="s">
        <v>114</v>
      </c>
      <c r="D38" s="2084" t="s">
        <v>278</v>
      </c>
      <c r="E38" s="2084"/>
      <c r="F38" s="2084"/>
      <c r="G38" s="2084"/>
      <c r="H38" s="2084"/>
      <c r="I38" s="2084"/>
      <c r="J38" s="495"/>
      <c r="K38" s="2018"/>
      <c r="L38" s="494"/>
      <c r="M38" s="292"/>
      <c r="N38" s="456"/>
      <c r="U38" s="1256" t="b">
        <v>0</v>
      </c>
      <c r="V38" s="496">
        <f>IF($V$23=1,1,IF(U38=TRUE,0,1))</f>
        <v>1</v>
      </c>
    </row>
    <row r="39" spans="1:31" s="334" customFormat="1" ht="23.25" customHeight="1">
      <c r="A39" s="493"/>
      <c r="B39" s="2071"/>
      <c r="C39" s="2137" t="s">
        <v>1270</v>
      </c>
      <c r="D39" s="2138"/>
      <c r="E39" s="2138"/>
      <c r="F39" s="2138"/>
      <c r="G39" s="2138"/>
      <c r="H39" s="2138"/>
      <c r="I39" s="2138"/>
      <c r="J39" s="2139"/>
      <c r="K39" s="2018"/>
      <c r="L39" s="494"/>
      <c r="M39" s="292"/>
      <c r="N39" s="493"/>
    </row>
    <row r="40" spans="1:31" ht="87" customHeight="1">
      <c r="A40" s="493"/>
      <c r="B40" s="2072"/>
      <c r="C40" s="2140"/>
      <c r="D40" s="2141"/>
      <c r="E40" s="2141"/>
      <c r="F40" s="2141"/>
      <c r="G40" s="2141"/>
      <c r="H40" s="2141"/>
      <c r="I40" s="2141"/>
      <c r="J40" s="2142"/>
      <c r="K40" s="2019"/>
      <c r="L40" s="292"/>
      <c r="M40" s="292"/>
      <c r="N40" s="456"/>
    </row>
    <row r="41" spans="1:31" ht="18">
      <c r="A41" s="493"/>
      <c r="B41" s="147" t="s">
        <v>848</v>
      </c>
      <c r="C41" s="2074" t="s">
        <v>13</v>
      </c>
      <c r="D41" s="2125"/>
      <c r="E41" s="2125"/>
      <c r="F41" s="2125"/>
      <c r="G41" s="2125"/>
      <c r="H41" s="2125"/>
      <c r="I41" s="2125"/>
      <c r="J41" s="2075"/>
      <c r="K41" s="504" t="s">
        <v>86</v>
      </c>
      <c r="L41" s="298"/>
      <c r="M41" s="292"/>
      <c r="N41" s="456"/>
    </row>
    <row r="42" spans="1:31" ht="181.5" customHeight="1">
      <c r="A42" s="493"/>
      <c r="B42" s="2097" t="s">
        <v>29</v>
      </c>
      <c r="C42" s="2054" t="s">
        <v>1273</v>
      </c>
      <c r="D42" s="2055"/>
      <c r="E42" s="2055"/>
      <c r="F42" s="2055"/>
      <c r="G42" s="2055"/>
      <c r="H42" s="2055"/>
      <c r="I42" s="2055"/>
      <c r="J42" s="2120"/>
      <c r="K42" s="2096"/>
      <c r="L42" s="494"/>
      <c r="M42" s="292"/>
      <c r="N42" s="456"/>
    </row>
    <row r="43" spans="1:31" ht="24.75" customHeight="1">
      <c r="A43" s="493"/>
      <c r="B43" s="2098"/>
      <c r="C43" s="1251" t="s">
        <v>1</v>
      </c>
      <c r="D43" s="2084" t="s">
        <v>27</v>
      </c>
      <c r="E43" s="2084"/>
      <c r="F43" s="2084"/>
      <c r="G43" s="2084"/>
      <c r="H43" s="2084"/>
      <c r="I43" s="2084"/>
      <c r="J43" s="591"/>
      <c r="K43" s="2096"/>
      <c r="L43" s="494"/>
      <c r="M43" s="292"/>
      <c r="N43" s="456"/>
      <c r="U43" s="1256" t="b">
        <v>0</v>
      </c>
      <c r="V43" s="496">
        <f>IF($V$24=1,1,IF(U43=TRUE,0,1))</f>
        <v>1</v>
      </c>
    </row>
    <row r="44" spans="1:31" ht="27" customHeight="1">
      <c r="A44" s="493"/>
      <c r="B44" s="2098"/>
      <c r="C44" s="1251" t="s">
        <v>113</v>
      </c>
      <c r="D44" s="2084" t="s">
        <v>257</v>
      </c>
      <c r="E44" s="2084"/>
      <c r="F44" s="2084"/>
      <c r="G44" s="2084"/>
      <c r="H44" s="2084"/>
      <c r="I44" s="2084"/>
      <c r="J44" s="591"/>
      <c r="K44" s="2096"/>
      <c r="L44" s="494"/>
      <c r="M44" s="292"/>
      <c r="N44" s="456"/>
      <c r="U44" s="1256" t="b">
        <v>0</v>
      </c>
      <c r="V44" s="496">
        <f>IF($V$24=1,1,IF(U44=TRUE,0,1))</f>
        <v>1</v>
      </c>
    </row>
    <row r="45" spans="1:31" ht="27.75" customHeight="1">
      <c r="A45" s="493"/>
      <c r="B45" s="2098"/>
      <c r="C45" s="1258" t="s">
        <v>114</v>
      </c>
      <c r="D45" s="2116" t="s">
        <v>28</v>
      </c>
      <c r="E45" s="2116"/>
      <c r="F45" s="2116"/>
      <c r="G45" s="2116"/>
      <c r="H45" s="2116"/>
      <c r="I45" s="2116"/>
      <c r="J45" s="1144"/>
      <c r="K45" s="2096"/>
      <c r="L45" s="494"/>
      <c r="M45" s="292"/>
      <c r="N45" s="456"/>
      <c r="U45" s="1256" t="b">
        <v>0</v>
      </c>
      <c r="V45" s="496">
        <f>IF($V$24=1,1,IF(U45=TRUE,0,1))</f>
        <v>1</v>
      </c>
      <c r="W45" s="2111"/>
      <c r="X45" s="2111"/>
      <c r="Y45" s="2111"/>
      <c r="Z45" s="2111"/>
      <c r="AA45" s="2111"/>
      <c r="AB45" s="2111"/>
      <c r="AC45" s="2111"/>
      <c r="AD45" s="2111"/>
      <c r="AE45" s="2111"/>
    </row>
    <row r="46" spans="1:31" ht="197.25" customHeight="1">
      <c r="A46" s="493"/>
      <c r="B46" s="2118"/>
      <c r="C46" s="2143" t="s">
        <v>1274</v>
      </c>
      <c r="D46" s="2144"/>
      <c r="E46" s="2144"/>
      <c r="F46" s="2144"/>
      <c r="G46" s="2144"/>
      <c r="H46" s="2144"/>
      <c r="I46" s="2144"/>
      <c r="J46" s="2145"/>
      <c r="K46" s="2122"/>
      <c r="L46" s="494"/>
      <c r="M46" s="292"/>
      <c r="N46" s="456"/>
      <c r="U46" s="538"/>
      <c r="V46" s="479"/>
      <c r="W46" s="2111"/>
      <c r="X46" s="2111"/>
      <c r="Y46" s="2111"/>
      <c r="Z46" s="2111"/>
      <c r="AA46" s="2111"/>
      <c r="AB46" s="2111"/>
      <c r="AC46" s="2111"/>
      <c r="AD46" s="2111"/>
      <c r="AE46" s="2111"/>
    </row>
    <row r="47" spans="1:31" ht="154.5" customHeight="1">
      <c r="A47" s="493"/>
      <c r="B47" s="2118"/>
      <c r="C47" s="2112" t="s">
        <v>1276</v>
      </c>
      <c r="D47" s="2113"/>
      <c r="E47" s="2113"/>
      <c r="F47" s="2113"/>
      <c r="G47" s="2113"/>
      <c r="H47" s="2113"/>
      <c r="I47" s="2113"/>
      <c r="J47" s="2114"/>
      <c r="K47" s="2122"/>
      <c r="L47" s="494"/>
      <c r="M47" s="292"/>
      <c r="N47" s="456"/>
      <c r="U47" s="538"/>
      <c r="V47" s="479"/>
      <c r="W47" s="2111"/>
      <c r="X47" s="2111"/>
      <c r="Y47" s="2111"/>
      <c r="Z47" s="2111"/>
      <c r="AA47" s="2111"/>
      <c r="AB47" s="2111"/>
      <c r="AC47" s="2111"/>
      <c r="AD47" s="2111"/>
      <c r="AE47" s="2111"/>
    </row>
    <row r="48" spans="1:31" ht="158.25" customHeight="1">
      <c r="A48" s="493"/>
      <c r="B48" s="2118"/>
      <c r="C48" s="2112" t="s">
        <v>1278</v>
      </c>
      <c r="D48" s="2113"/>
      <c r="E48" s="2113"/>
      <c r="F48" s="2113"/>
      <c r="G48" s="2113"/>
      <c r="H48" s="2113"/>
      <c r="I48" s="2113"/>
      <c r="J48" s="2114"/>
      <c r="K48" s="2122"/>
      <c r="L48" s="494"/>
      <c r="M48" s="292"/>
      <c r="N48" s="456"/>
      <c r="U48" s="538"/>
      <c r="V48" s="479"/>
      <c r="W48" s="2111"/>
      <c r="X48" s="2111"/>
      <c r="Y48" s="2111"/>
      <c r="Z48" s="2111"/>
      <c r="AA48" s="2111"/>
      <c r="AB48" s="2111"/>
      <c r="AC48" s="2111"/>
      <c r="AD48" s="2111"/>
      <c r="AE48" s="2111"/>
    </row>
    <row r="49" spans="1:31" ht="145.5" customHeight="1">
      <c r="A49" s="493"/>
      <c r="B49" s="2119"/>
      <c r="C49" s="2146" t="s">
        <v>1277</v>
      </c>
      <c r="D49" s="2147"/>
      <c r="E49" s="2147"/>
      <c r="F49" s="2147"/>
      <c r="G49" s="2147"/>
      <c r="H49" s="2147"/>
      <c r="I49" s="2147"/>
      <c r="J49" s="2148"/>
      <c r="K49" s="2122"/>
      <c r="L49" s="494"/>
      <c r="M49" s="292"/>
      <c r="N49" s="456"/>
      <c r="U49" s="538"/>
      <c r="V49" s="479"/>
      <c r="W49" s="2111"/>
      <c r="X49" s="2111"/>
      <c r="Y49" s="2111"/>
      <c r="Z49" s="2111"/>
      <c r="AA49" s="2111"/>
      <c r="AB49" s="2111"/>
      <c r="AC49" s="2111"/>
      <c r="AD49" s="2111"/>
      <c r="AE49" s="2111"/>
    </row>
    <row r="50" spans="1:31" s="334" customFormat="1" ht="9.9499999999999993" customHeight="1">
      <c r="A50" s="493"/>
      <c r="B50" s="308"/>
      <c r="C50" s="520"/>
      <c r="D50" s="328"/>
      <c r="E50" s="328"/>
      <c r="F50" s="328"/>
      <c r="G50" s="328"/>
      <c r="H50" s="328"/>
      <c r="I50" s="328"/>
      <c r="J50" s="328"/>
      <c r="K50" s="328"/>
      <c r="L50" s="328"/>
      <c r="M50" s="292"/>
      <c r="N50" s="493"/>
    </row>
    <row r="51" spans="1:31" ht="48.75" customHeight="1">
      <c r="A51" s="493"/>
      <c r="B51" s="1259" t="s">
        <v>11</v>
      </c>
      <c r="C51" s="2121" t="s">
        <v>850</v>
      </c>
      <c r="D51" s="2121"/>
      <c r="E51" s="2121"/>
      <c r="F51" s="2121"/>
      <c r="G51" s="2121"/>
      <c r="H51" s="2121"/>
      <c r="I51" s="2121"/>
      <c r="J51" s="2121"/>
      <c r="K51" s="2121"/>
      <c r="L51" s="494"/>
      <c r="M51" s="292"/>
      <c r="N51" s="456"/>
    </row>
    <row r="52" spans="1:31" ht="9.9499999999999993" customHeight="1">
      <c r="A52" s="493"/>
      <c r="B52" s="515"/>
      <c r="C52" s="520"/>
      <c r="D52" s="308"/>
      <c r="E52" s="328"/>
      <c r="F52" s="292"/>
      <c r="G52" s="292"/>
      <c r="H52" s="292"/>
      <c r="I52" s="292"/>
      <c r="J52" s="292"/>
      <c r="K52" s="292"/>
      <c r="L52" s="292"/>
      <c r="M52" s="292"/>
      <c r="N52" s="456"/>
    </row>
    <row r="53" spans="1:31" ht="15" customHeight="1">
      <c r="A53" s="456"/>
      <c r="B53" s="2026" t="s">
        <v>1184</v>
      </c>
      <c r="C53" s="2026"/>
      <c r="D53" s="2026"/>
      <c r="E53" s="2026"/>
      <c r="F53" s="2026"/>
      <c r="G53" s="2026"/>
      <c r="H53" s="2026"/>
      <c r="I53" s="2026"/>
      <c r="J53" s="2026"/>
      <c r="K53" s="2026"/>
      <c r="L53" s="2026"/>
      <c r="M53" s="592"/>
      <c r="N53" s="456"/>
    </row>
    <row r="54" spans="1:31" ht="15" customHeight="1">
      <c r="A54" s="456"/>
      <c r="B54" s="2026"/>
      <c r="C54" s="2026"/>
      <c r="D54" s="2026"/>
      <c r="E54" s="2026"/>
      <c r="F54" s="2026"/>
      <c r="G54" s="2026"/>
      <c r="H54" s="2026"/>
      <c r="I54" s="2026"/>
      <c r="J54" s="2026"/>
      <c r="K54" s="2026"/>
      <c r="L54" s="2026"/>
      <c r="M54" s="592"/>
      <c r="N54" s="456"/>
    </row>
    <row r="55" spans="1:31" ht="15" customHeight="1">
      <c r="A55" s="456"/>
      <c r="B55" s="1118"/>
      <c r="C55" s="1125"/>
      <c r="D55" s="1125"/>
      <c r="E55" s="1125"/>
      <c r="F55" s="1125"/>
      <c r="G55" s="1125"/>
      <c r="H55" s="1125"/>
      <c r="I55" s="1125"/>
      <c r="J55" s="1125"/>
      <c r="K55" s="1125"/>
      <c r="L55" s="1125"/>
      <c r="M55" s="592"/>
      <c r="N55" s="456"/>
    </row>
    <row r="56" spans="1:31" ht="15" customHeight="1">
      <c r="A56" s="456"/>
      <c r="B56" s="1118" t="s">
        <v>207</v>
      </c>
      <c r="C56" s="2151" t="s">
        <v>1219</v>
      </c>
      <c r="D56" s="2151"/>
      <c r="E56" s="2151"/>
      <c r="F56" s="2151"/>
      <c r="G56" s="2151"/>
      <c r="H56" s="2151"/>
      <c r="I56" s="2151"/>
      <c r="J56" s="2151"/>
      <c r="K56" s="2151"/>
      <c r="L56" s="2151"/>
      <c r="M56" s="592"/>
      <c r="N56" s="456"/>
    </row>
    <row r="57" spans="1:31" ht="16.5" customHeight="1">
      <c r="A57" s="456"/>
      <c r="B57" s="1211"/>
      <c r="C57" s="2151"/>
      <c r="D57" s="2151"/>
      <c r="E57" s="2151"/>
      <c r="F57" s="2151"/>
      <c r="G57" s="2151"/>
      <c r="H57" s="2151"/>
      <c r="I57" s="2151"/>
      <c r="J57" s="2151"/>
      <c r="K57" s="2151"/>
      <c r="L57" s="2151"/>
      <c r="M57" s="592"/>
      <c r="N57" s="456"/>
    </row>
    <row r="58" spans="1:31" ht="19.5" customHeight="1">
      <c r="A58" s="456"/>
      <c r="B58" s="1211"/>
      <c r="C58" s="1211"/>
      <c r="D58" s="1211"/>
      <c r="E58" s="1211"/>
      <c r="F58" s="1211"/>
      <c r="G58" s="1211"/>
      <c r="H58" s="1211"/>
      <c r="I58" s="1211"/>
      <c r="J58" s="1211"/>
      <c r="K58" s="1211"/>
      <c r="L58" s="1211"/>
      <c r="M58" s="592"/>
      <c r="N58" s="456"/>
    </row>
    <row r="59" spans="1:31" ht="15" customHeight="1">
      <c r="A59" s="456"/>
      <c r="B59" s="1119" t="s">
        <v>208</v>
      </c>
      <c r="C59" s="2048" t="s">
        <v>1097</v>
      </c>
      <c r="D59" s="2048"/>
      <c r="E59" s="2048"/>
      <c r="F59" s="2048"/>
      <c r="G59" s="2048"/>
      <c r="H59" s="2048"/>
      <c r="I59" s="2048"/>
      <c r="J59" s="2048"/>
      <c r="K59" s="2048"/>
      <c r="L59" s="2048"/>
      <c r="M59" s="592"/>
      <c r="N59" s="456"/>
    </row>
    <row r="60" spans="1:31">
      <c r="A60" s="456"/>
      <c r="B60" s="413"/>
      <c r="C60" s="2048"/>
      <c r="D60" s="2048"/>
      <c r="E60" s="2048"/>
      <c r="F60" s="2048"/>
      <c r="G60" s="2048"/>
      <c r="H60" s="2048"/>
      <c r="I60" s="2048"/>
      <c r="J60" s="2048"/>
      <c r="K60" s="2048"/>
      <c r="L60" s="2048"/>
      <c r="M60" s="592"/>
      <c r="N60" s="456"/>
    </row>
    <row r="61" spans="1:31">
      <c r="A61" s="456"/>
      <c r="B61" s="413"/>
      <c r="C61" s="2048"/>
      <c r="D61" s="2048"/>
      <c r="E61" s="2048"/>
      <c r="F61" s="2048"/>
      <c r="G61" s="2048"/>
      <c r="H61" s="2048"/>
      <c r="I61" s="2048"/>
      <c r="J61" s="2048"/>
      <c r="K61" s="2048"/>
      <c r="L61" s="2048"/>
      <c r="M61" s="592"/>
      <c r="N61" s="456"/>
    </row>
    <row r="62" spans="1:31">
      <c r="A62" s="456"/>
      <c r="B62" s="413"/>
      <c r="C62" s="2048"/>
      <c r="D62" s="2048"/>
      <c r="E62" s="2048"/>
      <c r="F62" s="2048"/>
      <c r="G62" s="2048"/>
      <c r="H62" s="2048"/>
      <c r="I62" s="2048"/>
      <c r="J62" s="2048"/>
      <c r="K62" s="2048"/>
      <c r="L62" s="2048"/>
      <c r="M62" s="592"/>
      <c r="N62" s="456"/>
    </row>
    <row r="63" spans="1:31">
      <c r="A63" s="456"/>
      <c r="B63" s="413"/>
      <c r="C63" s="1214"/>
      <c r="D63" s="1214"/>
      <c r="E63" s="1214"/>
      <c r="F63" s="1214"/>
      <c r="G63" s="1214"/>
      <c r="H63" s="1214"/>
      <c r="I63" s="1214"/>
      <c r="J63" s="1214"/>
      <c r="K63" s="1214"/>
      <c r="L63" s="1214"/>
      <c r="M63" s="592"/>
      <c r="N63" s="456"/>
    </row>
    <row r="64" spans="1:31" ht="16.5" customHeight="1">
      <c r="A64" s="456"/>
      <c r="B64" s="2048" t="s">
        <v>852</v>
      </c>
      <c r="C64" s="2048"/>
      <c r="D64" s="2048"/>
      <c r="E64" s="2048"/>
      <c r="F64" s="2048"/>
      <c r="G64" s="2048"/>
      <c r="H64" s="2048"/>
      <c r="I64" s="2048"/>
      <c r="J64" s="2048"/>
      <c r="K64" s="2048"/>
      <c r="L64" s="2048"/>
      <c r="M64" s="592"/>
      <c r="N64" s="456"/>
    </row>
    <row r="65" spans="1:25" ht="6.75" customHeight="1">
      <c r="A65" s="456"/>
      <c r="B65" s="1214"/>
      <c r="C65" s="1214"/>
      <c r="D65" s="1214"/>
      <c r="E65" s="1214"/>
      <c r="F65" s="1214"/>
      <c r="G65" s="1214"/>
      <c r="H65" s="1214"/>
      <c r="I65" s="1214"/>
      <c r="J65" s="1214"/>
      <c r="K65" s="1214"/>
      <c r="L65" s="1214"/>
      <c r="M65" s="592"/>
      <c r="N65" s="456"/>
    </row>
    <row r="66" spans="1:25" ht="16.5" customHeight="1">
      <c r="A66" s="456"/>
      <c r="B66" s="1122" t="s">
        <v>215</v>
      </c>
      <c r="C66" s="1214"/>
      <c r="D66" s="1214"/>
      <c r="E66" s="1214"/>
      <c r="F66" s="1214"/>
      <c r="G66" s="1214"/>
      <c r="H66" s="1214"/>
      <c r="I66" s="1214"/>
      <c r="J66" s="1214"/>
      <c r="K66" s="1214"/>
      <c r="L66" s="1214"/>
      <c r="M66" s="592"/>
      <c r="N66" s="456"/>
    </row>
    <row r="67" spans="1:25" ht="15" customHeight="1">
      <c r="A67" s="456"/>
      <c r="B67" s="413"/>
      <c r="C67" s="2048" t="s">
        <v>1100</v>
      </c>
      <c r="D67" s="2048"/>
      <c r="E67" s="2048"/>
      <c r="F67" s="2048"/>
      <c r="G67" s="2048"/>
      <c r="H67" s="2048"/>
      <c r="I67" s="2048"/>
      <c r="J67" s="2048"/>
      <c r="K67" s="2048"/>
      <c r="L67" s="2048"/>
      <c r="M67" s="592"/>
      <c r="N67" s="456"/>
    </row>
    <row r="68" spans="1:25">
      <c r="A68" s="456"/>
      <c r="B68" s="413"/>
      <c r="C68" s="2048"/>
      <c r="D68" s="2048"/>
      <c r="E68" s="2048"/>
      <c r="F68" s="2048"/>
      <c r="G68" s="2048"/>
      <c r="H68" s="2048"/>
      <c r="I68" s="2048"/>
      <c r="J68" s="2048"/>
      <c r="K68" s="2048"/>
      <c r="L68" s="2048"/>
      <c r="M68" s="592"/>
      <c r="N68" s="456"/>
    </row>
    <row r="69" spans="1:25">
      <c r="A69" s="456"/>
      <c r="B69" s="413"/>
      <c r="C69" s="2048"/>
      <c r="D69" s="2048"/>
      <c r="E69" s="2048"/>
      <c r="F69" s="2048"/>
      <c r="G69" s="2048"/>
      <c r="H69" s="2048"/>
      <c r="I69" s="2048"/>
      <c r="J69" s="2048"/>
      <c r="K69" s="2048"/>
      <c r="L69" s="2048"/>
      <c r="M69" s="592"/>
      <c r="N69" s="456"/>
    </row>
    <row r="70" spans="1:25" ht="9.9499999999999993" customHeight="1">
      <c r="A70" s="456"/>
      <c r="B70" s="292"/>
      <c r="C70" s="593"/>
      <c r="D70" s="593"/>
      <c r="E70" s="593"/>
      <c r="F70" s="593"/>
      <c r="G70" s="593"/>
      <c r="H70" s="593"/>
      <c r="I70" s="593"/>
      <c r="J70" s="593"/>
      <c r="K70" s="292"/>
      <c r="L70" s="292"/>
      <c r="M70" s="292"/>
      <c r="N70" s="456"/>
    </row>
    <row r="71" spans="1:25" s="292" customFormat="1" ht="5.0999999999999996" customHeight="1">
      <c r="A71" s="2123"/>
      <c r="B71" s="2124"/>
      <c r="C71" s="594"/>
      <c r="D71" s="594"/>
      <c r="E71" s="594"/>
      <c r="F71" s="594"/>
      <c r="G71" s="594"/>
      <c r="H71" s="594"/>
      <c r="I71" s="594"/>
      <c r="J71" s="594"/>
      <c r="K71" s="456"/>
      <c r="L71" s="456"/>
      <c r="M71" s="456"/>
      <c r="N71" s="456"/>
    </row>
    <row r="72" spans="1:25" s="292" customFormat="1">
      <c r="A72" s="2041"/>
      <c r="B72" s="2041"/>
      <c r="C72" s="593"/>
      <c r="D72" s="593"/>
      <c r="E72" s="593"/>
      <c r="F72" s="593"/>
      <c r="G72" s="593"/>
      <c r="H72" s="593"/>
      <c r="I72" s="593"/>
      <c r="J72" s="593"/>
      <c r="K72" s="142"/>
      <c r="L72" s="158" t="s">
        <v>631</v>
      </c>
    </row>
    <row r="73" spans="1:25" s="292" customFormat="1" hidden="1">
      <c r="A73" s="2015"/>
      <c r="B73" s="2016"/>
      <c r="C73" s="593"/>
      <c r="D73" s="593"/>
      <c r="E73" s="593"/>
      <c r="F73" s="593"/>
      <c r="G73" s="593"/>
      <c r="H73" s="593"/>
      <c r="I73" s="593"/>
      <c r="J73" s="593"/>
      <c r="K73" s="593"/>
      <c r="L73" s="593"/>
    </row>
    <row r="74" spans="1:25" s="292" customFormat="1" hidden="1">
      <c r="A74" s="2041"/>
      <c r="B74" s="2041"/>
      <c r="C74" s="593"/>
      <c r="D74" s="593"/>
      <c r="E74" s="593"/>
      <c r="F74" s="593"/>
      <c r="G74" s="593"/>
      <c r="H74" s="593"/>
      <c r="I74" s="593"/>
      <c r="J74" s="593"/>
      <c r="K74" s="593"/>
      <c r="L74" s="593"/>
    </row>
    <row r="75" spans="1:25">
      <c r="A75" s="2015"/>
      <c r="B75" s="2016"/>
      <c r="D75" s="308"/>
      <c r="E75" s="292"/>
    </row>
    <row r="76" spans="1:25" ht="19.5" customHeight="1">
      <c r="A76" s="1918" t="s">
        <v>158</v>
      </c>
      <c r="B76" s="1918"/>
      <c r="C76" s="1918"/>
      <c r="D76" s="1918"/>
      <c r="E76" s="1918"/>
      <c r="F76" s="1918"/>
      <c r="G76" s="1918"/>
      <c r="H76" s="1918"/>
      <c r="I76" s="1918"/>
      <c r="J76" s="1918"/>
      <c r="K76" s="1918"/>
      <c r="L76" s="1918"/>
      <c r="M76" s="1918"/>
      <c r="N76" s="465"/>
    </row>
    <row r="77" spans="1:25" ht="5.0999999999999996" customHeight="1">
      <c r="A77" s="525"/>
      <c r="B77" s="464"/>
      <c r="C77" s="464"/>
      <c r="D77" s="464"/>
      <c r="E77" s="464"/>
      <c r="F77" s="464"/>
      <c r="G77" s="464"/>
      <c r="H77" s="464"/>
      <c r="I77" s="464"/>
      <c r="J77" s="464"/>
      <c r="K77" s="464"/>
      <c r="L77" s="464"/>
      <c r="M77" s="464"/>
      <c r="N77" s="465"/>
      <c r="X77" s="481"/>
      <c r="Y77" s="481"/>
    </row>
    <row r="78" spans="1:25" s="292" customFormat="1" ht="15" customHeight="1">
      <c r="A78" s="526"/>
      <c r="B78" s="412" t="s">
        <v>651</v>
      </c>
      <c r="C78" s="413"/>
      <c r="D78" s="414"/>
      <c r="E78" s="414"/>
      <c r="F78" s="414"/>
      <c r="G78" s="414"/>
      <c r="H78" s="595"/>
      <c r="I78" s="595"/>
      <c r="J78" s="595"/>
      <c r="K78" s="595"/>
      <c r="L78" s="595"/>
      <c r="M78" s="1227"/>
      <c r="N78" s="465"/>
    </row>
    <row r="79" spans="1:25" s="292" customFormat="1" ht="5.0999999999999996" customHeight="1">
      <c r="A79" s="465"/>
      <c r="B79" s="466"/>
      <c r="C79" s="316"/>
      <c r="D79" s="467"/>
      <c r="E79" s="467"/>
      <c r="F79" s="467"/>
      <c r="G79" s="467"/>
      <c r="H79" s="596"/>
      <c r="I79" s="596"/>
      <c r="J79" s="596"/>
      <c r="K79" s="596"/>
      <c r="L79" s="596"/>
      <c r="M79" s="597"/>
      <c r="N79" s="465"/>
    </row>
    <row r="80" spans="1:25" s="292" customFormat="1" ht="14.25" customHeight="1">
      <c r="A80" s="465"/>
      <c r="B80" s="427" t="s">
        <v>159</v>
      </c>
      <c r="C80" s="415"/>
      <c r="D80" s="415"/>
      <c r="E80" s="415"/>
      <c r="F80" s="528"/>
      <c r="G80" s="415"/>
      <c r="H80" s="598"/>
      <c r="I80" s="598"/>
      <c r="J80" s="598"/>
      <c r="K80" s="411"/>
      <c r="L80" s="411"/>
      <c r="M80" s="1227"/>
      <c r="N80" s="465"/>
    </row>
    <row r="81" spans="1:14" s="292" customFormat="1" ht="14.25" customHeight="1">
      <c r="A81" s="465"/>
      <c r="B81" s="1083" t="s">
        <v>1006</v>
      </c>
      <c r="C81" s="415"/>
      <c r="D81" s="415"/>
      <c r="E81" s="415"/>
      <c r="F81" s="528"/>
      <c r="G81" s="415"/>
      <c r="H81" s="598"/>
      <c r="I81" s="598"/>
      <c r="J81" s="598"/>
      <c r="K81" s="411"/>
      <c r="L81" s="411"/>
      <c r="M81" s="1227"/>
      <c r="N81" s="465"/>
    </row>
    <row r="82" spans="1:14" s="292" customFormat="1">
      <c r="A82" s="529"/>
      <c r="B82" s="1084" t="s">
        <v>1282</v>
      </c>
      <c r="C82" s="1212"/>
      <c r="D82" s="1212"/>
      <c r="E82" s="1212"/>
      <c r="F82" s="1212"/>
      <c r="G82" s="1212"/>
      <c r="H82" s="599"/>
      <c r="I82" s="599"/>
      <c r="J82" s="599"/>
      <c r="K82" s="599"/>
      <c r="L82" s="599"/>
      <c r="M82" s="1227"/>
      <c r="N82" s="465"/>
    </row>
    <row r="83" spans="1:14" s="292" customFormat="1" hidden="1">
      <c r="A83" s="529"/>
      <c r="B83" s="424"/>
      <c r="C83" s="424"/>
      <c r="D83" s="424"/>
      <c r="E83" s="424"/>
      <c r="F83" s="424"/>
      <c r="G83" s="424"/>
      <c r="H83" s="600"/>
      <c r="I83" s="600"/>
      <c r="J83" s="600"/>
      <c r="K83" s="600"/>
      <c r="L83" s="600"/>
      <c r="M83" s="597"/>
      <c r="N83" s="465"/>
    </row>
    <row r="84" spans="1:14" s="292" customFormat="1" hidden="1">
      <c r="A84" s="529"/>
      <c r="B84" s="424"/>
      <c r="C84" s="424"/>
      <c r="D84" s="424"/>
      <c r="E84" s="424"/>
      <c r="F84" s="424"/>
      <c r="G84" s="424"/>
      <c r="H84" s="600"/>
      <c r="I84" s="600"/>
      <c r="J84" s="600"/>
      <c r="K84" s="600"/>
      <c r="L84" s="600"/>
      <c r="M84" s="597"/>
      <c r="N84" s="465"/>
    </row>
    <row r="85" spans="1:14" s="292" customFormat="1" ht="9.9499999999999993" customHeight="1">
      <c r="A85" s="529"/>
      <c r="B85" s="424"/>
      <c r="C85" s="424"/>
      <c r="D85" s="424"/>
      <c r="E85" s="424"/>
      <c r="F85" s="424"/>
      <c r="G85" s="574"/>
      <c r="H85" s="574"/>
      <c r="I85" s="574"/>
      <c r="J85" s="574"/>
      <c r="K85" s="574"/>
      <c r="L85" s="574"/>
      <c r="M85" s="574"/>
      <c r="N85" s="465"/>
    </row>
    <row r="86" spans="1:14" s="292" customFormat="1" ht="14.25" customHeight="1">
      <c r="A86" s="529"/>
      <c r="B86" s="424"/>
      <c r="C86" s="424"/>
      <c r="D86" s="424"/>
      <c r="E86" s="2088" t="s">
        <v>1185</v>
      </c>
      <c r="F86" s="2088"/>
      <c r="G86" s="2088"/>
      <c r="H86" s="2088"/>
      <c r="I86" s="2088"/>
      <c r="J86" s="2088"/>
      <c r="K86" s="2088"/>
      <c r="L86" s="2088"/>
      <c r="M86" s="2088"/>
      <c r="N86" s="465"/>
    </row>
    <row r="87" spans="1:14" s="292" customFormat="1" ht="15" customHeight="1">
      <c r="A87" s="529"/>
      <c r="B87" s="424"/>
      <c r="C87" s="424"/>
      <c r="D87" s="424"/>
      <c r="E87" s="2088"/>
      <c r="F87" s="2088"/>
      <c r="G87" s="2088"/>
      <c r="H87" s="2088"/>
      <c r="I87" s="2088"/>
      <c r="J87" s="2088"/>
      <c r="K87" s="2088"/>
      <c r="L87" s="2088"/>
      <c r="M87" s="2088"/>
      <c r="N87" s="465"/>
    </row>
    <row r="88" spans="1:14" s="292" customFormat="1" ht="9.9499999999999993" customHeight="1">
      <c r="A88" s="529"/>
      <c r="B88" s="424"/>
      <c r="C88" s="424"/>
      <c r="D88" s="424"/>
      <c r="E88" s="2088"/>
      <c r="F88" s="2088"/>
      <c r="G88" s="2088"/>
      <c r="H88" s="2088"/>
      <c r="I88" s="2088"/>
      <c r="J88" s="2088"/>
      <c r="K88" s="2088"/>
      <c r="L88" s="2088"/>
      <c r="M88" s="2088"/>
      <c r="N88" s="465"/>
    </row>
    <row r="89" spans="1:14" s="292" customFormat="1" ht="15" customHeight="1">
      <c r="A89" s="529"/>
      <c r="B89" s="424"/>
      <c r="C89" s="573"/>
      <c r="D89" s="574"/>
      <c r="E89" s="2088"/>
      <c r="F89" s="2088"/>
      <c r="G89" s="2088"/>
      <c r="H89" s="2088"/>
      <c r="I89" s="2088"/>
      <c r="J89" s="2088"/>
      <c r="K89" s="2088"/>
      <c r="L89" s="2088"/>
      <c r="M89" s="2088"/>
      <c r="N89" s="465"/>
    </row>
    <row r="90" spans="1:14" s="292" customFormat="1" ht="15" customHeight="1">
      <c r="A90" s="529"/>
      <c r="B90" s="424"/>
      <c r="C90" s="573"/>
      <c r="D90" s="574"/>
      <c r="E90" s="2088"/>
      <c r="F90" s="2088"/>
      <c r="G90" s="2088"/>
      <c r="H90" s="2088"/>
      <c r="I90" s="2088"/>
      <c r="J90" s="2088"/>
      <c r="K90" s="2088"/>
      <c r="L90" s="2088"/>
      <c r="M90" s="2088"/>
      <c r="N90" s="465"/>
    </row>
    <row r="91" spans="1:14" s="292" customFormat="1" ht="15" customHeight="1">
      <c r="A91" s="529"/>
      <c r="B91" s="424"/>
      <c r="C91" s="573" t="s">
        <v>1007</v>
      </c>
      <c r="D91" s="574"/>
      <c r="E91" s="574"/>
      <c r="F91" s="574"/>
      <c r="G91" s="1107"/>
      <c r="H91" s="1107"/>
      <c r="I91" s="1107"/>
      <c r="J91" s="1107"/>
      <c r="K91" s="1107"/>
      <c r="L91" s="1107"/>
      <c r="M91" s="1107"/>
      <c r="N91" s="465"/>
    </row>
    <row r="92" spans="1:14" ht="41.25" customHeight="1">
      <c r="A92" s="529"/>
      <c r="B92" s="600"/>
      <c r="C92" s="2153" t="s">
        <v>879</v>
      </c>
      <c r="D92" s="2154"/>
      <c r="E92" s="2155"/>
      <c r="G92" s="2133" t="s">
        <v>848</v>
      </c>
      <c r="H92" s="2134"/>
      <c r="I92" s="2135"/>
      <c r="J92" s="1107"/>
      <c r="K92" s="1107"/>
      <c r="L92" s="1107"/>
      <c r="M92" s="1107"/>
      <c r="N92" s="465"/>
    </row>
    <row r="93" spans="1:14" ht="13.5" customHeight="1">
      <c r="A93" s="529"/>
      <c r="B93" s="2152"/>
      <c r="C93" s="773" t="s">
        <v>372</v>
      </c>
      <c r="D93" s="1108" t="s">
        <v>373</v>
      </c>
      <c r="E93" s="1108" t="s">
        <v>374</v>
      </c>
      <c r="G93" s="773" t="s">
        <v>372</v>
      </c>
      <c r="H93" s="1108" t="s">
        <v>373</v>
      </c>
      <c r="I93" s="1108" t="s">
        <v>374</v>
      </c>
      <c r="J93" s="1107"/>
      <c r="K93" s="1107"/>
      <c r="L93" s="1107"/>
      <c r="M93" s="1107"/>
      <c r="N93" s="465"/>
    </row>
    <row r="94" spans="1:14" ht="15.75" customHeight="1">
      <c r="A94" s="529"/>
      <c r="B94" s="2152"/>
      <c r="C94" s="1105"/>
      <c r="D94" s="1105"/>
      <c r="E94" s="1105"/>
      <c r="G94" s="1105"/>
      <c r="H94" s="1105"/>
      <c r="I94" s="1105"/>
      <c r="J94" s="1107"/>
      <c r="K94" s="1107"/>
      <c r="L94" s="1107"/>
      <c r="M94" s="1107"/>
      <c r="N94" s="465"/>
    </row>
    <row r="95" spans="1:14" ht="15" customHeight="1">
      <c r="A95" s="529"/>
      <c r="B95" s="2152"/>
      <c r="C95" s="773" t="s">
        <v>380</v>
      </c>
      <c r="D95" s="773" t="s">
        <v>381</v>
      </c>
      <c r="E95" s="773" t="s">
        <v>382</v>
      </c>
      <c r="G95" s="773" t="s">
        <v>380</v>
      </c>
      <c r="H95" s="773" t="s">
        <v>381</v>
      </c>
      <c r="I95" s="773" t="s">
        <v>382</v>
      </c>
      <c r="J95" s="1107"/>
      <c r="K95" s="1107"/>
      <c r="L95" s="1107"/>
      <c r="M95" s="1107"/>
      <c r="N95" s="465"/>
    </row>
    <row r="96" spans="1:14">
      <c r="A96" s="529"/>
      <c r="B96" s="2152"/>
      <c r="C96" s="1105"/>
      <c r="D96" s="1105"/>
      <c r="E96" s="1105"/>
      <c r="G96" s="1105"/>
      <c r="H96" s="1105"/>
      <c r="I96" s="1105"/>
      <c r="J96" s="1107"/>
      <c r="K96" s="1107"/>
      <c r="L96" s="1107"/>
      <c r="M96" s="1107"/>
      <c r="N96" s="465"/>
    </row>
    <row r="97" spans="1:27">
      <c r="A97" s="529"/>
      <c r="B97" s="600"/>
      <c r="C97" s="310"/>
      <c r="D97" s="310"/>
      <c r="E97" s="310"/>
      <c r="F97" s="310"/>
      <c r="G97" s="1107"/>
      <c r="H97" s="1107"/>
      <c r="I97" s="1107"/>
      <c r="J97" s="1107"/>
      <c r="K97" s="1107"/>
      <c r="L97" s="1107"/>
      <c r="M97" s="1107"/>
      <c r="N97" s="465"/>
    </row>
    <row r="98" spans="1:27">
      <c r="A98" s="529"/>
      <c r="B98" s="600"/>
      <c r="C98" s="310"/>
      <c r="D98" s="310"/>
      <c r="E98" s="2136" t="s">
        <v>1130</v>
      </c>
      <c r="F98" s="2136"/>
      <c r="G98" s="2136"/>
      <c r="H98" s="2136"/>
      <c r="I98" s="2136"/>
      <c r="J98" s="2136"/>
      <c r="K98" s="2136"/>
      <c r="L98" s="2136"/>
      <c r="M98" s="2136"/>
      <c r="N98" s="465"/>
    </row>
    <row r="99" spans="1:27">
      <c r="A99" s="529"/>
      <c r="B99" s="600"/>
      <c r="C99" s="310"/>
      <c r="D99" s="310"/>
      <c r="E99" s="2136"/>
      <c r="F99" s="2136"/>
      <c r="G99" s="2136"/>
      <c r="H99" s="2136"/>
      <c r="I99" s="2136"/>
      <c r="J99" s="2136"/>
      <c r="K99" s="2136"/>
      <c r="L99" s="2136"/>
      <c r="M99" s="2136"/>
      <c r="N99" s="465"/>
    </row>
    <row r="100" spans="1:27">
      <c r="A100" s="529"/>
      <c r="B100" s="600"/>
      <c r="C100" s="310"/>
      <c r="D100" s="310"/>
      <c r="E100" s="2136"/>
      <c r="F100" s="2136"/>
      <c r="G100" s="2136"/>
      <c r="H100" s="2136"/>
      <c r="I100" s="2136"/>
      <c r="J100" s="2136"/>
      <c r="K100" s="2136"/>
      <c r="L100" s="2136"/>
      <c r="M100" s="2136"/>
      <c r="N100" s="465"/>
    </row>
    <row r="101" spans="1:27">
      <c r="A101" s="529"/>
      <c r="B101" s="600"/>
      <c r="C101" s="310"/>
      <c r="D101" s="310"/>
      <c r="E101" s="2136"/>
      <c r="F101" s="2136"/>
      <c r="G101" s="2136"/>
      <c r="H101" s="2136"/>
      <c r="I101" s="2136"/>
      <c r="J101" s="2136"/>
      <c r="K101" s="2136"/>
      <c r="L101" s="2136"/>
      <c r="M101" s="2136"/>
      <c r="N101" s="465"/>
    </row>
    <row r="102" spans="1:27">
      <c r="A102" s="529"/>
      <c r="B102" s="600"/>
      <c r="C102" s="310"/>
      <c r="D102" s="310"/>
      <c r="E102" s="2136"/>
      <c r="F102" s="2136"/>
      <c r="G102" s="2136"/>
      <c r="H102" s="2136"/>
      <c r="I102" s="2136"/>
      <c r="J102" s="2136"/>
      <c r="K102" s="2136"/>
      <c r="L102" s="2136"/>
      <c r="M102" s="2136"/>
      <c r="N102" s="465"/>
    </row>
    <row r="103" spans="1:27" ht="35.25" customHeight="1">
      <c r="A103" s="529"/>
      <c r="B103" s="600"/>
      <c r="C103" s="310"/>
      <c r="D103" s="310"/>
      <c r="E103" s="2136"/>
      <c r="F103" s="2136"/>
      <c r="G103" s="2136"/>
      <c r="H103" s="2136"/>
      <c r="I103" s="2136"/>
      <c r="J103" s="2136"/>
      <c r="K103" s="2136"/>
      <c r="L103" s="2136"/>
      <c r="M103" s="2136"/>
      <c r="N103" s="465"/>
    </row>
    <row r="104" spans="1:27" ht="9.9499999999999993" customHeight="1">
      <c r="A104" s="529"/>
      <c r="B104" s="600"/>
      <c r="C104" s="600"/>
      <c r="D104" s="600"/>
      <c r="E104" s="600"/>
      <c r="F104" s="600"/>
      <c r="G104" s="600"/>
      <c r="H104" s="600"/>
      <c r="I104" s="600"/>
      <c r="J104" s="600"/>
      <c r="K104" s="600"/>
      <c r="L104" s="600"/>
      <c r="M104" s="292"/>
      <c r="N104" s="465"/>
    </row>
    <row r="105" spans="1:27" ht="26.25" customHeight="1">
      <c r="A105" s="530"/>
      <c r="B105" s="2012" t="s">
        <v>1011</v>
      </c>
      <c r="C105" s="2012"/>
      <c r="D105" s="2012"/>
      <c r="E105" s="2012"/>
      <c r="F105" s="2012"/>
      <c r="G105" s="2012"/>
      <c r="H105" s="2012"/>
      <c r="I105" s="2012"/>
      <c r="J105" s="2012"/>
      <c r="K105" s="2012"/>
      <c r="L105" s="2012"/>
      <c r="M105" s="2012"/>
      <c r="N105" s="465"/>
    </row>
    <row r="106" spans="1:27" ht="9.9499999999999993" customHeight="1">
      <c r="A106" s="529"/>
      <c r="B106" s="322"/>
      <c r="C106" s="322"/>
      <c r="D106" s="322"/>
      <c r="E106" s="322"/>
      <c r="F106" s="322"/>
      <c r="G106" s="322"/>
      <c r="H106" s="322"/>
      <c r="I106" s="322"/>
      <c r="J106" s="322"/>
      <c r="K106" s="322"/>
      <c r="L106" s="322"/>
      <c r="M106" s="316"/>
      <c r="N106" s="465"/>
    </row>
    <row r="107" spans="1:27">
      <c r="A107" s="529"/>
      <c r="B107" s="472" t="s">
        <v>1009</v>
      </c>
      <c r="C107" s="417"/>
      <c r="D107" s="316"/>
      <c r="E107" s="316"/>
      <c r="F107" s="329"/>
      <c r="G107" s="316"/>
      <c r="H107" s="316"/>
      <c r="I107" s="316"/>
      <c r="J107" s="329"/>
      <c r="K107" s="316"/>
      <c r="L107" s="316"/>
      <c r="M107" s="316"/>
      <c r="N107" s="465"/>
    </row>
    <row r="108" spans="1:27">
      <c r="A108" s="529"/>
      <c r="B108" s="1920" t="s">
        <v>6</v>
      </c>
      <c r="C108" s="2074" t="s">
        <v>847</v>
      </c>
      <c r="D108" s="2125"/>
      <c r="E108" s="2075"/>
      <c r="F108" s="1029"/>
      <c r="G108" s="2074" t="s">
        <v>848</v>
      </c>
      <c r="H108" s="2125"/>
      <c r="I108" s="2075"/>
      <c r="J108" s="1029"/>
      <c r="K108" s="1210"/>
      <c r="L108" s="1210"/>
      <c r="M108" s="316"/>
      <c r="N108" s="465"/>
    </row>
    <row r="109" spans="1:27">
      <c r="A109" s="529"/>
      <c r="B109" s="2011"/>
      <c r="C109" s="578">
        <v>1</v>
      </c>
      <c r="D109" s="578">
        <f>C109+1</f>
        <v>2</v>
      </c>
      <c r="E109" s="578">
        <f>D109+1</f>
        <v>3</v>
      </c>
      <c r="F109" s="1028"/>
      <c r="G109" s="578">
        <v>1</v>
      </c>
      <c r="H109" s="1030">
        <f>G109+1</f>
        <v>2</v>
      </c>
      <c r="I109" s="578">
        <f>H109+1</f>
        <v>3</v>
      </c>
      <c r="J109" s="1028"/>
      <c r="K109" s="535"/>
      <c r="L109" s="535"/>
      <c r="M109" s="316"/>
      <c r="N109" s="465"/>
    </row>
    <row r="110" spans="1:27">
      <c r="A110" s="529"/>
      <c r="B110" s="1921"/>
      <c r="C110" s="146" t="s">
        <v>125</v>
      </c>
      <c r="D110" s="146" t="s">
        <v>125</v>
      </c>
      <c r="E110" s="146" t="s">
        <v>125</v>
      </c>
      <c r="F110" s="1210"/>
      <c r="G110" s="146" t="s">
        <v>766</v>
      </c>
      <c r="H110" s="1260" t="s">
        <v>766</v>
      </c>
      <c r="I110" s="146" t="s">
        <v>766</v>
      </c>
      <c r="J110" s="1210"/>
      <c r="K110" s="1210"/>
      <c r="L110" s="1210"/>
      <c r="M110" s="316"/>
      <c r="N110" s="465"/>
    </row>
    <row r="111" spans="1:27">
      <c r="A111" s="529"/>
      <c r="B111" s="477" t="str">
        <f>IF('Bendras vertinimas'!$B$20="","",'Bendras vertinimas'!$B$20)</f>
        <v>Tiekėjas 1</v>
      </c>
      <c r="C111" s="197"/>
      <c r="D111" s="198"/>
      <c r="E111" s="198"/>
      <c r="F111" s="602"/>
      <c r="G111" s="198"/>
      <c r="H111" s="1031"/>
      <c r="I111" s="198"/>
      <c r="J111" s="602"/>
      <c r="K111" s="602"/>
      <c r="L111" s="602"/>
      <c r="M111" s="316"/>
      <c r="N111" s="465"/>
      <c r="U111" s="452">
        <f t="shared" ref="U111:U130" si="0">IF(C111="",0,IF(OR(C111&lt;C$94),1,0))</f>
        <v>0</v>
      </c>
      <c r="V111" s="452">
        <f t="shared" ref="V111:V130" si="1">IF(D111="",0,IF(OR(D111&lt;D$94),1,0))</f>
        <v>0</v>
      </c>
      <c r="W111" s="452">
        <f t="shared" ref="W111:W130" si="2">IF(E111="",0,IF(OR(E111&lt;E$94),1,0))</f>
        <v>0</v>
      </c>
      <c r="Y111" s="452">
        <f t="shared" ref="Y111:Y130" si="3">IF(G111="",0,IF(OR(G111&lt;G$94),1,0))</f>
        <v>0</v>
      </c>
      <c r="Z111" s="452">
        <f t="shared" ref="Z111:Z130" si="4">IF(H111="",0,IF(OR(H111&lt;H$94),1,0))</f>
        <v>0</v>
      </c>
      <c r="AA111" s="452">
        <f t="shared" ref="AA111:AA130" si="5">IF(I111="",0,IF(OR(I111&lt;I$94),1,0))</f>
        <v>0</v>
      </c>
    </row>
    <row r="112" spans="1:27">
      <c r="A112" s="529"/>
      <c r="B112" s="477" t="str">
        <f>IF('Bendras vertinimas'!$B$21="","",'Bendras vertinimas'!$B$21)</f>
        <v>Tiekėjas 2</v>
      </c>
      <c r="C112" s="198"/>
      <c r="D112" s="198"/>
      <c r="E112" s="198"/>
      <c r="F112" s="602"/>
      <c r="G112" s="198"/>
      <c r="H112" s="1031"/>
      <c r="I112" s="198"/>
      <c r="J112" s="1261"/>
      <c r="K112" s="602"/>
      <c r="L112" s="602"/>
      <c r="M112" s="316"/>
      <c r="N112" s="465"/>
      <c r="U112" s="452">
        <f t="shared" si="0"/>
        <v>0</v>
      </c>
      <c r="V112" s="452">
        <f t="shared" si="1"/>
        <v>0</v>
      </c>
      <c r="W112" s="452">
        <f t="shared" si="2"/>
        <v>0</v>
      </c>
      <c r="Y112" s="452">
        <f t="shared" si="3"/>
        <v>0</v>
      </c>
      <c r="Z112" s="452">
        <f t="shared" si="4"/>
        <v>0</v>
      </c>
      <c r="AA112" s="452">
        <f t="shared" si="5"/>
        <v>0</v>
      </c>
    </row>
    <row r="113" spans="1:27">
      <c r="A113" s="529"/>
      <c r="B113" s="477" t="str">
        <f>IF('Bendras vertinimas'!$B$22="","",'Bendras vertinimas'!$B$22)</f>
        <v>Tiekėjas 3</v>
      </c>
      <c r="C113" s="198"/>
      <c r="D113" s="198"/>
      <c r="E113" s="198"/>
      <c r="F113" s="602"/>
      <c r="G113" s="198"/>
      <c r="H113" s="1031"/>
      <c r="I113" s="198"/>
      <c r="J113" s="1261"/>
      <c r="K113" s="602"/>
      <c r="L113" s="602"/>
      <c r="M113" s="316"/>
      <c r="N113" s="465"/>
      <c r="U113" s="452">
        <f t="shared" si="0"/>
        <v>0</v>
      </c>
      <c r="V113" s="452">
        <f t="shared" si="1"/>
        <v>0</v>
      </c>
      <c r="W113" s="452">
        <f t="shared" si="2"/>
        <v>0</v>
      </c>
      <c r="Y113" s="452">
        <f t="shared" si="3"/>
        <v>0</v>
      </c>
      <c r="Z113" s="452">
        <f t="shared" si="4"/>
        <v>0</v>
      </c>
      <c r="AA113" s="452">
        <f t="shared" si="5"/>
        <v>0</v>
      </c>
    </row>
    <row r="114" spans="1:27">
      <c r="A114" s="529"/>
      <c r="B114" s="477" t="str">
        <f>IF('Bendras vertinimas'!$B$23="","",'Bendras vertinimas'!$B$23)</f>
        <v>Tiekėjas 4</v>
      </c>
      <c r="C114" s="198"/>
      <c r="D114" s="198"/>
      <c r="E114" s="198"/>
      <c r="F114" s="602"/>
      <c r="G114" s="198"/>
      <c r="H114" s="1031"/>
      <c r="I114" s="198"/>
      <c r="J114" s="1261"/>
      <c r="K114" s="602"/>
      <c r="L114" s="602"/>
      <c r="M114" s="316"/>
      <c r="N114" s="465"/>
      <c r="U114" s="452">
        <f t="shared" si="0"/>
        <v>0</v>
      </c>
      <c r="V114" s="452">
        <f t="shared" si="1"/>
        <v>0</v>
      </c>
      <c r="W114" s="452">
        <f t="shared" si="2"/>
        <v>0</v>
      </c>
      <c r="Y114" s="452">
        <f t="shared" si="3"/>
        <v>0</v>
      </c>
      <c r="Z114" s="452">
        <f t="shared" si="4"/>
        <v>0</v>
      </c>
      <c r="AA114" s="452">
        <f t="shared" si="5"/>
        <v>0</v>
      </c>
    </row>
    <row r="115" spans="1:27">
      <c r="A115" s="529"/>
      <c r="B115" s="477" t="str">
        <f>IF('Bendras vertinimas'!$B$24="","",'Bendras vertinimas'!$B$24)</f>
        <v>Tiekėjas 5</v>
      </c>
      <c r="C115" s="198"/>
      <c r="D115" s="198"/>
      <c r="E115" s="198"/>
      <c r="F115" s="602"/>
      <c r="G115" s="198"/>
      <c r="H115" s="1031"/>
      <c r="I115" s="198"/>
      <c r="J115" s="1261"/>
      <c r="K115" s="602"/>
      <c r="L115" s="602"/>
      <c r="M115" s="316"/>
      <c r="N115" s="465"/>
      <c r="U115" s="452">
        <f t="shared" si="0"/>
        <v>0</v>
      </c>
      <c r="V115" s="452">
        <f t="shared" si="1"/>
        <v>0</v>
      </c>
      <c r="W115" s="452">
        <f t="shared" si="2"/>
        <v>0</v>
      </c>
      <c r="Y115" s="452">
        <f t="shared" si="3"/>
        <v>0</v>
      </c>
      <c r="Z115" s="452">
        <f t="shared" si="4"/>
        <v>0</v>
      </c>
      <c r="AA115" s="452">
        <f t="shared" si="5"/>
        <v>0</v>
      </c>
    </row>
    <row r="116" spans="1:27">
      <c r="A116" s="529"/>
      <c r="B116" s="477" t="str">
        <f>IF('Bendras vertinimas'!$B$25="","",'Bendras vertinimas'!$B$25)</f>
        <v>Tiekėjas 6</v>
      </c>
      <c r="C116" s="198"/>
      <c r="D116" s="198"/>
      <c r="E116" s="198"/>
      <c r="F116" s="602"/>
      <c r="G116" s="198"/>
      <c r="H116" s="1031"/>
      <c r="I116" s="198"/>
      <c r="J116" s="1261"/>
      <c r="K116" s="602"/>
      <c r="L116" s="602"/>
      <c r="M116" s="316"/>
      <c r="N116" s="465"/>
      <c r="U116" s="452">
        <f t="shared" si="0"/>
        <v>0</v>
      </c>
      <c r="V116" s="452">
        <f t="shared" si="1"/>
        <v>0</v>
      </c>
      <c r="W116" s="452">
        <f t="shared" si="2"/>
        <v>0</v>
      </c>
      <c r="Y116" s="452">
        <f t="shared" si="3"/>
        <v>0</v>
      </c>
      <c r="Z116" s="452">
        <f t="shared" si="4"/>
        <v>0</v>
      </c>
      <c r="AA116" s="452">
        <f t="shared" si="5"/>
        <v>0</v>
      </c>
    </row>
    <row r="117" spans="1:27">
      <c r="A117" s="529"/>
      <c r="B117" s="477" t="str">
        <f>IF('Bendras vertinimas'!$B$26="","",'Bendras vertinimas'!$B$26)</f>
        <v>Tiekėjas 7</v>
      </c>
      <c r="C117" s="198"/>
      <c r="D117" s="198"/>
      <c r="E117" s="198"/>
      <c r="F117" s="602"/>
      <c r="G117" s="198"/>
      <c r="H117" s="1031"/>
      <c r="I117" s="198"/>
      <c r="J117" s="1261"/>
      <c r="K117" s="602"/>
      <c r="L117" s="602"/>
      <c r="M117" s="316"/>
      <c r="N117" s="465"/>
      <c r="U117" s="452">
        <f t="shared" si="0"/>
        <v>0</v>
      </c>
      <c r="V117" s="452">
        <f t="shared" si="1"/>
        <v>0</v>
      </c>
      <c r="W117" s="452">
        <f t="shared" si="2"/>
        <v>0</v>
      </c>
      <c r="Y117" s="452">
        <f t="shared" si="3"/>
        <v>0</v>
      </c>
      <c r="Z117" s="452">
        <f t="shared" si="4"/>
        <v>0</v>
      </c>
      <c r="AA117" s="452">
        <f t="shared" si="5"/>
        <v>0</v>
      </c>
    </row>
    <row r="118" spans="1:27">
      <c r="A118" s="529"/>
      <c r="B118" s="477" t="str">
        <f>IF('Bendras vertinimas'!$B$27="","",'Bendras vertinimas'!$B$27)</f>
        <v>Tiekėjas 8</v>
      </c>
      <c r="C118" s="198"/>
      <c r="D118" s="198"/>
      <c r="E118" s="198"/>
      <c r="F118" s="602"/>
      <c r="G118" s="198"/>
      <c r="H118" s="1031"/>
      <c r="I118" s="198"/>
      <c r="J118" s="1261"/>
      <c r="K118" s="602"/>
      <c r="L118" s="602"/>
      <c r="M118" s="316"/>
      <c r="N118" s="465"/>
      <c r="U118" s="452">
        <f t="shared" si="0"/>
        <v>0</v>
      </c>
      <c r="V118" s="452">
        <f t="shared" si="1"/>
        <v>0</v>
      </c>
      <c r="W118" s="452">
        <f t="shared" si="2"/>
        <v>0</v>
      </c>
      <c r="Y118" s="452">
        <f t="shared" si="3"/>
        <v>0</v>
      </c>
      <c r="Z118" s="452">
        <f t="shared" si="4"/>
        <v>0</v>
      </c>
      <c r="AA118" s="452">
        <f t="shared" si="5"/>
        <v>0</v>
      </c>
    </row>
    <row r="119" spans="1:27">
      <c r="A119" s="529"/>
      <c r="B119" s="477" t="str">
        <f>IF('Bendras vertinimas'!$B$28="","",'Bendras vertinimas'!$B$28)</f>
        <v>Tiekėjas 9</v>
      </c>
      <c r="C119" s="198"/>
      <c r="D119" s="198"/>
      <c r="E119" s="198"/>
      <c r="F119" s="602"/>
      <c r="G119" s="198"/>
      <c r="H119" s="1031"/>
      <c r="I119" s="198"/>
      <c r="J119" s="1261"/>
      <c r="K119" s="602"/>
      <c r="L119" s="602"/>
      <c r="M119" s="316"/>
      <c r="N119" s="465"/>
      <c r="U119" s="452">
        <f t="shared" si="0"/>
        <v>0</v>
      </c>
      <c r="V119" s="452">
        <f t="shared" si="1"/>
        <v>0</v>
      </c>
      <c r="W119" s="452">
        <f t="shared" si="2"/>
        <v>0</v>
      </c>
      <c r="Y119" s="452">
        <f t="shared" si="3"/>
        <v>0</v>
      </c>
      <c r="Z119" s="452">
        <f t="shared" si="4"/>
        <v>0</v>
      </c>
      <c r="AA119" s="452">
        <f t="shared" si="5"/>
        <v>0</v>
      </c>
    </row>
    <row r="120" spans="1:27">
      <c r="A120" s="529"/>
      <c r="B120" s="477" t="str">
        <f>IF('Bendras vertinimas'!$B$29="","",'Bendras vertinimas'!$B$29)</f>
        <v>Tiekėjas 10</v>
      </c>
      <c r="C120" s="198"/>
      <c r="D120" s="198"/>
      <c r="E120" s="198"/>
      <c r="F120" s="602"/>
      <c r="G120" s="198"/>
      <c r="H120" s="1031"/>
      <c r="I120" s="198"/>
      <c r="J120" s="1261"/>
      <c r="K120" s="602"/>
      <c r="L120" s="602"/>
      <c r="M120" s="316"/>
      <c r="N120" s="465"/>
      <c r="U120" s="452">
        <f t="shared" si="0"/>
        <v>0</v>
      </c>
      <c r="V120" s="452">
        <f t="shared" si="1"/>
        <v>0</v>
      </c>
      <c r="W120" s="452">
        <f t="shared" si="2"/>
        <v>0</v>
      </c>
      <c r="Y120" s="452">
        <f t="shared" si="3"/>
        <v>0</v>
      </c>
      <c r="Z120" s="452">
        <f t="shared" si="4"/>
        <v>0</v>
      </c>
      <c r="AA120" s="452">
        <f t="shared" si="5"/>
        <v>0</v>
      </c>
    </row>
    <row r="121" spans="1:27">
      <c r="A121" s="529"/>
      <c r="B121" s="477" t="str">
        <f>IF('Bendras vertinimas'!$B$30="","",'Bendras vertinimas'!$B$30)</f>
        <v>Tiekėjas 11</v>
      </c>
      <c r="C121" s="198"/>
      <c r="D121" s="198"/>
      <c r="E121" s="198"/>
      <c r="F121" s="602"/>
      <c r="G121" s="198"/>
      <c r="H121" s="1031"/>
      <c r="I121" s="198"/>
      <c r="J121" s="1261"/>
      <c r="K121" s="602"/>
      <c r="L121" s="602"/>
      <c r="M121" s="316"/>
      <c r="N121" s="465"/>
      <c r="U121" s="452">
        <f t="shared" si="0"/>
        <v>0</v>
      </c>
      <c r="V121" s="452">
        <f t="shared" si="1"/>
        <v>0</v>
      </c>
      <c r="W121" s="452">
        <f t="shared" si="2"/>
        <v>0</v>
      </c>
      <c r="Y121" s="452">
        <f t="shared" si="3"/>
        <v>0</v>
      </c>
      <c r="Z121" s="452">
        <f t="shared" si="4"/>
        <v>0</v>
      </c>
      <c r="AA121" s="452">
        <f t="shared" si="5"/>
        <v>0</v>
      </c>
    </row>
    <row r="122" spans="1:27">
      <c r="A122" s="529"/>
      <c r="B122" s="477" t="str">
        <f>IF('Bendras vertinimas'!$B$31="","",'Bendras vertinimas'!$B$31)</f>
        <v>Tiekėjas 12</v>
      </c>
      <c r="C122" s="198"/>
      <c r="D122" s="198"/>
      <c r="E122" s="198"/>
      <c r="F122" s="602"/>
      <c r="G122" s="198"/>
      <c r="H122" s="1031"/>
      <c r="I122" s="198"/>
      <c r="J122" s="1261"/>
      <c r="K122" s="602"/>
      <c r="L122" s="602"/>
      <c r="M122" s="316"/>
      <c r="N122" s="465"/>
      <c r="U122" s="452">
        <f t="shared" si="0"/>
        <v>0</v>
      </c>
      <c r="V122" s="452">
        <f t="shared" si="1"/>
        <v>0</v>
      </c>
      <c r="W122" s="452">
        <f t="shared" si="2"/>
        <v>0</v>
      </c>
      <c r="Y122" s="452">
        <f t="shared" si="3"/>
        <v>0</v>
      </c>
      <c r="Z122" s="452">
        <f t="shared" si="4"/>
        <v>0</v>
      </c>
      <c r="AA122" s="452">
        <f t="shared" si="5"/>
        <v>0</v>
      </c>
    </row>
    <row r="123" spans="1:27">
      <c r="A123" s="529"/>
      <c r="B123" s="477" t="str">
        <f>IF('Bendras vertinimas'!$B$32="","",'Bendras vertinimas'!$B$32)</f>
        <v>Tiekėjas 13</v>
      </c>
      <c r="C123" s="198"/>
      <c r="D123" s="198"/>
      <c r="E123" s="198"/>
      <c r="F123" s="602"/>
      <c r="G123" s="198"/>
      <c r="H123" s="1031"/>
      <c r="I123" s="198"/>
      <c r="J123" s="1261"/>
      <c r="K123" s="602"/>
      <c r="L123" s="602"/>
      <c r="M123" s="316"/>
      <c r="N123" s="465"/>
      <c r="U123" s="452">
        <f t="shared" si="0"/>
        <v>0</v>
      </c>
      <c r="V123" s="452">
        <f t="shared" si="1"/>
        <v>0</v>
      </c>
      <c r="W123" s="452">
        <f t="shared" si="2"/>
        <v>0</v>
      </c>
      <c r="Y123" s="452">
        <f t="shared" si="3"/>
        <v>0</v>
      </c>
      <c r="Z123" s="452">
        <f t="shared" si="4"/>
        <v>0</v>
      </c>
      <c r="AA123" s="452">
        <f t="shared" si="5"/>
        <v>0</v>
      </c>
    </row>
    <row r="124" spans="1:27">
      <c r="A124" s="529"/>
      <c r="B124" s="477" t="str">
        <f>IF('Bendras vertinimas'!$B$33="","",'Bendras vertinimas'!$B$33)</f>
        <v>Tiekėjas 14</v>
      </c>
      <c r="C124" s="198"/>
      <c r="D124" s="198"/>
      <c r="E124" s="198"/>
      <c r="F124" s="602"/>
      <c r="G124" s="198"/>
      <c r="H124" s="1031"/>
      <c r="I124" s="198"/>
      <c r="J124" s="1261"/>
      <c r="K124" s="602"/>
      <c r="L124" s="602"/>
      <c r="M124" s="316"/>
      <c r="N124" s="465"/>
      <c r="U124" s="452">
        <f t="shared" si="0"/>
        <v>0</v>
      </c>
      <c r="V124" s="452">
        <f t="shared" si="1"/>
        <v>0</v>
      </c>
      <c r="W124" s="452">
        <f t="shared" si="2"/>
        <v>0</v>
      </c>
      <c r="Y124" s="452">
        <f t="shared" si="3"/>
        <v>0</v>
      </c>
      <c r="Z124" s="452">
        <f t="shared" si="4"/>
        <v>0</v>
      </c>
      <c r="AA124" s="452">
        <f t="shared" si="5"/>
        <v>0</v>
      </c>
    </row>
    <row r="125" spans="1:27">
      <c r="A125" s="529"/>
      <c r="B125" s="477" t="str">
        <f>IF('Bendras vertinimas'!$B$34="","",'Bendras vertinimas'!$B$34)</f>
        <v>Tiekėjas 15</v>
      </c>
      <c r="C125" s="198"/>
      <c r="D125" s="198"/>
      <c r="E125" s="198"/>
      <c r="F125" s="602"/>
      <c r="G125" s="198"/>
      <c r="H125" s="1031"/>
      <c r="I125" s="198"/>
      <c r="J125" s="1261"/>
      <c r="K125" s="602"/>
      <c r="L125" s="602"/>
      <c r="M125" s="316"/>
      <c r="N125" s="465"/>
      <c r="U125" s="452">
        <f t="shared" si="0"/>
        <v>0</v>
      </c>
      <c r="V125" s="452">
        <f t="shared" si="1"/>
        <v>0</v>
      </c>
      <c r="W125" s="452">
        <f t="shared" si="2"/>
        <v>0</v>
      </c>
      <c r="Y125" s="452">
        <f t="shared" si="3"/>
        <v>0</v>
      </c>
      <c r="Z125" s="452">
        <f t="shared" si="4"/>
        <v>0</v>
      </c>
      <c r="AA125" s="452">
        <f t="shared" si="5"/>
        <v>0</v>
      </c>
    </row>
    <row r="126" spans="1:27">
      <c r="A126" s="529"/>
      <c r="B126" s="477" t="str">
        <f>IF('Bendras vertinimas'!$B$35="","",'Bendras vertinimas'!$B$35)</f>
        <v>Tiekėjas 16</v>
      </c>
      <c r="C126" s="198"/>
      <c r="D126" s="198"/>
      <c r="E126" s="198"/>
      <c r="F126" s="602"/>
      <c r="G126" s="198"/>
      <c r="H126" s="1031"/>
      <c r="I126" s="198"/>
      <c r="J126" s="1261"/>
      <c r="K126" s="602"/>
      <c r="L126" s="602"/>
      <c r="M126" s="316"/>
      <c r="N126" s="465"/>
      <c r="U126" s="452">
        <f t="shared" si="0"/>
        <v>0</v>
      </c>
      <c r="V126" s="452">
        <f t="shared" si="1"/>
        <v>0</v>
      </c>
      <c r="W126" s="452">
        <f t="shared" si="2"/>
        <v>0</v>
      </c>
      <c r="Y126" s="452">
        <f t="shared" si="3"/>
        <v>0</v>
      </c>
      <c r="Z126" s="452">
        <f t="shared" si="4"/>
        <v>0</v>
      </c>
      <c r="AA126" s="452">
        <f t="shared" si="5"/>
        <v>0</v>
      </c>
    </row>
    <row r="127" spans="1:27">
      <c r="A127" s="529"/>
      <c r="B127" s="477" t="str">
        <f>IF('Bendras vertinimas'!$B$36="","",'Bendras vertinimas'!$B$36)</f>
        <v>Tiekėjas 17</v>
      </c>
      <c r="C127" s="198"/>
      <c r="D127" s="198"/>
      <c r="E127" s="198"/>
      <c r="F127" s="602"/>
      <c r="G127" s="198"/>
      <c r="H127" s="1031"/>
      <c r="I127" s="198"/>
      <c r="J127" s="1261"/>
      <c r="K127" s="602"/>
      <c r="L127" s="602"/>
      <c r="M127" s="316"/>
      <c r="N127" s="465"/>
      <c r="U127" s="452">
        <f t="shared" si="0"/>
        <v>0</v>
      </c>
      <c r="V127" s="452">
        <f t="shared" si="1"/>
        <v>0</v>
      </c>
      <c r="W127" s="452">
        <f t="shared" si="2"/>
        <v>0</v>
      </c>
      <c r="Y127" s="452">
        <f t="shared" si="3"/>
        <v>0</v>
      </c>
      <c r="Z127" s="452">
        <f t="shared" si="4"/>
        <v>0</v>
      </c>
      <c r="AA127" s="452">
        <f t="shared" si="5"/>
        <v>0</v>
      </c>
    </row>
    <row r="128" spans="1:27">
      <c r="A128" s="529"/>
      <c r="B128" s="477" t="str">
        <f>IF('Bendras vertinimas'!$B$37="","",'Bendras vertinimas'!$B$37)</f>
        <v>Tiekėjas 18</v>
      </c>
      <c r="C128" s="198"/>
      <c r="D128" s="198"/>
      <c r="E128" s="198"/>
      <c r="F128" s="602"/>
      <c r="G128" s="198"/>
      <c r="H128" s="1031"/>
      <c r="I128" s="198"/>
      <c r="J128" s="1261"/>
      <c r="K128" s="602"/>
      <c r="L128" s="602"/>
      <c r="M128" s="316"/>
      <c r="N128" s="465"/>
      <c r="U128" s="452">
        <f t="shared" si="0"/>
        <v>0</v>
      </c>
      <c r="V128" s="452">
        <f t="shared" si="1"/>
        <v>0</v>
      </c>
      <c r="W128" s="452">
        <f t="shared" si="2"/>
        <v>0</v>
      </c>
      <c r="Y128" s="452">
        <f t="shared" si="3"/>
        <v>0</v>
      </c>
      <c r="Z128" s="452">
        <f t="shared" si="4"/>
        <v>0</v>
      </c>
      <c r="AA128" s="452">
        <f t="shared" si="5"/>
        <v>0</v>
      </c>
    </row>
    <row r="129" spans="1:30">
      <c r="A129" s="529"/>
      <c r="B129" s="477" t="str">
        <f>IF('Bendras vertinimas'!$B$38="","",'Bendras vertinimas'!$B$38)</f>
        <v>Tiekėjas 19</v>
      </c>
      <c r="C129" s="198"/>
      <c r="D129" s="198"/>
      <c r="E129" s="198"/>
      <c r="F129" s="602"/>
      <c r="G129" s="198"/>
      <c r="H129" s="1031"/>
      <c r="I129" s="198"/>
      <c r="J129" s="1261"/>
      <c r="K129" s="602"/>
      <c r="L129" s="602"/>
      <c r="M129" s="316"/>
      <c r="N129" s="465"/>
      <c r="U129" s="452">
        <f t="shared" si="0"/>
        <v>0</v>
      </c>
      <c r="V129" s="452">
        <f t="shared" si="1"/>
        <v>0</v>
      </c>
      <c r="W129" s="452">
        <f t="shared" si="2"/>
        <v>0</v>
      </c>
      <c r="Y129" s="452">
        <f t="shared" si="3"/>
        <v>0</v>
      </c>
      <c r="Z129" s="452">
        <f t="shared" si="4"/>
        <v>0</v>
      </c>
      <c r="AA129" s="452">
        <f t="shared" si="5"/>
        <v>0</v>
      </c>
    </row>
    <row r="130" spans="1:30">
      <c r="A130" s="529"/>
      <c r="B130" s="477" t="str">
        <f>IF('Bendras vertinimas'!$B$39="","",'Bendras vertinimas'!$B$39)</f>
        <v>Tiekėjas 20</v>
      </c>
      <c r="C130" s="198"/>
      <c r="D130" s="198"/>
      <c r="E130" s="198"/>
      <c r="F130" s="602"/>
      <c r="G130" s="198"/>
      <c r="H130" s="1031"/>
      <c r="I130" s="198"/>
      <c r="J130" s="1261"/>
      <c r="K130" s="602"/>
      <c r="L130" s="602"/>
      <c r="M130" s="316"/>
      <c r="N130" s="465"/>
      <c r="U130" s="452">
        <f t="shared" si="0"/>
        <v>0</v>
      </c>
      <c r="V130" s="452">
        <f t="shared" si="1"/>
        <v>0</v>
      </c>
      <c r="W130" s="452">
        <f t="shared" si="2"/>
        <v>0</v>
      </c>
      <c r="Y130" s="452">
        <f t="shared" si="3"/>
        <v>0</v>
      </c>
      <c r="Z130" s="452">
        <f t="shared" si="4"/>
        <v>0</v>
      </c>
      <c r="AA130" s="452">
        <f t="shared" si="5"/>
        <v>0</v>
      </c>
    </row>
    <row r="131" spans="1:30" ht="9.9499999999999993" customHeight="1">
      <c r="A131" s="529"/>
      <c r="B131" s="316"/>
      <c r="C131" s="316"/>
      <c r="D131" s="316"/>
      <c r="E131" s="316"/>
      <c r="F131" s="316"/>
      <c r="G131" s="316"/>
      <c r="H131" s="316"/>
      <c r="I131" s="471"/>
      <c r="J131" s="316"/>
      <c r="K131" s="316"/>
      <c r="L131" s="316"/>
      <c r="M131" s="316"/>
      <c r="N131" s="465"/>
      <c r="O131" s="292"/>
      <c r="AB131" s="292"/>
      <c r="AC131" s="292"/>
      <c r="AD131" s="292"/>
    </row>
    <row r="132" spans="1:30" ht="28.5" customHeight="1">
      <c r="A132" s="530"/>
      <c r="B132" s="2012" t="s">
        <v>1012</v>
      </c>
      <c r="C132" s="2012"/>
      <c r="D132" s="2012"/>
      <c r="E132" s="2012"/>
      <c r="F132" s="2012"/>
      <c r="G132" s="2012"/>
      <c r="H132" s="2012"/>
      <c r="I132" s="2012"/>
      <c r="J132" s="2012"/>
      <c r="K132" s="2012"/>
      <c r="L132" s="2012"/>
      <c r="M132" s="413"/>
      <c r="N132" s="465"/>
      <c r="O132" s="292"/>
    </row>
    <row r="133" spans="1:30" ht="15.75" customHeight="1">
      <c r="A133" s="529"/>
      <c r="B133" s="2012" t="s">
        <v>694</v>
      </c>
      <c r="C133" s="2012"/>
      <c r="D133" s="2012"/>
      <c r="E133" s="2012"/>
      <c r="F133" s="2012"/>
      <c r="G133" s="2012"/>
      <c r="H133" s="2012"/>
      <c r="I133" s="2012"/>
      <c r="J133" s="2012"/>
      <c r="K133" s="2012"/>
      <c r="L133" s="2012"/>
      <c r="M133" s="413"/>
      <c r="N133" s="465"/>
      <c r="O133" s="292"/>
    </row>
    <row r="134" spans="1:30" ht="21.75" customHeight="1">
      <c r="A134" s="529"/>
      <c r="B134" s="472" t="s">
        <v>1010</v>
      </c>
      <c r="C134" s="603"/>
      <c r="D134" s="603"/>
      <c r="E134" s="603"/>
      <c r="F134" s="748"/>
      <c r="G134" s="603"/>
      <c r="H134" s="603"/>
      <c r="I134" s="603"/>
      <c r="J134" s="748"/>
      <c r="K134" s="603"/>
      <c r="L134" s="603"/>
      <c r="M134" s="316"/>
      <c r="N134" s="465"/>
      <c r="O134" s="292"/>
    </row>
    <row r="135" spans="1:30" ht="18">
      <c r="A135" s="529"/>
      <c r="B135" s="1920" t="s">
        <v>6</v>
      </c>
      <c r="C135" s="2074" t="s">
        <v>894</v>
      </c>
      <c r="D135" s="2125"/>
      <c r="E135" s="2075"/>
      <c r="F135" s="1029"/>
      <c r="G135" s="2074" t="s">
        <v>895</v>
      </c>
      <c r="H135" s="2125"/>
      <c r="I135" s="2075"/>
      <c r="J135" s="1029"/>
      <c r="K135" s="474" t="s">
        <v>680</v>
      </c>
      <c r="L135" s="474" t="s">
        <v>681</v>
      </c>
      <c r="M135" s="292"/>
      <c r="N135" s="465"/>
    </row>
    <row r="136" spans="1:30">
      <c r="A136" s="529"/>
      <c r="B136" s="2011"/>
      <c r="C136" s="578">
        <v>1</v>
      </c>
      <c r="D136" s="578">
        <f>C136+1</f>
        <v>2</v>
      </c>
      <c r="E136" s="578">
        <f>D136+1</f>
        <v>3</v>
      </c>
      <c r="F136" s="1028"/>
      <c r="G136" s="578">
        <v>1</v>
      </c>
      <c r="H136" s="578">
        <f>G136+1</f>
        <v>2</v>
      </c>
      <c r="I136" s="578">
        <f>H136+1</f>
        <v>3</v>
      </c>
      <c r="J136" s="1028"/>
      <c r="K136" s="146" t="s">
        <v>87</v>
      </c>
      <c r="L136" s="146" t="s">
        <v>87</v>
      </c>
      <c r="M136" s="292"/>
      <c r="N136" s="465"/>
    </row>
    <row r="137" spans="1:30">
      <c r="A137" s="529"/>
      <c r="B137" s="1921"/>
      <c r="C137" s="146" t="s">
        <v>145</v>
      </c>
      <c r="D137" s="146" t="s">
        <v>145</v>
      </c>
      <c r="E137" s="146" t="s">
        <v>145</v>
      </c>
      <c r="F137" s="1210"/>
      <c r="G137" s="146" t="s">
        <v>145</v>
      </c>
      <c r="H137" s="146" t="s">
        <v>145</v>
      </c>
      <c r="I137" s="146" t="s">
        <v>145</v>
      </c>
      <c r="J137" s="1210"/>
      <c r="K137" s="146" t="s">
        <v>145</v>
      </c>
      <c r="L137" s="146" t="s">
        <v>145</v>
      </c>
      <c r="M137" s="292"/>
      <c r="N137" s="465"/>
    </row>
    <row r="138" spans="1:30">
      <c r="A138" s="529"/>
      <c r="B138" s="477" t="str">
        <f>IF('Bendras vertinimas'!$B$20="","",'Bendras vertinimas'!$B$20)</f>
        <v>Tiekėjas 1</v>
      </c>
      <c r="C138" s="446" t="str">
        <f>IF(C111&lt;=C$94,"",IF(C111&gt;=C$96,C$96,C111))</f>
        <v/>
      </c>
      <c r="D138" s="446" t="str">
        <f t="shared" ref="D138:E138" si="6">IF(D111&lt;=D$94,"",IF(D111&gt;=D$96,D$96,D111))</f>
        <v/>
      </c>
      <c r="E138" s="446" t="str">
        <f t="shared" si="6"/>
        <v/>
      </c>
      <c r="F138" s="1210"/>
      <c r="G138" s="446" t="str">
        <f>IF(G111&lt;=G$94,"",IF(G111&gt;=G$96,G$96,G111))</f>
        <v/>
      </c>
      <c r="H138" s="446" t="str">
        <f t="shared" ref="H138:I138" si="7">IF(H111&lt;=H$94,"",IF(H111&gt;=H$96,H$96,H111))</f>
        <v/>
      </c>
      <c r="I138" s="446" t="str">
        <f t="shared" si="7"/>
        <v/>
      </c>
      <c r="J138" s="1210"/>
      <c r="K138" s="446" t="str">
        <f>IF(SUM(C138:F138)=0,"",SUM(C138:F138))</f>
        <v/>
      </c>
      <c r="L138" s="446" t="str">
        <f>IF(SUM(G138:J138)=0,"",SUM(G138:J138))</f>
        <v/>
      </c>
      <c r="M138" s="292"/>
      <c r="N138" s="465"/>
    </row>
    <row r="139" spans="1:30">
      <c r="A139" s="529"/>
      <c r="B139" s="477" t="str">
        <f>IF('Bendras vertinimas'!$B$21="","",'Bendras vertinimas'!$B$21)</f>
        <v>Tiekėjas 2</v>
      </c>
      <c r="C139" s="446" t="str">
        <f t="shared" ref="C139:E157" si="8">IF(C112&lt;=C$94,"",IF(C112&gt;=C$96,C$96,C112))</f>
        <v/>
      </c>
      <c r="D139" s="446" t="str">
        <f t="shared" si="8"/>
        <v/>
      </c>
      <c r="E139" s="446" t="str">
        <f t="shared" si="8"/>
        <v/>
      </c>
      <c r="F139" s="1210"/>
      <c r="G139" s="446" t="str">
        <f t="shared" ref="G139:I157" si="9">IF(G112&lt;=G$94,"",IF(G112&gt;=G$96,G$96,G112))</f>
        <v/>
      </c>
      <c r="H139" s="446" t="str">
        <f t="shared" si="9"/>
        <v/>
      </c>
      <c r="I139" s="446" t="str">
        <f t="shared" si="9"/>
        <v/>
      </c>
      <c r="J139" s="1210"/>
      <c r="K139" s="446" t="str">
        <f t="shared" ref="K139:K157" si="10">IF(SUM(C139:F139)=0,"",SUM(C139:F139))</f>
        <v/>
      </c>
      <c r="L139" s="446" t="str">
        <f t="shared" ref="L139:L157" si="11">IF(SUM(G139:J139)=0,"",SUM(G139:J139))</f>
        <v/>
      </c>
      <c r="M139" s="292"/>
      <c r="N139" s="465"/>
    </row>
    <row r="140" spans="1:30">
      <c r="A140" s="529"/>
      <c r="B140" s="477" t="str">
        <f>IF('Bendras vertinimas'!$B$22="","",'Bendras vertinimas'!$B$22)</f>
        <v>Tiekėjas 3</v>
      </c>
      <c r="C140" s="446" t="str">
        <f t="shared" si="8"/>
        <v/>
      </c>
      <c r="D140" s="446" t="str">
        <f t="shared" si="8"/>
        <v/>
      </c>
      <c r="E140" s="446" t="str">
        <f t="shared" si="8"/>
        <v/>
      </c>
      <c r="F140" s="1210"/>
      <c r="G140" s="446" t="str">
        <f t="shared" si="9"/>
        <v/>
      </c>
      <c r="H140" s="446" t="str">
        <f t="shared" si="9"/>
        <v/>
      </c>
      <c r="I140" s="446" t="str">
        <f t="shared" si="9"/>
        <v/>
      </c>
      <c r="J140" s="1210"/>
      <c r="K140" s="446" t="str">
        <f t="shared" si="10"/>
        <v/>
      </c>
      <c r="L140" s="446" t="str">
        <f t="shared" si="11"/>
        <v/>
      </c>
      <c r="M140" s="292"/>
      <c r="N140" s="465"/>
    </row>
    <row r="141" spans="1:30">
      <c r="A141" s="529"/>
      <c r="B141" s="477" t="str">
        <f>IF('Bendras vertinimas'!$B$23="","",'Bendras vertinimas'!$B$23)</f>
        <v>Tiekėjas 4</v>
      </c>
      <c r="C141" s="446" t="str">
        <f t="shared" si="8"/>
        <v/>
      </c>
      <c r="D141" s="446" t="str">
        <f t="shared" si="8"/>
        <v/>
      </c>
      <c r="E141" s="446" t="str">
        <f t="shared" si="8"/>
        <v/>
      </c>
      <c r="F141" s="1210"/>
      <c r="G141" s="446" t="str">
        <f t="shared" si="9"/>
        <v/>
      </c>
      <c r="H141" s="446" t="str">
        <f t="shared" si="9"/>
        <v/>
      </c>
      <c r="I141" s="446" t="str">
        <f t="shared" si="9"/>
        <v/>
      </c>
      <c r="J141" s="1210"/>
      <c r="K141" s="446" t="str">
        <f t="shared" si="10"/>
        <v/>
      </c>
      <c r="L141" s="446" t="str">
        <f t="shared" si="11"/>
        <v/>
      </c>
      <c r="M141" s="292"/>
      <c r="N141" s="465"/>
    </row>
    <row r="142" spans="1:30">
      <c r="A142" s="529"/>
      <c r="B142" s="477" t="str">
        <f>IF('Bendras vertinimas'!$B$24="","",'Bendras vertinimas'!$B$24)</f>
        <v>Tiekėjas 5</v>
      </c>
      <c r="C142" s="446" t="str">
        <f t="shared" si="8"/>
        <v/>
      </c>
      <c r="D142" s="446" t="str">
        <f t="shared" si="8"/>
        <v/>
      </c>
      <c r="E142" s="446" t="str">
        <f t="shared" si="8"/>
        <v/>
      </c>
      <c r="F142" s="1210"/>
      <c r="G142" s="446" t="str">
        <f t="shared" si="9"/>
        <v/>
      </c>
      <c r="H142" s="446" t="str">
        <f t="shared" si="9"/>
        <v/>
      </c>
      <c r="I142" s="446" t="str">
        <f t="shared" si="9"/>
        <v/>
      </c>
      <c r="J142" s="1210"/>
      <c r="K142" s="446" t="str">
        <f t="shared" si="10"/>
        <v/>
      </c>
      <c r="L142" s="446" t="str">
        <f t="shared" si="11"/>
        <v/>
      </c>
      <c r="M142" s="292"/>
      <c r="N142" s="465"/>
    </row>
    <row r="143" spans="1:30">
      <c r="A143" s="529"/>
      <c r="B143" s="477" t="str">
        <f>IF('Bendras vertinimas'!$B$25="","",'Bendras vertinimas'!$B$25)</f>
        <v>Tiekėjas 6</v>
      </c>
      <c r="C143" s="446" t="str">
        <f t="shared" si="8"/>
        <v/>
      </c>
      <c r="D143" s="446" t="str">
        <f t="shared" si="8"/>
        <v/>
      </c>
      <c r="E143" s="446" t="str">
        <f t="shared" si="8"/>
        <v/>
      </c>
      <c r="F143" s="1210"/>
      <c r="G143" s="446" t="str">
        <f t="shared" si="9"/>
        <v/>
      </c>
      <c r="H143" s="446" t="str">
        <f t="shared" si="9"/>
        <v/>
      </c>
      <c r="I143" s="446" t="str">
        <f t="shared" si="9"/>
        <v/>
      </c>
      <c r="J143" s="1210"/>
      <c r="K143" s="446" t="str">
        <f t="shared" si="10"/>
        <v/>
      </c>
      <c r="L143" s="446" t="str">
        <f t="shared" si="11"/>
        <v/>
      </c>
      <c r="M143" s="292"/>
      <c r="N143" s="465"/>
    </row>
    <row r="144" spans="1:30">
      <c r="A144" s="529"/>
      <c r="B144" s="477" t="str">
        <f>IF('Bendras vertinimas'!$B$26="","",'Bendras vertinimas'!$B$26)</f>
        <v>Tiekėjas 7</v>
      </c>
      <c r="C144" s="446" t="str">
        <f t="shared" si="8"/>
        <v/>
      </c>
      <c r="D144" s="446" t="str">
        <f t="shared" si="8"/>
        <v/>
      </c>
      <c r="E144" s="446" t="str">
        <f t="shared" si="8"/>
        <v/>
      </c>
      <c r="F144" s="1210"/>
      <c r="G144" s="446" t="str">
        <f t="shared" si="9"/>
        <v/>
      </c>
      <c r="H144" s="446" t="str">
        <f t="shared" si="9"/>
        <v/>
      </c>
      <c r="I144" s="446" t="str">
        <f t="shared" si="9"/>
        <v/>
      </c>
      <c r="J144" s="1210"/>
      <c r="K144" s="446" t="str">
        <f t="shared" si="10"/>
        <v/>
      </c>
      <c r="L144" s="446" t="str">
        <f t="shared" si="11"/>
        <v/>
      </c>
      <c r="M144" s="292"/>
      <c r="N144" s="465"/>
    </row>
    <row r="145" spans="1:14">
      <c r="A145" s="529"/>
      <c r="B145" s="477" t="str">
        <f>IF('Bendras vertinimas'!$B$27="","",'Bendras vertinimas'!$B$27)</f>
        <v>Tiekėjas 8</v>
      </c>
      <c r="C145" s="446" t="str">
        <f t="shared" si="8"/>
        <v/>
      </c>
      <c r="D145" s="446" t="str">
        <f t="shared" si="8"/>
        <v/>
      </c>
      <c r="E145" s="446" t="str">
        <f t="shared" si="8"/>
        <v/>
      </c>
      <c r="F145" s="1210"/>
      <c r="G145" s="446" t="str">
        <f t="shared" si="9"/>
        <v/>
      </c>
      <c r="H145" s="446" t="str">
        <f t="shared" si="9"/>
        <v/>
      </c>
      <c r="I145" s="446" t="str">
        <f t="shared" si="9"/>
        <v/>
      </c>
      <c r="J145" s="1210"/>
      <c r="K145" s="446" t="str">
        <f t="shared" si="10"/>
        <v/>
      </c>
      <c r="L145" s="446" t="str">
        <f t="shared" si="11"/>
        <v/>
      </c>
      <c r="M145" s="292"/>
      <c r="N145" s="465"/>
    </row>
    <row r="146" spans="1:14">
      <c r="A146" s="529"/>
      <c r="B146" s="477" t="str">
        <f>IF('Bendras vertinimas'!$B$28="","",'Bendras vertinimas'!$B$28)</f>
        <v>Tiekėjas 9</v>
      </c>
      <c r="C146" s="446" t="str">
        <f t="shared" si="8"/>
        <v/>
      </c>
      <c r="D146" s="446" t="str">
        <f t="shared" si="8"/>
        <v/>
      </c>
      <c r="E146" s="446" t="str">
        <f t="shared" si="8"/>
        <v/>
      </c>
      <c r="F146" s="1210"/>
      <c r="G146" s="446" t="str">
        <f t="shared" si="9"/>
        <v/>
      </c>
      <c r="H146" s="446" t="str">
        <f t="shared" si="9"/>
        <v/>
      </c>
      <c r="I146" s="446" t="str">
        <f t="shared" si="9"/>
        <v/>
      </c>
      <c r="J146" s="1210"/>
      <c r="K146" s="446" t="str">
        <f t="shared" si="10"/>
        <v/>
      </c>
      <c r="L146" s="446" t="str">
        <f t="shared" si="11"/>
        <v/>
      </c>
      <c r="M146" s="292"/>
      <c r="N146" s="465"/>
    </row>
    <row r="147" spans="1:14">
      <c r="A147" s="529"/>
      <c r="B147" s="477" t="str">
        <f>IF('Bendras vertinimas'!$B$29="","",'Bendras vertinimas'!$B$29)</f>
        <v>Tiekėjas 10</v>
      </c>
      <c r="C147" s="446" t="str">
        <f t="shared" si="8"/>
        <v/>
      </c>
      <c r="D147" s="446" t="str">
        <f t="shared" si="8"/>
        <v/>
      </c>
      <c r="E147" s="446" t="str">
        <f t="shared" si="8"/>
        <v/>
      </c>
      <c r="F147" s="1210"/>
      <c r="G147" s="446" t="str">
        <f t="shared" si="9"/>
        <v/>
      </c>
      <c r="H147" s="446" t="str">
        <f t="shared" si="9"/>
        <v/>
      </c>
      <c r="I147" s="446" t="str">
        <f t="shared" si="9"/>
        <v/>
      </c>
      <c r="J147" s="1210"/>
      <c r="K147" s="446" t="str">
        <f t="shared" si="10"/>
        <v/>
      </c>
      <c r="L147" s="446" t="str">
        <f t="shared" si="11"/>
        <v/>
      </c>
      <c r="M147" s="292"/>
      <c r="N147" s="465"/>
    </row>
    <row r="148" spans="1:14">
      <c r="A148" s="529"/>
      <c r="B148" s="477" t="str">
        <f>IF('Bendras vertinimas'!$B$30="","",'Bendras vertinimas'!$B$30)</f>
        <v>Tiekėjas 11</v>
      </c>
      <c r="C148" s="446" t="str">
        <f t="shared" si="8"/>
        <v/>
      </c>
      <c r="D148" s="446" t="str">
        <f t="shared" si="8"/>
        <v/>
      </c>
      <c r="E148" s="446" t="str">
        <f t="shared" si="8"/>
        <v/>
      </c>
      <c r="F148" s="1210"/>
      <c r="G148" s="446" t="str">
        <f t="shared" si="9"/>
        <v/>
      </c>
      <c r="H148" s="446" t="str">
        <f t="shared" si="9"/>
        <v/>
      </c>
      <c r="I148" s="446" t="str">
        <f t="shared" si="9"/>
        <v/>
      </c>
      <c r="J148" s="1210"/>
      <c r="K148" s="446" t="str">
        <f t="shared" si="10"/>
        <v/>
      </c>
      <c r="L148" s="446" t="str">
        <f t="shared" si="11"/>
        <v/>
      </c>
      <c r="M148" s="292"/>
      <c r="N148" s="465"/>
    </row>
    <row r="149" spans="1:14">
      <c r="A149" s="529"/>
      <c r="B149" s="477" t="str">
        <f>IF('Bendras vertinimas'!$B$31="","",'Bendras vertinimas'!$B$31)</f>
        <v>Tiekėjas 12</v>
      </c>
      <c r="C149" s="446" t="str">
        <f t="shared" si="8"/>
        <v/>
      </c>
      <c r="D149" s="446" t="str">
        <f t="shared" si="8"/>
        <v/>
      </c>
      <c r="E149" s="446" t="str">
        <f t="shared" si="8"/>
        <v/>
      </c>
      <c r="F149" s="1210"/>
      <c r="G149" s="446" t="str">
        <f t="shared" si="9"/>
        <v/>
      </c>
      <c r="H149" s="446" t="str">
        <f t="shared" si="9"/>
        <v/>
      </c>
      <c r="I149" s="446" t="str">
        <f t="shared" si="9"/>
        <v/>
      </c>
      <c r="J149" s="1210"/>
      <c r="K149" s="446" t="str">
        <f t="shared" si="10"/>
        <v/>
      </c>
      <c r="L149" s="446" t="str">
        <f t="shared" si="11"/>
        <v/>
      </c>
      <c r="M149" s="292"/>
      <c r="N149" s="465"/>
    </row>
    <row r="150" spans="1:14">
      <c r="A150" s="529"/>
      <c r="B150" s="477" t="str">
        <f>IF('Bendras vertinimas'!$B$32="","",'Bendras vertinimas'!$B$32)</f>
        <v>Tiekėjas 13</v>
      </c>
      <c r="C150" s="446" t="str">
        <f t="shared" si="8"/>
        <v/>
      </c>
      <c r="D150" s="446" t="str">
        <f t="shared" si="8"/>
        <v/>
      </c>
      <c r="E150" s="446" t="str">
        <f t="shared" si="8"/>
        <v/>
      </c>
      <c r="F150" s="1210"/>
      <c r="G150" s="446" t="str">
        <f t="shared" si="9"/>
        <v/>
      </c>
      <c r="H150" s="446" t="str">
        <f t="shared" si="9"/>
        <v/>
      </c>
      <c r="I150" s="446" t="str">
        <f t="shared" si="9"/>
        <v/>
      </c>
      <c r="J150" s="1210"/>
      <c r="K150" s="446" t="str">
        <f t="shared" si="10"/>
        <v/>
      </c>
      <c r="L150" s="446" t="str">
        <f t="shared" si="11"/>
        <v/>
      </c>
      <c r="M150" s="292"/>
      <c r="N150" s="465"/>
    </row>
    <row r="151" spans="1:14">
      <c r="A151" s="529"/>
      <c r="B151" s="477" t="str">
        <f>IF('Bendras vertinimas'!$B$33="","",'Bendras vertinimas'!$B$33)</f>
        <v>Tiekėjas 14</v>
      </c>
      <c r="C151" s="446" t="str">
        <f t="shared" si="8"/>
        <v/>
      </c>
      <c r="D151" s="446" t="str">
        <f t="shared" si="8"/>
        <v/>
      </c>
      <c r="E151" s="446" t="str">
        <f t="shared" si="8"/>
        <v/>
      </c>
      <c r="F151" s="1210"/>
      <c r="G151" s="446" t="str">
        <f t="shared" si="9"/>
        <v/>
      </c>
      <c r="H151" s="446" t="str">
        <f t="shared" si="9"/>
        <v/>
      </c>
      <c r="I151" s="446" t="str">
        <f t="shared" si="9"/>
        <v/>
      </c>
      <c r="J151" s="1210"/>
      <c r="K151" s="446" t="str">
        <f t="shared" si="10"/>
        <v/>
      </c>
      <c r="L151" s="446" t="str">
        <f t="shared" si="11"/>
        <v/>
      </c>
      <c r="M151" s="292"/>
      <c r="N151" s="465"/>
    </row>
    <row r="152" spans="1:14">
      <c r="A152" s="529"/>
      <c r="B152" s="477" t="str">
        <f>IF('Bendras vertinimas'!$B$34="","",'Bendras vertinimas'!$B$34)</f>
        <v>Tiekėjas 15</v>
      </c>
      <c r="C152" s="446" t="str">
        <f t="shared" si="8"/>
        <v/>
      </c>
      <c r="D152" s="446" t="str">
        <f t="shared" si="8"/>
        <v/>
      </c>
      <c r="E152" s="446" t="str">
        <f t="shared" si="8"/>
        <v/>
      </c>
      <c r="F152" s="1210"/>
      <c r="G152" s="446" t="str">
        <f t="shared" si="9"/>
        <v/>
      </c>
      <c r="H152" s="446" t="str">
        <f t="shared" si="9"/>
        <v/>
      </c>
      <c r="I152" s="446" t="str">
        <f t="shared" si="9"/>
        <v/>
      </c>
      <c r="J152" s="1210"/>
      <c r="K152" s="446" t="str">
        <f t="shared" si="10"/>
        <v/>
      </c>
      <c r="L152" s="446" t="str">
        <f t="shared" si="11"/>
        <v/>
      </c>
      <c r="M152" s="292"/>
      <c r="N152" s="465"/>
    </row>
    <row r="153" spans="1:14">
      <c r="A153" s="529"/>
      <c r="B153" s="477" t="str">
        <f>IF('Bendras vertinimas'!$B$35="","",'Bendras vertinimas'!$B$35)</f>
        <v>Tiekėjas 16</v>
      </c>
      <c r="C153" s="446" t="str">
        <f t="shared" si="8"/>
        <v/>
      </c>
      <c r="D153" s="446" t="str">
        <f t="shared" si="8"/>
        <v/>
      </c>
      <c r="E153" s="446" t="str">
        <f t="shared" si="8"/>
        <v/>
      </c>
      <c r="F153" s="1210"/>
      <c r="G153" s="446" t="str">
        <f t="shared" si="9"/>
        <v/>
      </c>
      <c r="H153" s="446" t="str">
        <f t="shared" si="9"/>
        <v/>
      </c>
      <c r="I153" s="446" t="str">
        <f t="shared" si="9"/>
        <v/>
      </c>
      <c r="J153" s="1210"/>
      <c r="K153" s="446" t="str">
        <f t="shared" si="10"/>
        <v/>
      </c>
      <c r="L153" s="446" t="str">
        <f t="shared" si="11"/>
        <v/>
      </c>
      <c r="M153" s="292"/>
      <c r="N153" s="465"/>
    </row>
    <row r="154" spans="1:14">
      <c r="A154" s="529"/>
      <c r="B154" s="477" t="str">
        <f>IF('Bendras vertinimas'!$B$36="","",'Bendras vertinimas'!$B$36)</f>
        <v>Tiekėjas 17</v>
      </c>
      <c r="C154" s="446" t="str">
        <f t="shared" si="8"/>
        <v/>
      </c>
      <c r="D154" s="446" t="str">
        <f t="shared" si="8"/>
        <v/>
      </c>
      <c r="E154" s="446" t="str">
        <f t="shared" si="8"/>
        <v/>
      </c>
      <c r="F154" s="1210"/>
      <c r="G154" s="446" t="str">
        <f t="shared" si="9"/>
        <v/>
      </c>
      <c r="H154" s="446" t="str">
        <f t="shared" si="9"/>
        <v/>
      </c>
      <c r="I154" s="446" t="str">
        <f t="shared" si="9"/>
        <v/>
      </c>
      <c r="J154" s="1210"/>
      <c r="K154" s="446" t="str">
        <f t="shared" si="10"/>
        <v/>
      </c>
      <c r="L154" s="446" t="str">
        <f t="shared" si="11"/>
        <v/>
      </c>
      <c r="M154" s="292"/>
      <c r="N154" s="465"/>
    </row>
    <row r="155" spans="1:14">
      <c r="A155" s="529"/>
      <c r="B155" s="477" t="str">
        <f>IF('Bendras vertinimas'!$B$37="","",'Bendras vertinimas'!$B$37)</f>
        <v>Tiekėjas 18</v>
      </c>
      <c r="C155" s="446" t="str">
        <f t="shared" si="8"/>
        <v/>
      </c>
      <c r="D155" s="446" t="str">
        <f t="shared" si="8"/>
        <v/>
      </c>
      <c r="E155" s="446" t="str">
        <f t="shared" si="8"/>
        <v/>
      </c>
      <c r="F155" s="1210"/>
      <c r="G155" s="446" t="str">
        <f t="shared" si="9"/>
        <v/>
      </c>
      <c r="H155" s="446" t="str">
        <f t="shared" si="9"/>
        <v/>
      </c>
      <c r="I155" s="446" t="str">
        <f t="shared" si="9"/>
        <v/>
      </c>
      <c r="J155" s="1210"/>
      <c r="K155" s="446" t="str">
        <f t="shared" si="10"/>
        <v/>
      </c>
      <c r="L155" s="446" t="str">
        <f t="shared" si="11"/>
        <v/>
      </c>
      <c r="M155" s="292"/>
      <c r="N155" s="465"/>
    </row>
    <row r="156" spans="1:14">
      <c r="A156" s="529"/>
      <c r="B156" s="477" t="str">
        <f>IF('Bendras vertinimas'!$B$38="","",'Bendras vertinimas'!$B$38)</f>
        <v>Tiekėjas 19</v>
      </c>
      <c r="C156" s="446" t="str">
        <f t="shared" si="8"/>
        <v/>
      </c>
      <c r="D156" s="446" t="str">
        <f t="shared" si="8"/>
        <v/>
      </c>
      <c r="E156" s="446" t="str">
        <f t="shared" si="8"/>
        <v/>
      </c>
      <c r="F156" s="1210"/>
      <c r="G156" s="446" t="str">
        <f t="shared" si="9"/>
        <v/>
      </c>
      <c r="H156" s="446" t="str">
        <f t="shared" si="9"/>
        <v/>
      </c>
      <c r="I156" s="446" t="str">
        <f t="shared" si="9"/>
        <v/>
      </c>
      <c r="J156" s="1210"/>
      <c r="K156" s="446" t="str">
        <f t="shared" si="10"/>
        <v/>
      </c>
      <c r="L156" s="446" t="str">
        <f t="shared" si="11"/>
        <v/>
      </c>
      <c r="M156" s="292"/>
      <c r="N156" s="465"/>
    </row>
    <row r="157" spans="1:14">
      <c r="A157" s="529"/>
      <c r="B157" s="477" t="str">
        <f>IF('Bendras vertinimas'!$B$39="","",'Bendras vertinimas'!$B$39)</f>
        <v>Tiekėjas 20</v>
      </c>
      <c r="C157" s="446" t="str">
        <f t="shared" si="8"/>
        <v/>
      </c>
      <c r="D157" s="446" t="str">
        <f t="shared" si="8"/>
        <v/>
      </c>
      <c r="E157" s="446" t="str">
        <f t="shared" si="8"/>
        <v/>
      </c>
      <c r="F157" s="1210"/>
      <c r="G157" s="446" t="str">
        <f t="shared" si="9"/>
        <v/>
      </c>
      <c r="H157" s="446" t="str">
        <f t="shared" si="9"/>
        <v/>
      </c>
      <c r="I157" s="446" t="str">
        <f t="shared" si="9"/>
        <v/>
      </c>
      <c r="J157" s="1210"/>
      <c r="K157" s="446" t="str">
        <f t="shared" si="10"/>
        <v/>
      </c>
      <c r="L157" s="446" t="str">
        <f t="shared" si="11"/>
        <v/>
      </c>
      <c r="M157" s="292"/>
      <c r="N157" s="465"/>
    </row>
    <row r="158" spans="1:14" ht="9.9499999999999993" customHeight="1">
      <c r="A158" s="529"/>
      <c r="B158" s="316"/>
      <c r="C158" s="316"/>
      <c r="D158" s="316"/>
      <c r="E158" s="316"/>
      <c r="F158" s="316"/>
      <c r="G158" s="316"/>
      <c r="H158" s="316"/>
      <c r="I158" s="316"/>
      <c r="J158" s="316"/>
      <c r="K158" s="316"/>
      <c r="L158" s="316"/>
      <c r="M158" s="292"/>
      <c r="N158" s="465"/>
    </row>
    <row r="159" spans="1:14" ht="18">
      <c r="A159" s="529"/>
      <c r="B159" s="316"/>
      <c r="C159" s="445" t="s">
        <v>678</v>
      </c>
      <c r="D159" s="445" t="s">
        <v>679</v>
      </c>
      <c r="E159" s="475" t="s">
        <v>643</v>
      </c>
      <c r="F159" s="316"/>
      <c r="G159" s="316"/>
      <c r="H159" s="316"/>
      <c r="I159" s="316"/>
      <c r="J159" s="316"/>
      <c r="K159" s="316"/>
      <c r="L159" s="316"/>
      <c r="M159" s="292"/>
      <c r="N159" s="465"/>
    </row>
    <row r="160" spans="1:14">
      <c r="A160" s="529"/>
      <c r="B160" s="316"/>
      <c r="C160" s="446" t="str">
        <f>IFERROR(IF(C191/SUM($C$191:$D$191)=0,0,C191/SUM($C$191:$D$191)),"")</f>
        <v/>
      </c>
      <c r="D160" s="446" t="str">
        <f>IFERROR(IF(D191/SUM($C$191:$D$191)=0,0,D191/SUM($C$191:$D$191)),"")</f>
        <v/>
      </c>
      <c r="E160" s="446">
        <f>'Kriterijų sąrašas'!AG19</f>
        <v>0</v>
      </c>
      <c r="F160" s="316"/>
      <c r="G160" s="316"/>
      <c r="H160" s="316"/>
      <c r="I160" s="316"/>
      <c r="J160" s="316"/>
      <c r="K160" s="316"/>
      <c r="L160" s="316"/>
      <c r="M160" s="292"/>
      <c r="N160" s="465"/>
    </row>
    <row r="161" spans="1:14" ht="9.9499999999999993" customHeight="1">
      <c r="A161" s="529"/>
      <c r="B161" s="316"/>
      <c r="C161" s="316"/>
      <c r="D161" s="316"/>
      <c r="E161" s="316"/>
      <c r="F161" s="316"/>
      <c r="G161" s="316"/>
      <c r="H161" s="316"/>
      <c r="I161" s="316"/>
      <c r="J161" s="316"/>
      <c r="K161" s="316"/>
      <c r="L161" s="316"/>
      <c r="M161" s="292"/>
      <c r="N161" s="465"/>
    </row>
    <row r="162" spans="1:14">
      <c r="A162" s="529"/>
      <c r="B162" s="316"/>
      <c r="C162" s="316"/>
      <c r="D162" s="316"/>
      <c r="E162" s="316"/>
      <c r="F162" s="316"/>
      <c r="G162" s="316"/>
      <c r="H162" s="316"/>
      <c r="I162" s="316"/>
      <c r="J162" s="316"/>
      <c r="K162" s="316"/>
      <c r="L162" s="316"/>
      <c r="M162" s="292"/>
      <c r="N162" s="465"/>
    </row>
    <row r="163" spans="1:14">
      <c r="A163" s="529"/>
      <c r="B163" s="472" t="s">
        <v>342</v>
      </c>
      <c r="C163" s="316"/>
      <c r="D163" s="316"/>
      <c r="E163" s="316"/>
      <c r="F163" s="316"/>
      <c r="G163" s="316"/>
      <c r="H163" s="316"/>
      <c r="I163" s="316"/>
      <c r="J163" s="316"/>
      <c r="K163" s="316"/>
      <c r="L163" s="316"/>
      <c r="M163" s="292"/>
      <c r="N163" s="465"/>
    </row>
    <row r="164" spans="1:14" ht="18">
      <c r="A164" s="529"/>
      <c r="B164" s="1920" t="s">
        <v>6</v>
      </c>
      <c r="C164" s="474" t="s">
        <v>683</v>
      </c>
      <c r="D164" s="474" t="s">
        <v>684</v>
      </c>
      <c r="E164" s="476" t="s">
        <v>854</v>
      </c>
      <c r="F164" s="316"/>
      <c r="G164" s="316"/>
      <c r="H164" s="316"/>
      <c r="I164" s="316"/>
      <c r="J164" s="316"/>
      <c r="K164" s="316"/>
      <c r="L164" s="316"/>
      <c r="M164" s="292"/>
      <c r="N164" s="465"/>
    </row>
    <row r="165" spans="1:14">
      <c r="A165" s="529"/>
      <c r="B165" s="1921"/>
      <c r="C165" s="146" t="s">
        <v>145</v>
      </c>
      <c r="D165" s="146" t="s">
        <v>145</v>
      </c>
      <c r="E165" s="146" t="s">
        <v>145</v>
      </c>
      <c r="F165" s="316"/>
      <c r="G165" s="316"/>
      <c r="H165" s="316"/>
      <c r="I165" s="316"/>
      <c r="J165" s="316"/>
      <c r="K165" s="316"/>
      <c r="L165" s="316"/>
      <c r="M165" s="292"/>
      <c r="N165" s="465"/>
    </row>
    <row r="166" spans="1:14">
      <c r="A166" s="529"/>
      <c r="B166" s="477" t="str">
        <f>IF('Bendras vertinimas'!$B$20="","",'Bendras vertinimas'!$B$20)</f>
        <v>Tiekėjas 1</v>
      </c>
      <c r="C166" s="448" t="str">
        <f>IFERROR(C$160*K138/MAX($K$138:$K$157),"")</f>
        <v/>
      </c>
      <c r="D166" s="448" t="str">
        <f>IFERROR(D$160*L138/MAX($K$138:$K$157),"")</f>
        <v/>
      </c>
      <c r="E166" s="583" t="str">
        <f>IF($E$160=0,"",IF(SUM(U111:AA111)&gt;0,'Bendras vertinimas'!$AS$18,IF(OR(SUM(C166:D166)*$E$160=0,$E$160=0),"",SUM(C166:D166)*$E$160)))</f>
        <v/>
      </c>
      <c r="F166" s="316"/>
      <c r="G166" s="316"/>
      <c r="H166" s="316"/>
      <c r="I166" s="316"/>
      <c r="J166" s="316"/>
      <c r="K166" s="316"/>
      <c r="L166" s="316"/>
      <c r="M166" s="292"/>
      <c r="N166" s="465"/>
    </row>
    <row r="167" spans="1:14">
      <c r="A167" s="529"/>
      <c r="B167" s="477" t="str">
        <f>IF('Bendras vertinimas'!$B$21="","",'Bendras vertinimas'!$B$21)</f>
        <v>Tiekėjas 2</v>
      </c>
      <c r="C167" s="448" t="str">
        <f t="shared" ref="C167:C185" si="12">IFERROR(C$160*K139/MAX($K$138:$K$157),"")</f>
        <v/>
      </c>
      <c r="D167" s="448" t="str">
        <f t="shared" ref="D167:D185" si="13">IFERROR(D$160*L139/MAX($K$138:$K$157),"")</f>
        <v/>
      </c>
      <c r="E167" s="583" t="str">
        <f>IF($E$160=0,"",IF(SUM(U112:AA112)&gt;0,'Bendras vertinimas'!$AS$18,IF(OR(SUM(C167:D167)*$E$160=0,$E$160=0),"",SUM(C167:D167)*$E$160)))</f>
        <v/>
      </c>
      <c r="F167" s="316"/>
      <c r="G167" s="316"/>
      <c r="H167" s="316"/>
      <c r="I167" s="316"/>
      <c r="J167" s="316"/>
      <c r="K167" s="316"/>
      <c r="L167" s="316"/>
      <c r="M167" s="292"/>
      <c r="N167" s="465"/>
    </row>
    <row r="168" spans="1:14">
      <c r="A168" s="529"/>
      <c r="B168" s="477" t="str">
        <f>IF('Bendras vertinimas'!$B$22="","",'Bendras vertinimas'!$B$22)</f>
        <v>Tiekėjas 3</v>
      </c>
      <c r="C168" s="448" t="str">
        <f t="shared" si="12"/>
        <v/>
      </c>
      <c r="D168" s="448" t="str">
        <f t="shared" si="13"/>
        <v/>
      </c>
      <c r="E168" s="583" t="str">
        <f>IF($E$160=0,"",IF(SUM(U113:AA113)&gt;0,'Bendras vertinimas'!$AS$18,IF(OR(SUM(C168:D168)*$E$160=0,$E$160=0),"",SUM(C168:D168)*$E$160)))</f>
        <v/>
      </c>
      <c r="F168" s="316"/>
      <c r="G168" s="316"/>
      <c r="H168" s="316"/>
      <c r="I168" s="316"/>
      <c r="J168" s="316"/>
      <c r="K168" s="316"/>
      <c r="L168" s="316"/>
      <c r="M168" s="292"/>
      <c r="N168" s="465"/>
    </row>
    <row r="169" spans="1:14">
      <c r="A169" s="529"/>
      <c r="B169" s="477" t="str">
        <f>IF('Bendras vertinimas'!$B$23="","",'Bendras vertinimas'!$B$23)</f>
        <v>Tiekėjas 4</v>
      </c>
      <c r="C169" s="448" t="str">
        <f t="shared" si="12"/>
        <v/>
      </c>
      <c r="D169" s="448" t="str">
        <f t="shared" si="13"/>
        <v/>
      </c>
      <c r="E169" s="583" t="str">
        <f>IF($E$160=0,"",IF(SUM(U114:AA114)&gt;0,'Bendras vertinimas'!$AS$18,IF(OR(SUM(C169:D169)*$E$160=0,$E$160=0),"",SUM(C169:D169)*$E$160)))</f>
        <v/>
      </c>
      <c r="F169" s="316"/>
      <c r="G169" s="316"/>
      <c r="H169" s="316"/>
      <c r="I169" s="316"/>
      <c r="J169" s="316"/>
      <c r="K169" s="316"/>
      <c r="L169" s="316"/>
      <c r="M169" s="292"/>
      <c r="N169" s="465"/>
    </row>
    <row r="170" spans="1:14" s="328" customFormat="1">
      <c r="A170" s="529"/>
      <c r="B170" s="477" t="str">
        <f>IF('Bendras vertinimas'!$B$24="","",'Bendras vertinimas'!$B$24)</f>
        <v>Tiekėjas 5</v>
      </c>
      <c r="C170" s="448" t="str">
        <f t="shared" si="12"/>
        <v/>
      </c>
      <c r="D170" s="448" t="str">
        <f t="shared" si="13"/>
        <v/>
      </c>
      <c r="E170" s="583" t="str">
        <f>IF($E$160=0,"",IF(SUM(U115:AA115)&gt;0,'Bendras vertinimas'!$AS$18,IF(OR(SUM(C170:D170)*$E$160=0,$E$160=0),"",SUM(C170:D170)*$E$160)))</f>
        <v/>
      </c>
      <c r="F170" s="316"/>
      <c r="G170" s="316"/>
      <c r="H170" s="316"/>
      <c r="I170" s="316"/>
      <c r="J170" s="316"/>
      <c r="K170" s="316"/>
      <c r="L170" s="316"/>
      <c r="M170" s="292"/>
      <c r="N170" s="529"/>
    </row>
    <row r="171" spans="1:14" s="328" customFormat="1">
      <c r="A171" s="529"/>
      <c r="B171" s="477" t="str">
        <f>IF('Bendras vertinimas'!$B$25="","",'Bendras vertinimas'!$B$25)</f>
        <v>Tiekėjas 6</v>
      </c>
      <c r="C171" s="448" t="str">
        <f t="shared" si="12"/>
        <v/>
      </c>
      <c r="D171" s="448" t="str">
        <f t="shared" si="13"/>
        <v/>
      </c>
      <c r="E171" s="583" t="str">
        <f>IF($E$160=0,"",IF(SUM(U116:AA116)&gt;0,'Bendras vertinimas'!$AS$18,IF(OR(SUM(C171:D171)*$E$160=0,$E$160=0),"",SUM(C171:D171)*$E$160)))</f>
        <v/>
      </c>
      <c r="F171" s="316"/>
      <c r="G171" s="316"/>
      <c r="H171" s="316"/>
      <c r="I171" s="316"/>
      <c r="J171" s="316"/>
      <c r="K171" s="316"/>
      <c r="L171" s="316"/>
      <c r="M171" s="292"/>
      <c r="N171" s="529"/>
    </row>
    <row r="172" spans="1:14" s="328" customFormat="1">
      <c r="A172" s="529"/>
      <c r="B172" s="477" t="str">
        <f>IF('Bendras vertinimas'!$B$26="","",'Bendras vertinimas'!$B$26)</f>
        <v>Tiekėjas 7</v>
      </c>
      <c r="C172" s="448" t="str">
        <f t="shared" si="12"/>
        <v/>
      </c>
      <c r="D172" s="448" t="str">
        <f t="shared" si="13"/>
        <v/>
      </c>
      <c r="E172" s="583" t="str">
        <f>IF($E$160=0,"",IF(SUM(U117:AA117)&gt;0,'Bendras vertinimas'!$AS$18,IF(OR(SUM(C172:D172)*$E$160=0,$E$160=0),"",SUM(C172:D172)*$E$160)))</f>
        <v/>
      </c>
      <c r="F172" s="316"/>
      <c r="G172" s="316"/>
      <c r="H172" s="316"/>
      <c r="I172" s="316"/>
      <c r="J172" s="316"/>
      <c r="K172" s="316"/>
      <c r="L172" s="316"/>
      <c r="M172" s="292"/>
      <c r="N172" s="529"/>
    </row>
    <row r="173" spans="1:14" s="328" customFormat="1">
      <c r="A173" s="529"/>
      <c r="B173" s="477" t="str">
        <f>IF('Bendras vertinimas'!$B$27="","",'Bendras vertinimas'!$B$27)</f>
        <v>Tiekėjas 8</v>
      </c>
      <c r="C173" s="448" t="str">
        <f t="shared" si="12"/>
        <v/>
      </c>
      <c r="D173" s="448" t="str">
        <f t="shared" si="13"/>
        <v/>
      </c>
      <c r="E173" s="583" t="str">
        <f>IF($E$160=0,"",IF(SUM(U118:AA118)&gt;0,'Bendras vertinimas'!$AS$18,IF(OR(SUM(C173:D173)*$E$160=0,$E$160=0),"",SUM(C173:D173)*$E$160)))</f>
        <v/>
      </c>
      <c r="F173" s="316"/>
      <c r="G173" s="316"/>
      <c r="H173" s="316"/>
      <c r="I173" s="316"/>
      <c r="J173" s="316"/>
      <c r="K173" s="316"/>
      <c r="L173" s="316"/>
      <c r="M173" s="292"/>
      <c r="N173" s="529"/>
    </row>
    <row r="174" spans="1:14" s="328" customFormat="1">
      <c r="A174" s="529"/>
      <c r="B174" s="477" t="str">
        <f>IF('Bendras vertinimas'!$B$28="","",'Bendras vertinimas'!$B$28)</f>
        <v>Tiekėjas 9</v>
      </c>
      <c r="C174" s="448" t="str">
        <f t="shared" si="12"/>
        <v/>
      </c>
      <c r="D174" s="448" t="str">
        <f t="shared" si="13"/>
        <v/>
      </c>
      <c r="E174" s="583" t="str">
        <f>IF($E$160=0,"",IF(SUM(U119:AA119)&gt;0,'Bendras vertinimas'!$AS$18,IF(OR(SUM(C174:D174)*$E$160=0,$E$160=0),"",SUM(C174:D174)*$E$160)))</f>
        <v/>
      </c>
      <c r="F174" s="316"/>
      <c r="G174" s="316"/>
      <c r="H174" s="316"/>
      <c r="I174" s="316"/>
      <c r="J174" s="316"/>
      <c r="K174" s="316"/>
      <c r="L174" s="316"/>
      <c r="M174" s="292"/>
      <c r="N174" s="529"/>
    </row>
    <row r="175" spans="1:14" s="328" customFormat="1">
      <c r="A175" s="529"/>
      <c r="B175" s="477" t="str">
        <f>IF('Bendras vertinimas'!$B$29="","",'Bendras vertinimas'!$B$29)</f>
        <v>Tiekėjas 10</v>
      </c>
      <c r="C175" s="448" t="str">
        <f t="shared" si="12"/>
        <v/>
      </c>
      <c r="D175" s="448" t="str">
        <f t="shared" si="13"/>
        <v/>
      </c>
      <c r="E175" s="583" t="str">
        <f>IF($E$160=0,"",IF(SUM(U120:AA120)&gt;0,'Bendras vertinimas'!$AS$18,IF(OR(SUM(C175:D175)*$E$160=0,$E$160=0),"",SUM(C175:D175)*$E$160)))</f>
        <v/>
      </c>
      <c r="F175" s="316"/>
      <c r="G175" s="316"/>
      <c r="H175" s="316"/>
      <c r="I175" s="316"/>
      <c r="J175" s="316"/>
      <c r="K175" s="316"/>
      <c r="L175" s="316"/>
      <c r="M175" s="292"/>
      <c r="N175" s="529"/>
    </row>
    <row r="176" spans="1:14" s="328" customFormat="1">
      <c r="A176" s="529"/>
      <c r="B176" s="477" t="str">
        <f>IF('Bendras vertinimas'!$B$30="","",'Bendras vertinimas'!$B$30)</f>
        <v>Tiekėjas 11</v>
      </c>
      <c r="C176" s="448" t="str">
        <f t="shared" si="12"/>
        <v/>
      </c>
      <c r="D176" s="448" t="str">
        <f t="shared" si="13"/>
        <v/>
      </c>
      <c r="E176" s="583" t="str">
        <f>IF($E$160=0,"",IF(SUM(U121:AA121)&gt;0,'Bendras vertinimas'!$AS$18,IF(OR(SUM(C176:D176)*$E$160=0,$E$160=0),"",SUM(C176:D176)*$E$160)))</f>
        <v/>
      </c>
      <c r="F176" s="316"/>
      <c r="G176" s="316"/>
      <c r="H176" s="316"/>
      <c r="I176" s="316"/>
      <c r="J176" s="316"/>
      <c r="K176" s="316"/>
      <c r="L176" s="316"/>
      <c r="M176" s="292"/>
      <c r="N176" s="529"/>
    </row>
    <row r="177" spans="1:14" s="328" customFormat="1">
      <c r="A177" s="529"/>
      <c r="B177" s="477" t="str">
        <f>IF('Bendras vertinimas'!$B$31="","",'Bendras vertinimas'!$B$31)</f>
        <v>Tiekėjas 12</v>
      </c>
      <c r="C177" s="448" t="str">
        <f t="shared" si="12"/>
        <v/>
      </c>
      <c r="D177" s="448" t="str">
        <f t="shared" si="13"/>
        <v/>
      </c>
      <c r="E177" s="583" t="str">
        <f>IF($E$160=0,"",IF(SUM(U122:AA122)&gt;0,'Bendras vertinimas'!$AS$18,IF(OR(SUM(C177:D177)*$E$160=0,$E$160=0),"",SUM(C177:D177)*$E$160)))</f>
        <v/>
      </c>
      <c r="F177" s="316"/>
      <c r="G177" s="316"/>
      <c r="H177" s="316"/>
      <c r="I177" s="316"/>
      <c r="J177" s="316"/>
      <c r="K177" s="316"/>
      <c r="L177" s="316"/>
      <c r="M177" s="292"/>
      <c r="N177" s="529"/>
    </row>
    <row r="178" spans="1:14" s="328" customFormat="1">
      <c r="A178" s="529"/>
      <c r="B178" s="477" t="str">
        <f>IF('Bendras vertinimas'!$B$32="","",'Bendras vertinimas'!$B$32)</f>
        <v>Tiekėjas 13</v>
      </c>
      <c r="C178" s="448" t="str">
        <f t="shared" si="12"/>
        <v/>
      </c>
      <c r="D178" s="448" t="str">
        <f t="shared" si="13"/>
        <v/>
      </c>
      <c r="E178" s="583" t="str">
        <f>IF($E$160=0,"",IF(SUM(U123:AA123)&gt;0,'Bendras vertinimas'!$AS$18,IF(OR(SUM(C178:D178)*$E$160=0,$E$160=0),"",SUM(C178:D178)*$E$160)))</f>
        <v/>
      </c>
      <c r="F178" s="316"/>
      <c r="G178" s="316"/>
      <c r="H178" s="316"/>
      <c r="I178" s="316"/>
      <c r="J178" s="316"/>
      <c r="K178" s="316"/>
      <c r="L178" s="316"/>
      <c r="M178" s="292"/>
      <c r="N178" s="529"/>
    </row>
    <row r="179" spans="1:14" s="328" customFormat="1">
      <c r="A179" s="529"/>
      <c r="B179" s="477" t="str">
        <f>IF('Bendras vertinimas'!$B$33="","",'Bendras vertinimas'!$B$33)</f>
        <v>Tiekėjas 14</v>
      </c>
      <c r="C179" s="448" t="str">
        <f t="shared" si="12"/>
        <v/>
      </c>
      <c r="D179" s="448" t="str">
        <f t="shared" si="13"/>
        <v/>
      </c>
      <c r="E179" s="583" t="str">
        <f>IF($E$160=0,"",IF(SUM(U124:AA124)&gt;0,'Bendras vertinimas'!$AS$18,IF(OR(SUM(C179:D179)*$E$160=0,$E$160=0),"",SUM(C179:D179)*$E$160)))</f>
        <v/>
      </c>
      <c r="F179" s="316"/>
      <c r="G179" s="316"/>
      <c r="H179" s="316"/>
      <c r="I179" s="316"/>
      <c r="J179" s="316"/>
      <c r="K179" s="316"/>
      <c r="L179" s="316"/>
      <c r="M179" s="292"/>
      <c r="N179" s="529"/>
    </row>
    <row r="180" spans="1:14" s="328" customFormat="1">
      <c r="A180" s="529"/>
      <c r="B180" s="477" t="str">
        <f>IF('Bendras vertinimas'!$B$34="","",'Bendras vertinimas'!$B$34)</f>
        <v>Tiekėjas 15</v>
      </c>
      <c r="C180" s="448" t="str">
        <f t="shared" si="12"/>
        <v/>
      </c>
      <c r="D180" s="448" t="str">
        <f t="shared" si="13"/>
        <v/>
      </c>
      <c r="E180" s="583" t="str">
        <f>IF($E$160=0,"",IF(SUM(U125:AA125)&gt;0,'Bendras vertinimas'!$AS$18,IF(OR(SUM(C180:D180)*$E$160=0,$E$160=0),"",SUM(C180:D180)*$E$160)))</f>
        <v/>
      </c>
      <c r="F180" s="316"/>
      <c r="G180" s="316"/>
      <c r="H180" s="316"/>
      <c r="I180" s="316"/>
      <c r="J180" s="316"/>
      <c r="K180" s="316"/>
      <c r="L180" s="316"/>
      <c r="M180" s="292"/>
      <c r="N180" s="529"/>
    </row>
    <row r="181" spans="1:14" s="328" customFormat="1">
      <c r="A181" s="529"/>
      <c r="B181" s="477" t="str">
        <f>IF('Bendras vertinimas'!$B$35="","",'Bendras vertinimas'!$B$35)</f>
        <v>Tiekėjas 16</v>
      </c>
      <c r="C181" s="448" t="str">
        <f t="shared" si="12"/>
        <v/>
      </c>
      <c r="D181" s="448" t="str">
        <f t="shared" si="13"/>
        <v/>
      </c>
      <c r="E181" s="583" t="str">
        <f>IF($E$160=0,"",IF(SUM(U126:AA126)&gt;0,'Bendras vertinimas'!$AS$18,IF(OR(SUM(C181:D181)*$E$160=0,$E$160=0),"",SUM(C181:D181)*$E$160)))</f>
        <v/>
      </c>
      <c r="F181" s="316"/>
      <c r="G181" s="316"/>
      <c r="H181" s="316"/>
      <c r="I181" s="316"/>
      <c r="J181" s="316"/>
      <c r="K181" s="316"/>
      <c r="L181" s="316"/>
      <c r="M181" s="292"/>
      <c r="N181" s="529"/>
    </row>
    <row r="182" spans="1:14" s="328" customFormat="1">
      <c r="A182" s="529"/>
      <c r="B182" s="477" t="str">
        <f>IF('Bendras vertinimas'!$B$36="","",'Bendras vertinimas'!$B$36)</f>
        <v>Tiekėjas 17</v>
      </c>
      <c r="C182" s="448" t="str">
        <f t="shared" si="12"/>
        <v/>
      </c>
      <c r="D182" s="448" t="str">
        <f t="shared" si="13"/>
        <v/>
      </c>
      <c r="E182" s="583" t="str">
        <f>IF($E$160=0,"",IF(SUM(U127:AA127)&gt;0,'Bendras vertinimas'!$AS$18,IF(OR(SUM(C182:D182)*$E$160=0,$E$160=0),"",SUM(C182:D182)*$E$160)))</f>
        <v/>
      </c>
      <c r="F182" s="316"/>
      <c r="G182" s="316"/>
      <c r="H182" s="316"/>
      <c r="I182" s="316"/>
      <c r="J182" s="316"/>
      <c r="K182" s="316"/>
      <c r="L182" s="316"/>
      <c r="M182" s="292"/>
      <c r="N182" s="529"/>
    </row>
    <row r="183" spans="1:14" s="328" customFormat="1">
      <c r="A183" s="529"/>
      <c r="B183" s="477" t="str">
        <f>IF('Bendras vertinimas'!$B$37="","",'Bendras vertinimas'!$B$37)</f>
        <v>Tiekėjas 18</v>
      </c>
      <c r="C183" s="448" t="str">
        <f t="shared" si="12"/>
        <v/>
      </c>
      <c r="D183" s="448" t="str">
        <f t="shared" si="13"/>
        <v/>
      </c>
      <c r="E183" s="583" t="str">
        <f>IF($E$160=0,"",IF(SUM(U128:AA128)&gt;0,'Bendras vertinimas'!$AS$18,IF(OR(SUM(C183:D183)*$E$160=0,$E$160=0),"",SUM(C183:D183)*$E$160)))</f>
        <v/>
      </c>
      <c r="F183" s="316"/>
      <c r="G183" s="316"/>
      <c r="H183" s="316"/>
      <c r="I183" s="316"/>
      <c r="J183" s="316"/>
      <c r="K183" s="316"/>
      <c r="L183" s="316"/>
      <c r="M183" s="292"/>
      <c r="N183" s="529"/>
    </row>
    <row r="184" spans="1:14" s="328" customFormat="1">
      <c r="A184" s="529"/>
      <c r="B184" s="477" t="str">
        <f>IF('Bendras vertinimas'!$B$38="","",'Bendras vertinimas'!$B$38)</f>
        <v>Tiekėjas 19</v>
      </c>
      <c r="C184" s="448" t="str">
        <f t="shared" si="12"/>
        <v/>
      </c>
      <c r="D184" s="448" t="str">
        <f t="shared" si="13"/>
        <v/>
      </c>
      <c r="E184" s="583" t="str">
        <f>IF($E$160=0,"",IF(SUM(U129:AA129)&gt;0,'Bendras vertinimas'!$AS$18,IF(OR(SUM(C184:D184)*$E$160=0,$E$160=0),"",SUM(C184:D184)*$E$160)))</f>
        <v/>
      </c>
      <c r="F184" s="316"/>
      <c r="G184" s="316"/>
      <c r="H184" s="316"/>
      <c r="I184" s="316"/>
      <c r="J184" s="316"/>
      <c r="K184" s="316"/>
      <c r="L184" s="316"/>
      <c r="M184" s="292"/>
      <c r="N184" s="529"/>
    </row>
    <row r="185" spans="1:14" s="328" customFormat="1">
      <c r="A185" s="529"/>
      <c r="B185" s="477" t="str">
        <f>IF('Bendras vertinimas'!$B$39="","",'Bendras vertinimas'!$B$39)</f>
        <v>Tiekėjas 20</v>
      </c>
      <c r="C185" s="448" t="str">
        <f t="shared" si="12"/>
        <v/>
      </c>
      <c r="D185" s="448" t="str">
        <f t="shared" si="13"/>
        <v/>
      </c>
      <c r="E185" s="583" t="str">
        <f>IF($E$160=0,"",IF(SUM(U130:AA130)&gt;0,'Bendras vertinimas'!$AS$18,IF(OR(SUM(C185:D185)*$E$160=0,$E$160=0),"",SUM(C185:D185)*$E$160)))</f>
        <v/>
      </c>
      <c r="F185" s="316"/>
      <c r="G185" s="316"/>
      <c r="H185" s="316"/>
      <c r="I185" s="316"/>
      <c r="J185" s="316"/>
      <c r="K185" s="316"/>
      <c r="L185" s="316"/>
      <c r="M185" s="292"/>
      <c r="N185" s="529"/>
    </row>
    <row r="186" spans="1:14" s="328" customFormat="1" ht="9.9499999999999993" customHeight="1">
      <c r="A186" s="529"/>
      <c r="B186" s="316"/>
      <c r="C186" s="316"/>
      <c r="D186" s="316"/>
      <c r="E186" s="316"/>
      <c r="F186" s="316"/>
      <c r="G186" s="316"/>
      <c r="H186" s="316"/>
      <c r="I186" s="316"/>
      <c r="J186" s="316"/>
      <c r="K186" s="316"/>
      <c r="L186" s="316"/>
      <c r="M186" s="292"/>
      <c r="N186" s="529"/>
    </row>
    <row r="187" spans="1:14" ht="5.0999999999999996" customHeight="1">
      <c r="A187" s="529"/>
      <c r="B187" s="465"/>
      <c r="C187" s="465"/>
      <c r="D187" s="465"/>
      <c r="E187" s="465"/>
      <c r="F187" s="465"/>
      <c r="G187" s="465"/>
      <c r="H187" s="465"/>
      <c r="I187" s="465"/>
      <c r="J187" s="465"/>
      <c r="K187" s="465"/>
      <c r="L187" s="465"/>
      <c r="M187" s="465"/>
      <c r="N187" s="465"/>
    </row>
    <row r="188" spans="1:14">
      <c r="K188" s="142"/>
      <c r="L188" s="158" t="s">
        <v>631</v>
      </c>
    </row>
    <row r="190" spans="1:14">
      <c r="C190" s="1200"/>
      <c r="D190" s="1200"/>
    </row>
    <row r="191" spans="1:14" hidden="1">
      <c r="C191" s="317">
        <f>IF(U23=TRUE,K35,0)</f>
        <v>0</v>
      </c>
      <c r="D191" s="317">
        <f>IF(U24=TRUE,K42,0)</f>
        <v>0</v>
      </c>
      <c r="E191" s="307" t="s">
        <v>123</v>
      </c>
    </row>
    <row r="192" spans="1:14" hidden="1">
      <c r="C192" s="307">
        <f>IF(C191=0,0,MAX($B192:B192)+1)</f>
        <v>0</v>
      </c>
      <c r="D192" s="307">
        <f>IF(D191=0,0,MAX($B192:C192)+1)</f>
        <v>0</v>
      </c>
      <c r="E192" s="307" t="s">
        <v>394</v>
      </c>
      <c r="F192" s="307"/>
    </row>
    <row r="193" spans="3:10" hidden="1">
      <c r="C193" s="307">
        <f>IFERROR(IF(C191=0,0,C191/SUM($C191:$D191)),"")</f>
        <v>0</v>
      </c>
      <c r="D193" s="307">
        <f>IFERROR(IF(D191=0,0,D191/SUM($C191:$D191)),"")</f>
        <v>0</v>
      </c>
      <c r="E193" s="307" t="s">
        <v>395</v>
      </c>
      <c r="F193" s="307"/>
    </row>
    <row r="194" spans="3:10" hidden="1">
      <c r="C194" s="307">
        <f>ROUND(C193,$F194)</f>
        <v>0</v>
      </c>
      <c r="D194" s="307">
        <f>ROUND(D193,$F194)</f>
        <v>0</v>
      </c>
      <c r="E194" s="307" t="s">
        <v>396</v>
      </c>
      <c r="F194" s="307">
        <v>3</v>
      </c>
    </row>
    <row r="195" spans="3:10" hidden="1">
      <c r="C195" s="307">
        <f>IF(C192=MAX($C192:$D192),0,1)</f>
        <v>0</v>
      </c>
      <c r="D195" s="307">
        <f>IF(D192=MAX($C192:$D192),0,1)</f>
        <v>0</v>
      </c>
      <c r="E195" s="307"/>
      <c r="F195" s="307"/>
    </row>
    <row r="196" spans="3:10" hidden="1">
      <c r="C196" s="307">
        <f>IF(C195=0,1-SUMIFS($C194:$D194,$C195:$D195,1),C194)</f>
        <v>1</v>
      </c>
      <c r="D196" s="307">
        <f>IF(D195=0,1-SUMIFS($C194:$D194,$C195:$D195,1),D194)</f>
        <v>1</v>
      </c>
      <c r="E196" s="307" t="s">
        <v>397</v>
      </c>
      <c r="F196" s="307">
        <f>SUM(C196:D196)</f>
        <v>2</v>
      </c>
    </row>
    <row r="197" spans="3:10" hidden="1"/>
    <row r="198" spans="3:10" hidden="1">
      <c r="C198" s="317">
        <f>V36</f>
        <v>1</v>
      </c>
      <c r="D198" s="317">
        <f>V37</f>
        <v>1</v>
      </c>
      <c r="E198" s="317">
        <f>V38</f>
        <v>1</v>
      </c>
      <c r="F198" s="317"/>
      <c r="G198" s="317">
        <f>V43</f>
        <v>1</v>
      </c>
      <c r="H198" s="317">
        <f>V44</f>
        <v>1</v>
      </c>
      <c r="I198" s="317">
        <f>V45</f>
        <v>1</v>
      </c>
      <c r="J198" s="317"/>
    </row>
  </sheetData>
  <sheetProtection algorithmName="SHA-512" hashValue="XNM0ydvwVQ50posffEOnXdMhI+oxx1P8bBkugcGG2W9gSJ00YawaiUu6/CJ/j+DpFAIOXqYh7R5ZhmBoDmUUOw==" saltValue="rSFeJAbHyO7vBCTlMqQUow==" spinCount="100000" sheet="1" objects="1" scenarios="1"/>
  <customSheetViews>
    <customSheetView guid="{AE7FCA23-A141-42BB-B68F-DD99A7DC8BEA}" scale="130" showPageBreaks="1" showGridLines="0" printArea="1" hiddenRows="1" topLeftCell="A71">
      <selection activeCell="B50" sqref="B50"/>
      <rowBreaks count="3" manualBreakCount="3">
        <brk id="39" max="13" man="1"/>
        <brk id="65" max="13" man="1"/>
        <brk id="114" max="13" man="1"/>
      </rowBreaks>
      <pageMargins left="0.39370078740157483" right="0.39370078740157483" top="0.39370078740157483" bottom="0.19685039370078741" header="0.31496062992125984" footer="0.31496062992125984"/>
      <printOptions horizontalCentered="1"/>
      <pageSetup scale="84" orientation="landscape" r:id="rId1"/>
    </customSheetView>
    <customSheetView guid="{A2242E59-B958-429D-B3CE-85E415A7ABA5}" showGridLines="0" hiddenRows="1">
      <selection activeCell="A7" sqref="A7:N7"/>
      <rowBreaks count="3" manualBreakCount="3">
        <brk id="38" max="13" man="1"/>
        <brk id="66" max="13" man="1"/>
        <brk id="128" max="13" man="1"/>
      </rowBreaks>
      <pageMargins left="0.39370078740157483" right="0.39370078740157483" top="0.39370078740157483" bottom="0.19685039370078741" header="0.31496062992125984" footer="0.31496062992125984"/>
      <printOptions horizontalCentered="1"/>
      <pageSetup scale="84" orientation="landscape" r:id="rId2"/>
    </customSheetView>
  </customSheetViews>
  <mergeCells count="64">
    <mergeCell ref="G92:I92"/>
    <mergeCell ref="E98:M103"/>
    <mergeCell ref="B35:B40"/>
    <mergeCell ref="C39:J40"/>
    <mergeCell ref="K35:K40"/>
    <mergeCell ref="C46:J46"/>
    <mergeCell ref="C49:J49"/>
    <mergeCell ref="C35:J35"/>
    <mergeCell ref="D36:I36"/>
    <mergeCell ref="D37:I37"/>
    <mergeCell ref="D38:I38"/>
    <mergeCell ref="C41:J41"/>
    <mergeCell ref="C56:L57"/>
    <mergeCell ref="B93:B96"/>
    <mergeCell ref="C92:E92"/>
    <mergeCell ref="E86:M90"/>
    <mergeCell ref="K21:K22"/>
    <mergeCell ref="B22:B25"/>
    <mergeCell ref="A1:N1"/>
    <mergeCell ref="A7:N7"/>
    <mergeCell ref="B12:K12"/>
    <mergeCell ref="B13:L13"/>
    <mergeCell ref="A10:M10"/>
    <mergeCell ref="B15:M17"/>
    <mergeCell ref="B19:M19"/>
    <mergeCell ref="C18:K18"/>
    <mergeCell ref="C21:J21"/>
    <mergeCell ref="C22:J22"/>
    <mergeCell ref="C23:J23"/>
    <mergeCell ref="C24:J24"/>
    <mergeCell ref="C25:J25"/>
    <mergeCell ref="B133:L133"/>
    <mergeCell ref="B164:B165"/>
    <mergeCell ref="B108:B110"/>
    <mergeCell ref="B105:M105"/>
    <mergeCell ref="C67:L69"/>
    <mergeCell ref="A71:B71"/>
    <mergeCell ref="A72:B72"/>
    <mergeCell ref="A73:B73"/>
    <mergeCell ref="A74:B74"/>
    <mergeCell ref="B135:B137"/>
    <mergeCell ref="C108:E108"/>
    <mergeCell ref="G108:I108"/>
    <mergeCell ref="C135:E135"/>
    <mergeCell ref="G135:I135"/>
    <mergeCell ref="B132:L132"/>
    <mergeCell ref="A76:M76"/>
    <mergeCell ref="A75:B75"/>
    <mergeCell ref="B42:B49"/>
    <mergeCell ref="C42:J42"/>
    <mergeCell ref="C51:K51"/>
    <mergeCell ref="C59:L62"/>
    <mergeCell ref="B64:L64"/>
    <mergeCell ref="B53:L54"/>
    <mergeCell ref="K42:K49"/>
    <mergeCell ref="D43:I43"/>
    <mergeCell ref="D44:I44"/>
    <mergeCell ref="W45:AE49"/>
    <mergeCell ref="C47:J47"/>
    <mergeCell ref="B28:I30"/>
    <mergeCell ref="B31:I31"/>
    <mergeCell ref="D45:I45"/>
    <mergeCell ref="C48:J48"/>
    <mergeCell ref="C34:J34"/>
  </mergeCells>
  <conditionalFormatting sqref="C23:K27 C32:K35 C41:K45 C39 C36:J38 K46:K49 J28:K31">
    <cfRule type="expression" dxfId="84" priority="3">
      <formula>$V23=1</formula>
    </cfRule>
  </conditionalFormatting>
  <conditionalFormatting sqref="C111:J130 C138:J157">
    <cfRule type="expression" dxfId="83" priority="32">
      <formula>C$198=1</formula>
    </cfRule>
  </conditionalFormatting>
  <conditionalFormatting sqref="C111:E130 G111:I130">
    <cfRule type="expression" dxfId="82" priority="193">
      <formula>U111=1</formula>
    </cfRule>
  </conditionalFormatting>
  <printOptions horizontalCentered="1"/>
  <pageMargins left="0.39370078740157483" right="0.39370078740157483" top="0.39370078740157483" bottom="0.19685039370078741" header="0.31496062992125984" footer="0.31496062992125984"/>
  <pageSetup scale="84" orientation="landscape" r:id="rId3"/>
  <rowBreaks count="3" manualBreakCount="3">
    <brk id="39" max="13" man="1"/>
    <brk id="70" max="13" man="1"/>
    <brk id="119" max="13" man="1"/>
  </rowBreaks>
  <ignoredErrors>
    <ignoredError sqref="C36:C38"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66573" r:id="rId6" name="Check Box 13">
              <controlPr locked="0" defaultSize="0" autoFill="0" autoLine="0" autoPict="0">
                <anchor moveWithCells="1">
                  <from>
                    <xdr:col>9</xdr:col>
                    <xdr:colOff>180975</xdr:colOff>
                    <xdr:row>35</xdr:row>
                    <xdr:rowOff>47625</xdr:rowOff>
                  </from>
                  <to>
                    <xdr:col>9</xdr:col>
                    <xdr:colOff>457200</xdr:colOff>
                    <xdr:row>35</xdr:row>
                    <xdr:rowOff>266700</xdr:rowOff>
                  </to>
                </anchor>
              </controlPr>
            </control>
          </mc:Choice>
        </mc:AlternateContent>
        <mc:AlternateContent xmlns:mc="http://schemas.openxmlformats.org/markup-compatibility/2006">
          <mc:Choice Requires="x14">
            <control shapeId="66575" r:id="rId7" name="Check Box 15">
              <controlPr locked="0" defaultSize="0" autoFill="0" autoLine="0" autoPict="0">
                <anchor moveWithCells="1">
                  <from>
                    <xdr:col>9</xdr:col>
                    <xdr:colOff>180975</xdr:colOff>
                    <xdr:row>36</xdr:row>
                    <xdr:rowOff>38100</xdr:rowOff>
                  </from>
                  <to>
                    <xdr:col>9</xdr:col>
                    <xdr:colOff>457200</xdr:colOff>
                    <xdr:row>36</xdr:row>
                    <xdr:rowOff>257175</xdr:rowOff>
                  </to>
                </anchor>
              </controlPr>
            </control>
          </mc:Choice>
        </mc:AlternateContent>
        <mc:AlternateContent xmlns:mc="http://schemas.openxmlformats.org/markup-compatibility/2006">
          <mc:Choice Requires="x14">
            <control shapeId="66576" r:id="rId8" name="Check Box 16">
              <controlPr locked="0" defaultSize="0" autoFill="0" autoLine="0" autoPict="0">
                <anchor moveWithCells="1">
                  <from>
                    <xdr:col>9</xdr:col>
                    <xdr:colOff>180975</xdr:colOff>
                    <xdr:row>37</xdr:row>
                    <xdr:rowOff>28575</xdr:rowOff>
                  </from>
                  <to>
                    <xdr:col>9</xdr:col>
                    <xdr:colOff>457200</xdr:colOff>
                    <xdr:row>37</xdr:row>
                    <xdr:rowOff>247650</xdr:rowOff>
                  </to>
                </anchor>
              </controlPr>
            </control>
          </mc:Choice>
        </mc:AlternateContent>
        <mc:AlternateContent xmlns:mc="http://schemas.openxmlformats.org/markup-compatibility/2006">
          <mc:Choice Requires="x14">
            <control shapeId="66578" r:id="rId9" name="Check Box 18">
              <controlPr locked="0" defaultSize="0" autoFill="0" autoLine="0" autoPict="0">
                <anchor moveWithCells="1">
                  <from>
                    <xdr:col>10</xdr:col>
                    <xdr:colOff>200025</xdr:colOff>
                    <xdr:row>21</xdr:row>
                    <xdr:rowOff>428625</xdr:rowOff>
                  </from>
                  <to>
                    <xdr:col>10</xdr:col>
                    <xdr:colOff>476250</xdr:colOff>
                    <xdr:row>23</xdr:row>
                    <xdr:rowOff>0</xdr:rowOff>
                  </to>
                </anchor>
              </controlPr>
            </control>
          </mc:Choice>
        </mc:AlternateContent>
        <mc:AlternateContent xmlns:mc="http://schemas.openxmlformats.org/markup-compatibility/2006">
          <mc:Choice Requires="x14">
            <control shapeId="66579" r:id="rId10" name="Check Box 19">
              <controlPr locked="0" defaultSize="0" autoFill="0" autoLine="0" autoPict="0">
                <anchor moveWithCells="1">
                  <from>
                    <xdr:col>10</xdr:col>
                    <xdr:colOff>200025</xdr:colOff>
                    <xdr:row>22</xdr:row>
                    <xdr:rowOff>171450</xdr:rowOff>
                  </from>
                  <to>
                    <xdr:col>10</xdr:col>
                    <xdr:colOff>476250</xdr:colOff>
                    <xdr:row>24</xdr:row>
                    <xdr:rowOff>19050</xdr:rowOff>
                  </to>
                </anchor>
              </controlPr>
            </control>
          </mc:Choice>
        </mc:AlternateContent>
        <mc:AlternateContent xmlns:mc="http://schemas.openxmlformats.org/markup-compatibility/2006">
          <mc:Choice Requires="x14">
            <control shapeId="66580" r:id="rId11" name="Check Box 20">
              <controlPr locked="0" defaultSize="0" autoFill="0" autoLine="0" autoPict="0">
                <anchor moveWithCells="1">
                  <from>
                    <xdr:col>9</xdr:col>
                    <xdr:colOff>171450</xdr:colOff>
                    <xdr:row>42</xdr:row>
                    <xdr:rowOff>9525</xdr:rowOff>
                  </from>
                  <to>
                    <xdr:col>9</xdr:col>
                    <xdr:colOff>447675</xdr:colOff>
                    <xdr:row>42</xdr:row>
                    <xdr:rowOff>228600</xdr:rowOff>
                  </to>
                </anchor>
              </controlPr>
            </control>
          </mc:Choice>
        </mc:AlternateContent>
        <mc:AlternateContent xmlns:mc="http://schemas.openxmlformats.org/markup-compatibility/2006">
          <mc:Choice Requires="x14">
            <control shapeId="66581" r:id="rId12" name="Check Box 21">
              <controlPr locked="0" defaultSize="0" autoFill="0" autoLine="0" autoPict="0">
                <anchor moveWithCells="1">
                  <from>
                    <xdr:col>9</xdr:col>
                    <xdr:colOff>190500</xdr:colOff>
                    <xdr:row>43</xdr:row>
                    <xdr:rowOff>38100</xdr:rowOff>
                  </from>
                  <to>
                    <xdr:col>9</xdr:col>
                    <xdr:colOff>466725</xdr:colOff>
                    <xdr:row>43</xdr:row>
                    <xdr:rowOff>257175</xdr:rowOff>
                  </to>
                </anchor>
              </controlPr>
            </control>
          </mc:Choice>
        </mc:AlternateContent>
        <mc:AlternateContent xmlns:mc="http://schemas.openxmlformats.org/markup-compatibility/2006">
          <mc:Choice Requires="x14">
            <control shapeId="66582" r:id="rId13" name="Check Box 22">
              <controlPr locked="0" defaultSize="0" autoFill="0" autoLine="0" autoPict="0">
                <anchor moveWithCells="1">
                  <from>
                    <xdr:col>9</xdr:col>
                    <xdr:colOff>190500</xdr:colOff>
                    <xdr:row>44</xdr:row>
                    <xdr:rowOff>28575</xdr:rowOff>
                  </from>
                  <to>
                    <xdr:col>9</xdr:col>
                    <xdr:colOff>466725</xdr:colOff>
                    <xdr:row>44</xdr:row>
                    <xdr:rowOff>247650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3"/>
  <sheetViews>
    <sheetView showGridLines="0" showRowColHeaders="0" zoomScaleNormal="100" zoomScaleSheetLayoutView="100" workbookViewId="0">
      <selection activeCell="F105" sqref="F105"/>
    </sheetView>
  </sheetViews>
  <sheetFormatPr defaultRowHeight="15"/>
  <cols>
    <col min="1" max="1" width="4.42578125" style="693" customWidth="1"/>
    <col min="2" max="2" width="20.7109375" style="676" customWidth="1"/>
    <col min="3" max="6" width="9.140625" style="676" customWidth="1"/>
    <col min="7" max="7" width="7.85546875" style="676" customWidth="1"/>
    <col min="8" max="10" width="9.140625" style="676" customWidth="1"/>
    <col min="11" max="11" width="7.5703125" style="676" customWidth="1"/>
    <col min="12" max="12" width="8.7109375" style="676" customWidth="1"/>
    <col min="13" max="13" width="8.5703125" style="676" customWidth="1"/>
    <col min="14" max="14" width="5.7109375" style="676" customWidth="1"/>
    <col min="15" max="15" width="0.85546875" style="676" customWidth="1"/>
    <col min="16" max="20" width="9.140625" style="676"/>
    <col min="21" max="22" width="9.140625" style="1264" hidden="1" customWidth="1"/>
    <col min="23" max="24" width="0" style="676" hidden="1" customWidth="1"/>
    <col min="25" max="16384" width="9.140625" style="676"/>
  </cols>
  <sheetData>
    <row r="1" spans="1:15" ht="30" customHeight="1">
      <c r="A1" s="1895" t="s">
        <v>696</v>
      </c>
      <c r="B1" s="1895"/>
      <c r="C1" s="1895"/>
      <c r="D1" s="1895"/>
      <c r="E1" s="1895"/>
      <c r="F1" s="1895"/>
      <c r="G1" s="1895"/>
      <c r="H1" s="1895"/>
      <c r="I1" s="1895"/>
      <c r="J1" s="1895"/>
      <c r="K1" s="1895"/>
      <c r="L1" s="1895"/>
      <c r="M1" s="1895"/>
      <c r="N1" s="1895"/>
      <c r="O1" s="1895"/>
    </row>
    <row r="2" spans="1:15" ht="5.0999999999999996" customHeight="1">
      <c r="A2" s="677"/>
      <c r="B2" s="677"/>
      <c r="C2" s="542"/>
      <c r="D2" s="542"/>
      <c r="E2" s="542"/>
      <c r="F2" s="542"/>
      <c r="G2" s="542"/>
      <c r="H2" s="542"/>
      <c r="I2" s="542"/>
      <c r="J2" s="542"/>
      <c r="K2" s="542"/>
      <c r="L2" s="543"/>
    </row>
    <row r="3" spans="1:15" ht="15" customHeight="1">
      <c r="A3" s="289"/>
      <c r="B3" s="408" t="s">
        <v>214</v>
      </c>
      <c r="C3" s="585"/>
      <c r="D3" s="585"/>
      <c r="E3" s="585"/>
      <c r="F3" s="585"/>
      <c r="G3" s="585"/>
      <c r="H3" s="585"/>
      <c r="I3" s="585"/>
      <c r="J3" s="585"/>
      <c r="K3" s="678"/>
      <c r="L3" s="678"/>
      <c r="M3" s="678"/>
      <c r="N3" s="678"/>
      <c r="O3" s="678"/>
    </row>
    <row r="4" spans="1:15" ht="15" customHeight="1">
      <c r="A4" s="289"/>
      <c r="B4" s="408" t="s">
        <v>267</v>
      </c>
      <c r="C4" s="454"/>
      <c r="D4" s="454"/>
      <c r="E4" s="454"/>
      <c r="F4" s="454"/>
      <c r="G4" s="454"/>
      <c r="H4" s="454"/>
      <c r="I4" s="454"/>
      <c r="J4" s="454"/>
      <c r="K4" s="454"/>
      <c r="L4" s="454"/>
      <c r="M4" s="454"/>
      <c r="N4" s="454"/>
      <c r="O4" s="678"/>
    </row>
    <row r="5" spans="1:15" ht="15" customHeight="1">
      <c r="A5" s="289"/>
      <c r="B5" s="408" t="s">
        <v>294</v>
      </c>
      <c r="C5" s="454"/>
      <c r="D5" s="454"/>
      <c r="E5" s="454"/>
      <c r="F5" s="454"/>
      <c r="G5" s="454"/>
      <c r="H5" s="454"/>
      <c r="I5" s="454"/>
      <c r="J5" s="454"/>
      <c r="K5" s="454"/>
      <c r="L5" s="679"/>
      <c r="M5" s="678"/>
      <c r="N5" s="678"/>
      <c r="O5" s="678"/>
    </row>
    <row r="6" spans="1:15" ht="5.0999999999999996" customHeight="1">
      <c r="A6" s="549"/>
      <c r="B6" s="677"/>
      <c r="C6" s="678"/>
      <c r="D6" s="549"/>
      <c r="E6" s="549"/>
      <c r="F6" s="549"/>
      <c r="G6" s="549"/>
      <c r="H6" s="549"/>
      <c r="I6" s="549"/>
      <c r="J6" s="549"/>
      <c r="K6" s="549"/>
      <c r="L6" s="551"/>
      <c r="M6" s="678"/>
      <c r="N6" s="678"/>
      <c r="O6" s="678"/>
    </row>
    <row r="7" spans="1:15" ht="30" customHeight="1">
      <c r="A7" s="1896" t="s">
        <v>1183</v>
      </c>
      <c r="B7" s="1896"/>
      <c r="C7" s="1896"/>
      <c r="D7" s="1896"/>
      <c r="E7" s="1896"/>
      <c r="F7" s="1896"/>
      <c r="G7" s="1896"/>
      <c r="H7" s="1896"/>
      <c r="I7" s="1896"/>
      <c r="J7" s="1896"/>
      <c r="K7" s="1896"/>
      <c r="L7" s="1896"/>
      <c r="M7" s="1896"/>
      <c r="N7" s="1896"/>
      <c r="O7" s="1265"/>
    </row>
    <row r="8" spans="1:15" ht="15" customHeight="1">
      <c r="A8" s="1897" t="s">
        <v>331</v>
      </c>
      <c r="B8" s="1897"/>
      <c r="C8" s="1897"/>
      <c r="D8" s="1897"/>
      <c r="E8" s="1897"/>
      <c r="F8" s="1897"/>
      <c r="G8" s="1897"/>
      <c r="H8" s="1897"/>
      <c r="I8" s="1897"/>
      <c r="J8" s="1897"/>
      <c r="K8" s="1897"/>
      <c r="L8" s="1897"/>
      <c r="M8" s="1897"/>
      <c r="N8" s="1897"/>
      <c r="O8" s="1265"/>
    </row>
    <row r="9" spans="1:15" ht="9.9499999999999993" customHeight="1">
      <c r="A9" s="410"/>
      <c r="B9" s="410"/>
      <c r="C9" s="410"/>
      <c r="D9" s="410"/>
      <c r="E9" s="410"/>
      <c r="F9" s="410"/>
      <c r="G9" s="410"/>
      <c r="H9" s="410"/>
      <c r="I9" s="410"/>
      <c r="J9" s="410"/>
      <c r="K9" s="410"/>
      <c r="L9" s="410"/>
      <c r="M9" s="410"/>
    </row>
    <row r="10" spans="1:15" ht="20.100000000000001" customHeight="1">
      <c r="A10" s="1898" t="s">
        <v>1175</v>
      </c>
      <c r="B10" s="1898"/>
      <c r="C10" s="1898"/>
      <c r="D10" s="1898"/>
      <c r="E10" s="1898"/>
      <c r="F10" s="1898"/>
      <c r="G10" s="1898"/>
      <c r="H10" s="1898"/>
      <c r="I10" s="1898"/>
      <c r="J10" s="1898"/>
      <c r="K10" s="1898"/>
      <c r="L10" s="1898"/>
      <c r="M10" s="1898"/>
      <c r="N10" s="680"/>
      <c r="O10" s="680"/>
    </row>
    <row r="11" spans="1:15" ht="5.0999999999999996" customHeight="1">
      <c r="A11" s="681"/>
      <c r="B11" s="1930"/>
      <c r="C11" s="1930"/>
      <c r="D11" s="1930"/>
      <c r="E11" s="1930"/>
      <c r="F11" s="1930"/>
      <c r="G11" s="1930"/>
      <c r="H11" s="1930"/>
      <c r="I11" s="1930"/>
      <c r="J11" s="1930"/>
      <c r="K11" s="1930"/>
      <c r="L11" s="1209"/>
      <c r="M11" s="316"/>
      <c r="N11" s="316"/>
      <c r="O11" s="680"/>
    </row>
    <row r="12" spans="1:15" ht="46.5" customHeight="1">
      <c r="A12" s="681"/>
      <c r="B12" s="1996" t="s">
        <v>995</v>
      </c>
      <c r="C12" s="1996"/>
      <c r="D12" s="1996"/>
      <c r="E12" s="1996"/>
      <c r="F12" s="1996"/>
      <c r="G12" s="1996"/>
      <c r="H12" s="1996"/>
      <c r="I12" s="1996"/>
      <c r="J12" s="1996"/>
      <c r="K12" s="1996"/>
      <c r="L12" s="1996"/>
      <c r="M12" s="1996"/>
      <c r="N12" s="1996"/>
      <c r="O12" s="680"/>
    </row>
    <row r="13" spans="1:15" ht="5.0999999999999996" customHeight="1">
      <c r="A13" s="681"/>
      <c r="B13" s="332"/>
      <c r="C13" s="330"/>
      <c r="D13" s="330"/>
      <c r="E13" s="330"/>
      <c r="F13" s="330"/>
      <c r="G13" s="330"/>
      <c r="H13" s="330"/>
      <c r="I13" s="330"/>
      <c r="J13" s="330"/>
      <c r="K13" s="330"/>
      <c r="L13" s="330"/>
      <c r="M13" s="330"/>
      <c r="N13" s="332"/>
      <c r="O13" s="680"/>
    </row>
    <row r="14" spans="1:15" ht="32.25" customHeight="1">
      <c r="A14" s="681"/>
      <c r="B14" s="1996" t="s">
        <v>760</v>
      </c>
      <c r="C14" s="1996"/>
      <c r="D14" s="1996"/>
      <c r="E14" s="1996"/>
      <c r="F14" s="1996"/>
      <c r="G14" s="1996"/>
      <c r="H14" s="1996"/>
      <c r="I14" s="1996"/>
      <c r="J14" s="1996"/>
      <c r="K14" s="1996"/>
      <c r="L14" s="1996"/>
      <c r="M14" s="1996"/>
      <c r="N14" s="1996"/>
      <c r="O14" s="680"/>
    </row>
    <row r="15" spans="1:15" ht="9.9499999999999993" customHeight="1">
      <c r="A15" s="681"/>
      <c r="B15" s="678"/>
      <c r="C15" s="678"/>
      <c r="D15" s="678"/>
      <c r="E15" s="678"/>
      <c r="F15" s="678"/>
      <c r="G15" s="678"/>
      <c r="H15" s="678"/>
      <c r="I15" s="678"/>
      <c r="J15" s="678"/>
      <c r="K15" s="678"/>
      <c r="L15" s="678"/>
      <c r="M15" s="678"/>
      <c r="O15" s="680"/>
    </row>
    <row r="16" spans="1:15">
      <c r="A16" s="835"/>
      <c r="B16" s="147" t="s">
        <v>12</v>
      </c>
      <c r="C16" s="2164" t="s">
        <v>13</v>
      </c>
      <c r="D16" s="2164"/>
      <c r="E16" s="2164"/>
      <c r="F16" s="2164"/>
      <c r="G16" s="2164"/>
      <c r="H16" s="2164"/>
      <c r="I16" s="2164"/>
      <c r="J16" s="2164"/>
      <c r="K16" s="2164"/>
      <c r="L16" s="2060" t="s">
        <v>259</v>
      </c>
      <c r="M16" s="298"/>
      <c r="O16" s="680"/>
    </row>
    <row r="17" spans="1:22" ht="37.5" customHeight="1">
      <c r="A17" s="835"/>
      <c r="B17" s="2097" t="s">
        <v>26</v>
      </c>
      <c r="C17" s="2165" t="s">
        <v>258</v>
      </c>
      <c r="D17" s="2165"/>
      <c r="E17" s="2165"/>
      <c r="F17" s="2165"/>
      <c r="G17" s="2165"/>
      <c r="H17" s="2165"/>
      <c r="I17" s="2165"/>
      <c r="J17" s="2165"/>
      <c r="K17" s="2165"/>
      <c r="L17" s="2060"/>
      <c r="M17" s="685"/>
      <c r="O17" s="680"/>
    </row>
    <row r="18" spans="1:22" ht="15" customHeight="1">
      <c r="A18" s="835"/>
      <c r="B18" s="2098"/>
      <c r="C18" s="2067" t="s">
        <v>844</v>
      </c>
      <c r="D18" s="2068"/>
      <c r="E18" s="2068"/>
      <c r="F18" s="2068"/>
      <c r="G18" s="2068"/>
      <c r="H18" s="2068"/>
      <c r="I18" s="2068"/>
      <c r="J18" s="2068"/>
      <c r="K18" s="2069"/>
      <c r="L18" s="1021"/>
      <c r="M18" s="685"/>
      <c r="O18" s="680"/>
      <c r="U18" s="1262" t="b">
        <v>0</v>
      </c>
      <c r="V18" s="841">
        <f>IF(U18=TRUE,0,1)</f>
        <v>1</v>
      </c>
    </row>
    <row r="19" spans="1:22" ht="15" customHeight="1">
      <c r="A19" s="835"/>
      <c r="B19" s="2098"/>
      <c r="C19" s="2067" t="s">
        <v>845</v>
      </c>
      <c r="D19" s="2068"/>
      <c r="E19" s="2068"/>
      <c r="F19" s="2068"/>
      <c r="G19" s="2068"/>
      <c r="H19" s="2068"/>
      <c r="I19" s="2068"/>
      <c r="J19" s="2068"/>
      <c r="K19" s="2069"/>
      <c r="L19" s="1021"/>
      <c r="M19" s="685"/>
      <c r="O19" s="680"/>
      <c r="U19" s="1262" t="b">
        <v>0</v>
      </c>
      <c r="V19" s="841">
        <f>IF(U19=TRUE,0,1)</f>
        <v>1</v>
      </c>
    </row>
    <row r="20" spans="1:22" ht="39.75" customHeight="1">
      <c r="A20" s="835"/>
      <c r="B20" s="2099"/>
      <c r="C20" s="2172" t="s">
        <v>996</v>
      </c>
      <c r="D20" s="2131"/>
      <c r="E20" s="2131"/>
      <c r="F20" s="2131"/>
      <c r="G20" s="2131"/>
      <c r="H20" s="2131"/>
      <c r="I20" s="2131"/>
      <c r="J20" s="2131"/>
      <c r="K20" s="2132"/>
      <c r="L20" s="1266"/>
      <c r="M20" s="685"/>
      <c r="O20" s="680"/>
    </row>
    <row r="21" spans="1:22" ht="15" hidden="1" customHeight="1">
      <c r="A21" s="835"/>
      <c r="B21" s="1223"/>
      <c r="C21" s="556"/>
      <c r="D21" s="556"/>
      <c r="E21" s="556"/>
      <c r="F21" s="556"/>
      <c r="G21" s="556"/>
      <c r="H21" s="556"/>
      <c r="I21" s="556"/>
      <c r="J21" s="556"/>
      <c r="K21" s="685"/>
      <c r="L21" s="685"/>
      <c r="M21" s="685"/>
      <c r="O21" s="680"/>
    </row>
    <row r="22" spans="1:22" ht="9.9499999999999993" customHeight="1">
      <c r="A22" s="835"/>
      <c r="B22" s="1267"/>
      <c r="C22" s="1267"/>
      <c r="D22" s="1267"/>
      <c r="E22" s="1267"/>
      <c r="F22" s="1267"/>
      <c r="G22" s="1267"/>
      <c r="H22" s="1267"/>
      <c r="I22" s="1267"/>
      <c r="J22" s="1267"/>
      <c r="K22" s="1267"/>
      <c r="L22" s="685"/>
      <c r="M22" s="685"/>
      <c r="O22" s="680"/>
    </row>
    <row r="23" spans="1:22" s="693" customFormat="1" ht="15" customHeight="1">
      <c r="A23" s="835"/>
      <c r="B23" s="2089" t="s">
        <v>981</v>
      </c>
      <c r="C23" s="2089"/>
      <c r="D23" s="2089"/>
      <c r="E23" s="2089"/>
      <c r="F23" s="2089"/>
      <c r="G23" s="2089"/>
      <c r="H23" s="2089"/>
      <c r="I23" s="2089"/>
      <c r="J23" s="2089"/>
      <c r="K23" s="2089"/>
      <c r="L23" s="620" t="s">
        <v>716</v>
      </c>
      <c r="M23" s="917"/>
      <c r="O23" s="835"/>
      <c r="U23" s="1268"/>
      <c r="V23" s="1268"/>
    </row>
    <row r="24" spans="1:22" s="693" customFormat="1" ht="62.25" customHeight="1">
      <c r="A24" s="835"/>
      <c r="B24" s="2089"/>
      <c r="C24" s="2089"/>
      <c r="D24" s="2089"/>
      <c r="E24" s="2089"/>
      <c r="F24" s="2089"/>
      <c r="G24" s="2089"/>
      <c r="H24" s="2089"/>
      <c r="I24" s="2089"/>
      <c r="J24" s="2089"/>
      <c r="K24" s="2089"/>
      <c r="L24" s="776" t="s">
        <v>85</v>
      </c>
      <c r="M24" s="776" t="s">
        <v>86</v>
      </c>
      <c r="O24" s="835"/>
      <c r="U24" s="1268"/>
      <c r="V24" s="1268"/>
    </row>
    <row r="25" spans="1:22" s="693" customFormat="1">
      <c r="A25" s="835"/>
      <c r="B25" s="2089" t="s">
        <v>1160</v>
      </c>
      <c r="C25" s="2089"/>
      <c r="D25" s="2089"/>
      <c r="E25" s="2089"/>
      <c r="F25" s="2089"/>
      <c r="G25" s="2089"/>
      <c r="H25" s="2089"/>
      <c r="I25" s="2089"/>
      <c r="J25" s="2089"/>
      <c r="K25" s="793"/>
      <c r="L25" s="854">
        <f>C125</f>
        <v>1</v>
      </c>
      <c r="M25" s="854">
        <f>D125</f>
        <v>1</v>
      </c>
      <c r="O25" s="835"/>
      <c r="U25" s="1268"/>
      <c r="V25" s="1268"/>
    </row>
    <row r="26" spans="1:22" ht="9.9499999999999993" customHeight="1">
      <c r="A26" s="835"/>
      <c r="B26" s="308"/>
      <c r="C26" s="954"/>
      <c r="D26" s="678"/>
      <c r="E26" s="678"/>
      <c r="F26" s="678"/>
      <c r="G26" s="678"/>
      <c r="H26" s="678"/>
      <c r="I26" s="678"/>
      <c r="J26" s="678"/>
      <c r="K26" s="678"/>
      <c r="L26" s="678"/>
      <c r="M26" s="678"/>
      <c r="O26" s="680"/>
    </row>
    <row r="27" spans="1:22" ht="18" customHeight="1">
      <c r="A27" s="835"/>
      <c r="B27" s="147" t="s">
        <v>847</v>
      </c>
      <c r="C27" s="2164" t="s">
        <v>13</v>
      </c>
      <c r="D27" s="2164"/>
      <c r="E27" s="2164"/>
      <c r="F27" s="2164"/>
      <c r="G27" s="2164"/>
      <c r="H27" s="2164"/>
      <c r="I27" s="2164"/>
      <c r="J27" s="2164"/>
      <c r="K27" s="2164"/>
      <c r="L27" s="504" t="s">
        <v>85</v>
      </c>
      <c r="M27" s="298"/>
      <c r="O27" s="680"/>
    </row>
    <row r="28" spans="1:22" ht="30.75" customHeight="1">
      <c r="A28" s="835"/>
      <c r="B28" s="2097" t="s">
        <v>160</v>
      </c>
      <c r="C28" s="2165" t="s">
        <v>1142</v>
      </c>
      <c r="D28" s="2165"/>
      <c r="E28" s="2165"/>
      <c r="F28" s="2165"/>
      <c r="G28" s="2165"/>
      <c r="H28" s="2165"/>
      <c r="I28" s="2165"/>
      <c r="J28" s="2165"/>
      <c r="K28" s="2165"/>
      <c r="L28" s="2156"/>
      <c r="M28" s="685"/>
      <c r="O28" s="680"/>
    </row>
    <row r="29" spans="1:22" ht="21" customHeight="1">
      <c r="A29" s="835"/>
      <c r="B29" s="2098"/>
      <c r="C29" s="1269" t="s">
        <v>1</v>
      </c>
      <c r="D29" s="2166" t="s">
        <v>28</v>
      </c>
      <c r="E29" s="2167"/>
      <c r="F29" s="2167"/>
      <c r="G29" s="2167"/>
      <c r="H29" s="2167"/>
      <c r="I29" s="2167"/>
      <c r="J29" s="2168"/>
      <c r="K29" s="1021"/>
      <c r="L29" s="2156"/>
      <c r="M29" s="685"/>
      <c r="O29" s="680"/>
      <c r="U29" s="1262" t="b">
        <v>0</v>
      </c>
      <c r="V29" s="841">
        <f>IF($V$18=1,1,IF(U29=TRUE,0,1))</f>
        <v>1</v>
      </c>
    </row>
    <row r="30" spans="1:22" ht="21.75" customHeight="1">
      <c r="A30" s="835"/>
      <c r="B30" s="2098"/>
      <c r="C30" s="1269" t="s">
        <v>113</v>
      </c>
      <c r="D30" s="2169" t="s">
        <v>758</v>
      </c>
      <c r="E30" s="2170"/>
      <c r="F30" s="2170"/>
      <c r="G30" s="2170"/>
      <c r="H30" s="2170"/>
      <c r="I30" s="2170"/>
      <c r="J30" s="2171"/>
      <c r="K30" s="1021"/>
      <c r="L30" s="2156"/>
      <c r="M30" s="685"/>
      <c r="O30" s="680"/>
      <c r="U30" s="1262" t="b">
        <v>0</v>
      </c>
      <c r="V30" s="841">
        <f>IF($V$18=1,1,IF(U30=TRUE,0,1))</f>
        <v>1</v>
      </c>
    </row>
    <row r="31" spans="1:22" s="693" customFormat="1" ht="96.75" customHeight="1">
      <c r="A31" s="835"/>
      <c r="B31" s="2099"/>
      <c r="C31" s="2158" t="s">
        <v>1272</v>
      </c>
      <c r="D31" s="2158"/>
      <c r="E31" s="2158"/>
      <c r="F31" s="2158"/>
      <c r="G31" s="2158"/>
      <c r="H31" s="2158"/>
      <c r="I31" s="2158"/>
      <c r="J31" s="2158"/>
      <c r="K31" s="2158"/>
      <c r="L31" s="2156"/>
      <c r="M31" s="685"/>
      <c r="O31" s="835"/>
      <c r="U31" s="1268"/>
      <c r="V31" s="1268"/>
    </row>
    <row r="32" spans="1:22" s="693" customFormat="1" hidden="1">
      <c r="A32" s="835"/>
      <c r="B32" s="330"/>
      <c r="C32" s="848"/>
      <c r="D32" s="709"/>
      <c r="E32" s="709"/>
      <c r="F32" s="709"/>
      <c r="G32" s="709"/>
      <c r="H32" s="709"/>
      <c r="I32" s="709"/>
      <c r="J32" s="709"/>
      <c r="K32" s="709"/>
      <c r="L32" s="709"/>
      <c r="M32" s="709"/>
      <c r="O32" s="835"/>
      <c r="U32" s="1268"/>
      <c r="V32" s="1268"/>
    </row>
    <row r="33" spans="1:31" s="693" customFormat="1" ht="9.9499999999999993" customHeight="1">
      <c r="A33" s="835"/>
      <c r="B33" s="330"/>
      <c r="C33" s="848"/>
      <c r="D33" s="709"/>
      <c r="E33" s="709"/>
      <c r="F33" s="709"/>
      <c r="G33" s="709"/>
      <c r="H33" s="709"/>
      <c r="I33" s="709"/>
      <c r="J33" s="709"/>
      <c r="K33" s="709"/>
      <c r="L33" s="709"/>
      <c r="M33" s="709"/>
      <c r="O33" s="835"/>
      <c r="U33" s="1268"/>
      <c r="V33" s="1268"/>
    </row>
    <row r="34" spans="1:31" ht="18" customHeight="1">
      <c r="A34" s="835"/>
      <c r="B34" s="147" t="s">
        <v>848</v>
      </c>
      <c r="C34" s="2083" t="s">
        <v>13</v>
      </c>
      <c r="D34" s="2083"/>
      <c r="E34" s="2083"/>
      <c r="F34" s="2083"/>
      <c r="G34" s="2083"/>
      <c r="H34" s="2083"/>
      <c r="I34" s="2083"/>
      <c r="J34" s="2083"/>
      <c r="K34" s="2083"/>
      <c r="L34" s="504" t="s">
        <v>86</v>
      </c>
      <c r="M34" s="298"/>
      <c r="O34" s="680"/>
    </row>
    <row r="35" spans="1:31" ht="108" customHeight="1">
      <c r="A35" s="835"/>
      <c r="B35" s="2097" t="s">
        <v>29</v>
      </c>
      <c r="C35" s="2161" t="s">
        <v>1280</v>
      </c>
      <c r="D35" s="2162"/>
      <c r="E35" s="2162"/>
      <c r="F35" s="2162"/>
      <c r="G35" s="2162"/>
      <c r="H35" s="2162"/>
      <c r="I35" s="2162"/>
      <c r="J35" s="2162"/>
      <c r="K35" s="2163"/>
      <c r="L35" s="2156"/>
      <c r="M35" s="685"/>
      <c r="O35" s="680"/>
    </row>
    <row r="36" spans="1:31" ht="21.75" customHeight="1">
      <c r="A36" s="835"/>
      <c r="B36" s="2098"/>
      <c r="C36" s="1270" t="s">
        <v>1</v>
      </c>
      <c r="D36" s="2084" t="s">
        <v>28</v>
      </c>
      <c r="E36" s="2084"/>
      <c r="F36" s="2084"/>
      <c r="G36" s="2084"/>
      <c r="H36" s="2084"/>
      <c r="I36" s="2084"/>
      <c r="J36" s="2084"/>
      <c r="K36" s="1022"/>
      <c r="L36" s="2156"/>
      <c r="M36" s="685"/>
      <c r="O36" s="680"/>
      <c r="U36" s="1262" t="b">
        <v>0</v>
      </c>
      <c r="V36" s="841">
        <f>IF($V$19=1,1,IF(U36=TRUE,0,1))</f>
        <v>1</v>
      </c>
    </row>
    <row r="37" spans="1:31" ht="22.5" customHeight="1">
      <c r="A37" s="835"/>
      <c r="B37" s="2098"/>
      <c r="C37" s="1270" t="s">
        <v>113</v>
      </c>
      <c r="D37" s="2157" t="s">
        <v>758</v>
      </c>
      <c r="E37" s="2157"/>
      <c r="F37" s="2157"/>
      <c r="G37" s="2157"/>
      <c r="H37" s="2157"/>
      <c r="I37" s="2157"/>
      <c r="J37" s="2157"/>
      <c r="K37" s="1022"/>
      <c r="L37" s="2156"/>
      <c r="M37" s="685"/>
      <c r="O37" s="680"/>
      <c r="U37" s="1262" t="b">
        <v>0</v>
      </c>
      <c r="V37" s="841">
        <f>IF($V$19=1,1,IF(U37=TRUE,0,1))</f>
        <v>1</v>
      </c>
    </row>
    <row r="38" spans="1:31" s="693" customFormat="1" ht="278.25" customHeight="1">
      <c r="A38" s="835"/>
      <c r="B38" s="2099"/>
      <c r="C38" s="2158" t="s">
        <v>1281</v>
      </c>
      <c r="D38" s="2158"/>
      <c r="E38" s="2158"/>
      <c r="F38" s="2158"/>
      <c r="G38" s="2158"/>
      <c r="H38" s="2158"/>
      <c r="I38" s="2158"/>
      <c r="J38" s="2158"/>
      <c r="K38" s="2158"/>
      <c r="L38" s="2156"/>
      <c r="M38" s="685"/>
      <c r="O38" s="835"/>
      <c r="T38" s="1263"/>
      <c r="U38" s="1263"/>
      <c r="V38" s="1263"/>
      <c r="W38" s="1263"/>
      <c r="X38" s="1263"/>
      <c r="Y38" s="1263"/>
      <c r="Z38" s="1263"/>
      <c r="AA38" s="1263"/>
      <c r="AB38" s="1263"/>
      <c r="AC38" s="1263"/>
      <c r="AD38" s="1263"/>
      <c r="AE38" s="1263"/>
    </row>
    <row r="39" spans="1:31" s="693" customFormat="1" ht="9.9499999999999993" customHeight="1">
      <c r="A39" s="835"/>
      <c r="B39" s="848"/>
      <c r="C39" s="520"/>
      <c r="D39" s="709"/>
      <c r="E39" s="709"/>
      <c r="F39" s="709"/>
      <c r="G39" s="709"/>
      <c r="H39" s="709"/>
      <c r="I39" s="709"/>
      <c r="J39" s="709"/>
      <c r="K39" s="709"/>
      <c r="L39" s="709"/>
      <c r="M39" s="709"/>
      <c r="O39" s="835"/>
      <c r="T39" s="1263"/>
      <c r="U39" s="1263"/>
      <c r="V39" s="1263"/>
      <c r="W39" s="1263"/>
      <c r="X39" s="1263"/>
      <c r="Y39" s="1263"/>
      <c r="Z39" s="1263"/>
      <c r="AA39" s="1263"/>
      <c r="AB39" s="1263"/>
      <c r="AC39" s="1263"/>
      <c r="AD39" s="1263"/>
      <c r="AE39" s="1263"/>
    </row>
    <row r="40" spans="1:31" ht="36.75" customHeight="1">
      <c r="A40" s="835"/>
      <c r="B40" s="1259" t="s">
        <v>11</v>
      </c>
      <c r="C40" s="2121" t="s">
        <v>1279</v>
      </c>
      <c r="D40" s="2121"/>
      <c r="E40" s="2121"/>
      <c r="F40" s="2121"/>
      <c r="G40" s="2121"/>
      <c r="H40" s="2121"/>
      <c r="I40" s="2121"/>
      <c r="J40" s="2121"/>
      <c r="K40" s="2121"/>
      <c r="L40" s="2121"/>
      <c r="M40" s="685"/>
      <c r="O40" s="680"/>
      <c r="T40" s="1263"/>
      <c r="U40" s="1263"/>
      <c r="V40" s="1263"/>
      <c r="W40" s="1263"/>
      <c r="X40" s="1263"/>
      <c r="Y40" s="1263"/>
      <c r="Z40" s="1263"/>
      <c r="AA40" s="1263"/>
      <c r="AB40" s="1263"/>
      <c r="AC40" s="1263"/>
      <c r="AD40" s="1263"/>
      <c r="AE40" s="1263"/>
    </row>
    <row r="41" spans="1:31" ht="9.9499999999999993" customHeight="1">
      <c r="A41" s="835"/>
      <c r="B41" s="976"/>
      <c r="C41" s="520"/>
      <c r="D41" s="2091"/>
      <c r="E41" s="1885"/>
      <c r="F41" s="1885"/>
      <c r="G41" s="1885"/>
      <c r="H41" s="1885"/>
      <c r="I41" s="1885"/>
      <c r="J41" s="1885"/>
      <c r="K41" s="678"/>
      <c r="L41" s="678"/>
      <c r="M41" s="678"/>
      <c r="O41" s="680"/>
      <c r="T41" s="1263"/>
      <c r="U41" s="1263"/>
      <c r="V41" s="1263"/>
      <c r="W41" s="1263"/>
      <c r="X41" s="1263"/>
      <c r="Y41" s="1263"/>
      <c r="Z41" s="1263"/>
      <c r="AA41" s="1263"/>
      <c r="AB41" s="1263"/>
      <c r="AC41" s="1263"/>
      <c r="AD41" s="1263"/>
      <c r="AE41" s="1263"/>
    </row>
    <row r="42" spans="1:31">
      <c r="A42" s="835"/>
      <c r="B42" s="899"/>
      <c r="C42" s="1271"/>
      <c r="D42" s="939"/>
      <c r="E42" s="1272"/>
      <c r="F42" s="1272"/>
      <c r="G42" s="1272"/>
      <c r="H42" s="1272"/>
      <c r="I42" s="1272"/>
      <c r="J42" s="1272"/>
      <c r="K42" s="688"/>
      <c r="L42" s="688"/>
      <c r="M42" s="688"/>
      <c r="N42" s="688"/>
      <c r="O42" s="680"/>
      <c r="T42" s="1263"/>
      <c r="U42" s="1263"/>
      <c r="V42" s="1263"/>
      <c r="W42" s="1263"/>
      <c r="X42" s="1263"/>
      <c r="Y42" s="1263"/>
      <c r="Z42" s="1263"/>
      <c r="AA42" s="1263"/>
      <c r="AB42" s="1263"/>
      <c r="AC42" s="1263"/>
      <c r="AD42" s="1263"/>
      <c r="AE42" s="1263"/>
    </row>
    <row r="43" spans="1:31" ht="15" customHeight="1">
      <c r="A43" s="680"/>
      <c r="B43" s="1905" t="s">
        <v>1186</v>
      </c>
      <c r="C43" s="1905"/>
      <c r="D43" s="1905"/>
      <c r="E43" s="1905"/>
      <c r="F43" s="1905"/>
      <c r="G43" s="1905"/>
      <c r="H43" s="1905"/>
      <c r="I43" s="1905"/>
      <c r="J43" s="1905"/>
      <c r="K43" s="1905"/>
      <c r="L43" s="1905"/>
      <c r="M43" s="1905"/>
      <c r="N43" s="688"/>
      <c r="O43" s="680"/>
      <c r="T43" s="1263"/>
      <c r="U43" s="1263"/>
      <c r="V43" s="1263"/>
      <c r="W43" s="1263"/>
      <c r="X43" s="1263"/>
      <c r="Y43" s="1263"/>
      <c r="Z43" s="1263"/>
      <c r="AA43" s="1263"/>
      <c r="AB43" s="1263"/>
      <c r="AC43" s="1263"/>
      <c r="AD43" s="1263"/>
      <c r="AE43" s="1263"/>
    </row>
    <row r="44" spans="1:31" ht="15" customHeight="1">
      <c r="A44" s="680"/>
      <c r="B44" s="1905"/>
      <c r="C44" s="1905"/>
      <c r="D44" s="1905"/>
      <c r="E44" s="1905"/>
      <c r="F44" s="1905"/>
      <c r="G44" s="1905"/>
      <c r="H44" s="1905"/>
      <c r="I44" s="1905"/>
      <c r="J44" s="1905"/>
      <c r="K44" s="1905"/>
      <c r="L44" s="1905"/>
      <c r="M44" s="1905"/>
      <c r="N44" s="688"/>
      <c r="O44" s="680"/>
      <c r="T44" s="1263"/>
      <c r="U44" s="1263"/>
      <c r="V44" s="1263"/>
      <c r="W44" s="1263"/>
      <c r="X44" s="1263"/>
      <c r="Y44" s="1263"/>
      <c r="Z44" s="1263"/>
      <c r="AA44" s="1263"/>
      <c r="AB44" s="1263"/>
      <c r="AC44" s="1263"/>
      <c r="AD44" s="1263"/>
      <c r="AE44" s="1263"/>
    </row>
    <row r="45" spans="1:31" ht="15" customHeight="1">
      <c r="A45" s="680"/>
      <c r="B45" s="1205" t="s">
        <v>207</v>
      </c>
      <c r="C45" s="1959" t="s">
        <v>885</v>
      </c>
      <c r="D45" s="1959"/>
      <c r="E45" s="1959"/>
      <c r="F45" s="1959"/>
      <c r="G45" s="1959"/>
      <c r="H45" s="1959"/>
      <c r="I45" s="1959"/>
      <c r="J45" s="1959"/>
      <c r="K45" s="1959"/>
      <c r="L45" s="1959"/>
      <c r="M45" s="1959"/>
      <c r="N45" s="688"/>
      <c r="O45" s="680"/>
      <c r="T45" s="1263"/>
      <c r="U45" s="1263"/>
      <c r="V45" s="1263"/>
      <c r="W45" s="1263"/>
      <c r="X45" s="1263"/>
      <c r="Y45" s="1263"/>
      <c r="Z45" s="1263"/>
      <c r="AA45" s="1263"/>
      <c r="AB45" s="1263"/>
      <c r="AC45" s="1263"/>
      <c r="AD45" s="1263"/>
      <c r="AE45" s="1263"/>
    </row>
    <row r="46" spans="1:31" ht="15" customHeight="1">
      <c r="A46" s="680"/>
      <c r="B46" s="1273"/>
      <c r="C46" s="1959"/>
      <c r="D46" s="1959"/>
      <c r="E46" s="1959"/>
      <c r="F46" s="1959"/>
      <c r="G46" s="1959"/>
      <c r="H46" s="1959"/>
      <c r="I46" s="1959"/>
      <c r="J46" s="1959"/>
      <c r="K46" s="1959"/>
      <c r="L46" s="1959"/>
      <c r="M46" s="1959"/>
      <c r="N46" s="688"/>
      <c r="O46" s="680"/>
      <c r="T46" s="1263"/>
      <c r="U46" s="1263"/>
      <c r="V46" s="1263"/>
      <c r="W46" s="1263"/>
      <c r="X46" s="1263"/>
      <c r="Y46" s="1263"/>
      <c r="Z46" s="1263"/>
      <c r="AA46" s="1263"/>
      <c r="AB46" s="1263"/>
      <c r="AC46" s="1263"/>
      <c r="AD46" s="1263"/>
      <c r="AE46" s="1263"/>
    </row>
    <row r="47" spans="1:31" ht="21.75" customHeight="1">
      <c r="A47" s="680"/>
      <c r="B47" s="1202"/>
      <c r="C47" s="1959"/>
      <c r="D47" s="1959"/>
      <c r="E47" s="1959"/>
      <c r="F47" s="1959"/>
      <c r="G47" s="1959"/>
      <c r="H47" s="1959"/>
      <c r="I47" s="1959"/>
      <c r="J47" s="1959"/>
      <c r="K47" s="1959"/>
      <c r="L47" s="1959"/>
      <c r="M47" s="1959"/>
      <c r="N47" s="688"/>
      <c r="O47" s="680"/>
      <c r="T47" s="1263"/>
      <c r="U47" s="1263"/>
      <c r="V47" s="1263"/>
      <c r="W47" s="1263"/>
      <c r="X47" s="1263"/>
      <c r="Y47" s="1263"/>
      <c r="Z47" s="1263"/>
      <c r="AA47" s="1263"/>
      <c r="AB47" s="1263"/>
      <c r="AC47" s="1263"/>
      <c r="AD47" s="1263"/>
      <c r="AE47" s="1263"/>
    </row>
    <row r="48" spans="1:31" ht="15" customHeight="1">
      <c r="A48" s="680"/>
      <c r="B48" s="1202"/>
      <c r="C48" s="1202"/>
      <c r="D48" s="1202"/>
      <c r="E48" s="1202"/>
      <c r="F48" s="1202"/>
      <c r="G48" s="1202"/>
      <c r="H48" s="1202"/>
      <c r="I48" s="1202"/>
      <c r="J48" s="1202"/>
      <c r="K48" s="1202"/>
      <c r="L48" s="1202"/>
      <c r="M48" s="1202"/>
      <c r="N48" s="688"/>
      <c r="O48" s="680"/>
      <c r="T48" s="1263"/>
      <c r="U48" s="1263"/>
      <c r="V48" s="1263"/>
      <c r="W48" s="1263"/>
      <c r="X48" s="1263"/>
      <c r="Y48" s="1263"/>
      <c r="Z48" s="1263"/>
      <c r="AA48" s="1263"/>
      <c r="AB48" s="1263"/>
      <c r="AC48" s="1263"/>
      <c r="AD48" s="1263"/>
      <c r="AE48" s="1263"/>
    </row>
    <row r="49" spans="1:31" ht="15" customHeight="1">
      <c r="A49" s="680"/>
      <c r="B49" s="1206" t="s">
        <v>208</v>
      </c>
      <c r="C49" s="1907" t="s">
        <v>1101</v>
      </c>
      <c r="D49" s="1907"/>
      <c r="E49" s="1907"/>
      <c r="F49" s="1907"/>
      <c r="G49" s="1907"/>
      <c r="H49" s="1907"/>
      <c r="I49" s="1907"/>
      <c r="J49" s="1907"/>
      <c r="K49" s="1907"/>
      <c r="L49" s="1907"/>
      <c r="M49" s="1907"/>
      <c r="N49" s="688"/>
      <c r="O49" s="680"/>
      <c r="T49" s="1263"/>
      <c r="U49" s="1263"/>
      <c r="V49" s="1263"/>
      <c r="W49" s="1263"/>
      <c r="X49" s="1263"/>
      <c r="Y49" s="1263"/>
      <c r="Z49" s="1263"/>
      <c r="AA49" s="1263"/>
      <c r="AB49" s="1263"/>
      <c r="AC49" s="1263"/>
      <c r="AD49" s="1263"/>
      <c r="AE49" s="1263"/>
    </row>
    <row r="50" spans="1:31">
      <c r="A50" s="680"/>
      <c r="B50" s="688"/>
      <c r="C50" s="1907"/>
      <c r="D50" s="1907"/>
      <c r="E50" s="1907"/>
      <c r="F50" s="1907"/>
      <c r="G50" s="1907"/>
      <c r="H50" s="1907"/>
      <c r="I50" s="1907"/>
      <c r="J50" s="1907"/>
      <c r="K50" s="1907"/>
      <c r="L50" s="1907"/>
      <c r="M50" s="1907"/>
      <c r="N50" s="688"/>
      <c r="O50" s="680"/>
      <c r="T50" s="370"/>
      <c r="U50" s="370"/>
      <c r="V50" s="370"/>
      <c r="W50" s="370"/>
      <c r="X50" s="370"/>
      <c r="Y50" s="370"/>
      <c r="Z50" s="370"/>
    </row>
    <row r="51" spans="1:31" ht="15" customHeight="1">
      <c r="A51" s="680"/>
      <c r="B51" s="688"/>
      <c r="C51" s="1907"/>
      <c r="D51" s="1907"/>
      <c r="E51" s="1907"/>
      <c r="F51" s="1907"/>
      <c r="G51" s="1907"/>
      <c r="H51" s="1907"/>
      <c r="I51" s="1907"/>
      <c r="J51" s="1907"/>
      <c r="K51" s="1907"/>
      <c r="L51" s="1907"/>
      <c r="M51" s="1907"/>
      <c r="N51" s="688"/>
      <c r="O51" s="680"/>
      <c r="T51" s="370"/>
      <c r="U51" s="370"/>
      <c r="V51" s="370"/>
      <c r="W51" s="370"/>
      <c r="X51" s="370"/>
      <c r="Y51" s="370"/>
      <c r="Z51" s="370"/>
    </row>
    <row r="52" spans="1:31" ht="15" customHeight="1">
      <c r="A52" s="680"/>
      <c r="B52" s="688"/>
      <c r="C52" s="1907"/>
      <c r="D52" s="1907"/>
      <c r="E52" s="1907"/>
      <c r="F52" s="1907"/>
      <c r="G52" s="1907"/>
      <c r="H52" s="1907"/>
      <c r="I52" s="1907"/>
      <c r="J52" s="1907"/>
      <c r="K52" s="1907"/>
      <c r="L52" s="1907"/>
      <c r="M52" s="1907"/>
      <c r="N52" s="688"/>
      <c r="O52" s="680"/>
      <c r="T52" s="370"/>
      <c r="U52" s="370"/>
      <c r="V52" s="370"/>
      <c r="W52" s="370"/>
      <c r="X52" s="370"/>
      <c r="Y52" s="370"/>
      <c r="Z52" s="370"/>
    </row>
    <row r="53" spans="1:31" ht="16.5" customHeight="1">
      <c r="A53" s="680"/>
      <c r="B53" s="1907" t="s">
        <v>849</v>
      </c>
      <c r="C53" s="1907"/>
      <c r="D53" s="1907"/>
      <c r="E53" s="1907"/>
      <c r="F53" s="1907"/>
      <c r="G53" s="1907"/>
      <c r="H53" s="1907"/>
      <c r="I53" s="1907"/>
      <c r="J53" s="1907"/>
      <c r="K53" s="1907"/>
      <c r="L53" s="1907"/>
      <c r="M53" s="1907"/>
      <c r="N53" s="688"/>
      <c r="O53" s="680"/>
    </row>
    <row r="54" spans="1:31" ht="16.5" customHeight="1">
      <c r="A54" s="680"/>
      <c r="B54" s="1203"/>
      <c r="C54" s="1203"/>
      <c r="D54" s="1203"/>
      <c r="E54" s="1203"/>
      <c r="F54" s="1203"/>
      <c r="G54" s="1203"/>
      <c r="H54" s="1203"/>
      <c r="I54" s="1203"/>
      <c r="J54" s="1203"/>
      <c r="K54" s="1203"/>
      <c r="L54" s="1203"/>
      <c r="M54" s="1203"/>
      <c r="N54" s="688"/>
      <c r="O54" s="680"/>
    </row>
    <row r="55" spans="1:31">
      <c r="A55" s="680"/>
      <c r="B55" s="1206" t="s">
        <v>215</v>
      </c>
      <c r="C55" s="1907" t="s">
        <v>1102</v>
      </c>
      <c r="D55" s="1907"/>
      <c r="E55" s="1907"/>
      <c r="F55" s="1907"/>
      <c r="G55" s="1907"/>
      <c r="H55" s="1907"/>
      <c r="I55" s="1907"/>
      <c r="J55" s="1907"/>
      <c r="K55" s="1907"/>
      <c r="L55" s="1907"/>
      <c r="M55" s="1907"/>
      <c r="N55" s="688"/>
      <c r="O55" s="680"/>
    </row>
    <row r="56" spans="1:31">
      <c r="A56" s="680"/>
      <c r="B56" s="688"/>
      <c r="C56" s="1907"/>
      <c r="D56" s="1907"/>
      <c r="E56" s="1907"/>
      <c r="F56" s="1907"/>
      <c r="G56" s="1907"/>
      <c r="H56" s="1907"/>
      <c r="I56" s="1907"/>
      <c r="J56" s="1907"/>
      <c r="K56" s="1907"/>
      <c r="L56" s="1907"/>
      <c r="M56" s="1907"/>
      <c r="N56" s="688"/>
      <c r="O56" s="680"/>
    </row>
    <row r="57" spans="1:31">
      <c r="A57" s="680"/>
      <c r="B57" s="688"/>
      <c r="C57" s="1907"/>
      <c r="D57" s="1907"/>
      <c r="E57" s="1907"/>
      <c r="F57" s="1907"/>
      <c r="G57" s="1907"/>
      <c r="H57" s="1907"/>
      <c r="I57" s="1907"/>
      <c r="J57" s="1907"/>
      <c r="K57" s="1907"/>
      <c r="L57" s="1907"/>
      <c r="M57" s="1907"/>
      <c r="N57" s="688"/>
      <c r="O57" s="680"/>
    </row>
    <row r="58" spans="1:31">
      <c r="A58" s="835"/>
      <c r="B58" s="899"/>
      <c r="C58" s="1907"/>
      <c r="D58" s="1907"/>
      <c r="E58" s="1907"/>
      <c r="F58" s="1907"/>
      <c r="G58" s="1907"/>
      <c r="H58" s="1907"/>
      <c r="I58" s="1907"/>
      <c r="J58" s="1907"/>
      <c r="K58" s="1907"/>
      <c r="L58" s="1907"/>
      <c r="M58" s="1907"/>
      <c r="N58" s="688"/>
      <c r="O58" s="680"/>
    </row>
    <row r="59" spans="1:31" ht="9.9499999999999993" customHeight="1">
      <c r="A59" s="462"/>
      <c r="B59" s="285"/>
      <c r="D59" s="848"/>
      <c r="E59" s="678"/>
      <c r="O59" s="680"/>
    </row>
    <row r="60" spans="1:31" ht="5.0999999999999996" customHeight="1">
      <c r="A60" s="868"/>
      <c r="B60" s="868"/>
      <c r="C60" s="680"/>
      <c r="D60" s="869"/>
      <c r="E60" s="680"/>
      <c r="F60" s="680"/>
      <c r="G60" s="680"/>
      <c r="H60" s="680"/>
      <c r="I60" s="680"/>
      <c r="J60" s="680"/>
      <c r="K60" s="680"/>
      <c r="L60" s="680"/>
      <c r="M60" s="680"/>
      <c r="N60" s="680"/>
      <c r="O60" s="680"/>
    </row>
    <row r="61" spans="1:31">
      <c r="A61" s="284"/>
      <c r="B61" s="285"/>
      <c r="D61" s="848"/>
      <c r="E61" s="678"/>
      <c r="L61" s="142"/>
      <c r="M61" s="158" t="s">
        <v>631</v>
      </c>
    </row>
    <row r="62" spans="1:31">
      <c r="A62" s="677"/>
      <c r="B62" s="677"/>
      <c r="D62" s="848"/>
      <c r="E62" s="678"/>
    </row>
    <row r="63" spans="1:31">
      <c r="A63" s="284"/>
      <c r="B63" s="285"/>
    </row>
    <row r="64" spans="1:31" ht="20.100000000000001" customHeight="1">
      <c r="A64" s="1918" t="s">
        <v>158</v>
      </c>
      <c r="B64" s="1918"/>
      <c r="C64" s="1918"/>
      <c r="D64" s="1918"/>
      <c r="E64" s="1918"/>
      <c r="F64" s="1918"/>
      <c r="G64" s="1918"/>
      <c r="H64" s="1918"/>
      <c r="I64" s="1918"/>
      <c r="J64" s="1918"/>
      <c r="K64" s="1918"/>
      <c r="L64" s="1918"/>
      <c r="M64" s="1918"/>
      <c r="N64" s="1918"/>
      <c r="O64" s="702"/>
    </row>
    <row r="65" spans="1:15" ht="5.0999999999999996" customHeight="1">
      <c r="A65" s="525"/>
      <c r="B65" s="464"/>
      <c r="C65" s="464"/>
      <c r="D65" s="464"/>
      <c r="E65" s="464"/>
      <c r="F65" s="464"/>
      <c r="G65" s="464"/>
      <c r="H65" s="464"/>
      <c r="I65" s="464"/>
      <c r="J65" s="464"/>
      <c r="K65" s="464"/>
      <c r="L65" s="464"/>
      <c r="M65" s="464"/>
      <c r="N65" s="678"/>
      <c r="O65" s="702"/>
    </row>
    <row r="66" spans="1:15" ht="15" customHeight="1">
      <c r="A66" s="526"/>
      <c r="B66" s="412" t="s">
        <v>651</v>
      </c>
      <c r="C66" s="1274"/>
      <c r="D66" s="1274"/>
      <c r="E66" s="1274"/>
      <c r="F66" s="1274"/>
      <c r="G66" s="1274"/>
      <c r="H66" s="1274"/>
      <c r="I66" s="1274"/>
      <c r="J66" s="1274"/>
      <c r="K66" s="1274"/>
      <c r="L66" s="1274"/>
      <c r="M66" s="1274"/>
      <c r="N66" s="688"/>
      <c r="O66" s="702"/>
    </row>
    <row r="67" spans="1:15" ht="5.0999999999999996" customHeight="1">
      <c r="A67" s="702"/>
      <c r="B67" s="678"/>
      <c r="C67" s="596"/>
      <c r="D67" s="596"/>
      <c r="E67" s="596"/>
      <c r="F67" s="596"/>
      <c r="G67" s="596"/>
      <c r="H67" s="596"/>
      <c r="I67" s="596"/>
      <c r="J67" s="596"/>
      <c r="K67" s="596"/>
      <c r="L67" s="596"/>
      <c r="M67" s="596"/>
      <c r="N67" s="678"/>
      <c r="O67" s="702"/>
    </row>
    <row r="68" spans="1:15" ht="14.25" customHeight="1">
      <c r="A68" s="702"/>
      <c r="B68" s="2175" t="s">
        <v>159</v>
      </c>
      <c r="C68" s="2175"/>
      <c r="D68" s="2175"/>
      <c r="E68" s="2175"/>
      <c r="F68" s="2175"/>
      <c r="G68" s="2175"/>
      <c r="H68" s="2175"/>
      <c r="I68" s="2175"/>
      <c r="J68" s="2175"/>
      <c r="K68" s="2175"/>
      <c r="L68" s="2175"/>
      <c r="M68" s="2175"/>
      <c r="N68" s="2175"/>
      <c r="O68" s="702"/>
    </row>
    <row r="69" spans="1:15" ht="14.25" customHeight="1">
      <c r="A69" s="702"/>
      <c r="B69" s="1275" t="s">
        <v>1006</v>
      </c>
      <c r="C69" s="1276"/>
      <c r="D69" s="1276"/>
      <c r="E69" s="1276"/>
      <c r="F69" s="1276"/>
      <c r="G69" s="1276"/>
      <c r="H69" s="1276"/>
      <c r="I69" s="1276"/>
      <c r="J69" s="1276"/>
      <c r="K69" s="1276"/>
      <c r="L69" s="1276"/>
      <c r="M69" s="1276"/>
      <c r="N69" s="1276"/>
      <c r="O69" s="702"/>
    </row>
    <row r="70" spans="1:15" ht="15" customHeight="1">
      <c r="A70" s="714"/>
      <c r="B70" s="1919" t="s">
        <v>1140</v>
      </c>
      <c r="C70" s="1919"/>
      <c r="D70" s="1919"/>
      <c r="E70" s="1919"/>
      <c r="F70" s="1919"/>
      <c r="G70" s="1919"/>
      <c r="H70" s="1919"/>
      <c r="I70" s="1919"/>
      <c r="J70" s="1919"/>
      <c r="K70" s="1919"/>
      <c r="L70" s="1919"/>
      <c r="M70" s="1919"/>
      <c r="N70" s="1919"/>
      <c r="O70" s="702"/>
    </row>
    <row r="71" spans="1:15" ht="9.9499999999999993" customHeight="1">
      <c r="A71" s="714"/>
      <c r="B71" s="745"/>
      <c r="C71" s="745"/>
      <c r="D71" s="745"/>
      <c r="E71" s="745"/>
      <c r="F71" s="745"/>
      <c r="G71" s="745"/>
      <c r="H71" s="745"/>
      <c r="I71" s="745"/>
      <c r="J71" s="745"/>
      <c r="K71" s="745"/>
      <c r="L71" s="745"/>
      <c r="M71" s="745"/>
      <c r="O71" s="702"/>
    </row>
    <row r="72" spans="1:15" ht="9.9499999999999993" customHeight="1">
      <c r="A72" s="714"/>
      <c r="B72" s="745"/>
      <c r="C72" s="745"/>
      <c r="D72" s="745"/>
      <c r="E72" s="745"/>
      <c r="F72" s="745"/>
      <c r="G72" s="745"/>
      <c r="H72" s="745"/>
      <c r="I72" s="745"/>
      <c r="J72" s="745"/>
      <c r="K72" s="745"/>
      <c r="L72" s="745"/>
      <c r="M72" s="745"/>
      <c r="N72" s="745"/>
      <c r="O72" s="702"/>
    </row>
    <row r="73" spans="1:15" ht="9.9499999999999993" customHeight="1">
      <c r="A73" s="714"/>
      <c r="B73" s="745"/>
      <c r="C73" s="745"/>
      <c r="D73" s="745"/>
      <c r="E73" s="2179" t="s">
        <v>1187</v>
      </c>
      <c r="F73" s="2179"/>
      <c r="G73" s="2179"/>
      <c r="H73" s="2179"/>
      <c r="I73" s="2179"/>
      <c r="J73" s="2179"/>
      <c r="K73" s="2179"/>
      <c r="L73" s="2179"/>
      <c r="M73" s="2179"/>
      <c r="N73" s="2179"/>
      <c r="O73" s="702"/>
    </row>
    <row r="74" spans="1:15" ht="9.9499999999999993" customHeight="1">
      <c r="A74" s="714"/>
      <c r="B74" s="745"/>
      <c r="C74" s="745"/>
      <c r="D74" s="745"/>
      <c r="E74" s="2179"/>
      <c r="F74" s="2179"/>
      <c r="G74" s="2179"/>
      <c r="H74" s="2179"/>
      <c r="I74" s="2179"/>
      <c r="J74" s="2179"/>
      <c r="K74" s="2179"/>
      <c r="L74" s="2179"/>
      <c r="M74" s="2179"/>
      <c r="N74" s="2179"/>
      <c r="O74" s="702"/>
    </row>
    <row r="75" spans="1:15" ht="9.9499999999999993" customHeight="1">
      <c r="A75" s="714"/>
      <c r="B75" s="745"/>
      <c r="C75" s="745"/>
      <c r="D75" s="745"/>
      <c r="E75" s="2179"/>
      <c r="F75" s="2179"/>
      <c r="G75" s="2179"/>
      <c r="H75" s="2179"/>
      <c r="I75" s="2179"/>
      <c r="J75" s="2179"/>
      <c r="K75" s="2179"/>
      <c r="L75" s="2179"/>
      <c r="M75" s="2179"/>
      <c r="N75" s="2179"/>
      <c r="O75" s="702"/>
    </row>
    <row r="76" spans="1:15" ht="9.9499999999999993" customHeight="1">
      <c r="A76" s="714"/>
      <c r="B76" s="745"/>
      <c r="C76" s="745"/>
      <c r="D76" s="745"/>
      <c r="E76" s="2179"/>
      <c r="F76" s="2179"/>
      <c r="G76" s="2179"/>
      <c r="H76" s="2179"/>
      <c r="I76" s="2179"/>
      <c r="J76" s="2179"/>
      <c r="K76" s="2179"/>
      <c r="L76" s="2179"/>
      <c r="M76" s="2179"/>
      <c r="N76" s="2179"/>
      <c r="O76" s="702"/>
    </row>
    <row r="77" spans="1:15" ht="9.9499999999999993" customHeight="1">
      <c r="A77" s="714"/>
      <c r="B77" s="745"/>
      <c r="C77" s="745"/>
      <c r="D77" s="745"/>
      <c r="E77" s="2179"/>
      <c r="F77" s="2179"/>
      <c r="G77" s="2179"/>
      <c r="H77" s="2179"/>
      <c r="I77" s="2179"/>
      <c r="J77" s="2179"/>
      <c r="K77" s="2179"/>
      <c r="L77" s="2179"/>
      <c r="M77" s="2179"/>
      <c r="N77" s="2179"/>
      <c r="O77" s="702"/>
    </row>
    <row r="78" spans="1:15" ht="9.9499999999999993" customHeight="1">
      <c r="A78" s="714"/>
      <c r="B78" s="745"/>
      <c r="C78" s="745"/>
      <c r="D78" s="745"/>
      <c r="E78" s="2179"/>
      <c r="F78" s="2179"/>
      <c r="G78" s="2179"/>
      <c r="H78" s="2179"/>
      <c r="I78" s="2179"/>
      <c r="J78" s="2179"/>
      <c r="K78" s="2179"/>
      <c r="L78" s="2179"/>
      <c r="M78" s="2179"/>
      <c r="N78" s="2179"/>
      <c r="O78" s="702"/>
    </row>
    <row r="79" spans="1:15" ht="9.9499999999999993" customHeight="1">
      <c r="A79" s="714"/>
      <c r="B79" s="745"/>
      <c r="C79" s="745"/>
      <c r="D79" s="745"/>
      <c r="E79" s="2179"/>
      <c r="F79" s="2179"/>
      <c r="G79" s="2179"/>
      <c r="H79" s="2179"/>
      <c r="I79" s="2179"/>
      <c r="J79" s="2179"/>
      <c r="K79" s="2179"/>
      <c r="L79" s="2179"/>
      <c r="M79" s="2179"/>
      <c r="N79" s="2179"/>
      <c r="O79" s="702"/>
    </row>
    <row r="80" spans="1:15" ht="15" customHeight="1">
      <c r="A80" s="714"/>
      <c r="B80" s="745"/>
      <c r="C80" s="772" t="s">
        <v>1007</v>
      </c>
      <c r="D80" s="1229"/>
      <c r="E80" s="1229"/>
      <c r="F80" s="1229"/>
      <c r="G80" s="1109"/>
      <c r="H80" s="1109"/>
      <c r="I80" s="1109"/>
      <c r="J80" s="1109"/>
      <c r="K80" s="1109"/>
      <c r="L80" s="1109"/>
      <c r="M80" s="1109"/>
      <c r="N80" s="1109"/>
      <c r="O80" s="702"/>
    </row>
    <row r="81" spans="1:15" ht="15" customHeight="1">
      <c r="A81" s="714"/>
      <c r="B81" s="745"/>
      <c r="C81" s="2058" t="s">
        <v>847</v>
      </c>
      <c r="D81" s="2117"/>
      <c r="E81" s="2058" t="s">
        <v>848</v>
      </c>
      <c r="F81" s="2117"/>
      <c r="G81" s="1109"/>
      <c r="H81" s="1109"/>
      <c r="I81" s="1109"/>
      <c r="J81" s="1109"/>
      <c r="K81" s="1109"/>
      <c r="L81" s="1109"/>
      <c r="M81" s="1109"/>
      <c r="N81" s="1109"/>
      <c r="O81" s="702"/>
    </row>
    <row r="82" spans="1:15" ht="15" customHeight="1">
      <c r="A82" s="714"/>
      <c r="B82" s="745"/>
      <c r="C82" s="1277" t="s">
        <v>372</v>
      </c>
      <c r="D82" s="1277" t="s">
        <v>373</v>
      </c>
      <c r="E82" s="1277" t="s">
        <v>372</v>
      </c>
      <c r="F82" s="1277" t="s">
        <v>373</v>
      </c>
      <c r="G82" s="1109"/>
      <c r="H82" s="1109"/>
      <c r="I82" s="1109"/>
      <c r="J82" s="1109"/>
      <c r="K82" s="1109"/>
      <c r="L82" s="1109"/>
      <c r="M82" s="1109"/>
      <c r="N82" s="1109"/>
      <c r="O82" s="702"/>
    </row>
    <row r="83" spans="1:15" ht="15" customHeight="1">
      <c r="A83" s="714"/>
      <c r="B83" s="745"/>
      <c r="C83" s="1282"/>
      <c r="D83" s="1282"/>
      <c r="E83" s="1282"/>
      <c r="F83" s="1282"/>
      <c r="G83" s="1109"/>
      <c r="H83" s="1109"/>
      <c r="I83" s="1109"/>
      <c r="J83" s="1109"/>
      <c r="K83" s="1109"/>
      <c r="L83" s="1109"/>
      <c r="M83" s="1109"/>
      <c r="N83" s="1109"/>
      <c r="O83" s="702"/>
    </row>
    <row r="84" spans="1:15" ht="15" customHeight="1">
      <c r="A84" s="714"/>
      <c r="B84" s="745"/>
      <c r="C84" s="601" t="s">
        <v>380</v>
      </c>
      <c r="D84" s="601" t="s">
        <v>381</v>
      </c>
      <c r="E84" s="601" t="s">
        <v>380</v>
      </c>
      <c r="F84" s="601" t="s">
        <v>381</v>
      </c>
      <c r="G84" s="1109"/>
      <c r="H84" s="1109"/>
      <c r="I84" s="1109"/>
      <c r="J84" s="1109"/>
      <c r="K84" s="1109"/>
      <c r="L84" s="1109"/>
      <c r="M84" s="1109"/>
      <c r="N84" s="1109"/>
      <c r="O84" s="702"/>
    </row>
    <row r="85" spans="1:15" ht="15" customHeight="1">
      <c r="A85" s="714"/>
      <c r="B85" s="745"/>
      <c r="C85" s="1105"/>
      <c r="D85" s="1105"/>
      <c r="E85" s="1105"/>
      <c r="F85" s="1105"/>
      <c r="G85" s="1109"/>
      <c r="H85" s="1109"/>
      <c r="I85" s="1109"/>
      <c r="J85" s="1109"/>
      <c r="K85" s="1109"/>
      <c r="L85" s="1109"/>
      <c r="M85" s="1109"/>
      <c r="N85" s="1109"/>
      <c r="O85" s="702"/>
    </row>
    <row r="86" spans="1:15" ht="15" customHeight="1">
      <c r="A86" s="714"/>
      <c r="B86" s="745"/>
      <c r="C86" s="310"/>
      <c r="D86" s="310"/>
      <c r="E86" s="310"/>
      <c r="F86" s="310"/>
      <c r="G86" s="1109"/>
      <c r="H86" s="1109"/>
      <c r="I86" s="1109"/>
      <c r="J86" s="1109"/>
      <c r="K86" s="1109"/>
      <c r="L86" s="1109"/>
      <c r="M86" s="1109"/>
      <c r="N86" s="1109"/>
      <c r="O86" s="702"/>
    </row>
    <row r="87" spans="1:15" ht="15" customHeight="1">
      <c r="A87" s="714"/>
      <c r="B87" s="745"/>
      <c r="C87" s="310"/>
      <c r="D87" s="310"/>
      <c r="E87" s="2136" t="s">
        <v>1131</v>
      </c>
      <c r="F87" s="2136"/>
      <c r="G87" s="2136"/>
      <c r="H87" s="2136"/>
      <c r="I87" s="2136"/>
      <c r="J87" s="2136"/>
      <c r="K87" s="2136"/>
      <c r="L87" s="2136"/>
      <c r="M87" s="2136"/>
      <c r="N87" s="2136"/>
      <c r="O87" s="702"/>
    </row>
    <row r="88" spans="1:15" ht="17.25" customHeight="1">
      <c r="A88" s="714"/>
      <c r="B88" s="745"/>
      <c r="C88" s="310"/>
      <c r="D88" s="310"/>
      <c r="E88" s="2136"/>
      <c r="F88" s="2136"/>
      <c r="G88" s="2136"/>
      <c r="H88" s="2136"/>
      <c r="I88" s="2136"/>
      <c r="J88" s="2136"/>
      <c r="K88" s="2136"/>
      <c r="L88" s="2136"/>
      <c r="M88" s="2136"/>
      <c r="N88" s="2136"/>
      <c r="O88" s="702"/>
    </row>
    <row r="89" spans="1:15" ht="17.25" customHeight="1">
      <c r="A89" s="714"/>
      <c r="B89" s="745"/>
      <c r="C89" s="310"/>
      <c r="D89" s="310"/>
      <c r="E89" s="2136"/>
      <c r="F89" s="2136"/>
      <c r="G89" s="2136"/>
      <c r="H89" s="2136"/>
      <c r="I89" s="2136"/>
      <c r="J89" s="2136"/>
      <c r="K89" s="2136"/>
      <c r="L89" s="2136"/>
      <c r="M89" s="2136"/>
      <c r="N89" s="2136"/>
      <c r="O89" s="702"/>
    </row>
    <row r="90" spans="1:15" ht="17.25" customHeight="1">
      <c r="A90" s="714"/>
      <c r="B90" s="745"/>
      <c r="C90" s="310"/>
      <c r="D90" s="310"/>
      <c r="E90" s="2136"/>
      <c r="F90" s="2136"/>
      <c r="G90" s="2136"/>
      <c r="H90" s="2136"/>
      <c r="I90" s="2136"/>
      <c r="J90" s="2136"/>
      <c r="K90" s="2136"/>
      <c r="L90" s="2136"/>
      <c r="M90" s="2136"/>
      <c r="N90" s="2136"/>
      <c r="O90" s="702"/>
    </row>
    <row r="91" spans="1:15" ht="15" customHeight="1">
      <c r="A91" s="714"/>
      <c r="B91" s="745"/>
      <c r="C91" s="310"/>
      <c r="D91" s="310"/>
      <c r="E91" s="310"/>
      <c r="F91" s="310"/>
      <c r="G91" s="310"/>
      <c r="H91" s="310"/>
      <c r="I91" s="310"/>
      <c r="J91" s="310"/>
      <c r="K91" s="310"/>
      <c r="L91" s="310"/>
      <c r="M91" s="310"/>
      <c r="N91" s="310"/>
      <c r="O91" s="702"/>
    </row>
    <row r="92" spans="1:15" ht="9.9499999999999993" customHeight="1">
      <c r="A92" s="714"/>
      <c r="B92" s="745"/>
      <c r="C92" s="745"/>
      <c r="D92" s="745"/>
      <c r="E92" s="745"/>
      <c r="F92" s="745"/>
      <c r="G92" s="745"/>
      <c r="H92" s="745"/>
      <c r="I92" s="745"/>
      <c r="J92" s="745"/>
      <c r="K92" s="745"/>
      <c r="L92" s="745"/>
      <c r="M92" s="745"/>
      <c r="O92" s="702"/>
    </row>
    <row r="93" spans="1:15" s="691" customFormat="1" ht="29.25" customHeight="1">
      <c r="A93" s="1278"/>
      <c r="B93" s="2176" t="s">
        <v>1008</v>
      </c>
      <c r="C93" s="2176"/>
      <c r="D93" s="2176"/>
      <c r="E93" s="2176"/>
      <c r="F93" s="2176"/>
      <c r="G93" s="2176"/>
      <c r="H93" s="2176"/>
      <c r="I93" s="2176"/>
      <c r="J93" s="2176"/>
      <c r="K93" s="2176"/>
      <c r="L93" s="2176"/>
      <c r="M93" s="2176"/>
      <c r="N93" s="2176"/>
      <c r="O93" s="1010"/>
    </row>
    <row r="94" spans="1:15" ht="5.0999999999999996" customHeight="1">
      <c r="A94" s="530"/>
      <c r="B94" s="755"/>
      <c r="C94" s="755"/>
      <c r="D94" s="755"/>
      <c r="E94" s="755"/>
      <c r="F94" s="755"/>
      <c r="G94" s="755"/>
      <c r="H94" s="755"/>
      <c r="I94" s="755"/>
      <c r="J94" s="755"/>
      <c r="K94" s="755"/>
      <c r="L94" s="755"/>
      <c r="M94" s="755"/>
      <c r="N94" s="755"/>
      <c r="O94" s="702"/>
    </row>
    <row r="95" spans="1:15" ht="39" customHeight="1">
      <c r="A95" s="530"/>
      <c r="B95" s="678"/>
      <c r="C95" s="678"/>
      <c r="D95" s="678"/>
      <c r="E95" s="678"/>
      <c r="F95" s="678"/>
      <c r="H95" s="2178" t="s">
        <v>994</v>
      </c>
      <c r="I95" s="2178"/>
      <c r="J95" s="2178"/>
      <c r="K95" s="2178"/>
      <c r="L95" s="2178"/>
      <c r="M95" s="2178"/>
      <c r="N95" s="2178"/>
      <c r="O95" s="702"/>
    </row>
    <row r="96" spans="1:15">
      <c r="A96" s="530"/>
      <c r="B96" s="678"/>
      <c r="C96" s="678"/>
      <c r="D96" s="678"/>
      <c r="E96" s="678"/>
      <c r="F96" s="678"/>
      <c r="G96" s="1279"/>
      <c r="H96" s="2178" t="s">
        <v>697</v>
      </c>
      <c r="I96" s="2178"/>
      <c r="J96" s="2178"/>
      <c r="K96" s="2178"/>
      <c r="L96" s="2178"/>
      <c r="M96" s="2178"/>
      <c r="N96" s="2178"/>
      <c r="O96" s="702"/>
    </row>
    <row r="97" spans="1:24" ht="9.9499999999999993" customHeight="1">
      <c r="A97" s="714"/>
      <c r="B97" s="678"/>
      <c r="C97" s="717"/>
      <c r="D97" s="678"/>
      <c r="E97" s="678"/>
      <c r="F97" s="678"/>
      <c r="G97" s="1279"/>
      <c r="H97" s="1279"/>
      <c r="I97" s="1279"/>
      <c r="J97" s="1279"/>
      <c r="K97" s="1279"/>
      <c r="L97" s="1279"/>
      <c r="M97" s="1279"/>
      <c r="O97" s="702"/>
    </row>
    <row r="98" spans="1:24">
      <c r="A98" s="714"/>
      <c r="B98" s="302" t="s">
        <v>1009</v>
      </c>
      <c r="C98" s="717"/>
      <c r="D98" s="678"/>
      <c r="E98" s="678"/>
      <c r="F98" s="678"/>
      <c r="G98" s="678"/>
      <c r="H98" s="302" t="s">
        <v>1010</v>
      </c>
      <c r="I98" s="678"/>
      <c r="J98" s="678"/>
      <c r="K98" s="678"/>
      <c r="L98" s="678"/>
      <c r="M98" s="678"/>
      <c r="O98" s="702"/>
    </row>
    <row r="99" spans="1:24" ht="18">
      <c r="A99" s="714"/>
      <c r="B99" s="2173" t="s">
        <v>6</v>
      </c>
      <c r="C99" s="2058" t="s">
        <v>847</v>
      </c>
      <c r="D99" s="2117"/>
      <c r="E99" s="2058" t="s">
        <v>848</v>
      </c>
      <c r="F99" s="2117"/>
      <c r="G99" s="589"/>
      <c r="H99" s="2159" t="s">
        <v>847</v>
      </c>
      <c r="I99" s="2160"/>
      <c r="J99" s="2159" t="s">
        <v>848</v>
      </c>
      <c r="K99" s="2160"/>
      <c r="L99" s="776" t="s">
        <v>88</v>
      </c>
      <c r="M99" s="776" t="s">
        <v>89</v>
      </c>
      <c r="O99" s="702"/>
    </row>
    <row r="100" spans="1:24">
      <c r="A100" s="714"/>
      <c r="B100" s="2177"/>
      <c r="C100" s="960">
        <v>1</v>
      </c>
      <c r="D100" s="960">
        <f>C100+1</f>
        <v>2</v>
      </c>
      <c r="E100" s="960">
        <v>1</v>
      </c>
      <c r="F100" s="960">
        <v>2</v>
      </c>
      <c r="G100" s="1008"/>
      <c r="H100" s="960">
        <v>1</v>
      </c>
      <c r="I100" s="960">
        <f>H100+1</f>
        <v>2</v>
      </c>
      <c r="J100" s="960">
        <v>1</v>
      </c>
      <c r="K100" s="960">
        <v>2</v>
      </c>
      <c r="L100" s="720" t="s">
        <v>87</v>
      </c>
      <c r="M100" s="720" t="s">
        <v>87</v>
      </c>
      <c r="O100" s="702"/>
    </row>
    <row r="101" spans="1:24">
      <c r="A101" s="714"/>
      <c r="B101" s="2174"/>
      <c r="C101" s="720" t="s">
        <v>125</v>
      </c>
      <c r="D101" s="720" t="s">
        <v>125</v>
      </c>
      <c r="E101" s="720" t="s">
        <v>766</v>
      </c>
      <c r="F101" s="720" t="s">
        <v>766</v>
      </c>
      <c r="G101" s="1236"/>
      <c r="H101" s="720" t="s">
        <v>145</v>
      </c>
      <c r="I101" s="720" t="s">
        <v>145</v>
      </c>
      <c r="J101" s="720" t="s">
        <v>145</v>
      </c>
      <c r="K101" s="720" t="s">
        <v>145</v>
      </c>
      <c r="L101" s="720" t="s">
        <v>145</v>
      </c>
      <c r="M101" s="720" t="s">
        <v>145</v>
      </c>
      <c r="O101" s="702"/>
    </row>
    <row r="102" spans="1:24">
      <c r="A102" s="714"/>
      <c r="B102" s="721" t="str">
        <f>IF('Bendras vertinimas'!$B$20="","",'Bendras vertinimas'!$B$20)</f>
        <v>Tiekėjas 1</v>
      </c>
      <c r="C102" s="605"/>
      <c r="D102" s="606"/>
      <c r="E102" s="606"/>
      <c r="F102" s="606"/>
      <c r="G102" s="1280"/>
      <c r="H102" s="1281" t="str">
        <f>IF(C102&lt;=C$83,"",IF(C102&gt;C$85,C$85,C102))</f>
        <v/>
      </c>
      <c r="I102" s="1281" t="str">
        <f t="shared" ref="I102:K102" si="0">IF(D102&lt;=D$83,"",IF(D102&gt;D$85,D$85,D102))</f>
        <v/>
      </c>
      <c r="J102" s="1281" t="str">
        <f t="shared" si="0"/>
        <v/>
      </c>
      <c r="K102" s="1281" t="str">
        <f t="shared" si="0"/>
        <v/>
      </c>
      <c r="L102" s="963" t="str">
        <f>IF(SUM(H102:I102)=0,"",SUM(H102:I102))</f>
        <v/>
      </c>
      <c r="M102" s="963" t="str">
        <f>IF(SUM(J102:K102)=0,"",SUM(J102:K102))</f>
        <v/>
      </c>
      <c r="O102" s="702"/>
      <c r="U102" s="452">
        <f t="shared" ref="U102:U121" si="1">IF(C102="",0,IF(OR(C102&lt;C$83),1,0))</f>
        <v>0</v>
      </c>
      <c r="V102" s="452">
        <f t="shared" ref="V102:V121" si="2">IF(D102="",0,IF(OR(D102&lt;D$83),1,0))</f>
        <v>0</v>
      </c>
      <c r="W102" s="452">
        <f t="shared" ref="W102:W121" si="3">IF(E102="",0,IF(OR(E102&lt;E$83),1,0))</f>
        <v>0</v>
      </c>
      <c r="X102" s="452">
        <f t="shared" ref="X102:X121" si="4">IF(F102="",0,IF(OR(F102&lt;F$83),1,0))</f>
        <v>0</v>
      </c>
    </row>
    <row r="103" spans="1:24">
      <c r="A103" s="714"/>
      <c r="B103" s="721" t="str">
        <f>IF('Bendras vertinimas'!$B$21="","",'Bendras vertinimas'!$B$21)</f>
        <v>Tiekėjas 2</v>
      </c>
      <c r="C103" s="606"/>
      <c r="D103" s="606"/>
      <c r="E103" s="606"/>
      <c r="F103" s="606"/>
      <c r="G103" s="1280"/>
      <c r="H103" s="1281" t="str">
        <f t="shared" ref="H103:H121" si="5">IF(C103&lt;=C$83,"",IF(C103&gt;C$85,C$85,C103))</f>
        <v/>
      </c>
      <c r="I103" s="1281" t="str">
        <f t="shared" ref="I103:I121" si="6">IF(D103&lt;=D$83,"",IF(D103&gt;D$85,D$85,D103))</f>
        <v/>
      </c>
      <c r="J103" s="1281" t="str">
        <f t="shared" ref="J103:J121" si="7">IF(E103&lt;=E$83,"",IF(E103&gt;E$85,E$85,E103))</f>
        <v/>
      </c>
      <c r="K103" s="1281" t="str">
        <f t="shared" ref="K103:K121" si="8">IF(F103&lt;=F$83,"",IF(F103&gt;F$85,F$85,F103))</f>
        <v/>
      </c>
      <c r="L103" s="963" t="str">
        <f t="shared" ref="L103:L121" si="9">IF(SUM(H103:I103)=0,"",SUM(H103:I103))</f>
        <v/>
      </c>
      <c r="M103" s="963" t="str">
        <f t="shared" ref="M103:M121" si="10">IF(SUM(J103:K103)=0,"",SUM(J103:K103))</f>
        <v/>
      </c>
      <c r="O103" s="702"/>
      <c r="U103" s="452">
        <f t="shared" si="1"/>
        <v>0</v>
      </c>
      <c r="V103" s="452">
        <f t="shared" si="2"/>
        <v>0</v>
      </c>
      <c r="W103" s="452">
        <f t="shared" si="3"/>
        <v>0</v>
      </c>
      <c r="X103" s="452">
        <f t="shared" si="4"/>
        <v>0</v>
      </c>
    </row>
    <row r="104" spans="1:24">
      <c r="A104" s="714"/>
      <c r="B104" s="721" t="str">
        <f>IF('Bendras vertinimas'!$B$22="","",'Bendras vertinimas'!$B$22)</f>
        <v>Tiekėjas 3</v>
      </c>
      <c r="C104" s="606"/>
      <c r="D104" s="606"/>
      <c r="E104" s="606"/>
      <c r="F104" s="606"/>
      <c r="G104" s="1280"/>
      <c r="H104" s="1281" t="str">
        <f t="shared" si="5"/>
        <v/>
      </c>
      <c r="I104" s="1281" t="str">
        <f t="shared" si="6"/>
        <v/>
      </c>
      <c r="J104" s="1281" t="str">
        <f t="shared" si="7"/>
        <v/>
      </c>
      <c r="K104" s="1281" t="str">
        <f t="shared" si="8"/>
        <v/>
      </c>
      <c r="L104" s="963" t="str">
        <f t="shared" si="9"/>
        <v/>
      </c>
      <c r="M104" s="963" t="str">
        <f t="shared" si="10"/>
        <v/>
      </c>
      <c r="O104" s="702"/>
      <c r="U104" s="452">
        <f t="shared" si="1"/>
        <v>0</v>
      </c>
      <c r="V104" s="452">
        <f t="shared" si="2"/>
        <v>0</v>
      </c>
      <c r="W104" s="452">
        <f t="shared" si="3"/>
        <v>0</v>
      </c>
      <c r="X104" s="452">
        <f t="shared" si="4"/>
        <v>0</v>
      </c>
    </row>
    <row r="105" spans="1:24">
      <c r="A105" s="714"/>
      <c r="B105" s="721" t="str">
        <f>IF('Bendras vertinimas'!$B$23="","",'Bendras vertinimas'!$B$23)</f>
        <v>Tiekėjas 4</v>
      </c>
      <c r="C105" s="606"/>
      <c r="D105" s="606"/>
      <c r="E105" s="606"/>
      <c r="F105" s="606"/>
      <c r="G105" s="1280"/>
      <c r="H105" s="1281" t="str">
        <f t="shared" si="5"/>
        <v/>
      </c>
      <c r="I105" s="1281" t="str">
        <f t="shared" si="6"/>
        <v/>
      </c>
      <c r="J105" s="1281" t="str">
        <f t="shared" si="7"/>
        <v/>
      </c>
      <c r="K105" s="1281" t="str">
        <f t="shared" si="8"/>
        <v/>
      </c>
      <c r="L105" s="963" t="str">
        <f t="shared" si="9"/>
        <v/>
      </c>
      <c r="M105" s="963" t="str">
        <f t="shared" si="10"/>
        <v/>
      </c>
      <c r="O105" s="702"/>
      <c r="U105" s="452">
        <f t="shared" si="1"/>
        <v>0</v>
      </c>
      <c r="V105" s="452">
        <f t="shared" si="2"/>
        <v>0</v>
      </c>
      <c r="W105" s="452">
        <f t="shared" si="3"/>
        <v>0</v>
      </c>
      <c r="X105" s="452">
        <f t="shared" si="4"/>
        <v>0</v>
      </c>
    </row>
    <row r="106" spans="1:24">
      <c r="A106" s="714"/>
      <c r="B106" s="721" t="str">
        <f>IF('Bendras vertinimas'!$B$24="","",'Bendras vertinimas'!$B$24)</f>
        <v>Tiekėjas 5</v>
      </c>
      <c r="C106" s="606"/>
      <c r="D106" s="606"/>
      <c r="E106" s="606"/>
      <c r="F106" s="606"/>
      <c r="G106" s="1280"/>
      <c r="H106" s="1281" t="str">
        <f t="shared" si="5"/>
        <v/>
      </c>
      <c r="I106" s="1281" t="str">
        <f t="shared" si="6"/>
        <v/>
      </c>
      <c r="J106" s="1281" t="str">
        <f t="shared" si="7"/>
        <v/>
      </c>
      <c r="K106" s="1281" t="str">
        <f t="shared" si="8"/>
        <v/>
      </c>
      <c r="L106" s="963" t="str">
        <f t="shared" si="9"/>
        <v/>
      </c>
      <c r="M106" s="963" t="str">
        <f t="shared" si="10"/>
        <v/>
      </c>
      <c r="O106" s="702"/>
      <c r="U106" s="452">
        <f t="shared" si="1"/>
        <v>0</v>
      </c>
      <c r="V106" s="452">
        <f t="shared" si="2"/>
        <v>0</v>
      </c>
      <c r="W106" s="452">
        <f t="shared" si="3"/>
        <v>0</v>
      </c>
      <c r="X106" s="452">
        <f t="shared" si="4"/>
        <v>0</v>
      </c>
    </row>
    <row r="107" spans="1:24">
      <c r="A107" s="714"/>
      <c r="B107" s="721" t="str">
        <f>IF('Bendras vertinimas'!$B$25="","",'Bendras vertinimas'!$B$25)</f>
        <v>Tiekėjas 6</v>
      </c>
      <c r="C107" s="606"/>
      <c r="D107" s="606"/>
      <c r="E107" s="606"/>
      <c r="F107" s="606"/>
      <c r="G107" s="1280"/>
      <c r="H107" s="1281" t="str">
        <f t="shared" si="5"/>
        <v/>
      </c>
      <c r="I107" s="1281" t="str">
        <f t="shared" si="6"/>
        <v/>
      </c>
      <c r="J107" s="1281" t="str">
        <f t="shared" si="7"/>
        <v/>
      </c>
      <c r="K107" s="1281" t="str">
        <f t="shared" si="8"/>
        <v/>
      </c>
      <c r="L107" s="963" t="str">
        <f t="shared" si="9"/>
        <v/>
      </c>
      <c r="M107" s="963" t="str">
        <f t="shared" si="10"/>
        <v/>
      </c>
      <c r="O107" s="702"/>
      <c r="U107" s="452">
        <f t="shared" si="1"/>
        <v>0</v>
      </c>
      <c r="V107" s="452">
        <f t="shared" si="2"/>
        <v>0</v>
      </c>
      <c r="W107" s="452">
        <f t="shared" si="3"/>
        <v>0</v>
      </c>
      <c r="X107" s="452">
        <f t="shared" si="4"/>
        <v>0</v>
      </c>
    </row>
    <row r="108" spans="1:24">
      <c r="A108" s="714"/>
      <c r="B108" s="721" t="str">
        <f>IF('Bendras vertinimas'!$B$26="","",'Bendras vertinimas'!$B$26)</f>
        <v>Tiekėjas 7</v>
      </c>
      <c r="C108" s="606"/>
      <c r="D108" s="606"/>
      <c r="E108" s="606"/>
      <c r="F108" s="606"/>
      <c r="G108" s="1280"/>
      <c r="H108" s="1281" t="str">
        <f t="shared" si="5"/>
        <v/>
      </c>
      <c r="I108" s="1281" t="str">
        <f t="shared" si="6"/>
        <v/>
      </c>
      <c r="J108" s="1281" t="str">
        <f t="shared" si="7"/>
        <v/>
      </c>
      <c r="K108" s="1281" t="str">
        <f t="shared" si="8"/>
        <v/>
      </c>
      <c r="L108" s="963" t="str">
        <f t="shared" si="9"/>
        <v/>
      </c>
      <c r="M108" s="963" t="str">
        <f t="shared" si="10"/>
        <v/>
      </c>
      <c r="O108" s="702"/>
      <c r="U108" s="452">
        <f t="shared" si="1"/>
        <v>0</v>
      </c>
      <c r="V108" s="452">
        <f t="shared" si="2"/>
        <v>0</v>
      </c>
      <c r="W108" s="452">
        <f t="shared" si="3"/>
        <v>0</v>
      </c>
      <c r="X108" s="452">
        <f t="shared" si="4"/>
        <v>0</v>
      </c>
    </row>
    <row r="109" spans="1:24">
      <c r="A109" s="714"/>
      <c r="B109" s="721" t="str">
        <f>IF('Bendras vertinimas'!$B$27="","",'Bendras vertinimas'!$B$27)</f>
        <v>Tiekėjas 8</v>
      </c>
      <c r="C109" s="606"/>
      <c r="D109" s="606"/>
      <c r="E109" s="606"/>
      <c r="F109" s="606"/>
      <c r="G109" s="1280"/>
      <c r="H109" s="1281" t="str">
        <f t="shared" si="5"/>
        <v/>
      </c>
      <c r="I109" s="1281" t="str">
        <f t="shared" si="6"/>
        <v/>
      </c>
      <c r="J109" s="1281" t="str">
        <f t="shared" si="7"/>
        <v/>
      </c>
      <c r="K109" s="1281" t="str">
        <f t="shared" si="8"/>
        <v/>
      </c>
      <c r="L109" s="963" t="str">
        <f t="shared" si="9"/>
        <v/>
      </c>
      <c r="M109" s="963" t="str">
        <f t="shared" si="10"/>
        <v/>
      </c>
      <c r="O109" s="702"/>
      <c r="U109" s="452">
        <f t="shared" si="1"/>
        <v>0</v>
      </c>
      <c r="V109" s="452">
        <f t="shared" si="2"/>
        <v>0</v>
      </c>
      <c r="W109" s="452">
        <f t="shared" si="3"/>
        <v>0</v>
      </c>
      <c r="X109" s="452">
        <f t="shared" si="4"/>
        <v>0</v>
      </c>
    </row>
    <row r="110" spans="1:24">
      <c r="A110" s="714"/>
      <c r="B110" s="721" t="str">
        <f>IF('Bendras vertinimas'!$B$28="","",'Bendras vertinimas'!$B$28)</f>
        <v>Tiekėjas 9</v>
      </c>
      <c r="C110" s="606"/>
      <c r="D110" s="606"/>
      <c r="E110" s="606"/>
      <c r="F110" s="606"/>
      <c r="G110" s="1280"/>
      <c r="H110" s="1281" t="str">
        <f t="shared" si="5"/>
        <v/>
      </c>
      <c r="I110" s="1281" t="str">
        <f t="shared" si="6"/>
        <v/>
      </c>
      <c r="J110" s="1281" t="str">
        <f t="shared" si="7"/>
        <v/>
      </c>
      <c r="K110" s="1281" t="str">
        <f t="shared" si="8"/>
        <v/>
      </c>
      <c r="L110" s="963" t="str">
        <f t="shared" si="9"/>
        <v/>
      </c>
      <c r="M110" s="963" t="str">
        <f t="shared" si="10"/>
        <v/>
      </c>
      <c r="O110" s="702"/>
      <c r="U110" s="452">
        <f t="shared" si="1"/>
        <v>0</v>
      </c>
      <c r="V110" s="452">
        <f t="shared" si="2"/>
        <v>0</v>
      </c>
      <c r="W110" s="452">
        <f t="shared" si="3"/>
        <v>0</v>
      </c>
      <c r="X110" s="452">
        <f t="shared" si="4"/>
        <v>0</v>
      </c>
    </row>
    <row r="111" spans="1:24">
      <c r="A111" s="714"/>
      <c r="B111" s="721" t="str">
        <f>IF('Bendras vertinimas'!$B$29="","",'Bendras vertinimas'!$B$29)</f>
        <v>Tiekėjas 10</v>
      </c>
      <c r="C111" s="606"/>
      <c r="D111" s="606"/>
      <c r="E111" s="606"/>
      <c r="F111" s="606"/>
      <c r="G111" s="1280"/>
      <c r="H111" s="1281" t="str">
        <f t="shared" si="5"/>
        <v/>
      </c>
      <c r="I111" s="1281" t="str">
        <f t="shared" si="6"/>
        <v/>
      </c>
      <c r="J111" s="1281" t="str">
        <f t="shared" si="7"/>
        <v/>
      </c>
      <c r="K111" s="1281" t="str">
        <f t="shared" si="8"/>
        <v/>
      </c>
      <c r="L111" s="963" t="str">
        <f t="shared" si="9"/>
        <v/>
      </c>
      <c r="M111" s="963" t="str">
        <f t="shared" si="10"/>
        <v/>
      </c>
      <c r="O111" s="702"/>
      <c r="U111" s="452">
        <f t="shared" si="1"/>
        <v>0</v>
      </c>
      <c r="V111" s="452">
        <f t="shared" si="2"/>
        <v>0</v>
      </c>
      <c r="W111" s="452">
        <f t="shared" si="3"/>
        <v>0</v>
      </c>
      <c r="X111" s="452">
        <f t="shared" si="4"/>
        <v>0</v>
      </c>
    </row>
    <row r="112" spans="1:24">
      <c r="A112" s="714"/>
      <c r="B112" s="721" t="str">
        <f>IF('Bendras vertinimas'!$B$30="","",'Bendras vertinimas'!$B$30)</f>
        <v>Tiekėjas 11</v>
      </c>
      <c r="C112" s="606"/>
      <c r="D112" s="606"/>
      <c r="E112" s="606"/>
      <c r="F112" s="606"/>
      <c r="G112" s="1280"/>
      <c r="H112" s="1281" t="str">
        <f t="shared" si="5"/>
        <v/>
      </c>
      <c r="I112" s="1281" t="str">
        <f t="shared" si="6"/>
        <v/>
      </c>
      <c r="J112" s="1281" t="str">
        <f t="shared" si="7"/>
        <v/>
      </c>
      <c r="K112" s="1281" t="str">
        <f t="shared" si="8"/>
        <v/>
      </c>
      <c r="L112" s="963" t="str">
        <f t="shared" si="9"/>
        <v/>
      </c>
      <c r="M112" s="963" t="str">
        <f t="shared" si="10"/>
        <v/>
      </c>
      <c r="O112" s="702"/>
      <c r="U112" s="452">
        <f t="shared" si="1"/>
        <v>0</v>
      </c>
      <c r="V112" s="452">
        <f t="shared" si="2"/>
        <v>0</v>
      </c>
      <c r="W112" s="452">
        <f t="shared" si="3"/>
        <v>0</v>
      </c>
      <c r="X112" s="452">
        <f t="shared" si="4"/>
        <v>0</v>
      </c>
    </row>
    <row r="113" spans="1:24">
      <c r="A113" s="714"/>
      <c r="B113" s="721" t="str">
        <f>IF('Bendras vertinimas'!$B$31="","",'Bendras vertinimas'!$B$31)</f>
        <v>Tiekėjas 12</v>
      </c>
      <c r="C113" s="606"/>
      <c r="D113" s="606"/>
      <c r="E113" s="606"/>
      <c r="F113" s="606"/>
      <c r="G113" s="1280"/>
      <c r="H113" s="1281" t="str">
        <f t="shared" si="5"/>
        <v/>
      </c>
      <c r="I113" s="1281" t="str">
        <f t="shared" si="6"/>
        <v/>
      </c>
      <c r="J113" s="1281" t="str">
        <f t="shared" si="7"/>
        <v/>
      </c>
      <c r="K113" s="1281" t="str">
        <f t="shared" si="8"/>
        <v/>
      </c>
      <c r="L113" s="963" t="str">
        <f t="shared" si="9"/>
        <v/>
      </c>
      <c r="M113" s="963" t="str">
        <f t="shared" si="10"/>
        <v/>
      </c>
      <c r="O113" s="702"/>
      <c r="U113" s="452">
        <f t="shared" si="1"/>
        <v>0</v>
      </c>
      <c r="V113" s="452">
        <f t="shared" si="2"/>
        <v>0</v>
      </c>
      <c r="W113" s="452">
        <f t="shared" si="3"/>
        <v>0</v>
      </c>
      <c r="X113" s="452">
        <f t="shared" si="4"/>
        <v>0</v>
      </c>
    </row>
    <row r="114" spans="1:24">
      <c r="A114" s="714"/>
      <c r="B114" s="721" t="str">
        <f>IF('Bendras vertinimas'!$B$32="","",'Bendras vertinimas'!$B$32)</f>
        <v>Tiekėjas 13</v>
      </c>
      <c r="C114" s="606"/>
      <c r="D114" s="606"/>
      <c r="E114" s="606"/>
      <c r="F114" s="606"/>
      <c r="G114" s="1280"/>
      <c r="H114" s="1281" t="str">
        <f t="shared" si="5"/>
        <v/>
      </c>
      <c r="I114" s="1281" t="str">
        <f t="shared" si="6"/>
        <v/>
      </c>
      <c r="J114" s="1281" t="str">
        <f t="shared" si="7"/>
        <v/>
      </c>
      <c r="K114" s="1281" t="str">
        <f t="shared" si="8"/>
        <v/>
      </c>
      <c r="L114" s="963" t="str">
        <f t="shared" si="9"/>
        <v/>
      </c>
      <c r="M114" s="963" t="str">
        <f t="shared" si="10"/>
        <v/>
      </c>
      <c r="O114" s="702"/>
      <c r="U114" s="452">
        <f t="shared" si="1"/>
        <v>0</v>
      </c>
      <c r="V114" s="452">
        <f t="shared" si="2"/>
        <v>0</v>
      </c>
      <c r="W114" s="452">
        <f t="shared" si="3"/>
        <v>0</v>
      </c>
      <c r="X114" s="452">
        <f t="shared" si="4"/>
        <v>0</v>
      </c>
    </row>
    <row r="115" spans="1:24">
      <c r="A115" s="714"/>
      <c r="B115" s="721" t="str">
        <f>IF('Bendras vertinimas'!$B$33="","",'Bendras vertinimas'!$B$33)</f>
        <v>Tiekėjas 14</v>
      </c>
      <c r="C115" s="606"/>
      <c r="D115" s="606"/>
      <c r="E115" s="606"/>
      <c r="F115" s="606"/>
      <c r="G115" s="1280"/>
      <c r="H115" s="1281" t="str">
        <f t="shared" si="5"/>
        <v/>
      </c>
      <c r="I115" s="1281" t="str">
        <f t="shared" si="6"/>
        <v/>
      </c>
      <c r="J115" s="1281" t="str">
        <f t="shared" si="7"/>
        <v/>
      </c>
      <c r="K115" s="1281" t="str">
        <f t="shared" si="8"/>
        <v/>
      </c>
      <c r="L115" s="963" t="str">
        <f t="shared" si="9"/>
        <v/>
      </c>
      <c r="M115" s="963" t="str">
        <f t="shared" si="10"/>
        <v/>
      </c>
      <c r="O115" s="702"/>
      <c r="U115" s="452">
        <f t="shared" si="1"/>
        <v>0</v>
      </c>
      <c r="V115" s="452">
        <f t="shared" si="2"/>
        <v>0</v>
      </c>
      <c r="W115" s="452">
        <f t="shared" si="3"/>
        <v>0</v>
      </c>
      <c r="X115" s="452">
        <f t="shared" si="4"/>
        <v>0</v>
      </c>
    </row>
    <row r="116" spans="1:24">
      <c r="A116" s="714"/>
      <c r="B116" s="721" t="str">
        <f>IF('Bendras vertinimas'!$B$34="","",'Bendras vertinimas'!$B$34)</f>
        <v>Tiekėjas 15</v>
      </c>
      <c r="C116" s="606"/>
      <c r="D116" s="606"/>
      <c r="E116" s="606"/>
      <c r="F116" s="606"/>
      <c r="G116" s="1280"/>
      <c r="H116" s="1281" t="str">
        <f t="shared" si="5"/>
        <v/>
      </c>
      <c r="I116" s="1281" t="str">
        <f t="shared" si="6"/>
        <v/>
      </c>
      <c r="J116" s="1281" t="str">
        <f t="shared" si="7"/>
        <v/>
      </c>
      <c r="K116" s="1281" t="str">
        <f t="shared" si="8"/>
        <v/>
      </c>
      <c r="L116" s="963" t="str">
        <f t="shared" si="9"/>
        <v/>
      </c>
      <c r="M116" s="963" t="str">
        <f t="shared" si="10"/>
        <v/>
      </c>
      <c r="O116" s="702"/>
      <c r="U116" s="452">
        <f t="shared" si="1"/>
        <v>0</v>
      </c>
      <c r="V116" s="452">
        <f t="shared" si="2"/>
        <v>0</v>
      </c>
      <c r="W116" s="452">
        <f t="shared" si="3"/>
        <v>0</v>
      </c>
      <c r="X116" s="452">
        <f t="shared" si="4"/>
        <v>0</v>
      </c>
    </row>
    <row r="117" spans="1:24">
      <c r="A117" s="714"/>
      <c r="B117" s="721" t="str">
        <f>IF('Bendras vertinimas'!$B$35="","",'Bendras vertinimas'!$B$35)</f>
        <v>Tiekėjas 16</v>
      </c>
      <c r="C117" s="606"/>
      <c r="D117" s="606"/>
      <c r="E117" s="606"/>
      <c r="F117" s="606"/>
      <c r="G117" s="1280"/>
      <c r="H117" s="1281" t="str">
        <f t="shared" si="5"/>
        <v/>
      </c>
      <c r="I117" s="1281" t="str">
        <f t="shared" si="6"/>
        <v/>
      </c>
      <c r="J117" s="1281" t="str">
        <f t="shared" si="7"/>
        <v/>
      </c>
      <c r="K117" s="1281" t="str">
        <f t="shared" si="8"/>
        <v/>
      </c>
      <c r="L117" s="963" t="str">
        <f t="shared" si="9"/>
        <v/>
      </c>
      <c r="M117" s="963" t="str">
        <f t="shared" si="10"/>
        <v/>
      </c>
      <c r="O117" s="702"/>
      <c r="U117" s="452">
        <f t="shared" si="1"/>
        <v>0</v>
      </c>
      <c r="V117" s="452">
        <f t="shared" si="2"/>
        <v>0</v>
      </c>
      <c r="W117" s="452">
        <f t="shared" si="3"/>
        <v>0</v>
      </c>
      <c r="X117" s="452">
        <f t="shared" si="4"/>
        <v>0</v>
      </c>
    </row>
    <row r="118" spans="1:24">
      <c r="A118" s="714"/>
      <c r="B118" s="721" t="str">
        <f>IF('Bendras vertinimas'!$B$36="","",'Bendras vertinimas'!$B$36)</f>
        <v>Tiekėjas 17</v>
      </c>
      <c r="C118" s="606"/>
      <c r="D118" s="606"/>
      <c r="E118" s="606"/>
      <c r="F118" s="606"/>
      <c r="G118" s="1280"/>
      <c r="H118" s="1281" t="str">
        <f t="shared" si="5"/>
        <v/>
      </c>
      <c r="I118" s="1281" t="str">
        <f t="shared" si="6"/>
        <v/>
      </c>
      <c r="J118" s="1281" t="str">
        <f t="shared" si="7"/>
        <v/>
      </c>
      <c r="K118" s="1281" t="str">
        <f t="shared" si="8"/>
        <v/>
      </c>
      <c r="L118" s="963" t="str">
        <f t="shared" si="9"/>
        <v/>
      </c>
      <c r="M118" s="963" t="str">
        <f t="shared" si="10"/>
        <v/>
      </c>
      <c r="O118" s="702"/>
      <c r="U118" s="452">
        <f t="shared" si="1"/>
        <v>0</v>
      </c>
      <c r="V118" s="452">
        <f t="shared" si="2"/>
        <v>0</v>
      </c>
      <c r="W118" s="452">
        <f t="shared" si="3"/>
        <v>0</v>
      </c>
      <c r="X118" s="452">
        <f t="shared" si="4"/>
        <v>0</v>
      </c>
    </row>
    <row r="119" spans="1:24">
      <c r="A119" s="714"/>
      <c r="B119" s="721" t="str">
        <f>IF('Bendras vertinimas'!$B$37="","",'Bendras vertinimas'!$B$37)</f>
        <v>Tiekėjas 18</v>
      </c>
      <c r="C119" s="606"/>
      <c r="D119" s="606"/>
      <c r="E119" s="606"/>
      <c r="F119" s="606"/>
      <c r="G119" s="1280"/>
      <c r="H119" s="1281" t="str">
        <f t="shared" si="5"/>
        <v/>
      </c>
      <c r="I119" s="1281" t="str">
        <f t="shared" si="6"/>
        <v/>
      </c>
      <c r="J119" s="1281" t="str">
        <f t="shared" si="7"/>
        <v/>
      </c>
      <c r="K119" s="1281" t="str">
        <f t="shared" si="8"/>
        <v/>
      </c>
      <c r="L119" s="963" t="str">
        <f t="shared" si="9"/>
        <v/>
      </c>
      <c r="M119" s="963" t="str">
        <f t="shared" si="10"/>
        <v/>
      </c>
      <c r="O119" s="702"/>
      <c r="U119" s="452">
        <f t="shared" si="1"/>
        <v>0</v>
      </c>
      <c r="V119" s="452">
        <f t="shared" si="2"/>
        <v>0</v>
      </c>
      <c r="W119" s="452">
        <f t="shared" si="3"/>
        <v>0</v>
      </c>
      <c r="X119" s="452">
        <f t="shared" si="4"/>
        <v>0</v>
      </c>
    </row>
    <row r="120" spans="1:24">
      <c r="A120" s="714"/>
      <c r="B120" s="721" t="str">
        <f>IF('Bendras vertinimas'!$B$38="","",'Bendras vertinimas'!$B$38)</f>
        <v>Tiekėjas 19</v>
      </c>
      <c r="C120" s="606"/>
      <c r="D120" s="606"/>
      <c r="E120" s="606"/>
      <c r="F120" s="606"/>
      <c r="G120" s="1280"/>
      <c r="H120" s="1281" t="str">
        <f t="shared" si="5"/>
        <v/>
      </c>
      <c r="I120" s="1281" t="str">
        <f t="shared" si="6"/>
        <v/>
      </c>
      <c r="J120" s="1281" t="str">
        <f t="shared" si="7"/>
        <v/>
      </c>
      <c r="K120" s="1281" t="str">
        <f t="shared" si="8"/>
        <v/>
      </c>
      <c r="L120" s="963" t="str">
        <f t="shared" si="9"/>
        <v/>
      </c>
      <c r="M120" s="963" t="str">
        <f t="shared" si="10"/>
        <v/>
      </c>
      <c r="O120" s="702"/>
      <c r="U120" s="452">
        <f t="shared" si="1"/>
        <v>0</v>
      </c>
      <c r="V120" s="452">
        <f t="shared" si="2"/>
        <v>0</v>
      </c>
      <c r="W120" s="452">
        <f t="shared" si="3"/>
        <v>0</v>
      </c>
      <c r="X120" s="452">
        <f t="shared" si="4"/>
        <v>0</v>
      </c>
    </row>
    <row r="121" spans="1:24">
      <c r="A121" s="714"/>
      <c r="B121" s="721" t="str">
        <f>IF('Bendras vertinimas'!$B$39="","",'Bendras vertinimas'!$B$39)</f>
        <v>Tiekėjas 20</v>
      </c>
      <c r="C121" s="606"/>
      <c r="D121" s="606"/>
      <c r="E121" s="606"/>
      <c r="F121" s="606"/>
      <c r="G121" s="1280"/>
      <c r="H121" s="1281" t="str">
        <f t="shared" si="5"/>
        <v/>
      </c>
      <c r="I121" s="1281" t="str">
        <f t="shared" si="6"/>
        <v/>
      </c>
      <c r="J121" s="1281" t="str">
        <f t="shared" si="7"/>
        <v/>
      </c>
      <c r="K121" s="1281" t="str">
        <f t="shared" si="8"/>
        <v/>
      </c>
      <c r="L121" s="963" t="str">
        <f t="shared" si="9"/>
        <v/>
      </c>
      <c r="M121" s="963" t="str">
        <f t="shared" si="10"/>
        <v/>
      </c>
      <c r="O121" s="702"/>
      <c r="U121" s="452">
        <f t="shared" si="1"/>
        <v>0</v>
      </c>
      <c r="V121" s="452">
        <f t="shared" si="2"/>
        <v>0</v>
      </c>
      <c r="W121" s="452">
        <f t="shared" si="3"/>
        <v>0</v>
      </c>
      <c r="X121" s="452">
        <f t="shared" si="4"/>
        <v>0</v>
      </c>
    </row>
    <row r="122" spans="1:24" ht="15" hidden="1" customHeight="1">
      <c r="A122" s="714"/>
      <c r="B122" s="678"/>
      <c r="C122" s="678"/>
      <c r="D122" s="678"/>
      <c r="E122" s="678"/>
      <c r="F122" s="678"/>
      <c r="G122" s="678"/>
      <c r="H122" s="678"/>
      <c r="I122" s="678"/>
      <c r="J122" s="678"/>
      <c r="K122" s="678"/>
      <c r="L122" s="678"/>
      <c r="M122" s="678"/>
      <c r="O122" s="702"/>
    </row>
    <row r="123" spans="1:24" ht="9.9499999999999993" customHeight="1">
      <c r="A123" s="714"/>
      <c r="B123" s="678"/>
      <c r="C123" s="678"/>
      <c r="D123" s="678"/>
      <c r="E123" s="678"/>
      <c r="F123" s="678"/>
      <c r="G123" s="678"/>
      <c r="H123" s="678"/>
      <c r="I123" s="678"/>
      <c r="J123" s="678"/>
      <c r="K123" s="678"/>
      <c r="L123" s="678"/>
      <c r="M123" s="678"/>
      <c r="O123" s="702"/>
    </row>
    <row r="124" spans="1:24" ht="18">
      <c r="A124" s="714"/>
      <c r="B124" s="678"/>
      <c r="C124" s="504" t="s">
        <v>85</v>
      </c>
      <c r="D124" s="504" t="s">
        <v>86</v>
      </c>
      <c r="E124" s="719" t="s">
        <v>76</v>
      </c>
      <c r="F124" s="678"/>
      <c r="G124" s="678"/>
      <c r="H124" s="678"/>
      <c r="I124" s="678"/>
      <c r="J124" s="678"/>
      <c r="K124" s="678"/>
      <c r="L124" s="678"/>
      <c r="M124" s="678"/>
      <c r="N124" s="678"/>
      <c r="O124" s="702"/>
    </row>
    <row r="125" spans="1:24">
      <c r="A125" s="714"/>
      <c r="B125" s="678"/>
      <c r="C125" s="963">
        <f>C161</f>
        <v>1</v>
      </c>
      <c r="D125" s="963">
        <f>D161</f>
        <v>1</v>
      </c>
      <c r="E125" s="963">
        <f>'Kriterijų sąrašas'!AG20</f>
        <v>0</v>
      </c>
      <c r="F125" s="678"/>
      <c r="G125" s="678"/>
      <c r="H125" s="678"/>
      <c r="I125" s="678"/>
      <c r="J125" s="678"/>
      <c r="K125" s="678"/>
      <c r="L125" s="678"/>
      <c r="M125" s="678"/>
      <c r="N125" s="678"/>
      <c r="O125" s="702"/>
    </row>
    <row r="126" spans="1:24" hidden="1">
      <c r="A126" s="714"/>
      <c r="B126" s="678"/>
      <c r="C126" s="678"/>
      <c r="D126" s="678"/>
      <c r="E126" s="678"/>
      <c r="F126" s="678"/>
      <c r="G126" s="678"/>
      <c r="H126" s="678"/>
      <c r="I126" s="678"/>
      <c r="J126" s="678"/>
      <c r="K126" s="678"/>
      <c r="L126" s="678"/>
      <c r="M126" s="678"/>
      <c r="N126" s="678"/>
      <c r="O126" s="702"/>
    </row>
    <row r="127" spans="1:24">
      <c r="A127" s="714"/>
      <c r="B127" s="678"/>
      <c r="C127" s="678"/>
      <c r="D127" s="678"/>
      <c r="E127" s="678"/>
      <c r="F127" s="678"/>
      <c r="G127" s="678"/>
      <c r="H127" s="678"/>
      <c r="I127" s="678"/>
      <c r="J127" s="678"/>
      <c r="K127" s="678"/>
      <c r="L127" s="678"/>
      <c r="M127" s="678"/>
      <c r="N127" s="678"/>
      <c r="O127" s="702"/>
    </row>
    <row r="128" spans="1:24">
      <c r="A128" s="714"/>
      <c r="B128" s="302" t="s">
        <v>342</v>
      </c>
      <c r="C128" s="678"/>
      <c r="D128" s="678"/>
      <c r="E128" s="678"/>
      <c r="F128" s="678"/>
      <c r="G128" s="678"/>
      <c r="H128" s="678"/>
      <c r="I128" s="678"/>
      <c r="J128" s="678"/>
      <c r="K128" s="678"/>
      <c r="L128" s="678"/>
      <c r="M128" s="678"/>
      <c r="N128" s="678"/>
      <c r="O128" s="702"/>
    </row>
    <row r="129" spans="1:15" ht="18">
      <c r="A129" s="714"/>
      <c r="B129" s="2173" t="s">
        <v>6</v>
      </c>
      <c r="C129" s="776" t="s">
        <v>90</v>
      </c>
      <c r="D129" s="776" t="s">
        <v>91</v>
      </c>
      <c r="E129" s="718" t="s">
        <v>301</v>
      </c>
      <c r="F129" s="678"/>
      <c r="G129" s="678"/>
      <c r="H129" s="678"/>
      <c r="I129" s="678"/>
      <c r="J129" s="678"/>
      <c r="K129" s="678"/>
      <c r="L129" s="678"/>
      <c r="M129" s="678"/>
      <c r="N129" s="678"/>
      <c r="O129" s="702"/>
    </row>
    <row r="130" spans="1:15">
      <c r="A130" s="714"/>
      <c r="B130" s="2174"/>
      <c r="C130" s="720" t="s">
        <v>145</v>
      </c>
      <c r="D130" s="720" t="s">
        <v>145</v>
      </c>
      <c r="E130" s="720" t="s">
        <v>145</v>
      </c>
      <c r="F130" s="678"/>
      <c r="G130" s="678"/>
      <c r="H130" s="678"/>
      <c r="I130" s="678"/>
      <c r="J130" s="678"/>
      <c r="K130" s="678"/>
      <c r="L130" s="678"/>
      <c r="M130" s="678"/>
      <c r="N130" s="678"/>
      <c r="O130" s="702"/>
    </row>
    <row r="131" spans="1:15">
      <c r="A131" s="714"/>
      <c r="B131" s="721" t="str">
        <f>IF('Bendras vertinimas'!$B$20="","",'Bendras vertinimas'!$B$20)</f>
        <v>Tiekėjas 1</v>
      </c>
      <c r="C131" s="722" t="str">
        <f>IFERROR(C$125*L102/MAX(L$102:L$121),"")</f>
        <v/>
      </c>
      <c r="D131" s="722" t="str">
        <f>IFERROR(D$125*M102/MAX(M$102:M$121),"")</f>
        <v/>
      </c>
      <c r="E131" s="1146" t="str">
        <f>IF($E$125=0,"",IF(SUM(U102:X102)&gt;0,'Bendras vertinimas'!$AS$18,IF(OR(SUM(C131:D131)*$E$125=0,$E$125=0),"",IF(SUM(U102:X102)&gt;0,'Bendras vertinimas'!$AS$18,SUM(C131:D131)*$E$125))))</f>
        <v/>
      </c>
      <c r="F131" s="678"/>
      <c r="G131" s="678"/>
      <c r="H131" s="678"/>
      <c r="I131" s="678"/>
      <c r="J131" s="678"/>
      <c r="K131" s="678"/>
      <c r="L131" s="678"/>
      <c r="M131" s="678"/>
      <c r="N131" s="678"/>
      <c r="O131" s="702"/>
    </row>
    <row r="132" spans="1:15">
      <c r="A132" s="714"/>
      <c r="B132" s="721" t="str">
        <f>IF('Bendras vertinimas'!$B$21="","",'Bendras vertinimas'!$B$21)</f>
        <v>Tiekėjas 2</v>
      </c>
      <c r="C132" s="722" t="str">
        <f t="shared" ref="C132:C150" si="11">IFERROR(C$125*L103/MAX(L$102:L$121),"")</f>
        <v/>
      </c>
      <c r="D132" s="722" t="str">
        <f t="shared" ref="D132:D150" si="12">IFERROR(D$125*M103/MAX(M$102:M$121),"")</f>
        <v/>
      </c>
      <c r="E132" s="1146" t="str">
        <f>IF($E$125=0,"",IF(SUM(U103:X103)&gt;0,'Bendras vertinimas'!$AS$18,IF(OR(SUM(C132:D132)*$E$125=0,$E$125=0),"",IF(SUM(U103:X103)&gt;0,'Bendras vertinimas'!$AS$18,SUM(C132:D132)*$E$125))))</f>
        <v/>
      </c>
      <c r="F132" s="678"/>
      <c r="G132" s="678"/>
      <c r="H132" s="678"/>
      <c r="I132" s="678"/>
      <c r="J132" s="678"/>
      <c r="K132" s="678"/>
      <c r="L132" s="678"/>
      <c r="M132" s="678"/>
      <c r="N132" s="678"/>
      <c r="O132" s="702"/>
    </row>
    <row r="133" spans="1:15">
      <c r="A133" s="714"/>
      <c r="B133" s="721" t="str">
        <f>IF('Bendras vertinimas'!$B$22="","",'Bendras vertinimas'!$B$22)</f>
        <v>Tiekėjas 3</v>
      </c>
      <c r="C133" s="722" t="str">
        <f t="shared" si="11"/>
        <v/>
      </c>
      <c r="D133" s="722" t="str">
        <f t="shared" si="12"/>
        <v/>
      </c>
      <c r="E133" s="1146" t="str">
        <f>IF($E$125=0,"",IF(SUM(U104:X104)&gt;0,'Bendras vertinimas'!$AS$18,IF(OR(SUM(C133:D133)*$E$125=0,$E$125=0),"",IF(SUM(U104:X104)&gt;0,'Bendras vertinimas'!$AS$18,SUM(C133:D133)*$E$125))))</f>
        <v/>
      </c>
      <c r="F133" s="678"/>
      <c r="G133" s="678"/>
      <c r="H133" s="678"/>
      <c r="I133" s="678"/>
      <c r="J133" s="678"/>
      <c r="K133" s="678"/>
      <c r="L133" s="678"/>
      <c r="M133" s="678"/>
      <c r="N133" s="678"/>
      <c r="O133" s="702"/>
    </row>
    <row r="134" spans="1:15">
      <c r="A134" s="714"/>
      <c r="B134" s="721" t="str">
        <f>IF('Bendras vertinimas'!$B$23="","",'Bendras vertinimas'!$B$23)</f>
        <v>Tiekėjas 4</v>
      </c>
      <c r="C134" s="722" t="str">
        <f t="shared" si="11"/>
        <v/>
      </c>
      <c r="D134" s="722" t="str">
        <f t="shared" si="12"/>
        <v/>
      </c>
      <c r="E134" s="1146" t="str">
        <f>IF($E$125=0,"",IF(SUM(U105:X105)&gt;0,'Bendras vertinimas'!$AS$18,IF(OR(SUM(C134:D134)*$E$125=0,$E$125=0),"",IF(SUM(U105:X105)&gt;0,'Bendras vertinimas'!$AS$18,SUM(C134:D134)*$E$125))))</f>
        <v/>
      </c>
      <c r="F134" s="678"/>
      <c r="G134" s="678"/>
      <c r="H134" s="678"/>
      <c r="I134" s="678"/>
      <c r="J134" s="678"/>
      <c r="K134" s="678"/>
      <c r="L134" s="678"/>
      <c r="M134" s="678"/>
      <c r="N134" s="678"/>
      <c r="O134" s="702"/>
    </row>
    <row r="135" spans="1:15">
      <c r="A135" s="714"/>
      <c r="B135" s="721" t="str">
        <f>IF('Bendras vertinimas'!$B$24="","",'Bendras vertinimas'!$B$24)</f>
        <v>Tiekėjas 5</v>
      </c>
      <c r="C135" s="722" t="str">
        <f t="shared" si="11"/>
        <v/>
      </c>
      <c r="D135" s="722" t="str">
        <f t="shared" si="12"/>
        <v/>
      </c>
      <c r="E135" s="1146" t="str">
        <f>IF($E$125=0,"",IF(SUM(U106:X106)&gt;0,'Bendras vertinimas'!$AS$18,IF(OR(SUM(C135:D135)*$E$125=0,$E$125=0),"",IF(SUM(U106:X106)&gt;0,'Bendras vertinimas'!$AS$18,SUM(C135:D135)*$E$125))))</f>
        <v/>
      </c>
      <c r="F135" s="678"/>
      <c r="G135" s="678"/>
      <c r="H135" s="678"/>
      <c r="I135" s="678"/>
      <c r="J135" s="678"/>
      <c r="K135" s="678"/>
      <c r="L135" s="678"/>
      <c r="M135" s="678"/>
      <c r="N135" s="678"/>
      <c r="O135" s="702"/>
    </row>
    <row r="136" spans="1:15">
      <c r="A136" s="714"/>
      <c r="B136" s="721" t="str">
        <f>IF('Bendras vertinimas'!$B$25="","",'Bendras vertinimas'!$B$25)</f>
        <v>Tiekėjas 6</v>
      </c>
      <c r="C136" s="722" t="str">
        <f t="shared" si="11"/>
        <v/>
      </c>
      <c r="D136" s="722" t="str">
        <f t="shared" si="12"/>
        <v/>
      </c>
      <c r="E136" s="1146" t="str">
        <f>IF($E$125=0,"",IF(SUM(U107:X107)&gt;0,'Bendras vertinimas'!$AS$18,IF(OR(SUM(C136:D136)*$E$125=0,$E$125=0),"",IF(SUM(U107:X107)&gt;0,'Bendras vertinimas'!$AS$18,SUM(C136:D136)*$E$125))))</f>
        <v/>
      </c>
      <c r="F136" s="678"/>
      <c r="G136" s="678"/>
      <c r="H136" s="678"/>
      <c r="I136" s="678"/>
      <c r="J136" s="678"/>
      <c r="K136" s="678"/>
      <c r="L136" s="678"/>
      <c r="M136" s="678"/>
      <c r="N136" s="678"/>
      <c r="O136" s="702"/>
    </row>
    <row r="137" spans="1:15">
      <c r="A137" s="714"/>
      <c r="B137" s="721" t="str">
        <f>IF('Bendras vertinimas'!$B$26="","",'Bendras vertinimas'!$B$26)</f>
        <v>Tiekėjas 7</v>
      </c>
      <c r="C137" s="722" t="str">
        <f t="shared" si="11"/>
        <v/>
      </c>
      <c r="D137" s="722" t="str">
        <f t="shared" si="12"/>
        <v/>
      </c>
      <c r="E137" s="1146" t="str">
        <f>IF($E$125=0,"",IF(SUM(U108:X108)&gt;0,'Bendras vertinimas'!$AS$18,IF(OR(SUM(C137:D137)*$E$125=0,$E$125=0),"",IF(SUM(U108:X108)&gt;0,'Bendras vertinimas'!$AS$18,SUM(C137:D137)*$E$125))))</f>
        <v/>
      </c>
      <c r="F137" s="678"/>
      <c r="G137" s="678"/>
      <c r="H137" s="678"/>
      <c r="I137" s="678"/>
      <c r="J137" s="678"/>
      <c r="K137" s="678"/>
      <c r="L137" s="678"/>
      <c r="M137" s="678"/>
      <c r="N137" s="678"/>
      <c r="O137" s="702"/>
    </row>
    <row r="138" spans="1:15">
      <c r="A138" s="714"/>
      <c r="B138" s="721" t="str">
        <f>IF('Bendras vertinimas'!$B$27="","",'Bendras vertinimas'!$B$27)</f>
        <v>Tiekėjas 8</v>
      </c>
      <c r="C138" s="722" t="str">
        <f t="shared" si="11"/>
        <v/>
      </c>
      <c r="D138" s="722" t="str">
        <f t="shared" si="12"/>
        <v/>
      </c>
      <c r="E138" s="1146" t="str">
        <f>IF($E$125=0,"",IF(SUM(U109:X109)&gt;0,'Bendras vertinimas'!$AS$18,IF(OR(SUM(C138:D138)*$E$125=0,$E$125=0),"",IF(SUM(U109:X109)&gt;0,'Bendras vertinimas'!$AS$18,SUM(C138:D138)*$E$125))))</f>
        <v/>
      </c>
      <c r="F138" s="678"/>
      <c r="G138" s="678"/>
      <c r="H138" s="678"/>
      <c r="I138" s="678"/>
      <c r="J138" s="678"/>
      <c r="K138" s="678"/>
      <c r="L138" s="678"/>
      <c r="M138" s="678"/>
      <c r="N138" s="678"/>
      <c r="O138" s="702"/>
    </row>
    <row r="139" spans="1:15">
      <c r="A139" s="714"/>
      <c r="B139" s="721" t="str">
        <f>IF('Bendras vertinimas'!$B$28="","",'Bendras vertinimas'!$B$28)</f>
        <v>Tiekėjas 9</v>
      </c>
      <c r="C139" s="722" t="str">
        <f t="shared" si="11"/>
        <v/>
      </c>
      <c r="D139" s="722" t="str">
        <f t="shared" si="12"/>
        <v/>
      </c>
      <c r="E139" s="1146" t="str">
        <f>IF($E$125=0,"",IF(SUM(U110:X110)&gt;0,'Bendras vertinimas'!$AS$18,IF(OR(SUM(C139:D139)*$E$125=0,$E$125=0),"",IF(SUM(U110:X110)&gt;0,'Bendras vertinimas'!$AS$18,SUM(C139:D139)*$E$125))))</f>
        <v/>
      </c>
      <c r="F139" s="678"/>
      <c r="G139" s="678"/>
      <c r="H139" s="678"/>
      <c r="I139" s="678"/>
      <c r="J139" s="678"/>
      <c r="K139" s="678"/>
      <c r="L139" s="678"/>
      <c r="M139" s="678"/>
      <c r="N139" s="678"/>
      <c r="O139" s="702"/>
    </row>
    <row r="140" spans="1:15">
      <c r="A140" s="714"/>
      <c r="B140" s="721" t="str">
        <f>IF('Bendras vertinimas'!$B$29="","",'Bendras vertinimas'!$B$29)</f>
        <v>Tiekėjas 10</v>
      </c>
      <c r="C140" s="722" t="str">
        <f t="shared" si="11"/>
        <v/>
      </c>
      <c r="D140" s="722" t="str">
        <f t="shared" si="12"/>
        <v/>
      </c>
      <c r="E140" s="1146" t="str">
        <f>IF($E$125=0,"",IF(SUM(U111:X111)&gt;0,'Bendras vertinimas'!$AS$18,IF(OR(SUM(C140:D140)*$E$125=0,$E$125=0),"",IF(SUM(U111:X111)&gt;0,'Bendras vertinimas'!$AS$18,SUM(C140:D140)*$E$125))))</f>
        <v/>
      </c>
      <c r="F140" s="678"/>
      <c r="G140" s="678"/>
      <c r="H140" s="678"/>
      <c r="I140" s="678"/>
      <c r="J140" s="678"/>
      <c r="K140" s="678"/>
      <c r="L140" s="678"/>
      <c r="M140" s="678"/>
      <c r="N140" s="678"/>
      <c r="O140" s="702"/>
    </row>
    <row r="141" spans="1:15">
      <c r="A141" s="714"/>
      <c r="B141" s="721" t="str">
        <f>IF('Bendras vertinimas'!$B$30="","",'Bendras vertinimas'!$B$30)</f>
        <v>Tiekėjas 11</v>
      </c>
      <c r="C141" s="722" t="str">
        <f t="shared" si="11"/>
        <v/>
      </c>
      <c r="D141" s="722" t="str">
        <f t="shared" si="12"/>
        <v/>
      </c>
      <c r="E141" s="1146" t="str">
        <f>IF($E$125=0,"",IF(SUM(U112:X112)&gt;0,'Bendras vertinimas'!$AS$18,IF(OR(SUM(C141:D141)*$E$125=0,$E$125=0),"",IF(SUM(U112:X112)&gt;0,'Bendras vertinimas'!$AS$18,SUM(C141:D141)*$E$125))))</f>
        <v/>
      </c>
      <c r="F141" s="678"/>
      <c r="G141" s="678"/>
      <c r="H141" s="678"/>
      <c r="I141" s="678"/>
      <c r="J141" s="678"/>
      <c r="K141" s="678"/>
      <c r="L141" s="678"/>
      <c r="M141" s="678"/>
      <c r="N141" s="678"/>
      <c r="O141" s="702"/>
    </row>
    <row r="142" spans="1:15">
      <c r="A142" s="714"/>
      <c r="B142" s="721" t="str">
        <f>IF('Bendras vertinimas'!$B$31="","",'Bendras vertinimas'!$B$31)</f>
        <v>Tiekėjas 12</v>
      </c>
      <c r="C142" s="722" t="str">
        <f t="shared" si="11"/>
        <v/>
      </c>
      <c r="D142" s="722" t="str">
        <f t="shared" si="12"/>
        <v/>
      </c>
      <c r="E142" s="1146" t="str">
        <f>IF($E$125=0,"",IF(SUM(U113:X113)&gt;0,'Bendras vertinimas'!$AS$18,IF(OR(SUM(C142:D142)*$E$125=0,$E$125=0),"",IF(SUM(U113:X113)&gt;0,'Bendras vertinimas'!$AS$18,SUM(C142:D142)*$E$125))))</f>
        <v/>
      </c>
      <c r="F142" s="678"/>
      <c r="G142" s="678"/>
      <c r="H142" s="678"/>
      <c r="I142" s="678"/>
      <c r="J142" s="678"/>
      <c r="K142" s="678"/>
      <c r="L142" s="678"/>
      <c r="M142" s="678"/>
      <c r="N142" s="678"/>
      <c r="O142" s="702"/>
    </row>
    <row r="143" spans="1:15">
      <c r="A143" s="714"/>
      <c r="B143" s="721" t="str">
        <f>IF('Bendras vertinimas'!$B$32="","",'Bendras vertinimas'!$B$32)</f>
        <v>Tiekėjas 13</v>
      </c>
      <c r="C143" s="722" t="str">
        <f t="shared" si="11"/>
        <v/>
      </c>
      <c r="D143" s="722" t="str">
        <f t="shared" si="12"/>
        <v/>
      </c>
      <c r="E143" s="1146" t="str">
        <f>IF($E$125=0,"",IF(SUM(U114:X114)&gt;0,'Bendras vertinimas'!$AS$18,IF(OR(SUM(C143:D143)*$E$125=0,$E$125=0),"",IF(SUM(U114:X114)&gt;0,'Bendras vertinimas'!$AS$18,SUM(C143:D143)*$E$125))))</f>
        <v/>
      </c>
      <c r="F143" s="678"/>
      <c r="G143" s="678"/>
      <c r="H143" s="678"/>
      <c r="I143" s="678"/>
      <c r="J143" s="678"/>
      <c r="K143" s="678"/>
      <c r="L143" s="678"/>
      <c r="M143" s="678"/>
      <c r="N143" s="678"/>
      <c r="O143" s="702"/>
    </row>
    <row r="144" spans="1:15">
      <c r="A144" s="714"/>
      <c r="B144" s="721" t="str">
        <f>IF('Bendras vertinimas'!$B$33="","",'Bendras vertinimas'!$B$33)</f>
        <v>Tiekėjas 14</v>
      </c>
      <c r="C144" s="722" t="str">
        <f t="shared" si="11"/>
        <v/>
      </c>
      <c r="D144" s="722" t="str">
        <f t="shared" si="12"/>
        <v/>
      </c>
      <c r="E144" s="1146" t="str">
        <f>IF($E$125=0,"",IF(SUM(U115:X115)&gt;0,'Bendras vertinimas'!$AS$18,IF(OR(SUM(C144:D144)*$E$125=0,$E$125=0),"",IF(SUM(U115:X115)&gt;0,'Bendras vertinimas'!$AS$18,SUM(C144:D144)*$E$125))))</f>
        <v/>
      </c>
      <c r="F144" s="678"/>
      <c r="G144" s="678"/>
      <c r="H144" s="678"/>
      <c r="I144" s="678"/>
      <c r="J144" s="678"/>
      <c r="K144" s="678"/>
      <c r="L144" s="678"/>
      <c r="M144" s="678"/>
      <c r="N144" s="678"/>
      <c r="O144" s="702"/>
    </row>
    <row r="145" spans="1:15">
      <c r="A145" s="714"/>
      <c r="B145" s="721" t="str">
        <f>IF('Bendras vertinimas'!$B$34="","",'Bendras vertinimas'!$B$34)</f>
        <v>Tiekėjas 15</v>
      </c>
      <c r="C145" s="722" t="str">
        <f t="shared" si="11"/>
        <v/>
      </c>
      <c r="D145" s="722" t="str">
        <f t="shared" si="12"/>
        <v/>
      </c>
      <c r="E145" s="1146" t="str">
        <f>IF($E$125=0,"",IF(SUM(U116:X116)&gt;0,'Bendras vertinimas'!$AS$18,IF(OR(SUM(C145:D145)*$E$125=0,$E$125=0),"",IF(SUM(U116:X116)&gt;0,'Bendras vertinimas'!$AS$18,SUM(C145:D145)*$E$125))))</f>
        <v/>
      </c>
      <c r="F145" s="678"/>
      <c r="G145" s="678"/>
      <c r="H145" s="678"/>
      <c r="I145" s="678"/>
      <c r="J145" s="678"/>
      <c r="K145" s="678"/>
      <c r="L145" s="678"/>
      <c r="M145" s="678"/>
      <c r="N145" s="678"/>
      <c r="O145" s="702"/>
    </row>
    <row r="146" spans="1:15">
      <c r="A146" s="714"/>
      <c r="B146" s="721" t="str">
        <f>IF('Bendras vertinimas'!$B$35="","",'Bendras vertinimas'!$B$35)</f>
        <v>Tiekėjas 16</v>
      </c>
      <c r="C146" s="722" t="str">
        <f t="shared" si="11"/>
        <v/>
      </c>
      <c r="D146" s="722" t="str">
        <f t="shared" si="12"/>
        <v/>
      </c>
      <c r="E146" s="1146" t="str">
        <f>IF($E$125=0,"",IF(SUM(U117:X117)&gt;0,'Bendras vertinimas'!$AS$18,IF(OR(SUM(C146:D146)*$E$125=0,$E$125=0),"",IF(SUM(U117:X117)&gt;0,'Bendras vertinimas'!$AS$18,SUM(C146:D146)*$E$125))))</f>
        <v/>
      </c>
      <c r="F146" s="678"/>
      <c r="G146" s="678"/>
      <c r="H146" s="678"/>
      <c r="I146" s="678"/>
      <c r="J146" s="678"/>
      <c r="K146" s="678"/>
      <c r="L146" s="678"/>
      <c r="M146" s="678"/>
      <c r="N146" s="678"/>
      <c r="O146" s="702"/>
    </row>
    <row r="147" spans="1:15">
      <c r="A147" s="714"/>
      <c r="B147" s="721" t="str">
        <f>IF('Bendras vertinimas'!$B$36="","",'Bendras vertinimas'!$B$36)</f>
        <v>Tiekėjas 17</v>
      </c>
      <c r="C147" s="722" t="str">
        <f t="shared" si="11"/>
        <v/>
      </c>
      <c r="D147" s="722" t="str">
        <f t="shared" si="12"/>
        <v/>
      </c>
      <c r="E147" s="1146" t="str">
        <f>IF($E$125=0,"",IF(SUM(U118:X118)&gt;0,'Bendras vertinimas'!$AS$18,IF(OR(SUM(C147:D147)*$E$125=0,$E$125=0),"",IF(SUM(U118:X118)&gt;0,'Bendras vertinimas'!$AS$18,SUM(C147:D147)*$E$125))))</f>
        <v/>
      </c>
      <c r="F147" s="678"/>
      <c r="G147" s="678"/>
      <c r="H147" s="678"/>
      <c r="I147" s="678"/>
      <c r="J147" s="678"/>
      <c r="K147" s="678"/>
      <c r="L147" s="678"/>
      <c r="M147" s="678"/>
      <c r="N147" s="678"/>
      <c r="O147" s="702"/>
    </row>
    <row r="148" spans="1:15">
      <c r="A148" s="714"/>
      <c r="B148" s="721" t="str">
        <f>IF('Bendras vertinimas'!$B$37="","",'Bendras vertinimas'!$B$37)</f>
        <v>Tiekėjas 18</v>
      </c>
      <c r="C148" s="722" t="str">
        <f t="shared" si="11"/>
        <v/>
      </c>
      <c r="D148" s="722" t="str">
        <f t="shared" si="12"/>
        <v/>
      </c>
      <c r="E148" s="1146" t="str">
        <f>IF($E$125=0,"",IF(SUM(U119:X119)&gt;0,'Bendras vertinimas'!$AS$18,IF(OR(SUM(C148:D148)*$E$125=0,$E$125=0),"",IF(SUM(U119:X119)&gt;0,'Bendras vertinimas'!$AS$18,SUM(C148:D148)*$E$125))))</f>
        <v/>
      </c>
      <c r="F148" s="678"/>
      <c r="G148" s="678"/>
      <c r="H148" s="678"/>
      <c r="I148" s="678"/>
      <c r="J148" s="678"/>
      <c r="K148" s="678"/>
      <c r="L148" s="678"/>
      <c r="M148" s="678"/>
      <c r="N148" s="678"/>
      <c r="O148" s="702"/>
    </row>
    <row r="149" spans="1:15">
      <c r="A149" s="714"/>
      <c r="B149" s="721" t="str">
        <f>IF('Bendras vertinimas'!$B$38="","",'Bendras vertinimas'!$B$38)</f>
        <v>Tiekėjas 19</v>
      </c>
      <c r="C149" s="722" t="str">
        <f t="shared" si="11"/>
        <v/>
      </c>
      <c r="D149" s="722" t="str">
        <f t="shared" si="12"/>
        <v/>
      </c>
      <c r="E149" s="1146" t="str">
        <f>IF($E$125=0,"",IF(SUM(U120:X120)&gt;0,'Bendras vertinimas'!$AS$18,IF(OR(SUM(C149:D149)*$E$125=0,$E$125=0),"",IF(SUM(U120:X120)&gt;0,'Bendras vertinimas'!$AS$18,SUM(C149:D149)*$E$125))))</f>
        <v/>
      </c>
      <c r="F149" s="678"/>
      <c r="G149" s="678"/>
      <c r="H149" s="678"/>
      <c r="I149" s="678"/>
      <c r="J149" s="678"/>
      <c r="K149" s="678"/>
      <c r="L149" s="678"/>
      <c r="M149" s="678"/>
      <c r="N149" s="678"/>
      <c r="O149" s="702"/>
    </row>
    <row r="150" spans="1:15">
      <c r="A150" s="714"/>
      <c r="B150" s="721" t="str">
        <f>IF('Bendras vertinimas'!$B$39="","",'Bendras vertinimas'!$B$39)</f>
        <v>Tiekėjas 20</v>
      </c>
      <c r="C150" s="722" t="str">
        <f t="shared" si="11"/>
        <v/>
      </c>
      <c r="D150" s="722" t="str">
        <f t="shared" si="12"/>
        <v/>
      </c>
      <c r="E150" s="1146" t="str">
        <f>IF($E$125=0,"",IF(SUM(U121:X121)&gt;0,'Bendras vertinimas'!$AS$18,IF(OR(SUM(C150:D150)*$E$125=0,$E$125=0),"",IF(SUM(U121:X121)&gt;0,'Bendras vertinimas'!$AS$18,SUM(C150:D150)*$E$125))))</f>
        <v/>
      </c>
      <c r="F150" s="678"/>
      <c r="G150" s="678"/>
      <c r="H150" s="678"/>
      <c r="I150" s="678"/>
      <c r="J150" s="678"/>
      <c r="K150" s="678"/>
      <c r="L150" s="678"/>
      <c r="M150" s="678"/>
      <c r="N150" s="678"/>
      <c r="O150" s="702"/>
    </row>
    <row r="151" spans="1:15" ht="9.9499999999999993" customHeight="1">
      <c r="A151" s="714"/>
      <c r="B151" s="709"/>
      <c r="C151" s="709"/>
      <c r="D151" s="709"/>
      <c r="E151" s="709"/>
      <c r="F151" s="709"/>
      <c r="G151" s="709"/>
      <c r="H151" s="709"/>
      <c r="I151" s="678"/>
      <c r="J151" s="678"/>
      <c r="K151" s="678"/>
      <c r="L151" s="678"/>
      <c r="M151" s="678"/>
      <c r="N151" s="678"/>
      <c r="O151" s="702"/>
    </row>
    <row r="152" spans="1:15" ht="5.0999999999999996" customHeight="1">
      <c r="A152" s="714"/>
      <c r="B152" s="702"/>
      <c r="C152" s="702"/>
      <c r="D152" s="702"/>
      <c r="E152" s="702"/>
      <c r="F152" s="702"/>
      <c r="G152" s="702"/>
      <c r="H152" s="702"/>
      <c r="I152" s="702"/>
      <c r="J152" s="702"/>
      <c r="K152" s="702"/>
      <c r="L152" s="702"/>
      <c r="M152" s="702"/>
      <c r="N152" s="702"/>
      <c r="O152" s="702"/>
    </row>
    <row r="153" spans="1:15">
      <c r="L153" s="142"/>
      <c r="M153" s="158" t="s">
        <v>631</v>
      </c>
    </row>
    <row r="155" spans="1:15">
      <c r="C155" s="861"/>
      <c r="D155" s="861"/>
    </row>
    <row r="156" spans="1:15" hidden="1">
      <c r="C156" s="859">
        <f>IF(U18=TRUE,L28,0)</f>
        <v>0</v>
      </c>
      <c r="D156" s="859">
        <f>IF(U19=TRUE,L35,0)</f>
        <v>0</v>
      </c>
      <c r="E156" s="860" t="s">
        <v>123</v>
      </c>
    </row>
    <row r="157" spans="1:15" hidden="1">
      <c r="C157" s="860">
        <f>IF(C156=0,0,MAX($B157:B157)+1)</f>
        <v>0</v>
      </c>
      <c r="D157" s="860">
        <f>IF(D156=0,0,MAX($B157:C157)+1)</f>
        <v>0</v>
      </c>
      <c r="E157" s="860" t="s">
        <v>394</v>
      </c>
      <c r="F157" s="860"/>
    </row>
    <row r="158" spans="1:15" hidden="1">
      <c r="C158" s="860">
        <f>IFERROR(IF(C156=0,0,C156/SUM($C156:$D156)),"")</f>
        <v>0</v>
      </c>
      <c r="D158" s="860">
        <f>IFERROR(IF(D156=0,0,D156/SUM($C156:$D156)),"")</f>
        <v>0</v>
      </c>
      <c r="E158" s="860" t="s">
        <v>395</v>
      </c>
      <c r="F158" s="860"/>
    </row>
    <row r="159" spans="1:15" hidden="1">
      <c r="C159" s="860">
        <f>ROUND(C158,$F159)</f>
        <v>0</v>
      </c>
      <c r="D159" s="860">
        <f>ROUND(D158,$F159)</f>
        <v>0</v>
      </c>
      <c r="E159" s="860" t="s">
        <v>396</v>
      </c>
      <c r="F159" s="860">
        <v>3</v>
      </c>
    </row>
    <row r="160" spans="1:15" hidden="1">
      <c r="C160" s="860">
        <f>IF(C157=MAX($C157:$D157),0,1)</f>
        <v>0</v>
      </c>
      <c r="D160" s="860">
        <f>IF(D157=MAX($C157:$D157),0,1)</f>
        <v>0</v>
      </c>
      <c r="E160" s="860"/>
      <c r="F160" s="860"/>
    </row>
    <row r="161" spans="3:11" hidden="1">
      <c r="C161" s="860">
        <f>IF(C160=0,1-SUMIFS($C159:$D159,$C160:$D160,1),C159)</f>
        <v>1</v>
      </c>
      <c r="D161" s="860">
        <f>IF(D160=0,1-SUMIFS($C159:$D159,$C160:$D160,1),D159)</f>
        <v>1</v>
      </c>
      <c r="E161" s="860" t="s">
        <v>397</v>
      </c>
      <c r="F161" s="860">
        <f>SUM(C161:D161)</f>
        <v>2</v>
      </c>
    </row>
    <row r="162" spans="3:11" hidden="1"/>
    <row r="163" spans="3:11" hidden="1">
      <c r="C163" s="859">
        <f>V29</f>
        <v>1</v>
      </c>
      <c r="D163" s="859">
        <f>V30</f>
        <v>1</v>
      </c>
      <c r="E163" s="859">
        <f>V36</f>
        <v>1</v>
      </c>
      <c r="F163" s="859">
        <f>V37</f>
        <v>1</v>
      </c>
      <c r="H163" s="859">
        <f>C163</f>
        <v>1</v>
      </c>
      <c r="I163" s="859">
        <f>D163</f>
        <v>1</v>
      </c>
      <c r="J163" s="859">
        <f>E163</f>
        <v>1</v>
      </c>
      <c r="K163" s="859">
        <f>F163</f>
        <v>1</v>
      </c>
    </row>
  </sheetData>
  <sheetProtection algorithmName="SHA-512" hashValue="XuPbPaFGhkjRMWasF8coAg+KTxAjhhTOBxiI8TepAhXFI9EPpUp32TA5EBgc2dCynmERfbR0qHCjcSKFAI8EZA==" saltValue="Bdyl+yw55I9L8xtFl0rFLg==" spinCount="100000" sheet="1" objects="1" scenarios="1"/>
  <customSheetViews>
    <customSheetView guid="{AE7FCA23-A141-42BB-B68F-DD99A7DC8BEA}" showPageBreaks="1" showGridLines="0" printArea="1" hiddenRows="1" hiddenColumns="1" topLeftCell="A53">
      <selection activeCell="B40" sqref="B40"/>
      <rowBreaks count="2" manualBreakCount="2">
        <brk id="32" max="14" man="1"/>
        <brk id="60" max="14" man="1"/>
      </rowBreaks>
      <pageMargins left="0.39370078740157483" right="0.39370078740157483" top="0.39370078740157483" bottom="0.19685039370078741" header="0.31496062992125984" footer="0.31496062992125984"/>
      <printOptions horizontalCentered="1"/>
      <pageSetup scale="93" orientation="landscape" r:id="rId1"/>
    </customSheetView>
    <customSheetView guid="{A2242E59-B958-429D-B3CE-85E415A7ABA5}" showGridLines="0" hiddenRows="1" hiddenColumns="1" topLeftCell="A25">
      <selection activeCell="G98" sqref="G98"/>
      <rowBreaks count="2" manualBreakCount="2">
        <brk id="32" max="14" man="1"/>
        <brk id="60" max="14" man="1"/>
      </rowBreaks>
      <pageMargins left="0.39370078740157483" right="0.39370078740157483" top="0.39370078740157483" bottom="0.19685039370078741" header="0.31496062992125984" footer="0.31496062992125984"/>
      <printOptions horizontalCentered="1"/>
      <pageSetup scale="93" orientation="landscape" r:id="rId2"/>
    </customSheetView>
  </customSheetViews>
  <mergeCells count="53">
    <mergeCell ref="B129:B130"/>
    <mergeCell ref="B70:N70"/>
    <mergeCell ref="B68:N68"/>
    <mergeCell ref="A64:N64"/>
    <mergeCell ref="B93:N93"/>
    <mergeCell ref="B99:B101"/>
    <mergeCell ref="H95:N95"/>
    <mergeCell ref="H96:N96"/>
    <mergeCell ref="E73:N79"/>
    <mergeCell ref="A7:N7"/>
    <mergeCell ref="A8:N8"/>
    <mergeCell ref="A10:M10"/>
    <mergeCell ref="A1:O1"/>
    <mergeCell ref="B11:K11"/>
    <mergeCell ref="B12:N12"/>
    <mergeCell ref="C16:K16"/>
    <mergeCell ref="L16:L17"/>
    <mergeCell ref="B17:B20"/>
    <mergeCell ref="C17:K17"/>
    <mergeCell ref="C18:K18"/>
    <mergeCell ref="C19:K19"/>
    <mergeCell ref="C20:K20"/>
    <mergeCell ref="L28:L31"/>
    <mergeCell ref="D29:J29"/>
    <mergeCell ref="D30:J30"/>
    <mergeCell ref="C31:K31"/>
    <mergeCell ref="B14:N14"/>
    <mergeCell ref="B25:J25"/>
    <mergeCell ref="B23:K24"/>
    <mergeCell ref="C34:K34"/>
    <mergeCell ref="B35:B38"/>
    <mergeCell ref="C35:K35"/>
    <mergeCell ref="C27:K27"/>
    <mergeCell ref="B28:B31"/>
    <mergeCell ref="C28:K28"/>
    <mergeCell ref="C55:M58"/>
    <mergeCell ref="C99:D99"/>
    <mergeCell ref="E99:F99"/>
    <mergeCell ref="H99:I99"/>
    <mergeCell ref="J99:K99"/>
    <mergeCell ref="C81:D81"/>
    <mergeCell ref="E81:F81"/>
    <mergeCell ref="E87:N90"/>
    <mergeCell ref="L35:L38"/>
    <mergeCell ref="D36:J36"/>
    <mergeCell ref="D37:J37"/>
    <mergeCell ref="C38:K38"/>
    <mergeCell ref="C40:L40"/>
    <mergeCell ref="D41:J41"/>
    <mergeCell ref="B43:M44"/>
    <mergeCell ref="C49:M52"/>
    <mergeCell ref="B53:M53"/>
    <mergeCell ref="C45:M47"/>
  </mergeCells>
  <conditionalFormatting sqref="C18:K21 C26:K37 K25">
    <cfRule type="expression" dxfId="81" priority="3">
      <formula>$V18=1</formula>
    </cfRule>
  </conditionalFormatting>
  <conditionalFormatting sqref="C102:K121">
    <cfRule type="expression" dxfId="80" priority="33">
      <formula>C$163=1</formula>
    </cfRule>
  </conditionalFormatting>
  <conditionalFormatting sqref="C102:F121">
    <cfRule type="expression" dxfId="79" priority="194">
      <formula>U102=1</formula>
    </cfRule>
  </conditionalFormatting>
  <printOptions horizontalCentered="1"/>
  <pageMargins left="0.39370078740157483" right="0.39370078740157483" top="0.39370078740157483" bottom="0.19685039370078741" header="0.31496062992125984" footer="0.31496062992125984"/>
  <pageSetup scale="93" orientation="landscape" r:id="rId3"/>
  <rowBreaks count="2" manualBreakCount="2">
    <brk id="32" max="14" man="1"/>
    <brk id="63" max="14" man="1"/>
  </rowBreaks>
  <drawing r:id="rId4"/>
  <legacyDrawing r:id="rId5"/>
  <mc:AlternateContent xmlns:mc="http://schemas.openxmlformats.org/markup-compatibility/2006">
    <mc:Choice Requires="x14">
      <controls>
        <mc:AlternateContent xmlns:mc="http://schemas.openxmlformats.org/markup-compatibility/2006">
          <mc:Choice Requires="x14">
            <control shapeId="67612" r:id="rId6" name="Check Box 28">
              <controlPr locked="0" defaultSize="0" autoFill="0" autoLine="0" autoPict="0">
                <anchor moveWithCells="1">
                  <from>
                    <xdr:col>11</xdr:col>
                    <xdr:colOff>180975</xdr:colOff>
                    <xdr:row>17</xdr:row>
                    <xdr:rowOff>0</xdr:rowOff>
                  </from>
                  <to>
                    <xdr:col>11</xdr:col>
                    <xdr:colOff>457200</xdr:colOff>
                    <xdr:row>18</xdr:row>
                    <xdr:rowOff>38100</xdr:rowOff>
                  </to>
                </anchor>
              </controlPr>
            </control>
          </mc:Choice>
        </mc:AlternateContent>
        <mc:AlternateContent xmlns:mc="http://schemas.openxmlformats.org/markup-compatibility/2006">
          <mc:Choice Requires="x14">
            <control shapeId="67613" r:id="rId7" name="Check Box 29">
              <controlPr locked="0" defaultSize="0" autoFill="0" autoLine="0" autoPict="0">
                <anchor moveWithCells="1">
                  <from>
                    <xdr:col>11</xdr:col>
                    <xdr:colOff>180975</xdr:colOff>
                    <xdr:row>17</xdr:row>
                    <xdr:rowOff>161925</xdr:rowOff>
                  </from>
                  <to>
                    <xdr:col>11</xdr:col>
                    <xdr:colOff>457200</xdr:colOff>
                    <xdr:row>19</xdr:row>
                    <xdr:rowOff>9525</xdr:rowOff>
                  </to>
                </anchor>
              </controlPr>
            </control>
          </mc:Choice>
        </mc:AlternateContent>
        <mc:AlternateContent xmlns:mc="http://schemas.openxmlformats.org/markup-compatibility/2006">
          <mc:Choice Requires="x14">
            <control shapeId="67614" r:id="rId8" name="Check Box 30">
              <controlPr locked="0" defaultSize="0" autoFill="0" autoLine="0" autoPict="0">
                <anchor moveWithCells="1">
                  <from>
                    <xdr:col>10</xdr:col>
                    <xdr:colOff>152400</xdr:colOff>
                    <xdr:row>28</xdr:row>
                    <xdr:rowOff>9525</xdr:rowOff>
                  </from>
                  <to>
                    <xdr:col>10</xdr:col>
                    <xdr:colOff>428625</xdr:colOff>
                    <xdr:row>28</xdr:row>
                    <xdr:rowOff>238125</xdr:rowOff>
                  </to>
                </anchor>
              </controlPr>
            </control>
          </mc:Choice>
        </mc:AlternateContent>
        <mc:AlternateContent xmlns:mc="http://schemas.openxmlformats.org/markup-compatibility/2006">
          <mc:Choice Requires="x14">
            <control shapeId="67615" r:id="rId9" name="Check Box 31">
              <controlPr locked="0" defaultSize="0" autoFill="0" autoLine="0" autoPict="0">
                <anchor moveWithCells="1">
                  <from>
                    <xdr:col>10</xdr:col>
                    <xdr:colOff>152400</xdr:colOff>
                    <xdr:row>29</xdr:row>
                    <xdr:rowOff>0</xdr:rowOff>
                  </from>
                  <to>
                    <xdr:col>10</xdr:col>
                    <xdr:colOff>428625</xdr:colOff>
                    <xdr:row>29</xdr:row>
                    <xdr:rowOff>228600</xdr:rowOff>
                  </to>
                </anchor>
              </controlPr>
            </control>
          </mc:Choice>
        </mc:AlternateContent>
        <mc:AlternateContent xmlns:mc="http://schemas.openxmlformats.org/markup-compatibility/2006">
          <mc:Choice Requires="x14">
            <control shapeId="67616" r:id="rId10" name="Check Box 32">
              <controlPr locked="0" defaultSize="0" autoFill="0" autoLine="0" autoPict="0">
                <anchor moveWithCells="1">
                  <from>
                    <xdr:col>10</xdr:col>
                    <xdr:colOff>142875</xdr:colOff>
                    <xdr:row>35</xdr:row>
                    <xdr:rowOff>28575</xdr:rowOff>
                  </from>
                  <to>
                    <xdr:col>10</xdr:col>
                    <xdr:colOff>419100</xdr:colOff>
                    <xdr:row>35</xdr:row>
                    <xdr:rowOff>257175</xdr:rowOff>
                  </to>
                </anchor>
              </controlPr>
            </control>
          </mc:Choice>
        </mc:AlternateContent>
        <mc:AlternateContent xmlns:mc="http://schemas.openxmlformats.org/markup-compatibility/2006">
          <mc:Choice Requires="x14">
            <control shapeId="67617" r:id="rId11" name="Check Box 33">
              <controlPr locked="0" defaultSize="0" autoFill="0" autoLine="0" autoPict="0">
                <anchor moveWithCells="1">
                  <from>
                    <xdr:col>10</xdr:col>
                    <xdr:colOff>133350</xdr:colOff>
                    <xdr:row>36</xdr:row>
                    <xdr:rowOff>0</xdr:rowOff>
                  </from>
                  <to>
                    <xdr:col>10</xdr:col>
                    <xdr:colOff>409575</xdr:colOff>
                    <xdr:row>36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74"/>
  <sheetViews>
    <sheetView showGridLines="0" showRowColHeaders="0" zoomScaleNormal="100" workbookViewId="0">
      <selection activeCell="M57" sqref="M57"/>
    </sheetView>
  </sheetViews>
  <sheetFormatPr defaultRowHeight="15"/>
  <cols>
    <col min="1" max="1" width="4.7109375" style="289" customWidth="1"/>
    <col min="2" max="2" width="15.42578125" style="289" customWidth="1"/>
    <col min="3" max="3" width="9.42578125" style="447" customWidth="1"/>
    <col min="4" max="4" width="10.85546875" style="447" customWidth="1"/>
    <col min="5" max="6" width="9.140625" style="447" customWidth="1"/>
    <col min="7" max="7" width="10.140625" style="289" customWidth="1"/>
    <col min="8" max="8" width="10" style="289" customWidth="1"/>
    <col min="9" max="9" width="9.85546875" style="289" customWidth="1"/>
    <col min="10" max="10" width="10.140625" style="289" customWidth="1"/>
    <col min="11" max="11" width="9" style="289" customWidth="1"/>
    <col min="12" max="13" width="7.28515625" style="289" customWidth="1"/>
    <col min="14" max="14" width="5.7109375" style="328" customWidth="1"/>
    <col min="15" max="15" width="1.7109375" style="328" customWidth="1"/>
    <col min="16" max="27" width="7.28515625" style="328" customWidth="1"/>
    <col min="28" max="28" width="0.85546875" style="292" customWidth="1"/>
    <col min="29" max="29" width="9.140625" style="292"/>
    <col min="30" max="30" width="9.140625" style="607"/>
    <col min="31" max="31" width="9.140625" style="1283" hidden="1" customWidth="1"/>
    <col min="32" max="32" width="9.140625" style="481" hidden="1" customWidth="1"/>
    <col min="33" max="33" width="9.140625" style="289" hidden="1" customWidth="1"/>
    <col min="34" max="34" width="16.28515625" style="289" hidden="1" customWidth="1"/>
    <col min="35" max="16384" width="9.140625" style="289"/>
  </cols>
  <sheetData>
    <row r="1" spans="1:32" ht="30" customHeight="1">
      <c r="A1" s="1895" t="s">
        <v>698</v>
      </c>
      <c r="B1" s="1895"/>
      <c r="C1" s="1895"/>
      <c r="D1" s="1895" t="s">
        <v>39</v>
      </c>
      <c r="E1" s="1895"/>
      <c r="F1" s="1895"/>
      <c r="G1" s="1895"/>
      <c r="H1" s="1895"/>
      <c r="I1" s="1895"/>
      <c r="J1" s="1895"/>
      <c r="K1" s="1895"/>
      <c r="L1" s="1895"/>
      <c r="M1" s="1895"/>
      <c r="N1" s="1895"/>
      <c r="O1" s="348"/>
      <c r="P1" s="348"/>
      <c r="Q1" s="348"/>
      <c r="R1" s="348"/>
      <c r="S1" s="348"/>
      <c r="T1" s="348"/>
      <c r="U1" s="348"/>
      <c r="V1" s="348"/>
      <c r="W1" s="348"/>
      <c r="X1" s="348"/>
      <c r="Y1" s="348"/>
      <c r="Z1" s="348"/>
      <c r="AA1" s="348"/>
      <c r="AB1" s="347"/>
    </row>
    <row r="2" spans="1:32" ht="5.0999999999999996" customHeight="1">
      <c r="A2" s="608"/>
      <c r="B2" s="608"/>
      <c r="C2" s="608"/>
      <c r="D2" s="608"/>
      <c r="E2" s="608"/>
      <c r="F2" s="608"/>
      <c r="G2" s="608"/>
      <c r="H2" s="608"/>
      <c r="I2" s="608"/>
      <c r="J2" s="608"/>
      <c r="K2" s="608"/>
      <c r="L2" s="608"/>
      <c r="M2" s="608"/>
      <c r="N2" s="608"/>
    </row>
    <row r="3" spans="1:32">
      <c r="B3" s="408" t="s">
        <v>214</v>
      </c>
      <c r="C3" s="609"/>
      <c r="D3" s="609"/>
      <c r="G3" s="447"/>
      <c r="H3" s="447"/>
      <c r="AB3" s="298"/>
      <c r="AC3" s="298"/>
    </row>
    <row r="4" spans="1:32" ht="15" customHeight="1">
      <c r="B4" s="408" t="s">
        <v>267</v>
      </c>
      <c r="C4" s="454"/>
      <c r="D4" s="454"/>
      <c r="E4" s="454"/>
      <c r="F4" s="454"/>
      <c r="G4" s="454"/>
      <c r="H4" s="454"/>
      <c r="I4" s="454"/>
      <c r="J4" s="454"/>
      <c r="K4" s="454"/>
      <c r="L4" s="292"/>
      <c r="AB4" s="610"/>
      <c r="AC4" s="610"/>
    </row>
    <row r="5" spans="1:32" ht="15" customHeight="1">
      <c r="B5" s="408" t="s">
        <v>294</v>
      </c>
      <c r="C5" s="454"/>
      <c r="D5" s="454"/>
      <c r="E5" s="454"/>
      <c r="F5" s="454"/>
      <c r="G5" s="454"/>
      <c r="H5" s="454"/>
      <c r="I5" s="454"/>
      <c r="J5" s="454"/>
      <c r="K5" s="454"/>
      <c r="L5" s="292"/>
      <c r="AB5" s="611"/>
      <c r="AC5" s="611"/>
    </row>
    <row r="6" spans="1:32" ht="5.0999999999999996" customHeight="1">
      <c r="A6" s="612"/>
      <c r="B6" s="612"/>
      <c r="C6" s="549"/>
      <c r="D6" s="549"/>
      <c r="E6" s="549"/>
      <c r="F6" s="549"/>
      <c r="G6" s="549"/>
      <c r="H6" s="549"/>
      <c r="I6" s="549"/>
      <c r="J6" s="549"/>
      <c r="K6" s="549"/>
      <c r="L6" s="292"/>
      <c r="AB6" s="556"/>
      <c r="AC6" s="556"/>
      <c r="AF6" s="613"/>
    </row>
    <row r="7" spans="1:32">
      <c r="A7" s="1896" t="s">
        <v>1190</v>
      </c>
      <c r="B7" s="1896"/>
      <c r="C7" s="1896"/>
      <c r="D7" s="1896"/>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614"/>
      <c r="AC7" s="556"/>
    </row>
    <row r="8" spans="1:32" ht="15" customHeight="1">
      <c r="A8" s="1897" t="s">
        <v>331</v>
      </c>
      <c r="B8" s="1897"/>
      <c r="C8" s="1897"/>
      <c r="D8" s="1897"/>
      <c r="E8" s="1897"/>
      <c r="F8" s="1897"/>
      <c r="G8" s="1897"/>
      <c r="H8" s="1897"/>
      <c r="I8" s="1897"/>
      <c r="J8" s="1897"/>
      <c r="K8" s="1897"/>
      <c r="L8" s="1897"/>
      <c r="M8" s="1897"/>
      <c r="N8" s="615"/>
      <c r="O8" s="615"/>
      <c r="P8" s="615"/>
      <c r="Q8" s="615"/>
      <c r="R8" s="615"/>
      <c r="S8" s="615"/>
      <c r="T8" s="615"/>
      <c r="U8" s="615"/>
      <c r="V8" s="615"/>
      <c r="W8" s="615"/>
      <c r="X8" s="615"/>
      <c r="Y8" s="615"/>
      <c r="Z8" s="615"/>
      <c r="AA8" s="615"/>
      <c r="AB8" s="614"/>
      <c r="AC8" s="556"/>
    </row>
    <row r="9" spans="1:32" ht="9.9499999999999993" customHeight="1">
      <c r="A9" s="410"/>
      <c r="B9" s="410"/>
      <c r="C9" s="410"/>
      <c r="D9" s="410"/>
      <c r="E9" s="410"/>
      <c r="F9" s="410"/>
      <c r="G9" s="410"/>
      <c r="H9" s="410"/>
      <c r="I9" s="410"/>
      <c r="J9" s="410"/>
      <c r="K9" s="410"/>
      <c r="L9" s="410"/>
      <c r="M9" s="410"/>
      <c r="N9" s="616"/>
      <c r="O9" s="616"/>
      <c r="P9" s="616"/>
      <c r="Q9" s="616"/>
      <c r="R9" s="616"/>
      <c r="S9" s="616"/>
      <c r="T9" s="616"/>
      <c r="U9" s="616"/>
      <c r="V9" s="616"/>
      <c r="W9" s="616"/>
      <c r="X9" s="616"/>
      <c r="Y9" s="616"/>
      <c r="Z9" s="616"/>
      <c r="AA9" s="616"/>
      <c r="AB9" s="556"/>
      <c r="AC9" s="556"/>
    </row>
    <row r="10" spans="1:32" ht="20.100000000000001" customHeight="1">
      <c r="A10" s="1898" t="s">
        <v>1175</v>
      </c>
      <c r="B10" s="1898"/>
      <c r="C10" s="1898"/>
      <c r="D10" s="1898"/>
      <c r="E10" s="1898"/>
      <c r="F10" s="1898"/>
      <c r="G10" s="1898"/>
      <c r="H10" s="1898"/>
      <c r="I10" s="1898"/>
      <c r="J10" s="1898"/>
      <c r="K10" s="1898"/>
      <c r="L10" s="1898"/>
      <c r="M10" s="1898"/>
      <c r="N10" s="617"/>
      <c r="O10" s="617"/>
      <c r="P10" s="617"/>
      <c r="Q10" s="617"/>
      <c r="R10" s="617"/>
      <c r="S10" s="617"/>
      <c r="T10" s="617"/>
      <c r="U10" s="617"/>
      <c r="V10" s="617"/>
      <c r="W10" s="617"/>
      <c r="X10" s="617"/>
      <c r="Y10" s="617"/>
      <c r="Z10" s="617"/>
      <c r="AA10" s="617"/>
      <c r="AB10" s="618"/>
      <c r="AC10" s="556"/>
    </row>
    <row r="11" spans="1:32" ht="9.9499999999999993" customHeight="1">
      <c r="A11" s="619"/>
      <c r="B11" s="620"/>
      <c r="C11" s="620"/>
      <c r="D11" s="620"/>
      <c r="E11" s="620"/>
      <c r="F11" s="620"/>
      <c r="G11" s="620"/>
      <c r="H11" s="620"/>
      <c r="I11" s="620"/>
      <c r="J11" s="620"/>
      <c r="K11" s="620"/>
      <c r="L11" s="551"/>
      <c r="M11" s="292"/>
      <c r="AB11" s="618"/>
      <c r="AC11" s="556"/>
    </row>
    <row r="12" spans="1:32" ht="15" customHeight="1">
      <c r="A12" s="619"/>
      <c r="B12" s="1215" t="s">
        <v>159</v>
      </c>
      <c r="C12" s="1215"/>
      <c r="D12" s="1215"/>
      <c r="E12" s="1215"/>
      <c r="F12" s="1215"/>
      <c r="G12" s="1215"/>
      <c r="H12" s="1215"/>
      <c r="I12" s="1215"/>
      <c r="J12" s="1215"/>
      <c r="K12" s="1215"/>
      <c r="L12" s="621"/>
      <c r="M12" s="411"/>
      <c r="AB12" s="618"/>
      <c r="AC12" s="556"/>
    </row>
    <row r="13" spans="1:32" ht="16.5" customHeight="1">
      <c r="A13" s="456"/>
      <c r="B13" s="2287" t="s">
        <v>969</v>
      </c>
      <c r="C13" s="2287"/>
      <c r="D13" s="2287"/>
      <c r="E13" s="2287"/>
      <c r="F13" s="2287"/>
      <c r="G13" s="2287"/>
      <c r="H13" s="2287"/>
      <c r="I13" s="2287"/>
      <c r="J13" s="2287"/>
      <c r="K13" s="2287"/>
      <c r="L13" s="2287"/>
      <c r="M13" s="2287"/>
      <c r="N13" s="622"/>
      <c r="O13" s="622"/>
      <c r="P13" s="622"/>
      <c r="Q13" s="622"/>
      <c r="R13" s="622"/>
      <c r="S13" s="622"/>
      <c r="T13" s="622"/>
      <c r="U13" s="622"/>
      <c r="V13" s="622"/>
      <c r="W13" s="622"/>
      <c r="X13" s="622"/>
      <c r="Y13" s="622"/>
      <c r="Z13" s="622"/>
      <c r="AA13" s="622"/>
      <c r="AB13" s="623"/>
      <c r="AC13" s="611"/>
    </row>
    <row r="14" spans="1:32" ht="30" customHeight="1">
      <c r="A14" s="456"/>
      <c r="B14" s="2287"/>
      <c r="C14" s="2287"/>
      <c r="D14" s="2287"/>
      <c r="E14" s="2287"/>
      <c r="F14" s="2287"/>
      <c r="G14" s="2287"/>
      <c r="H14" s="2287"/>
      <c r="I14" s="2287"/>
      <c r="J14" s="2287"/>
      <c r="K14" s="2287"/>
      <c r="L14" s="2287"/>
      <c r="M14" s="2287"/>
      <c r="N14" s="622"/>
      <c r="O14" s="622"/>
      <c r="P14" s="622"/>
      <c r="Q14" s="622"/>
      <c r="R14" s="622"/>
      <c r="S14" s="622"/>
      <c r="T14" s="622"/>
      <c r="U14" s="622"/>
      <c r="V14" s="622"/>
      <c r="W14" s="622"/>
      <c r="X14" s="622"/>
      <c r="Y14" s="622"/>
      <c r="Z14" s="622"/>
      <c r="AA14" s="622"/>
      <c r="AB14" s="618"/>
      <c r="AC14" s="556"/>
    </row>
    <row r="15" spans="1:32" ht="14.25" customHeight="1">
      <c r="A15" s="456"/>
      <c r="B15" s="1230"/>
      <c r="C15" s="1230"/>
      <c r="D15" s="1230"/>
      <c r="E15" s="1230"/>
      <c r="F15" s="1230"/>
      <c r="G15" s="1230"/>
      <c r="H15" s="1230"/>
      <c r="I15" s="1230"/>
      <c r="J15" s="1230"/>
      <c r="K15" s="1230"/>
      <c r="L15" s="1230"/>
      <c r="M15" s="1230"/>
      <c r="N15" s="622"/>
      <c r="O15" s="622"/>
      <c r="P15" s="622"/>
      <c r="Q15" s="622"/>
      <c r="R15" s="622"/>
      <c r="S15" s="622"/>
      <c r="T15" s="622"/>
      <c r="U15" s="622"/>
      <c r="V15" s="622"/>
      <c r="W15" s="622"/>
      <c r="X15" s="622"/>
      <c r="Y15" s="622"/>
      <c r="Z15" s="622"/>
      <c r="AA15" s="622"/>
      <c r="AB15" s="618"/>
      <c r="AC15" s="556"/>
    </row>
    <row r="16" spans="1:32" ht="14.25" customHeight="1">
      <c r="A16" s="456"/>
      <c r="B16" s="2286" t="s">
        <v>1298</v>
      </c>
      <c r="C16" s="2286"/>
      <c r="D16" s="2286"/>
      <c r="E16" s="2286"/>
      <c r="F16" s="2286"/>
      <c r="G16" s="2286"/>
      <c r="H16" s="2286"/>
      <c r="I16" s="2286"/>
      <c r="J16" s="2286"/>
      <c r="K16" s="2286"/>
      <c r="L16" s="2286"/>
      <c r="M16" s="2286"/>
      <c r="N16" s="622"/>
      <c r="O16" s="622"/>
      <c r="P16" s="622"/>
      <c r="Q16" s="622"/>
      <c r="R16" s="622"/>
      <c r="S16" s="622"/>
      <c r="T16" s="622"/>
      <c r="U16" s="622"/>
      <c r="V16" s="622"/>
      <c r="W16" s="622"/>
      <c r="X16" s="622"/>
      <c r="Y16" s="622"/>
      <c r="Z16" s="622"/>
      <c r="AA16" s="622"/>
      <c r="AB16" s="618"/>
      <c r="AC16" s="556"/>
    </row>
    <row r="17" spans="1:32" ht="14.25" customHeight="1">
      <c r="A17" s="456"/>
      <c r="B17" s="2286"/>
      <c r="C17" s="2286"/>
      <c r="D17" s="2286"/>
      <c r="E17" s="2286"/>
      <c r="F17" s="2286"/>
      <c r="G17" s="2286"/>
      <c r="H17" s="2286"/>
      <c r="I17" s="2286"/>
      <c r="J17" s="2286"/>
      <c r="K17" s="2286"/>
      <c r="L17" s="2286"/>
      <c r="M17" s="2286"/>
      <c r="N17" s="622"/>
      <c r="O17" s="622"/>
      <c r="P17" s="622"/>
      <c r="Q17" s="622"/>
      <c r="R17" s="622"/>
      <c r="S17" s="622"/>
      <c r="T17" s="622"/>
      <c r="U17" s="622"/>
      <c r="V17" s="622"/>
      <c r="W17" s="622"/>
      <c r="X17" s="622"/>
      <c r="Y17" s="622"/>
      <c r="Z17" s="622"/>
      <c r="AA17" s="622"/>
      <c r="AB17" s="618"/>
      <c r="AC17" s="556"/>
    </row>
    <row r="18" spans="1:32" ht="14.25" customHeight="1">
      <c r="A18" s="456"/>
      <c r="B18" s="2286"/>
      <c r="C18" s="2286"/>
      <c r="D18" s="2286"/>
      <c r="E18" s="2286"/>
      <c r="F18" s="2286"/>
      <c r="G18" s="2286"/>
      <c r="H18" s="2286"/>
      <c r="I18" s="2286"/>
      <c r="J18" s="2286"/>
      <c r="K18" s="2286"/>
      <c r="L18" s="2286"/>
      <c r="M18" s="2286"/>
      <c r="N18" s="622"/>
      <c r="O18" s="622"/>
      <c r="P18" s="622"/>
      <c r="Q18" s="622"/>
      <c r="R18" s="622"/>
      <c r="S18" s="622"/>
      <c r="T18" s="622"/>
      <c r="U18" s="622"/>
      <c r="V18" s="622"/>
      <c r="W18" s="622"/>
      <c r="X18" s="622"/>
      <c r="Y18" s="622"/>
      <c r="Z18" s="622"/>
      <c r="AA18" s="622"/>
      <c r="AB18" s="618"/>
      <c r="AC18" s="556"/>
    </row>
    <row r="19" spans="1:32" ht="15" customHeight="1">
      <c r="A19" s="619"/>
      <c r="B19" s="2286"/>
      <c r="C19" s="2286"/>
      <c r="D19" s="2286"/>
      <c r="E19" s="2286"/>
      <c r="F19" s="2286"/>
      <c r="G19" s="2286"/>
      <c r="H19" s="2286"/>
      <c r="I19" s="2286"/>
      <c r="J19" s="2286"/>
      <c r="K19" s="2286"/>
      <c r="L19" s="2286"/>
      <c r="M19" s="2286"/>
      <c r="N19" s="622"/>
      <c r="O19" s="622"/>
      <c r="P19" s="622"/>
      <c r="Q19" s="622"/>
      <c r="R19" s="622"/>
      <c r="S19" s="622"/>
      <c r="T19" s="622"/>
      <c r="U19" s="622"/>
      <c r="V19" s="622"/>
      <c r="W19" s="622"/>
      <c r="X19" s="622"/>
      <c r="Y19" s="622"/>
      <c r="Z19" s="622"/>
      <c r="AA19" s="622"/>
      <c r="AB19" s="623"/>
      <c r="AC19" s="611"/>
      <c r="AD19" s="1148"/>
      <c r="AE19" s="1147"/>
    </row>
    <row r="20" spans="1:32" ht="16.5" customHeight="1">
      <c r="A20" s="619"/>
      <c r="B20" s="2286"/>
      <c r="C20" s="2286"/>
      <c r="D20" s="2286"/>
      <c r="E20" s="2286"/>
      <c r="F20" s="2286"/>
      <c r="G20" s="2286"/>
      <c r="H20" s="2286"/>
      <c r="I20" s="2286"/>
      <c r="J20" s="2286"/>
      <c r="K20" s="2286"/>
      <c r="L20" s="2286"/>
      <c r="M20" s="2286"/>
      <c r="N20" s="622"/>
      <c r="O20" s="622"/>
      <c r="Q20" s="622"/>
      <c r="R20" s="622"/>
      <c r="S20" s="622"/>
      <c r="T20" s="622"/>
      <c r="U20" s="622"/>
      <c r="V20" s="622"/>
      <c r="W20" s="622"/>
      <c r="X20" s="622"/>
      <c r="Y20" s="622"/>
      <c r="Z20" s="622"/>
      <c r="AA20" s="622"/>
      <c r="AB20" s="618"/>
      <c r="AC20" s="556"/>
    </row>
    <row r="21" spans="1:32" ht="15.75" customHeight="1">
      <c r="A21" s="456"/>
      <c r="B21" s="292"/>
      <c r="C21" s="292"/>
      <c r="D21" s="292"/>
      <c r="E21" s="292"/>
      <c r="F21" s="292"/>
      <c r="G21" s="292"/>
      <c r="H21" s="292"/>
      <c r="I21" s="292"/>
      <c r="J21" s="292"/>
      <c r="K21" s="292"/>
      <c r="L21" s="292"/>
      <c r="M21" s="1230"/>
      <c r="N21" s="622"/>
      <c r="O21" s="622"/>
      <c r="P21" s="1147" t="s">
        <v>1286</v>
      </c>
      <c r="Q21" s="622"/>
      <c r="R21" s="622"/>
      <c r="S21" s="622"/>
      <c r="T21" s="622"/>
      <c r="U21" s="622"/>
      <c r="V21" s="622"/>
      <c r="W21" s="622"/>
      <c r="X21" s="622"/>
      <c r="Y21" s="622"/>
      <c r="Z21" s="622"/>
      <c r="AA21" s="622"/>
      <c r="AB21" s="618"/>
      <c r="AC21" s="556"/>
    </row>
    <row r="22" spans="1:32" ht="15" customHeight="1">
      <c r="A22" s="456"/>
      <c r="B22" s="2058" t="s">
        <v>1146</v>
      </c>
      <c r="C22" s="2117"/>
      <c r="D22" s="2058" t="s">
        <v>13</v>
      </c>
      <c r="E22" s="2059"/>
      <c r="F22" s="2059"/>
      <c r="G22" s="2059"/>
      <c r="H22" s="2059"/>
      <c r="I22" s="2059"/>
      <c r="J22" s="2059"/>
      <c r="K22" s="2059"/>
      <c r="L22" s="2117"/>
      <c r="M22" s="292"/>
      <c r="P22" s="1154" t="s">
        <v>329</v>
      </c>
      <c r="Q22" s="2211" t="s">
        <v>38</v>
      </c>
      <c r="R22" s="2212"/>
      <c r="S22" s="2212"/>
      <c r="T22" s="2212"/>
      <c r="U22" s="2212"/>
      <c r="V22" s="2212"/>
      <c r="W22" s="2212"/>
      <c r="X22" s="2212"/>
      <c r="Y22" s="2212"/>
      <c r="Z22" s="2213"/>
      <c r="AB22" s="618"/>
      <c r="AC22" s="556"/>
    </row>
    <row r="23" spans="1:32" ht="30.75" customHeight="1">
      <c r="A23" s="456"/>
      <c r="B23" s="2288" t="s">
        <v>1301</v>
      </c>
      <c r="C23" s="2289"/>
      <c r="D23" s="2239" t="s">
        <v>1148</v>
      </c>
      <c r="E23" s="2240"/>
      <c r="F23" s="2240"/>
      <c r="G23" s="2240"/>
      <c r="H23" s="2240"/>
      <c r="I23" s="2240"/>
      <c r="J23" s="2240"/>
      <c r="K23" s="2240"/>
      <c r="L23" s="2241"/>
      <c r="M23" s="292"/>
      <c r="P23" s="1149"/>
      <c r="Q23" s="2214" t="s">
        <v>1287</v>
      </c>
      <c r="R23" s="2215"/>
      <c r="S23" s="2215"/>
      <c r="T23" s="2215"/>
      <c r="U23" s="2215"/>
      <c r="V23" s="2215"/>
      <c r="W23" s="2215"/>
      <c r="X23" s="2215"/>
      <c r="Y23" s="2215"/>
      <c r="Z23" s="2216"/>
      <c r="AB23" s="618"/>
      <c r="AC23" s="556"/>
    </row>
    <row r="24" spans="1:32" ht="28.5" customHeight="1">
      <c r="A24" s="456"/>
      <c r="B24" s="2290"/>
      <c r="C24" s="2291"/>
      <c r="D24" s="2242"/>
      <c r="E24" s="2243"/>
      <c r="F24" s="2243"/>
      <c r="G24" s="2243"/>
      <c r="H24" s="2243"/>
      <c r="I24" s="2243"/>
      <c r="J24" s="2243"/>
      <c r="K24" s="2243"/>
      <c r="L24" s="2244"/>
      <c r="M24" s="292"/>
      <c r="P24" s="1150"/>
      <c r="Q24" s="2217"/>
      <c r="R24" s="2218"/>
      <c r="S24" s="2218"/>
      <c r="T24" s="2218"/>
      <c r="U24" s="2218"/>
      <c r="V24" s="2218"/>
      <c r="W24" s="2218"/>
      <c r="X24" s="2218"/>
      <c r="Y24" s="2218"/>
      <c r="Z24" s="2219"/>
      <c r="AB24" s="618"/>
      <c r="AC24" s="556"/>
    </row>
    <row r="25" spans="1:32" ht="27.75" customHeight="1">
      <c r="A25" s="456"/>
      <c r="B25" s="2290"/>
      <c r="C25" s="2291"/>
      <c r="D25" s="2242"/>
      <c r="E25" s="2243"/>
      <c r="F25" s="2243"/>
      <c r="G25" s="2243"/>
      <c r="H25" s="2243"/>
      <c r="I25" s="2243"/>
      <c r="J25" s="2243"/>
      <c r="K25" s="2243"/>
      <c r="L25" s="2244"/>
      <c r="M25" s="292"/>
      <c r="P25" s="2208">
        <v>1</v>
      </c>
      <c r="Q25" s="2220" t="s">
        <v>1293</v>
      </c>
      <c r="R25" s="2221"/>
      <c r="S25" s="2221"/>
      <c r="T25" s="2221"/>
      <c r="U25" s="2221"/>
      <c r="V25" s="2221"/>
      <c r="W25" s="2221"/>
      <c r="X25" s="2221"/>
      <c r="Y25" s="2221"/>
      <c r="Z25" s="2222"/>
      <c r="AB25" s="623"/>
      <c r="AC25" s="611"/>
    </row>
    <row r="26" spans="1:32" ht="34.5" customHeight="1">
      <c r="A26" s="456"/>
      <c r="B26" s="2292"/>
      <c r="C26" s="2293"/>
      <c r="D26" s="2245"/>
      <c r="E26" s="2246"/>
      <c r="F26" s="2246"/>
      <c r="G26" s="2246"/>
      <c r="H26" s="2246"/>
      <c r="I26" s="2246"/>
      <c r="J26" s="2246"/>
      <c r="K26" s="2246"/>
      <c r="L26" s="2247"/>
      <c r="M26" s="292"/>
      <c r="P26" s="2209"/>
      <c r="Q26" s="2223"/>
      <c r="R26" s="2224"/>
      <c r="S26" s="2224"/>
      <c r="T26" s="2224"/>
      <c r="U26" s="2224"/>
      <c r="V26" s="2224"/>
      <c r="W26" s="2224"/>
      <c r="X26" s="2224"/>
      <c r="Y26" s="2224"/>
      <c r="Z26" s="2225"/>
      <c r="AB26" s="618"/>
      <c r="AC26" s="556"/>
    </row>
    <row r="27" spans="1:32" ht="9.9499999999999993" customHeight="1">
      <c r="A27" s="456"/>
      <c r="B27" s="626"/>
      <c r="C27" s="626"/>
      <c r="D27" s="494"/>
      <c r="E27" s="494"/>
      <c r="F27" s="494"/>
      <c r="G27" s="494"/>
      <c r="H27" s="494"/>
      <c r="I27" s="494"/>
      <c r="J27" s="494"/>
      <c r="K27" s="494"/>
      <c r="L27" s="494"/>
      <c r="M27" s="328"/>
      <c r="P27" s="2209"/>
      <c r="Q27" s="2223"/>
      <c r="R27" s="2224"/>
      <c r="S27" s="2224"/>
      <c r="T27" s="2224"/>
      <c r="U27" s="2224"/>
      <c r="V27" s="2224"/>
      <c r="W27" s="2224"/>
      <c r="X27" s="2224"/>
      <c r="Y27" s="2224"/>
      <c r="Z27" s="2225"/>
      <c r="AB27" s="618"/>
      <c r="AC27" s="556"/>
    </row>
    <row r="28" spans="1:32" s="334" customFormat="1" ht="15" customHeight="1">
      <c r="A28" s="493"/>
      <c r="B28" s="2089" t="s">
        <v>981</v>
      </c>
      <c r="C28" s="2089"/>
      <c r="D28" s="2089"/>
      <c r="E28" s="2089"/>
      <c r="F28" s="2089"/>
      <c r="G28" s="2089"/>
      <c r="H28" s="2089"/>
      <c r="I28" s="2089"/>
      <c r="J28" s="2089"/>
      <c r="K28" s="1224" t="s">
        <v>716</v>
      </c>
      <c r="L28" s="627"/>
      <c r="M28" s="628"/>
      <c r="N28" s="328"/>
      <c r="P28" s="2209"/>
      <c r="Q28" s="2223"/>
      <c r="R28" s="2224"/>
      <c r="S28" s="2224"/>
      <c r="T28" s="2224"/>
      <c r="U28" s="2224"/>
      <c r="V28" s="2224"/>
      <c r="W28" s="2224"/>
      <c r="X28" s="2224"/>
      <c r="Y28" s="2224"/>
      <c r="Z28" s="2225"/>
      <c r="AA28" s="328"/>
      <c r="AB28" s="618"/>
      <c r="AC28" s="556"/>
    </row>
    <row r="29" spans="1:32" s="334" customFormat="1" ht="64.5" customHeight="1">
      <c r="A29" s="493"/>
      <c r="B29" s="2089"/>
      <c r="C29" s="2089"/>
      <c r="D29" s="2089"/>
      <c r="E29" s="2089"/>
      <c r="F29" s="2089"/>
      <c r="G29" s="2089"/>
      <c r="H29" s="2089"/>
      <c r="I29" s="2089"/>
      <c r="J29" s="2089"/>
      <c r="K29" s="474" t="s">
        <v>678</v>
      </c>
      <c r="L29" s="474" t="s">
        <v>679</v>
      </c>
      <c r="M29" s="474" t="s">
        <v>675</v>
      </c>
      <c r="N29" s="589"/>
      <c r="P29" s="2209"/>
      <c r="Q29" s="2223"/>
      <c r="R29" s="2224"/>
      <c r="S29" s="2224"/>
      <c r="T29" s="2224"/>
      <c r="U29" s="2224"/>
      <c r="V29" s="2224"/>
      <c r="W29" s="2224"/>
      <c r="X29" s="2224"/>
      <c r="Y29" s="2224"/>
      <c r="Z29" s="2225"/>
      <c r="AA29" s="589"/>
      <c r="AB29" s="623"/>
      <c r="AC29" s="611"/>
    </row>
    <row r="30" spans="1:32" s="334" customFormat="1" ht="16.5" customHeight="1">
      <c r="A30" s="493"/>
      <c r="B30" s="2089" t="s">
        <v>1160</v>
      </c>
      <c r="C30" s="2089"/>
      <c r="D30" s="2089"/>
      <c r="E30" s="2089"/>
      <c r="F30" s="2089"/>
      <c r="G30" s="2089"/>
      <c r="H30" s="2089"/>
      <c r="I30" s="2089"/>
      <c r="J30" s="629"/>
      <c r="K30" s="458">
        <f>J93</f>
        <v>1</v>
      </c>
      <c r="L30" s="458">
        <f>K93</f>
        <v>1</v>
      </c>
      <c r="M30" s="458">
        <f>L93</f>
        <v>1</v>
      </c>
      <c r="N30" s="630"/>
      <c r="P30" s="2209"/>
      <c r="Q30" s="2223"/>
      <c r="R30" s="2224"/>
      <c r="S30" s="2224"/>
      <c r="T30" s="2224"/>
      <c r="U30" s="2224"/>
      <c r="V30" s="2224"/>
      <c r="W30" s="2224"/>
      <c r="X30" s="2224"/>
      <c r="Y30" s="2224"/>
      <c r="Z30" s="2225"/>
      <c r="AA30" s="630"/>
      <c r="AB30" s="554"/>
      <c r="AC30" s="494"/>
      <c r="AD30" s="624"/>
      <c r="AE30" s="625"/>
      <c r="AF30" s="505"/>
    </row>
    <row r="31" spans="1:32" s="334" customFormat="1" ht="17.25" customHeight="1">
      <c r="A31" s="493"/>
      <c r="B31" s="631"/>
      <c r="C31" s="631"/>
      <c r="D31" s="631"/>
      <c r="E31" s="631"/>
      <c r="F31" s="631"/>
      <c r="G31" s="631"/>
      <c r="H31" s="631"/>
      <c r="I31" s="631"/>
      <c r="J31" s="631"/>
      <c r="K31" s="329"/>
      <c r="L31" s="329"/>
      <c r="M31" s="329"/>
      <c r="N31" s="328"/>
      <c r="P31" s="2210"/>
      <c r="Q31" s="2226"/>
      <c r="R31" s="2227"/>
      <c r="S31" s="2227"/>
      <c r="T31" s="2227"/>
      <c r="U31" s="2227"/>
      <c r="V31" s="2227"/>
      <c r="W31" s="2227"/>
      <c r="X31" s="2227"/>
      <c r="Y31" s="2227"/>
      <c r="Z31" s="2228"/>
      <c r="AA31" s="328"/>
      <c r="AB31" s="554"/>
      <c r="AC31" s="494"/>
      <c r="AD31" s="624"/>
      <c r="AE31" s="625"/>
      <c r="AF31" s="505"/>
    </row>
    <row r="32" spans="1:32" ht="16.5" customHeight="1">
      <c r="A32" s="456"/>
      <c r="B32" s="2277" t="s">
        <v>962</v>
      </c>
      <c r="C32" s="2278"/>
      <c r="D32" s="2278"/>
      <c r="E32" s="2278"/>
      <c r="F32" s="2278"/>
      <c r="G32" s="2278"/>
      <c r="H32" s="2278"/>
      <c r="I32" s="2278"/>
      <c r="J32" s="2278"/>
      <c r="K32" s="632" t="s">
        <v>259</v>
      </c>
      <c r="L32" s="633" t="s">
        <v>123</v>
      </c>
      <c r="M32" s="634"/>
      <c r="P32" s="2206">
        <v>2</v>
      </c>
      <c r="Q32" s="2180" t="s">
        <v>1288</v>
      </c>
      <c r="R32" s="2138"/>
      <c r="S32" s="2138"/>
      <c r="T32" s="2138"/>
      <c r="U32" s="2138"/>
      <c r="V32" s="2138"/>
      <c r="W32" s="2138"/>
      <c r="X32" s="2138"/>
      <c r="Y32" s="2138"/>
      <c r="Z32" s="2139"/>
      <c r="AB32" s="554"/>
      <c r="AC32" s="494"/>
      <c r="AD32" s="624"/>
      <c r="AE32" s="625"/>
    </row>
    <row r="33" spans="1:34" ht="30.75" customHeight="1">
      <c r="A33" s="456"/>
      <c r="B33" s="2256" t="s">
        <v>840</v>
      </c>
      <c r="C33" s="2258"/>
      <c r="D33" s="2262" t="s">
        <v>59</v>
      </c>
      <c r="E33" s="2263"/>
      <c r="F33" s="2263"/>
      <c r="G33" s="2263"/>
      <c r="H33" s="2263"/>
      <c r="I33" s="2263"/>
      <c r="J33" s="2281"/>
      <c r="K33" s="2251"/>
      <c r="L33" s="633" t="s">
        <v>678</v>
      </c>
      <c r="M33" s="634"/>
      <c r="P33" s="2207"/>
      <c r="Q33" s="2203"/>
      <c r="R33" s="2204"/>
      <c r="S33" s="2204"/>
      <c r="T33" s="2204"/>
      <c r="U33" s="2204"/>
      <c r="V33" s="2204"/>
      <c r="W33" s="2204"/>
      <c r="X33" s="2204"/>
      <c r="Y33" s="2204"/>
      <c r="Z33" s="2205"/>
      <c r="AB33" s="623"/>
      <c r="AC33" s="611"/>
      <c r="AD33" s="624"/>
      <c r="AE33" s="761" t="b">
        <v>0</v>
      </c>
      <c r="AF33" s="496">
        <f>IF(AE33=FALSE,1,0)</f>
        <v>1</v>
      </c>
      <c r="AH33" s="452" t="str">
        <f ca="1">INDEX('6,7. P'!$S$5:$S$13,MATCH($B$23,'6,7. P'!$O$5:$O$13,0),1)</f>
        <v>'6,7. P'!C5:C12</v>
      </c>
    </row>
    <row r="34" spans="1:34" ht="30.75" customHeight="1">
      <c r="A34" s="456"/>
      <c r="B34" s="2259"/>
      <c r="C34" s="2261"/>
      <c r="D34" s="2264" t="s">
        <v>963</v>
      </c>
      <c r="E34" s="2265"/>
      <c r="F34" s="2265"/>
      <c r="G34" s="2265"/>
      <c r="H34" s="2265"/>
      <c r="I34" s="2265"/>
      <c r="J34" s="2265"/>
      <c r="K34" s="2252"/>
      <c r="L34" s="674"/>
      <c r="M34" s="634"/>
      <c r="P34" s="2207"/>
      <c r="Q34" s="2203"/>
      <c r="R34" s="2204"/>
      <c r="S34" s="2204"/>
      <c r="T34" s="2204"/>
      <c r="U34" s="2204"/>
      <c r="V34" s="2204"/>
      <c r="W34" s="2204"/>
      <c r="X34" s="2204"/>
      <c r="Y34" s="2204"/>
      <c r="Z34" s="2205"/>
      <c r="AB34" s="554"/>
      <c r="AC34" s="494"/>
      <c r="AD34" s="624"/>
      <c r="AE34" s="761"/>
      <c r="AF34" s="496">
        <f>IF(AE34="",AF33,IF(AE34=FALSE,1,0))</f>
        <v>1</v>
      </c>
    </row>
    <row r="35" spans="1:34" ht="27" customHeight="1">
      <c r="A35" s="456"/>
      <c r="B35" s="1892" t="s">
        <v>841</v>
      </c>
      <c r="C35" s="1892"/>
      <c r="D35" s="2262" t="s">
        <v>47</v>
      </c>
      <c r="E35" s="2263"/>
      <c r="F35" s="2263"/>
      <c r="G35" s="2263"/>
      <c r="H35" s="2263"/>
      <c r="I35" s="2263"/>
      <c r="J35" s="2281"/>
      <c r="K35" s="2251"/>
      <c r="L35" s="633" t="s">
        <v>679</v>
      </c>
      <c r="M35" s="634"/>
      <c r="P35" s="2207"/>
      <c r="Q35" s="2140"/>
      <c r="R35" s="2141"/>
      <c r="S35" s="2141"/>
      <c r="T35" s="2141"/>
      <c r="U35" s="2141"/>
      <c r="V35" s="2141"/>
      <c r="W35" s="2141"/>
      <c r="X35" s="2141"/>
      <c r="Y35" s="2141"/>
      <c r="Z35" s="2142"/>
      <c r="AB35" s="554"/>
      <c r="AC35" s="494"/>
      <c r="AD35" s="624"/>
      <c r="AE35" s="761" t="b">
        <v>0</v>
      </c>
      <c r="AF35" s="496">
        <f>IF(AE35="",AF34,IF(AE35=FALSE,1,0))</f>
        <v>1</v>
      </c>
    </row>
    <row r="36" spans="1:34" ht="33" customHeight="1">
      <c r="A36" s="456"/>
      <c r="B36" s="1892"/>
      <c r="C36" s="1892"/>
      <c r="D36" s="2264" t="s">
        <v>964</v>
      </c>
      <c r="E36" s="2265"/>
      <c r="F36" s="2265"/>
      <c r="G36" s="2265"/>
      <c r="H36" s="2265"/>
      <c r="I36" s="2265"/>
      <c r="J36" s="2265"/>
      <c r="K36" s="2252"/>
      <c r="L36" s="675"/>
      <c r="M36" s="634"/>
      <c r="P36" s="2206">
        <v>3</v>
      </c>
      <c r="Q36" s="2181" t="s">
        <v>1289</v>
      </c>
      <c r="R36" s="2138"/>
      <c r="S36" s="2138"/>
      <c r="T36" s="2138"/>
      <c r="U36" s="2138"/>
      <c r="V36" s="2138"/>
      <c r="W36" s="2138"/>
      <c r="X36" s="2138"/>
      <c r="Y36" s="2138"/>
      <c r="Z36" s="2139"/>
      <c r="AB36" s="554"/>
      <c r="AC36" s="494"/>
      <c r="AD36" s="624"/>
      <c r="AE36" s="761"/>
      <c r="AF36" s="496">
        <f>IF(AE36="",AF35,IF(AE36=FALSE,1,0))</f>
        <v>1</v>
      </c>
    </row>
    <row r="37" spans="1:34" ht="32.25" customHeight="1">
      <c r="A37" s="456"/>
      <c r="B37" s="2256" t="s">
        <v>842</v>
      </c>
      <c r="C37" s="2258"/>
      <c r="D37" s="2262" t="s">
        <v>52</v>
      </c>
      <c r="E37" s="2263"/>
      <c r="F37" s="2263"/>
      <c r="G37" s="2263"/>
      <c r="H37" s="2263"/>
      <c r="I37" s="2263"/>
      <c r="J37" s="2263"/>
      <c r="K37" s="2251"/>
      <c r="L37" s="633" t="s">
        <v>675</v>
      </c>
      <c r="M37" s="1204"/>
      <c r="N37" s="589"/>
      <c r="O37" s="589"/>
      <c r="P37" s="2207"/>
      <c r="Q37" s="2204"/>
      <c r="R37" s="2204"/>
      <c r="S37" s="2204"/>
      <c r="T37" s="2204"/>
      <c r="U37" s="2204"/>
      <c r="V37" s="2204"/>
      <c r="W37" s="2204"/>
      <c r="X37" s="2204"/>
      <c r="Y37" s="2204"/>
      <c r="Z37" s="2205"/>
      <c r="AA37" s="589"/>
      <c r="AB37" s="554"/>
      <c r="AC37" s="494"/>
      <c r="AD37" s="624"/>
      <c r="AE37" s="761" t="b">
        <v>0</v>
      </c>
      <c r="AF37" s="496">
        <f>IF(AE37="",AF36,IF(AE37=FALSE,1,0))</f>
        <v>1</v>
      </c>
    </row>
    <row r="38" spans="1:34" ht="29.25" customHeight="1">
      <c r="A38" s="456"/>
      <c r="B38" s="2259"/>
      <c r="C38" s="2261"/>
      <c r="D38" s="2264" t="s">
        <v>963</v>
      </c>
      <c r="E38" s="2265"/>
      <c r="F38" s="2265"/>
      <c r="G38" s="2265"/>
      <c r="H38" s="2265"/>
      <c r="I38" s="2265"/>
      <c r="J38" s="2265"/>
      <c r="K38" s="2252"/>
      <c r="L38" s="674"/>
      <c r="M38" s="634"/>
      <c r="P38" s="2207"/>
      <c r="Q38" s="2141"/>
      <c r="R38" s="2141"/>
      <c r="S38" s="2141"/>
      <c r="T38" s="2141"/>
      <c r="U38" s="2141"/>
      <c r="V38" s="2141"/>
      <c r="W38" s="2141"/>
      <c r="X38" s="2141"/>
      <c r="Y38" s="2141"/>
      <c r="Z38" s="2142"/>
      <c r="AB38" s="623"/>
      <c r="AC38" s="611"/>
      <c r="AD38" s="624"/>
      <c r="AE38" s="761"/>
      <c r="AF38" s="496">
        <f>IF(AE38="",AF37,IF(AE38=FALSE,1,0))</f>
        <v>1</v>
      </c>
    </row>
    <row r="39" spans="1:34" ht="33" customHeight="1">
      <c r="A39" s="456"/>
      <c r="B39" s="2256" t="s">
        <v>11</v>
      </c>
      <c r="C39" s="2258"/>
      <c r="D39" s="2266" t="s">
        <v>288</v>
      </c>
      <c r="E39" s="2267"/>
      <c r="F39" s="2267"/>
      <c r="G39" s="2267"/>
      <c r="H39" s="2267"/>
      <c r="I39" s="2267"/>
      <c r="J39" s="2267"/>
      <c r="K39" s="2267"/>
      <c r="L39" s="2267"/>
      <c r="M39" s="634"/>
      <c r="P39" s="2206">
        <v>4</v>
      </c>
      <c r="Q39" s="2138" t="s">
        <v>1290</v>
      </c>
      <c r="R39" s="2138"/>
      <c r="S39" s="2138"/>
      <c r="T39" s="2138"/>
      <c r="U39" s="2138"/>
      <c r="V39" s="2138"/>
      <c r="W39" s="2138"/>
      <c r="X39" s="2138"/>
      <c r="Y39" s="2138"/>
      <c r="Z39" s="2139"/>
      <c r="AB39" s="554"/>
      <c r="AC39" s="494"/>
      <c r="AD39" s="624"/>
      <c r="AE39" s="625"/>
    </row>
    <row r="40" spans="1:34" ht="32.25" customHeight="1">
      <c r="A40" s="456"/>
      <c r="B40" s="2259"/>
      <c r="C40" s="2261"/>
      <c r="D40" s="2268"/>
      <c r="E40" s="2269"/>
      <c r="F40" s="2269"/>
      <c r="G40" s="2269"/>
      <c r="H40" s="2269"/>
      <c r="I40" s="2269"/>
      <c r="J40" s="2269"/>
      <c r="K40" s="2269"/>
      <c r="L40" s="2269"/>
      <c r="M40" s="634"/>
      <c r="P40" s="2207"/>
      <c r="Q40" s="2204"/>
      <c r="R40" s="2204"/>
      <c r="S40" s="2204"/>
      <c r="T40" s="2204"/>
      <c r="U40" s="2204"/>
      <c r="V40" s="2204"/>
      <c r="W40" s="2204"/>
      <c r="X40" s="2204"/>
      <c r="Y40" s="2204"/>
      <c r="Z40" s="2205"/>
      <c r="AB40" s="554"/>
      <c r="AC40" s="494"/>
      <c r="AD40" s="624"/>
      <c r="AE40" s="625"/>
    </row>
    <row r="41" spans="1:34" ht="9.9499999999999993" customHeight="1">
      <c r="A41" s="493"/>
      <c r="B41" s="329"/>
      <c r="C41" s="329"/>
      <c r="D41" s="329"/>
      <c r="E41" s="329"/>
      <c r="F41" s="329"/>
      <c r="G41" s="329"/>
      <c r="H41" s="329"/>
      <c r="I41" s="329"/>
      <c r="J41" s="329"/>
      <c r="K41" s="329"/>
      <c r="L41" s="329"/>
      <c r="M41" s="329"/>
      <c r="P41" s="1151"/>
      <c r="Q41" s="2204"/>
      <c r="R41" s="2204"/>
      <c r="S41" s="2204"/>
      <c r="T41" s="2204"/>
      <c r="U41" s="2204"/>
      <c r="V41" s="2204"/>
      <c r="W41" s="2204"/>
      <c r="X41" s="2204"/>
      <c r="Y41" s="2204"/>
      <c r="Z41" s="2205"/>
      <c r="AB41" s="554"/>
      <c r="AC41" s="494"/>
      <c r="AD41" s="624"/>
      <c r="AE41" s="625"/>
    </row>
    <row r="42" spans="1:34" ht="15" customHeight="1">
      <c r="A42" s="493"/>
      <c r="B42" s="643"/>
      <c r="C42" s="643"/>
      <c r="D42" s="643"/>
      <c r="E42" s="643"/>
      <c r="F42" s="643"/>
      <c r="G42" s="643"/>
      <c r="H42" s="643"/>
      <c r="I42" s="643"/>
      <c r="J42" s="643"/>
      <c r="K42" s="643"/>
      <c r="L42" s="643"/>
      <c r="M42" s="328"/>
      <c r="N42" s="502"/>
      <c r="O42" s="502"/>
      <c r="P42" s="1152"/>
      <c r="Q42" s="2141"/>
      <c r="R42" s="2141"/>
      <c r="S42" s="2141"/>
      <c r="T42" s="2141"/>
      <c r="U42" s="2141"/>
      <c r="V42" s="2141"/>
      <c r="W42" s="2141"/>
      <c r="X42" s="2141"/>
      <c r="Y42" s="2141"/>
      <c r="Z42" s="2142"/>
      <c r="AA42" s="502"/>
      <c r="AB42" s="554"/>
      <c r="AC42" s="494"/>
    </row>
    <row r="43" spans="1:34" ht="15" customHeight="1">
      <c r="A43" s="493"/>
      <c r="B43" s="2230" t="s">
        <v>1147</v>
      </c>
      <c r="C43" s="2231"/>
      <c r="D43" s="2230" t="s">
        <v>13</v>
      </c>
      <c r="E43" s="2232"/>
      <c r="F43" s="2232"/>
      <c r="G43" s="2232"/>
      <c r="H43" s="2232"/>
      <c r="I43" s="2232"/>
      <c r="J43" s="2232"/>
      <c r="K43" s="2232"/>
      <c r="L43" s="2231"/>
      <c r="M43" s="292"/>
      <c r="N43" s="502"/>
      <c r="O43" s="502"/>
      <c r="P43" s="2200">
        <v>5</v>
      </c>
      <c r="Q43" s="2137" t="s">
        <v>1291</v>
      </c>
      <c r="R43" s="2138"/>
      <c r="S43" s="2138"/>
      <c r="T43" s="2138"/>
      <c r="U43" s="2138"/>
      <c r="V43" s="2138"/>
      <c r="W43" s="2138"/>
      <c r="X43" s="2138"/>
      <c r="Y43" s="2138"/>
      <c r="Z43" s="2139"/>
      <c r="AA43" s="502"/>
      <c r="AB43" s="635"/>
      <c r="AC43" s="636"/>
    </row>
    <row r="44" spans="1:34" ht="15" customHeight="1">
      <c r="A44" s="493"/>
      <c r="B44" s="2233" t="s">
        <v>1301</v>
      </c>
      <c r="C44" s="2234"/>
      <c r="D44" s="2239" t="s">
        <v>965</v>
      </c>
      <c r="E44" s="2240"/>
      <c r="F44" s="2240"/>
      <c r="G44" s="2240"/>
      <c r="H44" s="2240"/>
      <c r="I44" s="2240"/>
      <c r="J44" s="2240"/>
      <c r="K44" s="2240"/>
      <c r="L44" s="2241"/>
      <c r="M44" s="292"/>
      <c r="N44" s="637"/>
      <c r="O44" s="637"/>
      <c r="P44" s="2201"/>
      <c r="Q44" s="2203"/>
      <c r="R44" s="2204"/>
      <c r="S44" s="2204"/>
      <c r="T44" s="2204"/>
      <c r="U44" s="2204"/>
      <c r="V44" s="2204"/>
      <c r="W44" s="2204"/>
      <c r="X44" s="2204"/>
      <c r="Y44" s="2204"/>
      <c r="Z44" s="2205"/>
      <c r="AA44" s="637"/>
      <c r="AB44" s="618"/>
      <c r="AC44" s="556"/>
    </row>
    <row r="45" spans="1:34" ht="21.75" customHeight="1">
      <c r="A45" s="493"/>
      <c r="B45" s="2235"/>
      <c r="C45" s="2236"/>
      <c r="D45" s="2242"/>
      <c r="E45" s="2243"/>
      <c r="F45" s="2243"/>
      <c r="G45" s="2243"/>
      <c r="H45" s="2243"/>
      <c r="I45" s="2243"/>
      <c r="J45" s="2243"/>
      <c r="K45" s="2243"/>
      <c r="L45" s="2244"/>
      <c r="M45" s="292"/>
      <c r="N45" s="637"/>
      <c r="O45" s="637"/>
      <c r="P45" s="2201"/>
      <c r="Q45" s="2203"/>
      <c r="R45" s="2204"/>
      <c r="S45" s="2204"/>
      <c r="T45" s="2204"/>
      <c r="U45" s="2204"/>
      <c r="V45" s="2204"/>
      <c r="W45" s="2204"/>
      <c r="X45" s="2204"/>
      <c r="Y45" s="2204"/>
      <c r="Z45" s="2205"/>
      <c r="AA45" s="637"/>
      <c r="AB45" s="618"/>
      <c r="AC45" s="556"/>
    </row>
    <row r="46" spans="1:34" ht="15" customHeight="1">
      <c r="A46" s="493"/>
      <c r="B46" s="2235"/>
      <c r="C46" s="2236"/>
      <c r="D46" s="2242"/>
      <c r="E46" s="2243"/>
      <c r="F46" s="2243"/>
      <c r="G46" s="2243"/>
      <c r="H46" s="2243"/>
      <c r="I46" s="2243"/>
      <c r="J46" s="2243"/>
      <c r="K46" s="2243"/>
      <c r="L46" s="2244"/>
      <c r="M46" s="292"/>
      <c r="N46" s="502"/>
      <c r="O46" s="502"/>
      <c r="P46" s="2202"/>
      <c r="Q46" s="2140"/>
      <c r="R46" s="2141"/>
      <c r="S46" s="2141"/>
      <c r="T46" s="2141"/>
      <c r="U46" s="2141"/>
      <c r="V46" s="2141"/>
      <c r="W46" s="2141"/>
      <c r="X46" s="2141"/>
      <c r="Y46" s="2141"/>
      <c r="Z46" s="2142"/>
      <c r="AA46" s="502"/>
      <c r="AB46" s="618"/>
      <c r="AC46" s="556"/>
    </row>
    <row r="47" spans="1:34" ht="71.25" customHeight="1">
      <c r="A47" s="493"/>
      <c r="B47" s="2237"/>
      <c r="C47" s="2238"/>
      <c r="D47" s="2245"/>
      <c r="E47" s="2246"/>
      <c r="F47" s="2246"/>
      <c r="G47" s="2246"/>
      <c r="H47" s="2246"/>
      <c r="I47" s="2246"/>
      <c r="J47" s="2246"/>
      <c r="K47" s="2246"/>
      <c r="L47" s="2247"/>
      <c r="M47" s="292"/>
      <c r="N47" s="593"/>
      <c r="O47" s="593"/>
      <c r="P47" s="2189">
        <v>6</v>
      </c>
      <c r="Q47" s="2137" t="s">
        <v>1292</v>
      </c>
      <c r="R47" s="2138"/>
      <c r="S47" s="2138"/>
      <c r="T47" s="2138"/>
      <c r="U47" s="2138"/>
      <c r="V47" s="2138"/>
      <c r="W47" s="2138"/>
      <c r="X47" s="2138"/>
      <c r="Y47" s="2138"/>
      <c r="Z47" s="2139"/>
      <c r="AA47" s="593"/>
      <c r="AB47" s="618"/>
      <c r="AC47" s="556"/>
    </row>
    <row r="48" spans="1:34" ht="23.25" customHeight="1">
      <c r="A48" s="493"/>
      <c r="B48" s="644"/>
      <c r="C48" s="644"/>
      <c r="D48" s="644"/>
      <c r="E48" s="644"/>
      <c r="F48" s="644"/>
      <c r="G48" s="644"/>
      <c r="H48" s="644"/>
      <c r="I48" s="644"/>
      <c r="J48" s="644"/>
      <c r="K48" s="503"/>
      <c r="L48" s="502"/>
      <c r="M48" s="328"/>
      <c r="N48" s="593"/>
      <c r="O48" s="593"/>
      <c r="P48" s="2191"/>
      <c r="Q48" s="2140"/>
      <c r="R48" s="2141"/>
      <c r="S48" s="2141"/>
      <c r="T48" s="2141"/>
      <c r="U48" s="2141"/>
      <c r="V48" s="2141"/>
      <c r="W48" s="2141"/>
      <c r="X48" s="2141"/>
      <c r="Y48" s="2141"/>
      <c r="Z48" s="2142"/>
      <c r="AA48" s="593"/>
      <c r="AB48" s="639"/>
      <c r="AC48" s="640"/>
    </row>
    <row r="49" spans="1:32" ht="18.75" customHeight="1">
      <c r="A49" s="493"/>
      <c r="B49" s="2248" t="s">
        <v>997</v>
      </c>
      <c r="C49" s="2248"/>
      <c r="D49" s="2248"/>
      <c r="E49" s="2248"/>
      <c r="F49" s="2248"/>
      <c r="G49" s="2248"/>
      <c r="H49" s="2248"/>
      <c r="I49" s="2248"/>
      <c r="J49" s="2248"/>
      <c r="K49" s="2270" t="s">
        <v>640</v>
      </c>
      <c r="L49" s="2270"/>
      <c r="M49" s="329"/>
      <c r="N49" s="593"/>
      <c r="O49" s="593"/>
      <c r="P49" s="2189">
        <v>7</v>
      </c>
      <c r="Q49" s="2137" t="s">
        <v>1294</v>
      </c>
      <c r="R49" s="2138"/>
      <c r="S49" s="2138"/>
      <c r="T49" s="2138"/>
      <c r="U49" s="2138"/>
      <c r="V49" s="2138"/>
      <c r="W49" s="2138"/>
      <c r="X49" s="2138"/>
      <c r="Y49" s="2138"/>
      <c r="Z49" s="2139"/>
      <c r="AA49" s="593"/>
      <c r="AB49" s="641"/>
      <c r="AC49" s="610"/>
    </row>
    <row r="50" spans="1:32" ht="74.25" customHeight="1">
      <c r="A50" s="493"/>
      <c r="B50" s="2248"/>
      <c r="C50" s="2248"/>
      <c r="D50" s="2248"/>
      <c r="E50" s="2248"/>
      <c r="F50" s="2248"/>
      <c r="G50" s="2248"/>
      <c r="H50" s="2248"/>
      <c r="I50" s="2248"/>
      <c r="J50" s="2248"/>
      <c r="K50" s="445" t="s">
        <v>678</v>
      </c>
      <c r="L50" s="445" t="s">
        <v>679</v>
      </c>
      <c r="M50" s="445" t="s">
        <v>675</v>
      </c>
      <c r="N50" s="593"/>
      <c r="O50" s="593"/>
      <c r="P50" s="2191"/>
      <c r="Q50" s="2140"/>
      <c r="R50" s="2141"/>
      <c r="S50" s="2141"/>
      <c r="T50" s="2141"/>
      <c r="U50" s="2141"/>
      <c r="V50" s="2141"/>
      <c r="W50" s="2141"/>
      <c r="X50" s="2141"/>
      <c r="Y50" s="2141"/>
      <c r="Z50" s="2142"/>
      <c r="AA50" s="593"/>
      <c r="AB50" s="456"/>
    </row>
    <row r="51" spans="1:32" ht="16.5" customHeight="1">
      <c r="A51" s="493"/>
      <c r="B51" s="2089" t="s">
        <v>1188</v>
      </c>
      <c r="C51" s="2089"/>
      <c r="D51" s="2089"/>
      <c r="E51" s="2089"/>
      <c r="F51" s="2089"/>
      <c r="G51" s="2089"/>
      <c r="H51" s="2089"/>
      <c r="I51" s="2089"/>
      <c r="J51" s="629"/>
      <c r="K51" s="458">
        <f>J122</f>
        <v>1</v>
      </c>
      <c r="L51" s="458">
        <f>K122</f>
        <v>1</v>
      </c>
      <c r="M51" s="458">
        <f>L122</f>
        <v>1</v>
      </c>
      <c r="N51" s="593"/>
      <c r="O51" s="593"/>
      <c r="P51" s="2189">
        <v>8</v>
      </c>
      <c r="Q51" s="2180" t="s">
        <v>1295</v>
      </c>
      <c r="R51" s="2181"/>
      <c r="S51" s="2181"/>
      <c r="T51" s="2181"/>
      <c r="U51" s="2181"/>
      <c r="V51" s="2181"/>
      <c r="W51" s="2181"/>
      <c r="X51" s="2181"/>
      <c r="Y51" s="2181"/>
      <c r="Z51" s="2182"/>
      <c r="AA51" s="593"/>
      <c r="AB51" s="456"/>
    </row>
    <row r="52" spans="1:32" ht="15" customHeight="1">
      <c r="A52" s="493"/>
      <c r="B52" s="645"/>
      <c r="C52" s="645"/>
      <c r="D52" s="645"/>
      <c r="E52" s="645"/>
      <c r="F52" s="645"/>
      <c r="G52" s="645"/>
      <c r="H52" s="645"/>
      <c r="I52" s="645"/>
      <c r="J52" s="645"/>
      <c r="K52" s="329"/>
      <c r="L52" s="329"/>
      <c r="M52" s="329"/>
      <c r="N52" s="593"/>
      <c r="O52" s="593"/>
      <c r="P52" s="2190"/>
      <c r="Q52" s="2183"/>
      <c r="R52" s="2184"/>
      <c r="S52" s="2184"/>
      <c r="T52" s="2184"/>
      <c r="U52" s="2184"/>
      <c r="V52" s="2184"/>
      <c r="W52" s="2184"/>
      <c r="X52" s="2184"/>
      <c r="Y52" s="2184"/>
      <c r="Z52" s="2185"/>
      <c r="AA52" s="593"/>
      <c r="AB52" s="594"/>
      <c r="AC52" s="593"/>
    </row>
    <row r="53" spans="1:32">
      <c r="A53" s="493"/>
      <c r="B53" s="2277" t="s">
        <v>966</v>
      </c>
      <c r="C53" s="2278"/>
      <c r="D53" s="2278"/>
      <c r="E53" s="2278"/>
      <c r="F53" s="2278"/>
      <c r="G53" s="2278"/>
      <c r="H53" s="2278"/>
      <c r="I53" s="2278"/>
      <c r="J53" s="2278"/>
      <c r="K53" s="632" t="s">
        <v>259</v>
      </c>
      <c r="L53" s="445" t="s">
        <v>123</v>
      </c>
      <c r="M53" s="329"/>
      <c r="N53" s="593"/>
      <c r="O53" s="593"/>
      <c r="P53" s="2190"/>
      <c r="Q53" s="2183"/>
      <c r="R53" s="2184"/>
      <c r="S53" s="2184"/>
      <c r="T53" s="2184"/>
      <c r="U53" s="2184"/>
      <c r="V53" s="2184"/>
      <c r="W53" s="2184"/>
      <c r="X53" s="2184"/>
      <c r="Y53" s="2184"/>
      <c r="Z53" s="2185"/>
      <c r="AA53" s="593"/>
      <c r="AB53" s="594"/>
      <c r="AC53" s="593"/>
      <c r="AD53" s="624"/>
      <c r="AE53" s="625"/>
    </row>
    <row r="54" spans="1:32" ht="18">
      <c r="A54" s="493"/>
      <c r="B54" s="2256" t="s">
        <v>840</v>
      </c>
      <c r="C54" s="2258"/>
      <c r="D54" s="2249" t="s">
        <v>57</v>
      </c>
      <c r="E54" s="2250"/>
      <c r="F54" s="2250"/>
      <c r="G54" s="2250"/>
      <c r="H54" s="2250"/>
      <c r="I54" s="2250"/>
      <c r="J54" s="2250"/>
      <c r="K54" s="2251"/>
      <c r="L54" s="445" t="s">
        <v>678</v>
      </c>
      <c r="M54" s="316"/>
      <c r="N54" s="593"/>
      <c r="O54" s="593"/>
      <c r="P54" s="2190"/>
      <c r="Q54" s="2183"/>
      <c r="R54" s="2184"/>
      <c r="S54" s="2184"/>
      <c r="T54" s="2184"/>
      <c r="U54" s="2184"/>
      <c r="V54" s="2184"/>
      <c r="W54" s="2184"/>
      <c r="X54" s="2184"/>
      <c r="Y54" s="2184"/>
      <c r="Z54" s="2185"/>
      <c r="AA54" s="593"/>
      <c r="AB54" s="594"/>
      <c r="AC54" s="593"/>
      <c r="AD54" s="624"/>
      <c r="AE54" s="761" t="b">
        <v>0</v>
      </c>
      <c r="AF54" s="496">
        <f>IF(AE54=FALSE,1,0)</f>
        <v>1</v>
      </c>
    </row>
    <row r="55" spans="1:32" ht="31.5" customHeight="1">
      <c r="A55" s="642"/>
      <c r="B55" s="2259"/>
      <c r="C55" s="2261"/>
      <c r="D55" s="2279" t="s">
        <v>963</v>
      </c>
      <c r="E55" s="2280"/>
      <c r="F55" s="2280"/>
      <c r="G55" s="2280"/>
      <c r="H55" s="2280"/>
      <c r="I55" s="2280"/>
      <c r="J55" s="2280"/>
      <c r="K55" s="2252"/>
      <c r="L55" s="1523"/>
      <c r="M55" s="316"/>
      <c r="P55" s="2191"/>
      <c r="Q55" s="2186"/>
      <c r="R55" s="2187"/>
      <c r="S55" s="2187"/>
      <c r="T55" s="2187"/>
      <c r="U55" s="2187"/>
      <c r="V55" s="2187"/>
      <c r="W55" s="2187"/>
      <c r="X55" s="2187"/>
      <c r="Y55" s="2187"/>
      <c r="Z55" s="2188"/>
      <c r="AB55" s="618"/>
      <c r="AC55" s="556"/>
      <c r="AD55" s="624"/>
      <c r="AE55" s="761"/>
      <c r="AF55" s="496">
        <f>IF(AE55="",AF54,IF(AE55=FALSE,1,0))</f>
        <v>1</v>
      </c>
    </row>
    <row r="56" spans="1:32" ht="30.75" customHeight="1">
      <c r="A56" s="456"/>
      <c r="B56" s="1892" t="s">
        <v>841</v>
      </c>
      <c r="C56" s="1892"/>
      <c r="D56" s="2249" t="s">
        <v>59</v>
      </c>
      <c r="E56" s="2250"/>
      <c r="F56" s="2250"/>
      <c r="G56" s="2250"/>
      <c r="H56" s="2250"/>
      <c r="I56" s="2250"/>
      <c r="J56" s="2250"/>
      <c r="K56" s="2251"/>
      <c r="L56" s="445" t="s">
        <v>679</v>
      </c>
      <c r="M56" s="316"/>
      <c r="P56" s="2192" t="s">
        <v>1296</v>
      </c>
      <c r="Q56" s="2194" t="s">
        <v>1297</v>
      </c>
      <c r="R56" s="2195"/>
      <c r="S56" s="2195"/>
      <c r="T56" s="2195"/>
      <c r="U56" s="2195"/>
      <c r="V56" s="2195"/>
      <c r="W56" s="2195"/>
      <c r="X56" s="2195"/>
      <c r="Y56" s="2195"/>
      <c r="Z56" s="2196"/>
      <c r="AB56" s="623"/>
      <c r="AC56" s="611"/>
      <c r="AD56" s="624"/>
      <c r="AE56" s="761" t="b">
        <v>0</v>
      </c>
      <c r="AF56" s="496">
        <f>IF(AE56="",AF55,IF(AE56=FALSE,1,0))</f>
        <v>1</v>
      </c>
    </row>
    <row r="57" spans="1:32" ht="32.25" customHeight="1">
      <c r="A57" s="456"/>
      <c r="B57" s="1892"/>
      <c r="C57" s="1892"/>
      <c r="D57" s="2279" t="s">
        <v>963</v>
      </c>
      <c r="E57" s="2280"/>
      <c r="F57" s="2280"/>
      <c r="G57" s="2280"/>
      <c r="H57" s="2280"/>
      <c r="I57" s="2280"/>
      <c r="J57" s="2280"/>
      <c r="K57" s="2252"/>
      <c r="L57" s="1523"/>
      <c r="M57" s="316"/>
      <c r="P57" s="2193"/>
      <c r="Q57" s="2197"/>
      <c r="R57" s="2198"/>
      <c r="S57" s="2198"/>
      <c r="T57" s="2198"/>
      <c r="U57" s="2198"/>
      <c r="V57" s="2198"/>
      <c r="W57" s="2198"/>
      <c r="X57" s="2198"/>
      <c r="Y57" s="2198"/>
      <c r="Z57" s="2199"/>
      <c r="AB57" s="623"/>
      <c r="AC57" s="611"/>
      <c r="AD57" s="624"/>
      <c r="AE57" s="761"/>
      <c r="AF57" s="496">
        <f>IF(AE57="",AF56,IF(AE57=FALSE,1,0))</f>
        <v>1</v>
      </c>
    </row>
    <row r="58" spans="1:32" ht="27.75" customHeight="1">
      <c r="A58" s="456"/>
      <c r="B58" s="2256" t="s">
        <v>842</v>
      </c>
      <c r="C58" s="2258"/>
      <c r="D58" s="2249" t="s">
        <v>57</v>
      </c>
      <c r="E58" s="2250"/>
      <c r="F58" s="2250"/>
      <c r="G58" s="2250"/>
      <c r="H58" s="2250"/>
      <c r="I58" s="2250"/>
      <c r="J58" s="2250"/>
      <c r="K58" s="2251"/>
      <c r="L58" s="445" t="s">
        <v>675</v>
      </c>
      <c r="M58" s="316"/>
      <c r="P58" s="1153"/>
      <c r="Q58" s="743"/>
      <c r="R58" s="743"/>
      <c r="S58" s="743"/>
      <c r="T58" s="743"/>
      <c r="U58" s="743"/>
      <c r="V58" s="743"/>
      <c r="W58" s="743"/>
      <c r="X58" s="743"/>
      <c r="Y58" s="743"/>
      <c r="Z58" s="743"/>
      <c r="AB58" s="623"/>
      <c r="AC58" s="611"/>
      <c r="AD58" s="624"/>
      <c r="AE58" s="761" t="b">
        <v>0</v>
      </c>
      <c r="AF58" s="496">
        <f>IF(AE58="",AF57,IF(AE58=FALSE,1,0))</f>
        <v>1</v>
      </c>
    </row>
    <row r="59" spans="1:32" ht="34.5" customHeight="1">
      <c r="A59" s="456"/>
      <c r="B59" s="2259"/>
      <c r="C59" s="2261"/>
      <c r="D59" s="2279" t="s">
        <v>963</v>
      </c>
      <c r="E59" s="2280"/>
      <c r="F59" s="2280"/>
      <c r="G59" s="2280"/>
      <c r="H59" s="2280"/>
      <c r="I59" s="2280"/>
      <c r="J59" s="2280"/>
      <c r="K59" s="2252"/>
      <c r="L59" s="1523"/>
      <c r="M59" s="316"/>
      <c r="AB59" s="623"/>
      <c r="AC59" s="611"/>
      <c r="AD59" s="624"/>
      <c r="AE59" s="1522"/>
      <c r="AF59" s="496">
        <f>IF(AE59="",AF58,IF(AE59=FALSE,1,0))</f>
        <v>1</v>
      </c>
    </row>
    <row r="60" spans="1:32" ht="39" customHeight="1">
      <c r="A60" s="456"/>
      <c r="B60" s="2256" t="s">
        <v>11</v>
      </c>
      <c r="C60" s="2258"/>
      <c r="D60" s="2271" t="s">
        <v>288</v>
      </c>
      <c r="E60" s="2272"/>
      <c r="F60" s="2272"/>
      <c r="G60" s="2272"/>
      <c r="H60" s="2272"/>
      <c r="I60" s="2272"/>
      <c r="J60" s="2272"/>
      <c r="K60" s="2272"/>
      <c r="L60" s="2273"/>
      <c r="M60" s="316"/>
      <c r="AB60" s="618"/>
      <c r="AC60" s="556"/>
      <c r="AD60" s="624"/>
    </row>
    <row r="61" spans="1:32" s="334" customFormat="1" ht="24" customHeight="1">
      <c r="A61" s="493"/>
      <c r="B61" s="2259"/>
      <c r="C61" s="2261"/>
      <c r="D61" s="2274"/>
      <c r="E61" s="2275"/>
      <c r="F61" s="2275"/>
      <c r="G61" s="2275"/>
      <c r="H61" s="2275"/>
      <c r="I61" s="2275"/>
      <c r="J61" s="2275"/>
      <c r="K61" s="2275"/>
      <c r="L61" s="2276"/>
      <c r="M61" s="316"/>
      <c r="N61" s="328"/>
      <c r="O61" s="328"/>
      <c r="P61" s="328"/>
      <c r="Q61" s="328"/>
      <c r="R61" s="328"/>
      <c r="S61" s="328"/>
      <c r="T61" s="328"/>
      <c r="U61" s="328"/>
      <c r="V61" s="328"/>
      <c r="W61" s="328"/>
      <c r="X61" s="328"/>
      <c r="Y61" s="328"/>
      <c r="Z61" s="328"/>
      <c r="AA61" s="328"/>
      <c r="AB61" s="493"/>
      <c r="AC61" s="328"/>
      <c r="AD61" s="624"/>
      <c r="AE61" s="625"/>
      <c r="AF61" s="505"/>
    </row>
    <row r="62" spans="1:32" s="334" customFormat="1" ht="15" customHeight="1">
      <c r="A62" s="493"/>
      <c r="B62" s="2085" t="s">
        <v>1189</v>
      </c>
      <c r="C62" s="2085"/>
      <c r="D62" s="2085"/>
      <c r="E62" s="2085"/>
      <c r="F62" s="2085"/>
      <c r="G62" s="2085"/>
      <c r="H62" s="2085"/>
      <c r="I62" s="2085"/>
      <c r="J62" s="2085"/>
      <c r="K62" s="2085"/>
      <c r="L62" s="2085"/>
      <c r="M62" s="2085"/>
      <c r="N62" s="328"/>
      <c r="O62" s="328"/>
      <c r="P62" s="328"/>
      <c r="Q62" s="328"/>
      <c r="R62" s="328"/>
      <c r="S62" s="328"/>
      <c r="T62" s="328"/>
      <c r="U62" s="328"/>
      <c r="V62" s="328"/>
      <c r="W62" s="328"/>
      <c r="X62" s="328"/>
      <c r="Y62" s="328"/>
      <c r="Z62" s="328"/>
      <c r="AA62" s="328"/>
      <c r="AB62" s="493"/>
      <c r="AC62" s="328"/>
      <c r="AD62" s="624"/>
      <c r="AE62" s="625"/>
      <c r="AF62" s="505"/>
    </row>
    <row r="63" spans="1:32" s="334" customFormat="1" ht="79.5" customHeight="1">
      <c r="A63" s="493"/>
      <c r="B63" s="2085"/>
      <c r="C63" s="2085"/>
      <c r="D63" s="2085"/>
      <c r="E63" s="2085"/>
      <c r="F63" s="2085"/>
      <c r="G63" s="2085"/>
      <c r="H63" s="2085"/>
      <c r="I63" s="2085"/>
      <c r="J63" s="2085"/>
      <c r="K63" s="2085"/>
      <c r="L63" s="2085"/>
      <c r="M63" s="2085"/>
      <c r="N63" s="589"/>
      <c r="O63" s="589"/>
      <c r="P63" s="589"/>
      <c r="Q63" s="589"/>
      <c r="R63" s="589"/>
      <c r="S63" s="589"/>
      <c r="T63" s="589"/>
      <c r="U63" s="589"/>
      <c r="V63" s="589"/>
      <c r="W63" s="589"/>
      <c r="X63" s="589"/>
      <c r="Y63" s="589"/>
      <c r="Z63" s="589"/>
      <c r="AA63" s="589"/>
      <c r="AB63" s="493"/>
      <c r="AC63" s="328"/>
      <c r="AD63" s="624"/>
      <c r="AE63" s="625"/>
      <c r="AF63" s="505"/>
    </row>
    <row r="64" spans="1:32" s="334" customFormat="1" ht="16.5" customHeight="1">
      <c r="A64" s="493"/>
      <c r="B64" s="2282" t="s">
        <v>207</v>
      </c>
      <c r="C64" s="2282"/>
      <c r="D64" s="1995" t="s">
        <v>989</v>
      </c>
      <c r="E64" s="1995"/>
      <c r="F64" s="1995"/>
      <c r="G64" s="1995"/>
      <c r="H64" s="1995"/>
      <c r="I64" s="1995"/>
      <c r="J64" s="1995"/>
      <c r="K64" s="1995"/>
      <c r="L64" s="1995"/>
      <c r="M64" s="1995"/>
      <c r="N64" s="630"/>
      <c r="O64" s="630"/>
      <c r="P64" s="630"/>
      <c r="Q64" s="630"/>
      <c r="R64" s="630"/>
      <c r="S64" s="630"/>
      <c r="T64" s="630"/>
      <c r="U64" s="630"/>
      <c r="V64" s="630"/>
      <c r="W64" s="630"/>
      <c r="X64" s="630"/>
      <c r="Y64" s="630"/>
      <c r="Z64" s="630"/>
      <c r="AA64" s="630"/>
      <c r="AB64" s="493"/>
      <c r="AC64" s="328"/>
      <c r="AD64" s="624"/>
      <c r="AE64" s="625"/>
      <c r="AF64" s="505"/>
    </row>
    <row r="65" spans="1:34" s="334" customFormat="1" ht="21.75" customHeight="1">
      <c r="A65" s="493"/>
      <c r="B65" s="1216"/>
      <c r="C65" s="638"/>
      <c r="D65" s="1995"/>
      <c r="E65" s="1995"/>
      <c r="F65" s="1995"/>
      <c r="G65" s="1995"/>
      <c r="H65" s="1995"/>
      <c r="I65" s="1995"/>
      <c r="J65" s="1995"/>
      <c r="K65" s="1995"/>
      <c r="L65" s="1995"/>
      <c r="M65" s="1995"/>
      <c r="N65" s="328"/>
      <c r="O65" s="328"/>
      <c r="P65" s="328"/>
      <c r="Q65" s="328"/>
      <c r="R65" s="328"/>
      <c r="S65" s="328"/>
      <c r="T65" s="328"/>
      <c r="U65" s="328"/>
      <c r="V65" s="328"/>
      <c r="W65" s="328"/>
      <c r="X65" s="328"/>
      <c r="Y65" s="328"/>
      <c r="Z65" s="328"/>
      <c r="AA65" s="328"/>
      <c r="AB65" s="493"/>
      <c r="AC65" s="328"/>
      <c r="AD65" s="624"/>
      <c r="AE65" s="625"/>
      <c r="AF65" s="505"/>
    </row>
    <row r="66" spans="1:34" ht="18.75" customHeight="1">
      <c r="A66" s="456"/>
      <c r="B66" s="1216"/>
      <c r="C66" s="638"/>
      <c r="D66" s="1216"/>
      <c r="E66" s="1216"/>
      <c r="F66" s="1216"/>
      <c r="G66" s="1216"/>
      <c r="H66" s="1216"/>
      <c r="I66" s="1216"/>
      <c r="J66" s="1216"/>
      <c r="K66" s="1216"/>
      <c r="L66" s="1216"/>
      <c r="M66" s="1216"/>
      <c r="AB66" s="618"/>
      <c r="AC66" s="556"/>
      <c r="AD66" s="624"/>
      <c r="AE66" s="625"/>
    </row>
    <row r="67" spans="1:34" ht="30.75" customHeight="1">
      <c r="A67" s="456"/>
      <c r="B67" s="2284" t="s">
        <v>208</v>
      </c>
      <c r="C67" s="2285"/>
      <c r="D67" s="2048" t="s">
        <v>1103</v>
      </c>
      <c r="E67" s="2048"/>
      <c r="F67" s="2048"/>
      <c r="G67" s="2048"/>
      <c r="H67" s="2048"/>
      <c r="I67" s="2048"/>
      <c r="J67" s="2048"/>
      <c r="K67" s="2048"/>
      <c r="L67" s="2048"/>
      <c r="M67" s="2048"/>
      <c r="AB67" s="618"/>
      <c r="AC67" s="556"/>
      <c r="AD67" s="624"/>
      <c r="AH67" s="452" t="str">
        <f ca="1">INDEX('6,7. P'!$S$5:$S$13,MATCH($B$44,'6,7. P'!$O$5:$O$13,0),1)</f>
        <v>'6,7. P'!C5:C12</v>
      </c>
    </row>
    <row r="68" spans="1:34" ht="33" customHeight="1">
      <c r="A68" s="456"/>
      <c r="B68" s="420"/>
      <c r="C68" s="1214"/>
      <c r="D68" s="2048"/>
      <c r="E68" s="2048"/>
      <c r="F68" s="2048"/>
      <c r="G68" s="2048"/>
      <c r="H68" s="2048"/>
      <c r="I68" s="2048"/>
      <c r="J68" s="2048"/>
      <c r="K68" s="2048"/>
      <c r="L68" s="2048"/>
      <c r="M68" s="2048"/>
      <c r="AB68" s="618"/>
      <c r="AC68" s="556"/>
      <c r="AD68" s="624"/>
    </row>
    <row r="69" spans="1:34" ht="33" customHeight="1">
      <c r="A69" s="456"/>
      <c r="B69" s="420"/>
      <c r="C69" s="1214"/>
      <c r="D69" s="1214"/>
      <c r="E69" s="1214"/>
      <c r="F69" s="1214"/>
      <c r="G69" s="1214"/>
      <c r="H69" s="1214"/>
      <c r="I69" s="1214"/>
      <c r="J69" s="1214"/>
      <c r="K69" s="1214"/>
      <c r="L69" s="1214"/>
      <c r="M69" s="1214"/>
      <c r="AB69" s="618"/>
      <c r="AC69" s="556"/>
      <c r="AD69" s="624"/>
    </row>
    <row r="70" spans="1:34" ht="33" customHeight="1">
      <c r="A70" s="456"/>
      <c r="B70" s="2048" t="s">
        <v>913</v>
      </c>
      <c r="C70" s="2048"/>
      <c r="D70" s="2048"/>
      <c r="E70" s="2048"/>
      <c r="F70" s="2048"/>
      <c r="G70" s="2048"/>
      <c r="H70" s="2048"/>
      <c r="I70" s="2048"/>
      <c r="J70" s="2048"/>
      <c r="K70" s="2048"/>
      <c r="L70" s="2048"/>
      <c r="M70" s="2048"/>
      <c r="AB70" s="623"/>
      <c r="AC70" s="611"/>
      <c r="AD70" s="624"/>
    </row>
    <row r="71" spans="1:34" ht="16.5" customHeight="1">
      <c r="A71" s="456"/>
      <c r="B71" s="2283" t="s">
        <v>215</v>
      </c>
      <c r="C71" s="2283"/>
      <c r="D71" s="2048" t="s">
        <v>1100</v>
      </c>
      <c r="E71" s="2048"/>
      <c r="F71" s="2048"/>
      <c r="G71" s="2048"/>
      <c r="H71" s="2048"/>
      <c r="I71" s="2048"/>
      <c r="J71" s="2048"/>
      <c r="K71" s="2048"/>
      <c r="L71" s="2048"/>
      <c r="M71" s="2048"/>
      <c r="AB71" s="618"/>
      <c r="AC71" s="556"/>
      <c r="AD71" s="624"/>
    </row>
    <row r="72" spans="1:34" ht="16.5" customHeight="1">
      <c r="A72" s="456"/>
      <c r="B72" s="420"/>
      <c r="C72" s="1214"/>
      <c r="D72" s="2048"/>
      <c r="E72" s="2048"/>
      <c r="F72" s="2048"/>
      <c r="G72" s="2048"/>
      <c r="H72" s="2048"/>
      <c r="I72" s="2048"/>
      <c r="J72" s="2048"/>
      <c r="K72" s="2048"/>
      <c r="L72" s="2048"/>
      <c r="M72" s="2048"/>
      <c r="AB72" s="618"/>
      <c r="AC72" s="556"/>
      <c r="AD72" s="624"/>
      <c r="AE72" s="625"/>
    </row>
    <row r="73" spans="1:34" ht="28.5" customHeight="1">
      <c r="A73" s="456"/>
      <c r="B73" s="420"/>
      <c r="C73" s="1214"/>
      <c r="D73" s="2048"/>
      <c r="E73" s="2048"/>
      <c r="F73" s="2048"/>
      <c r="G73" s="2048"/>
      <c r="H73" s="2048"/>
      <c r="I73" s="2048"/>
      <c r="J73" s="2048"/>
      <c r="K73" s="2048"/>
      <c r="L73" s="2048"/>
      <c r="M73" s="2048"/>
      <c r="AB73" s="618"/>
      <c r="AC73" s="556"/>
      <c r="AD73" s="624"/>
      <c r="AE73" s="625"/>
    </row>
    <row r="74" spans="1:34" ht="9.9499999999999993" customHeight="1">
      <c r="A74" s="456"/>
      <c r="B74" s="292"/>
      <c r="C74" s="582"/>
      <c r="D74" s="582"/>
      <c r="E74" s="582"/>
      <c r="F74" s="582"/>
      <c r="G74" s="292"/>
      <c r="H74" s="292"/>
      <c r="I74" s="292"/>
      <c r="J74" s="292"/>
      <c r="K74" s="292"/>
      <c r="L74" s="292"/>
      <c r="M74" s="292"/>
      <c r="AB74" s="618"/>
      <c r="AC74" s="556"/>
      <c r="AD74" s="624"/>
      <c r="AE74" s="625"/>
    </row>
    <row r="75" spans="1:34" ht="5.0999999999999996" customHeight="1">
      <c r="A75" s="462"/>
      <c r="B75" s="463"/>
      <c r="C75" s="646"/>
      <c r="D75" s="646"/>
      <c r="E75" s="646"/>
      <c r="F75" s="646"/>
      <c r="G75" s="456"/>
      <c r="H75" s="456"/>
      <c r="I75" s="456"/>
      <c r="J75" s="456"/>
      <c r="K75" s="456"/>
      <c r="L75" s="456"/>
      <c r="M75" s="456"/>
      <c r="N75" s="647"/>
      <c r="O75" s="647"/>
      <c r="P75" s="647"/>
      <c r="Q75" s="647"/>
      <c r="R75" s="647"/>
      <c r="S75" s="647"/>
      <c r="T75" s="647"/>
      <c r="U75" s="647"/>
      <c r="V75" s="647"/>
      <c r="W75" s="647"/>
      <c r="X75" s="647"/>
      <c r="Y75" s="647"/>
      <c r="Z75" s="647"/>
      <c r="AA75" s="647"/>
      <c r="AB75" s="618"/>
      <c r="AC75" s="556"/>
      <c r="AD75" s="624"/>
      <c r="AE75" s="625"/>
    </row>
    <row r="76" spans="1:34">
      <c r="A76" s="541"/>
      <c r="B76" s="541"/>
      <c r="L76" s="142"/>
      <c r="M76" s="158" t="s">
        <v>631</v>
      </c>
      <c r="AB76" s="556"/>
      <c r="AC76" s="556"/>
      <c r="AD76" s="624"/>
      <c r="AE76" s="625"/>
    </row>
    <row r="77" spans="1:34">
      <c r="A77" s="284"/>
      <c r="B77" s="285"/>
      <c r="AB77" s="556"/>
      <c r="AC77" s="556"/>
      <c r="AD77" s="624"/>
      <c r="AE77" s="625"/>
    </row>
    <row r="78" spans="1:34" hidden="1">
      <c r="A78" s="541"/>
      <c r="B78" s="541"/>
      <c r="AB78" s="611"/>
      <c r="AC78" s="611"/>
      <c r="AD78" s="624"/>
      <c r="AE78" s="625"/>
    </row>
    <row r="79" spans="1:34" hidden="1">
      <c r="A79" s="284"/>
      <c r="B79" s="285"/>
      <c r="AB79" s="556"/>
      <c r="AC79" s="556"/>
      <c r="AD79" s="624"/>
      <c r="AE79" s="625"/>
    </row>
    <row r="80" spans="1:34" ht="15" hidden="1" customHeight="1">
      <c r="A80" s="612"/>
      <c r="B80" s="612"/>
      <c r="AB80" s="556"/>
      <c r="AC80" s="556"/>
      <c r="AD80" s="624"/>
      <c r="AE80" s="625"/>
    </row>
    <row r="81" spans="1:36" ht="20.100000000000001" customHeight="1">
      <c r="A81" s="1207" t="s">
        <v>158</v>
      </c>
      <c r="B81" s="1207"/>
      <c r="C81" s="1207"/>
      <c r="D81" s="1207"/>
      <c r="E81" s="1207"/>
      <c r="F81" s="1207"/>
      <c r="G81" s="1207"/>
      <c r="H81" s="1207"/>
      <c r="I81" s="1207"/>
      <c r="J81" s="1207"/>
      <c r="K81" s="1207"/>
      <c r="L81" s="1207"/>
      <c r="M81" s="1207"/>
      <c r="N81" s="529"/>
      <c r="O81" s="529"/>
      <c r="AB81" s="556"/>
      <c r="AC81" s="556"/>
      <c r="AD81" s="624"/>
      <c r="AE81" s="625"/>
    </row>
    <row r="82" spans="1:36" ht="5.0999999999999996" customHeight="1">
      <c r="A82" s="648"/>
      <c r="B82" s="1213"/>
      <c r="C82" s="649"/>
      <c r="D82" s="649"/>
      <c r="E82" s="649"/>
      <c r="F82" s="649"/>
      <c r="G82" s="649"/>
      <c r="H82" s="649"/>
      <c r="I82" s="649"/>
      <c r="J82" s="649"/>
      <c r="K82" s="649"/>
      <c r="L82" s="649"/>
      <c r="M82" s="649"/>
      <c r="N82" s="650"/>
      <c r="O82" s="651"/>
      <c r="P82" s="650"/>
      <c r="Q82" s="650"/>
      <c r="R82" s="650"/>
      <c r="S82" s="650"/>
      <c r="T82" s="650"/>
      <c r="U82" s="650"/>
      <c r="V82" s="650"/>
      <c r="W82" s="650"/>
      <c r="X82" s="650"/>
      <c r="Y82" s="650"/>
      <c r="Z82" s="650"/>
      <c r="AA82" s="650"/>
      <c r="AB82" s="556"/>
      <c r="AC82" s="556"/>
      <c r="AD82" s="624"/>
      <c r="AE82" s="625"/>
    </row>
    <row r="83" spans="1:36" ht="15" customHeight="1">
      <c r="A83" s="526"/>
      <c r="B83" s="412" t="s">
        <v>651</v>
      </c>
      <c r="C83" s="442"/>
      <c r="D83" s="442"/>
      <c r="E83" s="442"/>
      <c r="F83" s="442"/>
      <c r="G83" s="413"/>
      <c r="H83" s="413"/>
      <c r="I83" s="413"/>
      <c r="J83" s="413"/>
      <c r="K83" s="413"/>
      <c r="L83" s="413"/>
      <c r="M83" s="413"/>
      <c r="N83" s="501"/>
      <c r="O83" s="529"/>
      <c r="AB83" s="556"/>
      <c r="AC83" s="556"/>
      <c r="AD83" s="624"/>
      <c r="AE83" s="625"/>
    </row>
    <row r="84" spans="1:36" ht="5.0999999999999996" customHeight="1">
      <c r="A84" s="652"/>
      <c r="B84" s="653"/>
      <c r="C84" s="467"/>
      <c r="D84" s="467"/>
      <c r="E84" s="467"/>
      <c r="F84" s="467"/>
      <c r="G84" s="467"/>
      <c r="H84" s="467"/>
      <c r="I84" s="467"/>
      <c r="J84" s="467"/>
      <c r="K84" s="467"/>
      <c r="L84" s="467"/>
      <c r="M84" s="467"/>
      <c r="N84" s="654"/>
      <c r="O84" s="655"/>
      <c r="P84" s="654"/>
      <c r="Q84" s="654"/>
      <c r="R84" s="654"/>
      <c r="S84" s="654"/>
      <c r="T84" s="654"/>
      <c r="U84" s="654"/>
      <c r="V84" s="654"/>
      <c r="W84" s="654"/>
      <c r="X84" s="654"/>
      <c r="Y84" s="654"/>
      <c r="Z84" s="654"/>
      <c r="AA84" s="654"/>
      <c r="AB84" s="556"/>
      <c r="AC84" s="556"/>
      <c r="AD84" s="624"/>
      <c r="AE84" s="625"/>
    </row>
    <row r="85" spans="1:36" ht="14.25" customHeight="1">
      <c r="A85" s="652"/>
      <c r="B85" s="656" t="s">
        <v>159</v>
      </c>
      <c r="C85" s="415"/>
      <c r="D85" s="415"/>
      <c r="E85" s="415"/>
      <c r="F85" s="528"/>
      <c r="G85" s="415"/>
      <c r="H85" s="415"/>
      <c r="I85" s="415"/>
      <c r="J85" s="415"/>
      <c r="K85" s="413"/>
      <c r="L85" s="413"/>
      <c r="M85" s="413"/>
      <c r="N85" s="501"/>
      <c r="O85" s="529"/>
      <c r="AB85" s="328"/>
      <c r="AC85" s="328"/>
      <c r="AD85" s="624"/>
      <c r="AE85" s="625"/>
    </row>
    <row r="86" spans="1:36" ht="14.25" customHeight="1">
      <c r="A86" s="657"/>
      <c r="B86" s="414" t="s">
        <v>334</v>
      </c>
      <c r="C86" s="415"/>
      <c r="D86" s="415"/>
      <c r="E86" s="415"/>
      <c r="F86" s="528"/>
      <c r="G86" s="415"/>
      <c r="H86" s="415"/>
      <c r="I86" s="415"/>
      <c r="J86" s="415"/>
      <c r="K86" s="413"/>
      <c r="L86" s="413"/>
      <c r="M86" s="413"/>
      <c r="N86" s="501"/>
      <c r="O86" s="529"/>
      <c r="AB86" s="328"/>
      <c r="AC86" s="328"/>
      <c r="AD86" s="624"/>
      <c r="AE86" s="625"/>
    </row>
    <row r="87" spans="1:36" ht="5.0999999999999996" customHeight="1">
      <c r="A87" s="657"/>
      <c r="B87" s="658"/>
      <c r="C87" s="424"/>
      <c r="D87" s="424"/>
      <c r="E87" s="424"/>
      <c r="F87" s="424"/>
      <c r="G87" s="424"/>
      <c r="H87" s="424"/>
      <c r="I87" s="424"/>
      <c r="J87" s="424"/>
      <c r="K87" s="424"/>
      <c r="L87" s="424"/>
      <c r="M87" s="424"/>
      <c r="N87" s="659"/>
      <c r="O87" s="660"/>
      <c r="P87" s="659"/>
      <c r="Q87" s="659"/>
      <c r="R87" s="659"/>
      <c r="S87" s="659"/>
      <c r="T87" s="659"/>
      <c r="U87" s="659"/>
      <c r="V87" s="659"/>
      <c r="W87" s="659"/>
      <c r="X87" s="659"/>
      <c r="Y87" s="659"/>
      <c r="Z87" s="659"/>
      <c r="AA87" s="659"/>
      <c r="AB87" s="328"/>
      <c r="AC87" s="328"/>
      <c r="AD87" s="624"/>
      <c r="AE87" s="625"/>
      <c r="AF87" s="479"/>
      <c r="AG87" s="328"/>
      <c r="AH87" s="292"/>
      <c r="AI87" s="292"/>
      <c r="AJ87" s="292"/>
    </row>
    <row r="88" spans="1:36" ht="29.25" customHeight="1">
      <c r="A88" s="661"/>
      <c r="B88" s="2012" t="s">
        <v>699</v>
      </c>
      <c r="C88" s="2012"/>
      <c r="D88" s="2012"/>
      <c r="E88" s="2012"/>
      <c r="F88" s="2012"/>
      <c r="G88" s="2012"/>
      <c r="H88" s="2012"/>
      <c r="I88" s="2012"/>
      <c r="J88" s="2012"/>
      <c r="K88" s="2012"/>
      <c r="L88" s="2012"/>
      <c r="M88" s="2012"/>
      <c r="N88" s="662"/>
      <c r="O88" s="660"/>
      <c r="P88" s="659"/>
      <c r="Q88" s="659"/>
      <c r="R88" s="659"/>
      <c r="S88" s="659"/>
      <c r="T88" s="659"/>
      <c r="U88" s="659"/>
      <c r="V88" s="659"/>
      <c r="W88" s="659"/>
      <c r="X88" s="659"/>
      <c r="Y88" s="659"/>
      <c r="Z88" s="659"/>
      <c r="AA88" s="659"/>
      <c r="AB88" s="328"/>
      <c r="AC88" s="328"/>
      <c r="AD88" s="624"/>
      <c r="AE88" s="625"/>
      <c r="AF88" s="479"/>
      <c r="AG88" s="328"/>
      <c r="AH88" s="292"/>
      <c r="AI88" s="292"/>
      <c r="AJ88" s="292"/>
    </row>
    <row r="89" spans="1:36" ht="9.9499999999999993" customHeight="1">
      <c r="A89" s="530"/>
      <c r="B89" s="322"/>
      <c r="C89" s="322"/>
      <c r="D89" s="322"/>
      <c r="E89" s="322"/>
      <c r="F89" s="322"/>
      <c r="G89" s="322"/>
      <c r="H89" s="322"/>
      <c r="I89" s="322"/>
      <c r="J89" s="322"/>
      <c r="K89" s="322"/>
      <c r="L89" s="322"/>
      <c r="M89" s="322"/>
      <c r="N89" s="663"/>
      <c r="O89" s="664"/>
      <c r="P89" s="663"/>
      <c r="Q89" s="663"/>
      <c r="R89" s="663"/>
      <c r="S89" s="663"/>
      <c r="T89" s="663"/>
      <c r="U89" s="663"/>
      <c r="V89" s="663"/>
      <c r="W89" s="663"/>
      <c r="X89" s="663"/>
      <c r="Y89" s="663"/>
      <c r="Z89" s="663"/>
      <c r="AA89" s="663"/>
      <c r="AB89" s="328"/>
      <c r="AC89" s="328"/>
      <c r="AD89" s="624"/>
      <c r="AE89" s="625"/>
      <c r="AF89" s="479"/>
      <c r="AG89" s="328"/>
      <c r="AH89" s="292"/>
      <c r="AI89" s="292"/>
      <c r="AJ89" s="292"/>
    </row>
    <row r="90" spans="1:36" ht="15.75">
      <c r="A90" s="530"/>
      <c r="B90" s="2229" t="s">
        <v>335</v>
      </c>
      <c r="C90" s="2229"/>
      <c r="D90" s="2229"/>
      <c r="E90" s="2229"/>
      <c r="F90" s="2229"/>
      <c r="G90" s="2229"/>
      <c r="H90" s="2229"/>
      <c r="I90" s="2229"/>
      <c r="J90" s="2229"/>
      <c r="K90" s="2229"/>
      <c r="L90" s="2229"/>
      <c r="M90" s="2229"/>
      <c r="N90" s="665"/>
      <c r="O90" s="664"/>
      <c r="P90" s="663"/>
      <c r="Q90" s="663"/>
      <c r="R90" s="663"/>
      <c r="S90" s="663"/>
      <c r="T90" s="663"/>
      <c r="U90" s="663"/>
      <c r="V90" s="663"/>
      <c r="W90" s="663"/>
      <c r="X90" s="663"/>
      <c r="Y90" s="663"/>
      <c r="Z90" s="663"/>
      <c r="AA90" s="663"/>
      <c r="AB90" s="328"/>
      <c r="AC90" s="328"/>
      <c r="AD90" s="624"/>
      <c r="AE90" s="625"/>
      <c r="AF90" s="479"/>
      <c r="AG90" s="328"/>
      <c r="AH90" s="292"/>
      <c r="AI90" s="292"/>
      <c r="AJ90" s="292"/>
    </row>
    <row r="91" spans="1:36" ht="11.25" customHeight="1">
      <c r="A91" s="530"/>
      <c r="B91" s="471"/>
      <c r="C91" s="471"/>
      <c r="D91" s="471"/>
      <c r="E91" s="471"/>
      <c r="F91" s="471"/>
      <c r="G91" s="471"/>
      <c r="H91" s="471"/>
      <c r="I91" s="471"/>
      <c r="J91" s="471"/>
      <c r="K91" s="471"/>
      <c r="L91" s="471"/>
      <c r="M91" s="471"/>
      <c r="N91" s="663"/>
      <c r="O91" s="664"/>
      <c r="P91" s="663"/>
      <c r="Q91" s="663"/>
      <c r="R91" s="663"/>
      <c r="S91" s="663"/>
      <c r="T91" s="663"/>
      <c r="U91" s="663"/>
      <c r="V91" s="663"/>
      <c r="W91" s="663"/>
      <c r="X91" s="663"/>
      <c r="Y91" s="663"/>
      <c r="Z91" s="663"/>
      <c r="AA91" s="663"/>
      <c r="AB91" s="328"/>
      <c r="AC91" s="328"/>
      <c r="AD91" s="624"/>
      <c r="AE91" s="625"/>
      <c r="AF91" s="479"/>
      <c r="AG91" s="328"/>
      <c r="AH91" s="292"/>
      <c r="AI91" s="292"/>
      <c r="AJ91" s="292"/>
    </row>
    <row r="92" spans="1:36" ht="15.75" customHeight="1">
      <c r="A92" s="530"/>
      <c r="B92" s="471"/>
      <c r="C92" s="471"/>
      <c r="D92" s="471"/>
      <c r="E92" s="471"/>
      <c r="F92" s="471"/>
      <c r="G92" s="471"/>
      <c r="H92" s="471"/>
      <c r="I92" s="471"/>
      <c r="J92" s="445" t="s">
        <v>678</v>
      </c>
      <c r="K92" s="445" t="s">
        <v>679</v>
      </c>
      <c r="L92" s="445" t="s">
        <v>675</v>
      </c>
      <c r="M92" s="475" t="s">
        <v>643</v>
      </c>
      <c r="N92" s="589"/>
      <c r="O92" s="666"/>
      <c r="P92" s="589"/>
      <c r="Q92" s="589"/>
      <c r="R92" s="589"/>
      <c r="S92" s="589"/>
      <c r="T92" s="589"/>
      <c r="U92" s="589"/>
      <c r="V92" s="589"/>
      <c r="W92" s="589"/>
      <c r="X92" s="589"/>
      <c r="Y92" s="589"/>
      <c r="Z92" s="589"/>
      <c r="AA92" s="589"/>
      <c r="AB92" s="328"/>
      <c r="AC92" s="328"/>
      <c r="AD92" s="624"/>
      <c r="AE92" s="625"/>
      <c r="AF92" s="479"/>
      <c r="AG92" s="328"/>
      <c r="AH92" s="292"/>
      <c r="AI92" s="292"/>
      <c r="AJ92" s="292"/>
    </row>
    <row r="93" spans="1:36" ht="15.75" customHeight="1">
      <c r="A93" s="530"/>
      <c r="B93" s="471"/>
      <c r="C93" s="471"/>
      <c r="D93" s="471"/>
      <c r="E93" s="471"/>
      <c r="F93" s="471"/>
      <c r="G93" s="471"/>
      <c r="H93" s="471"/>
      <c r="I93" s="471"/>
      <c r="J93" s="458">
        <f>J159</f>
        <v>1</v>
      </c>
      <c r="K93" s="458">
        <f>K159</f>
        <v>1</v>
      </c>
      <c r="L93" s="458">
        <f>L159</f>
        <v>1</v>
      </c>
      <c r="M93" s="458">
        <f>'Kriterijų sąrašas'!AG21</f>
        <v>0</v>
      </c>
      <c r="N93" s="342"/>
      <c r="O93" s="667"/>
      <c r="P93" s="342"/>
      <c r="Q93" s="342"/>
      <c r="R93" s="342"/>
      <c r="S93" s="342"/>
      <c r="T93" s="342"/>
      <c r="U93" s="342"/>
      <c r="V93" s="342"/>
      <c r="W93" s="342"/>
      <c r="X93" s="342"/>
      <c r="Y93" s="342"/>
      <c r="Z93" s="342"/>
      <c r="AA93" s="342"/>
      <c r="AB93" s="328"/>
      <c r="AC93" s="328"/>
      <c r="AD93" s="624"/>
      <c r="AE93" s="625"/>
      <c r="AF93" s="479"/>
      <c r="AG93" s="328"/>
      <c r="AH93" s="292"/>
      <c r="AI93" s="292"/>
      <c r="AJ93" s="292"/>
    </row>
    <row r="94" spans="1:36">
      <c r="A94" s="648"/>
      <c r="B94" s="472" t="s">
        <v>280</v>
      </c>
      <c r="C94" s="444"/>
      <c r="D94" s="444"/>
      <c r="E94" s="444"/>
      <c r="F94" s="444"/>
      <c r="G94" s="316"/>
      <c r="H94" s="472" t="s">
        <v>279</v>
      </c>
      <c r="I94" s="316"/>
      <c r="J94" s="316"/>
      <c r="K94" s="316"/>
      <c r="L94" s="316"/>
      <c r="M94" s="316"/>
      <c r="O94" s="529"/>
      <c r="AB94" s="556"/>
      <c r="AC94" s="556"/>
      <c r="AD94" s="624"/>
      <c r="AE94" s="625"/>
    </row>
    <row r="95" spans="1:36" ht="15" customHeight="1">
      <c r="A95" s="465"/>
      <c r="B95" s="1920" t="s">
        <v>6</v>
      </c>
      <c r="C95" s="2253" t="s">
        <v>962</v>
      </c>
      <c r="D95" s="2254"/>
      <c r="E95" s="2255"/>
      <c r="F95" s="1210"/>
      <c r="G95" s="329"/>
      <c r="H95" s="2256" t="s">
        <v>967</v>
      </c>
      <c r="I95" s="2257"/>
      <c r="J95" s="2257"/>
      <c r="K95" s="2258"/>
      <c r="L95" s="1210"/>
      <c r="M95" s="329"/>
      <c r="O95" s="529"/>
      <c r="AB95" s="611"/>
      <c r="AC95" s="611"/>
      <c r="AD95" s="624"/>
      <c r="AE95" s="625"/>
    </row>
    <row r="96" spans="1:36" ht="15" customHeight="1">
      <c r="A96" s="465"/>
      <c r="B96" s="2011"/>
      <c r="C96" s="474" t="s">
        <v>680</v>
      </c>
      <c r="D96" s="474" t="s">
        <v>700</v>
      </c>
      <c r="E96" s="474" t="s">
        <v>682</v>
      </c>
      <c r="F96" s="535"/>
      <c r="G96" s="668"/>
      <c r="H96" s="445" t="s">
        <v>683</v>
      </c>
      <c r="I96" s="445" t="s">
        <v>701</v>
      </c>
      <c r="J96" s="445" t="s">
        <v>685</v>
      </c>
      <c r="K96" s="476" t="s">
        <v>992</v>
      </c>
      <c r="L96" s="316"/>
      <c r="M96" s="535"/>
      <c r="N96" s="537"/>
      <c r="O96" s="669"/>
      <c r="P96" s="537"/>
      <c r="Q96" s="537"/>
      <c r="R96" s="537"/>
      <c r="S96" s="537"/>
      <c r="T96" s="537"/>
      <c r="U96" s="537"/>
      <c r="V96" s="537"/>
      <c r="W96" s="537"/>
      <c r="X96" s="537"/>
      <c r="Y96" s="537"/>
      <c r="Z96" s="537"/>
      <c r="AA96" s="537"/>
      <c r="AB96" s="494"/>
      <c r="AC96" s="494"/>
      <c r="AD96" s="624"/>
      <c r="AE96" s="625"/>
    </row>
    <row r="97" spans="1:31" ht="15" customHeight="1">
      <c r="A97" s="465"/>
      <c r="B97" s="1921"/>
      <c r="C97" s="534" t="s">
        <v>83</v>
      </c>
      <c r="D97" s="534" t="s">
        <v>83</v>
      </c>
      <c r="E97" s="534" t="s">
        <v>83</v>
      </c>
      <c r="F97" s="535"/>
      <c r="G97" s="670"/>
      <c r="H97" s="146" t="s">
        <v>145</v>
      </c>
      <c r="I97" s="146" t="s">
        <v>145</v>
      </c>
      <c r="J97" s="146" t="s">
        <v>145</v>
      </c>
      <c r="K97" s="146" t="s">
        <v>145</v>
      </c>
      <c r="L97" s="316"/>
      <c r="M97" s="329"/>
      <c r="O97" s="529"/>
      <c r="AB97" s="494"/>
      <c r="AC97" s="494"/>
      <c r="AD97" s="624"/>
      <c r="AE97" s="625"/>
    </row>
    <row r="98" spans="1:31" ht="15" customHeight="1">
      <c r="A98" s="465"/>
      <c r="B98" s="477" t="str">
        <f>IF('Bendras vertinimas'!$B$20="","",'Bendras vertinimas'!$B$20)</f>
        <v>Tiekėjas 1</v>
      </c>
      <c r="C98" s="226"/>
      <c r="D98" s="226"/>
      <c r="E98" s="226"/>
      <c r="F98" s="329"/>
      <c r="G98" s="329"/>
      <c r="H98" s="448" t="str">
        <f>IFERROR(J$93*C98/MAX(C$98:C$117),"")</f>
        <v/>
      </c>
      <c r="I98" s="448" t="str">
        <f t="shared" ref="I98:J98" si="0">IFERROR(K$93*D98/MAX(D$98:D$117),"")</f>
        <v/>
      </c>
      <c r="J98" s="448" t="str">
        <f t="shared" si="0"/>
        <v/>
      </c>
      <c r="K98" s="448" t="str">
        <f>IFERROR(IF(OR(SUM(H98:J98)=0,$M$93=0),"",SUM(H98:J98)*$M$93),"")</f>
        <v/>
      </c>
      <c r="L98" s="316"/>
      <c r="M98" s="329"/>
      <c r="O98" s="529"/>
      <c r="AB98" s="494"/>
      <c r="AC98" s="494"/>
      <c r="AD98" s="624"/>
      <c r="AE98" s="625"/>
    </row>
    <row r="99" spans="1:31" ht="15" customHeight="1">
      <c r="A99" s="465"/>
      <c r="B99" s="477" t="str">
        <f>IF('Bendras vertinimas'!$B$21="","",'Bendras vertinimas'!$B$21)</f>
        <v>Tiekėjas 2</v>
      </c>
      <c r="C99" s="226"/>
      <c r="D99" s="226"/>
      <c r="E99" s="226"/>
      <c r="F99" s="329"/>
      <c r="G99" s="329"/>
      <c r="H99" s="448" t="str">
        <f t="shared" ref="H99:H117" si="1">IFERROR(J$93*C99/MAX(C$98:C$117),"")</f>
        <v/>
      </c>
      <c r="I99" s="448" t="str">
        <f t="shared" ref="I99:I117" si="2">IFERROR(K$93*D99/MAX(D$98:D$117),"")</f>
        <v/>
      </c>
      <c r="J99" s="448" t="str">
        <f t="shared" ref="J99:J117" si="3">IFERROR(L$93*E99/MAX(E$98:E$117),"")</f>
        <v/>
      </c>
      <c r="K99" s="448" t="str">
        <f t="shared" ref="K99:K117" si="4">IFERROR(IF(OR(SUM(H99:J99)=0,$M$93=0),"",SUM(H99:J99)*$M$93),"")</f>
        <v/>
      </c>
      <c r="L99" s="329"/>
      <c r="M99" s="329"/>
      <c r="O99" s="529"/>
      <c r="AB99" s="611"/>
      <c r="AC99" s="611"/>
      <c r="AD99" s="624"/>
      <c r="AE99" s="625"/>
    </row>
    <row r="100" spans="1:31" ht="15" customHeight="1">
      <c r="A100" s="465"/>
      <c r="B100" s="477" t="str">
        <f>IF('Bendras vertinimas'!$B$22="","",'Bendras vertinimas'!$B$22)</f>
        <v>Tiekėjas 3</v>
      </c>
      <c r="C100" s="226"/>
      <c r="D100" s="226"/>
      <c r="E100" s="226"/>
      <c r="F100" s="329"/>
      <c r="G100" s="329"/>
      <c r="H100" s="448" t="str">
        <f t="shared" si="1"/>
        <v/>
      </c>
      <c r="I100" s="448" t="str">
        <f t="shared" si="2"/>
        <v/>
      </c>
      <c r="J100" s="448" t="str">
        <f t="shared" si="3"/>
        <v/>
      </c>
      <c r="K100" s="448" t="str">
        <f t="shared" si="4"/>
        <v/>
      </c>
      <c r="L100" s="329"/>
      <c r="M100" s="329"/>
      <c r="O100" s="529"/>
      <c r="AB100" s="494"/>
      <c r="AC100" s="494"/>
      <c r="AD100" s="624"/>
      <c r="AE100" s="625"/>
    </row>
    <row r="101" spans="1:31" ht="15" customHeight="1">
      <c r="A101" s="465"/>
      <c r="B101" s="477" t="str">
        <f>IF('Bendras vertinimas'!$B$23="","",'Bendras vertinimas'!$B$23)</f>
        <v>Tiekėjas 4</v>
      </c>
      <c r="C101" s="226"/>
      <c r="D101" s="226"/>
      <c r="E101" s="226"/>
      <c r="F101" s="329"/>
      <c r="G101" s="329"/>
      <c r="H101" s="448" t="str">
        <f t="shared" si="1"/>
        <v/>
      </c>
      <c r="I101" s="448" t="str">
        <f t="shared" si="2"/>
        <v/>
      </c>
      <c r="J101" s="448" t="str">
        <f t="shared" si="3"/>
        <v/>
      </c>
      <c r="K101" s="448" t="str">
        <f t="shared" si="4"/>
        <v/>
      </c>
      <c r="L101" s="329"/>
      <c r="M101" s="329"/>
      <c r="O101" s="529"/>
      <c r="AB101" s="494"/>
      <c r="AC101" s="494"/>
      <c r="AD101" s="624"/>
      <c r="AE101" s="625"/>
    </row>
    <row r="102" spans="1:31" ht="15" customHeight="1">
      <c r="A102" s="465"/>
      <c r="B102" s="477" t="str">
        <f>IF('Bendras vertinimas'!$B$24="","",'Bendras vertinimas'!$B$24)</f>
        <v>Tiekėjas 5</v>
      </c>
      <c r="C102" s="226"/>
      <c r="D102" s="226"/>
      <c r="E102" s="226"/>
      <c r="F102" s="329"/>
      <c r="G102" s="329"/>
      <c r="H102" s="448" t="str">
        <f t="shared" si="1"/>
        <v/>
      </c>
      <c r="I102" s="448" t="str">
        <f t="shared" si="2"/>
        <v/>
      </c>
      <c r="J102" s="448" t="str">
        <f t="shared" si="3"/>
        <v/>
      </c>
      <c r="K102" s="448" t="str">
        <f t="shared" si="4"/>
        <v/>
      </c>
      <c r="L102" s="329"/>
      <c r="M102" s="329"/>
      <c r="O102" s="529"/>
      <c r="AB102" s="494"/>
      <c r="AC102" s="494"/>
      <c r="AD102" s="624"/>
      <c r="AE102" s="625"/>
    </row>
    <row r="103" spans="1:31" ht="15" customHeight="1">
      <c r="A103" s="465"/>
      <c r="B103" s="477" t="str">
        <f>IF('Bendras vertinimas'!$B$25="","",'Bendras vertinimas'!$B$25)</f>
        <v>Tiekėjas 6</v>
      </c>
      <c r="C103" s="226"/>
      <c r="D103" s="226"/>
      <c r="E103" s="226"/>
      <c r="F103" s="329"/>
      <c r="G103" s="329"/>
      <c r="H103" s="448" t="str">
        <f t="shared" si="1"/>
        <v/>
      </c>
      <c r="I103" s="448" t="str">
        <f t="shared" si="2"/>
        <v/>
      </c>
      <c r="J103" s="448" t="str">
        <f t="shared" si="3"/>
        <v/>
      </c>
      <c r="K103" s="448" t="str">
        <f t="shared" si="4"/>
        <v/>
      </c>
      <c r="L103" s="329"/>
      <c r="M103" s="329"/>
      <c r="O103" s="529"/>
      <c r="AB103" s="494"/>
      <c r="AC103" s="494"/>
      <c r="AD103" s="624"/>
      <c r="AE103" s="625"/>
    </row>
    <row r="104" spans="1:31" ht="15" customHeight="1">
      <c r="A104" s="465"/>
      <c r="B104" s="477" t="str">
        <f>IF('Bendras vertinimas'!$B$26="","",'Bendras vertinimas'!$B$26)</f>
        <v>Tiekėjas 7</v>
      </c>
      <c r="C104" s="226"/>
      <c r="D104" s="226"/>
      <c r="E104" s="226"/>
      <c r="F104" s="329"/>
      <c r="G104" s="329"/>
      <c r="H104" s="448" t="str">
        <f t="shared" si="1"/>
        <v/>
      </c>
      <c r="I104" s="448" t="str">
        <f t="shared" si="2"/>
        <v/>
      </c>
      <c r="J104" s="448" t="str">
        <f t="shared" si="3"/>
        <v/>
      </c>
      <c r="K104" s="448" t="str">
        <f t="shared" si="4"/>
        <v/>
      </c>
      <c r="L104" s="329"/>
      <c r="M104" s="329"/>
      <c r="O104" s="529"/>
      <c r="AB104" s="611"/>
      <c r="AC104" s="611"/>
      <c r="AD104" s="624"/>
      <c r="AE104" s="625"/>
    </row>
    <row r="105" spans="1:31" ht="15" customHeight="1">
      <c r="A105" s="465"/>
      <c r="B105" s="477" t="str">
        <f>IF('Bendras vertinimas'!$B$27="","",'Bendras vertinimas'!$B$27)</f>
        <v>Tiekėjas 8</v>
      </c>
      <c r="C105" s="226"/>
      <c r="D105" s="226"/>
      <c r="E105" s="226"/>
      <c r="F105" s="329"/>
      <c r="G105" s="329"/>
      <c r="H105" s="448" t="str">
        <f t="shared" si="1"/>
        <v/>
      </c>
      <c r="I105" s="448" t="str">
        <f t="shared" si="2"/>
        <v/>
      </c>
      <c r="J105" s="448" t="str">
        <f t="shared" si="3"/>
        <v/>
      </c>
      <c r="K105" s="448" t="str">
        <f t="shared" si="4"/>
        <v/>
      </c>
      <c r="L105" s="329"/>
      <c r="M105" s="329"/>
      <c r="O105" s="529"/>
      <c r="AB105" s="494"/>
      <c r="AC105" s="494"/>
      <c r="AD105" s="624"/>
      <c r="AE105" s="625"/>
    </row>
    <row r="106" spans="1:31" ht="15" customHeight="1">
      <c r="A106" s="465"/>
      <c r="B106" s="477" t="str">
        <f>IF('Bendras vertinimas'!$B$28="","",'Bendras vertinimas'!$B$28)</f>
        <v>Tiekėjas 9</v>
      </c>
      <c r="C106" s="226"/>
      <c r="D106" s="226"/>
      <c r="E106" s="226"/>
      <c r="F106" s="329"/>
      <c r="G106" s="329"/>
      <c r="H106" s="448" t="str">
        <f t="shared" si="1"/>
        <v/>
      </c>
      <c r="I106" s="448" t="str">
        <f t="shared" si="2"/>
        <v/>
      </c>
      <c r="J106" s="448" t="str">
        <f t="shared" si="3"/>
        <v/>
      </c>
      <c r="K106" s="448" t="str">
        <f t="shared" si="4"/>
        <v/>
      </c>
      <c r="L106" s="329"/>
      <c r="M106" s="329"/>
      <c r="O106" s="529"/>
      <c r="AB106" s="494"/>
      <c r="AC106" s="494"/>
      <c r="AD106" s="624"/>
      <c r="AE106" s="625"/>
    </row>
    <row r="107" spans="1:31" ht="15" customHeight="1">
      <c r="A107" s="465"/>
      <c r="B107" s="477" t="str">
        <f>IF('Bendras vertinimas'!$B$29="","",'Bendras vertinimas'!$B$29)</f>
        <v>Tiekėjas 10</v>
      </c>
      <c r="C107" s="226"/>
      <c r="D107" s="226"/>
      <c r="E107" s="226"/>
      <c r="F107" s="329"/>
      <c r="G107" s="329"/>
      <c r="H107" s="448" t="str">
        <f t="shared" si="1"/>
        <v/>
      </c>
      <c r="I107" s="448" t="str">
        <f t="shared" si="2"/>
        <v/>
      </c>
      <c r="J107" s="448" t="str">
        <f t="shared" si="3"/>
        <v/>
      </c>
      <c r="K107" s="448" t="str">
        <f t="shared" si="4"/>
        <v/>
      </c>
      <c r="L107" s="329"/>
      <c r="M107" s="316"/>
      <c r="O107" s="529"/>
      <c r="AB107" s="494"/>
      <c r="AC107" s="494"/>
      <c r="AD107" s="624"/>
      <c r="AE107" s="625"/>
    </row>
    <row r="108" spans="1:31" ht="15" customHeight="1">
      <c r="A108" s="465"/>
      <c r="B108" s="477" t="str">
        <f>IF('Bendras vertinimas'!$B$30="","",'Bendras vertinimas'!$B$30)</f>
        <v>Tiekėjas 11</v>
      </c>
      <c r="C108" s="226"/>
      <c r="D108" s="226"/>
      <c r="E108" s="226"/>
      <c r="F108" s="329"/>
      <c r="G108" s="329"/>
      <c r="H108" s="448" t="str">
        <f t="shared" si="1"/>
        <v/>
      </c>
      <c r="I108" s="448" t="str">
        <f t="shared" si="2"/>
        <v/>
      </c>
      <c r="J108" s="448" t="str">
        <f t="shared" si="3"/>
        <v/>
      </c>
      <c r="K108" s="448" t="str">
        <f t="shared" si="4"/>
        <v/>
      </c>
      <c r="L108" s="329"/>
      <c r="M108" s="316"/>
      <c r="O108" s="529"/>
      <c r="AB108" s="494"/>
      <c r="AC108" s="494"/>
      <c r="AD108" s="624"/>
      <c r="AE108" s="625"/>
    </row>
    <row r="109" spans="1:31" ht="15" customHeight="1">
      <c r="A109" s="465"/>
      <c r="B109" s="477" t="str">
        <f>IF('Bendras vertinimas'!$B$31="","",'Bendras vertinimas'!$B$31)</f>
        <v>Tiekėjas 12</v>
      </c>
      <c r="C109" s="226"/>
      <c r="D109" s="226"/>
      <c r="E109" s="226"/>
      <c r="F109" s="329"/>
      <c r="G109" s="329"/>
      <c r="H109" s="448" t="str">
        <f t="shared" si="1"/>
        <v/>
      </c>
      <c r="I109" s="448" t="str">
        <f t="shared" si="2"/>
        <v/>
      </c>
      <c r="J109" s="448" t="str">
        <f t="shared" si="3"/>
        <v/>
      </c>
      <c r="K109" s="448" t="str">
        <f t="shared" si="4"/>
        <v/>
      </c>
      <c r="L109" s="329"/>
      <c r="M109" s="316"/>
      <c r="O109" s="529"/>
      <c r="AB109" s="494"/>
      <c r="AC109" s="494"/>
      <c r="AD109" s="624"/>
      <c r="AE109" s="625"/>
    </row>
    <row r="110" spans="1:31" ht="15" customHeight="1">
      <c r="A110" s="465"/>
      <c r="B110" s="477" t="str">
        <f>IF('Bendras vertinimas'!$B$32="","",'Bendras vertinimas'!$B$32)</f>
        <v>Tiekėjas 13</v>
      </c>
      <c r="C110" s="226"/>
      <c r="D110" s="226"/>
      <c r="E110" s="226"/>
      <c r="F110" s="329"/>
      <c r="G110" s="329"/>
      <c r="H110" s="448" t="str">
        <f t="shared" si="1"/>
        <v/>
      </c>
      <c r="I110" s="448" t="str">
        <f t="shared" si="2"/>
        <v/>
      </c>
      <c r="J110" s="448" t="str">
        <f t="shared" si="3"/>
        <v/>
      </c>
      <c r="K110" s="448" t="str">
        <f t="shared" si="4"/>
        <v/>
      </c>
      <c r="L110" s="329"/>
      <c r="M110" s="316"/>
      <c r="O110" s="529"/>
      <c r="AB110" s="494"/>
      <c r="AC110" s="494"/>
      <c r="AD110" s="624"/>
      <c r="AE110" s="625"/>
    </row>
    <row r="111" spans="1:31" ht="15" customHeight="1">
      <c r="A111" s="465"/>
      <c r="B111" s="477" t="str">
        <f>IF('Bendras vertinimas'!$B$33="","",'Bendras vertinimas'!$B$33)</f>
        <v>Tiekėjas 14</v>
      </c>
      <c r="C111" s="226"/>
      <c r="D111" s="226"/>
      <c r="E111" s="226"/>
      <c r="F111" s="329"/>
      <c r="G111" s="329"/>
      <c r="H111" s="448" t="str">
        <f t="shared" si="1"/>
        <v/>
      </c>
      <c r="I111" s="448" t="str">
        <f t="shared" si="2"/>
        <v/>
      </c>
      <c r="J111" s="448" t="str">
        <f t="shared" si="3"/>
        <v/>
      </c>
      <c r="K111" s="448" t="str">
        <f t="shared" si="4"/>
        <v/>
      </c>
      <c r="L111" s="329"/>
      <c r="M111" s="316"/>
      <c r="O111" s="529"/>
      <c r="AB111" s="494"/>
      <c r="AC111" s="494"/>
      <c r="AD111" s="624"/>
      <c r="AE111" s="625"/>
    </row>
    <row r="112" spans="1:31" ht="15" customHeight="1">
      <c r="A112" s="465"/>
      <c r="B112" s="477" t="str">
        <f>IF('Bendras vertinimas'!$B$34="","",'Bendras vertinimas'!$B$34)</f>
        <v>Tiekėjas 15</v>
      </c>
      <c r="C112" s="226"/>
      <c r="D112" s="226"/>
      <c r="E112" s="226"/>
      <c r="F112" s="329"/>
      <c r="G112" s="329"/>
      <c r="H112" s="448" t="str">
        <f t="shared" si="1"/>
        <v/>
      </c>
      <c r="I112" s="448" t="str">
        <f t="shared" si="2"/>
        <v/>
      </c>
      <c r="J112" s="448" t="str">
        <f t="shared" si="3"/>
        <v/>
      </c>
      <c r="K112" s="448" t="str">
        <f t="shared" si="4"/>
        <v/>
      </c>
      <c r="L112" s="329"/>
      <c r="M112" s="316"/>
      <c r="O112" s="529"/>
      <c r="AB112" s="494"/>
      <c r="AC112" s="494"/>
      <c r="AD112" s="624"/>
      <c r="AE112" s="625"/>
    </row>
    <row r="113" spans="1:36" ht="15" customHeight="1">
      <c r="A113" s="465"/>
      <c r="B113" s="477" t="str">
        <f>IF('Bendras vertinimas'!$B$35="","",'Bendras vertinimas'!$B$35)</f>
        <v>Tiekėjas 16</v>
      </c>
      <c r="C113" s="226"/>
      <c r="D113" s="226"/>
      <c r="E113" s="226"/>
      <c r="F113" s="329"/>
      <c r="G113" s="329"/>
      <c r="H113" s="448" t="str">
        <f t="shared" si="1"/>
        <v/>
      </c>
      <c r="I113" s="448" t="str">
        <f t="shared" si="2"/>
        <v/>
      </c>
      <c r="J113" s="448" t="str">
        <f t="shared" si="3"/>
        <v/>
      </c>
      <c r="K113" s="448" t="str">
        <f t="shared" si="4"/>
        <v/>
      </c>
      <c r="L113" s="329"/>
      <c r="M113" s="316"/>
      <c r="O113" s="529"/>
      <c r="AB113" s="494"/>
      <c r="AC113" s="494"/>
      <c r="AD113" s="624"/>
      <c r="AE113" s="625"/>
    </row>
    <row r="114" spans="1:36" ht="15" customHeight="1">
      <c r="A114" s="465"/>
      <c r="B114" s="477" t="str">
        <f>IF('Bendras vertinimas'!$B$36="","",'Bendras vertinimas'!$B$36)</f>
        <v>Tiekėjas 17</v>
      </c>
      <c r="C114" s="226"/>
      <c r="D114" s="226"/>
      <c r="E114" s="226"/>
      <c r="F114" s="329"/>
      <c r="G114" s="329"/>
      <c r="H114" s="448" t="str">
        <f t="shared" si="1"/>
        <v/>
      </c>
      <c r="I114" s="448" t="str">
        <f t="shared" si="2"/>
        <v/>
      </c>
      <c r="J114" s="448" t="str">
        <f t="shared" si="3"/>
        <v/>
      </c>
      <c r="K114" s="448" t="str">
        <f t="shared" si="4"/>
        <v/>
      </c>
      <c r="L114" s="329"/>
      <c r="M114" s="316"/>
      <c r="O114" s="529"/>
      <c r="AB114" s="494"/>
      <c r="AC114" s="494"/>
      <c r="AD114" s="624"/>
      <c r="AE114" s="625"/>
    </row>
    <row r="115" spans="1:36" ht="15" customHeight="1">
      <c r="A115" s="465"/>
      <c r="B115" s="477" t="str">
        <f>IF('Bendras vertinimas'!$B$37="","",'Bendras vertinimas'!$B$37)</f>
        <v>Tiekėjas 18</v>
      </c>
      <c r="C115" s="226"/>
      <c r="D115" s="226"/>
      <c r="E115" s="226"/>
      <c r="F115" s="329"/>
      <c r="G115" s="329"/>
      <c r="H115" s="448" t="str">
        <f t="shared" si="1"/>
        <v/>
      </c>
      <c r="I115" s="448" t="str">
        <f t="shared" si="2"/>
        <v/>
      </c>
      <c r="J115" s="448" t="str">
        <f t="shared" si="3"/>
        <v/>
      </c>
      <c r="K115" s="448" t="str">
        <f t="shared" si="4"/>
        <v/>
      </c>
      <c r="L115" s="329"/>
      <c r="M115" s="316"/>
      <c r="O115" s="529"/>
      <c r="AB115" s="494"/>
      <c r="AC115" s="494"/>
      <c r="AD115" s="624"/>
      <c r="AE115" s="625"/>
    </row>
    <row r="116" spans="1:36" ht="15" customHeight="1">
      <c r="A116" s="465"/>
      <c r="B116" s="477" t="str">
        <f>IF('Bendras vertinimas'!$B$38="","",'Bendras vertinimas'!$B$38)</f>
        <v>Tiekėjas 19</v>
      </c>
      <c r="C116" s="226"/>
      <c r="D116" s="226"/>
      <c r="E116" s="226"/>
      <c r="F116" s="329"/>
      <c r="G116" s="329"/>
      <c r="H116" s="448" t="str">
        <f t="shared" si="1"/>
        <v/>
      </c>
      <c r="I116" s="448" t="str">
        <f t="shared" si="2"/>
        <v/>
      </c>
      <c r="J116" s="448" t="str">
        <f t="shared" si="3"/>
        <v/>
      </c>
      <c r="K116" s="448" t="str">
        <f t="shared" si="4"/>
        <v/>
      </c>
      <c r="L116" s="329"/>
      <c r="M116" s="316"/>
      <c r="O116" s="529"/>
      <c r="AB116" s="494"/>
      <c r="AC116" s="494"/>
      <c r="AD116" s="624"/>
      <c r="AE116" s="625"/>
    </row>
    <row r="117" spans="1:36" ht="15" customHeight="1">
      <c r="A117" s="465"/>
      <c r="B117" s="477" t="str">
        <f>IF('Bendras vertinimas'!$B$39="","",'Bendras vertinimas'!$B$39)</f>
        <v>Tiekėjas 20</v>
      </c>
      <c r="C117" s="226"/>
      <c r="D117" s="226"/>
      <c r="E117" s="226"/>
      <c r="F117" s="329"/>
      <c r="G117" s="329"/>
      <c r="H117" s="448" t="str">
        <f t="shared" si="1"/>
        <v/>
      </c>
      <c r="I117" s="448" t="str">
        <f t="shared" si="2"/>
        <v/>
      </c>
      <c r="J117" s="448" t="str">
        <f t="shared" si="3"/>
        <v/>
      </c>
      <c r="K117" s="448" t="str">
        <f t="shared" si="4"/>
        <v/>
      </c>
      <c r="L117" s="329"/>
      <c r="M117" s="316"/>
      <c r="O117" s="529"/>
      <c r="AB117" s="494"/>
      <c r="AC117" s="494"/>
      <c r="AD117" s="624"/>
      <c r="AE117" s="625"/>
    </row>
    <row r="118" spans="1:36" ht="9.9499999999999993" customHeight="1">
      <c r="A118" s="465"/>
      <c r="B118" s="444"/>
      <c r="C118" s="444"/>
      <c r="D118" s="444"/>
      <c r="E118" s="316"/>
      <c r="F118" s="316"/>
      <c r="G118" s="316"/>
      <c r="H118" s="316"/>
      <c r="I118" s="316"/>
      <c r="J118" s="316"/>
      <c r="K118" s="316"/>
      <c r="L118" s="316"/>
      <c r="M118" s="316"/>
      <c r="O118" s="529"/>
      <c r="AB118" s="494"/>
      <c r="AC118" s="494"/>
      <c r="AD118" s="624"/>
      <c r="AE118" s="625"/>
    </row>
    <row r="119" spans="1:36" ht="15.75">
      <c r="A119" s="530"/>
      <c r="B119" s="2229" t="s">
        <v>340</v>
      </c>
      <c r="C119" s="2229"/>
      <c r="D119" s="2229"/>
      <c r="E119" s="2229"/>
      <c r="F119" s="2229"/>
      <c r="G119" s="2229"/>
      <c r="H119" s="2229"/>
      <c r="I119" s="2229"/>
      <c r="J119" s="2229"/>
      <c r="K119" s="2229"/>
      <c r="L119" s="2229"/>
      <c r="M119" s="2229"/>
      <c r="N119" s="665"/>
      <c r="O119" s="664"/>
      <c r="P119" s="663"/>
      <c r="Q119" s="663"/>
      <c r="R119" s="663"/>
      <c r="S119" s="663"/>
      <c r="T119" s="663"/>
      <c r="U119" s="663"/>
      <c r="V119" s="663"/>
      <c r="W119" s="663"/>
      <c r="X119" s="663"/>
      <c r="Y119" s="663"/>
      <c r="Z119" s="663"/>
      <c r="AA119" s="663"/>
      <c r="AB119" s="328"/>
      <c r="AC119" s="328"/>
      <c r="AD119" s="624"/>
      <c r="AE119" s="625"/>
      <c r="AF119" s="479"/>
      <c r="AG119" s="328"/>
      <c r="AH119" s="292"/>
      <c r="AI119" s="292"/>
      <c r="AJ119" s="292"/>
    </row>
    <row r="120" spans="1:36" ht="9.9499999999999993" customHeight="1">
      <c r="A120" s="530"/>
      <c r="B120" s="471"/>
      <c r="C120" s="471"/>
      <c r="D120" s="471"/>
      <c r="E120" s="471"/>
      <c r="F120" s="471"/>
      <c r="G120" s="471"/>
      <c r="H120" s="471"/>
      <c r="I120" s="471"/>
      <c r="J120" s="471"/>
      <c r="K120" s="471"/>
      <c r="L120" s="471"/>
      <c r="M120" s="471"/>
      <c r="N120" s="663"/>
      <c r="O120" s="664"/>
      <c r="P120" s="663"/>
      <c r="Q120" s="663"/>
      <c r="R120" s="663"/>
      <c r="S120" s="663"/>
      <c r="T120" s="663"/>
      <c r="U120" s="663"/>
      <c r="V120" s="663"/>
      <c r="W120" s="663"/>
      <c r="X120" s="663"/>
      <c r="Y120" s="663"/>
      <c r="Z120" s="663"/>
      <c r="AA120" s="663"/>
      <c r="AB120" s="328"/>
      <c r="AC120" s="328"/>
      <c r="AD120" s="624"/>
      <c r="AE120" s="625"/>
      <c r="AF120" s="479"/>
      <c r="AG120" s="328"/>
      <c r="AH120" s="292"/>
      <c r="AI120" s="292"/>
      <c r="AJ120" s="292"/>
    </row>
    <row r="121" spans="1:36" ht="15.75" customHeight="1">
      <c r="A121" s="530"/>
      <c r="B121" s="471"/>
      <c r="C121" s="471"/>
      <c r="D121" s="471"/>
      <c r="E121" s="471"/>
      <c r="F121" s="471"/>
      <c r="G121" s="471"/>
      <c r="H121" s="471"/>
      <c r="I121" s="471"/>
      <c r="J121" s="445" t="s">
        <v>678</v>
      </c>
      <c r="K121" s="445" t="s">
        <v>679</v>
      </c>
      <c r="L121" s="445" t="s">
        <v>675</v>
      </c>
      <c r="M121" s="475" t="s">
        <v>643</v>
      </c>
      <c r="N121" s="589"/>
      <c r="O121" s="666"/>
      <c r="P121" s="589"/>
      <c r="Q121" s="589"/>
      <c r="R121" s="589"/>
      <c r="S121" s="589"/>
      <c r="T121" s="589"/>
      <c r="U121" s="589"/>
      <c r="V121" s="589"/>
      <c r="W121" s="589"/>
      <c r="X121" s="589"/>
      <c r="Y121" s="589"/>
      <c r="Z121" s="589"/>
      <c r="AA121" s="589"/>
      <c r="AB121" s="328"/>
      <c r="AC121" s="328"/>
      <c r="AD121" s="624"/>
      <c r="AE121" s="625"/>
      <c r="AF121" s="479"/>
      <c r="AG121" s="328"/>
      <c r="AH121" s="292"/>
      <c r="AI121" s="292"/>
      <c r="AJ121" s="292"/>
    </row>
    <row r="122" spans="1:36" ht="15.75" customHeight="1">
      <c r="A122" s="530"/>
      <c r="B122" s="471"/>
      <c r="C122" s="471"/>
      <c r="D122" s="471"/>
      <c r="E122" s="471"/>
      <c r="F122" s="471"/>
      <c r="G122" s="471"/>
      <c r="H122" s="471"/>
      <c r="I122" s="471"/>
      <c r="J122" s="458">
        <f>J172</f>
        <v>1</v>
      </c>
      <c r="K122" s="458">
        <f>K172</f>
        <v>1</v>
      </c>
      <c r="L122" s="458">
        <f>L172</f>
        <v>1</v>
      </c>
      <c r="M122" s="458">
        <f>'Kriterijų sąrašas'!AG22</f>
        <v>0</v>
      </c>
      <c r="O122" s="529"/>
      <c r="AB122" s="328"/>
      <c r="AC122" s="328"/>
      <c r="AD122" s="624"/>
      <c r="AE122" s="625"/>
      <c r="AF122" s="479"/>
      <c r="AG122" s="328"/>
      <c r="AH122" s="292"/>
      <c r="AI122" s="292"/>
      <c r="AJ122" s="292"/>
    </row>
    <row r="123" spans="1:36" ht="24" customHeight="1">
      <c r="A123" s="648"/>
      <c r="B123" s="472" t="s">
        <v>341</v>
      </c>
      <c r="C123" s="444"/>
      <c r="D123" s="444"/>
      <c r="E123" s="444"/>
      <c r="F123" s="444"/>
      <c r="G123" s="316"/>
      <c r="H123" s="472" t="s">
        <v>342</v>
      </c>
      <c r="I123" s="316"/>
      <c r="J123" s="316"/>
      <c r="K123" s="316"/>
      <c r="L123" s="316"/>
      <c r="M123" s="316"/>
      <c r="O123" s="529"/>
      <c r="AB123" s="556"/>
      <c r="AC123" s="556"/>
      <c r="AD123" s="624"/>
      <c r="AE123" s="625"/>
    </row>
    <row r="124" spans="1:36" ht="15" customHeight="1">
      <c r="A124" s="465"/>
      <c r="B124" s="1920" t="s">
        <v>6</v>
      </c>
      <c r="C124" s="2253" t="s">
        <v>966</v>
      </c>
      <c r="D124" s="2254"/>
      <c r="E124" s="2255"/>
      <c r="F124" s="1210"/>
      <c r="G124" s="329"/>
      <c r="H124" s="2256" t="s">
        <v>968</v>
      </c>
      <c r="I124" s="2257"/>
      <c r="J124" s="2257"/>
      <c r="K124" s="2258"/>
      <c r="L124" s="1210"/>
      <c r="M124" s="329"/>
      <c r="O124" s="529"/>
      <c r="AB124" s="611"/>
      <c r="AC124" s="611"/>
      <c r="AD124" s="624"/>
      <c r="AE124" s="625"/>
    </row>
    <row r="125" spans="1:36" ht="15" customHeight="1">
      <c r="A125" s="465"/>
      <c r="B125" s="2011"/>
      <c r="C125" s="474" t="s">
        <v>680</v>
      </c>
      <c r="D125" s="474" t="s">
        <v>700</v>
      </c>
      <c r="E125" s="474" t="s">
        <v>682</v>
      </c>
      <c r="F125" s="535"/>
      <c r="G125" s="668"/>
      <c r="H125" s="2259"/>
      <c r="I125" s="2260"/>
      <c r="J125" s="2260"/>
      <c r="K125" s="2261"/>
      <c r="L125" s="316"/>
      <c r="M125" s="535"/>
      <c r="N125" s="537"/>
      <c r="O125" s="669"/>
      <c r="P125" s="537"/>
      <c r="Q125" s="537"/>
      <c r="R125" s="537"/>
      <c r="S125" s="537"/>
      <c r="T125" s="537"/>
      <c r="U125" s="537"/>
      <c r="V125" s="537"/>
      <c r="W125" s="537"/>
      <c r="X125" s="537"/>
      <c r="Y125" s="537"/>
      <c r="Z125" s="537"/>
      <c r="AA125" s="537"/>
      <c r="AB125" s="494"/>
      <c r="AC125" s="494"/>
      <c r="AD125" s="624"/>
      <c r="AE125" s="625"/>
    </row>
    <row r="126" spans="1:36" ht="15" customHeight="1">
      <c r="A126" s="465"/>
      <c r="B126" s="1921"/>
      <c r="C126" s="534" t="s">
        <v>83</v>
      </c>
      <c r="D126" s="534" t="s">
        <v>83</v>
      </c>
      <c r="E126" s="534" t="s">
        <v>83</v>
      </c>
      <c r="F126" s="535"/>
      <c r="G126" s="670"/>
      <c r="H126" s="445" t="s">
        <v>683</v>
      </c>
      <c r="I126" s="445" t="s">
        <v>701</v>
      </c>
      <c r="J126" s="445" t="s">
        <v>685</v>
      </c>
      <c r="K126" s="476" t="s">
        <v>301</v>
      </c>
      <c r="L126" s="316"/>
      <c r="M126" s="329"/>
      <c r="O126" s="529"/>
      <c r="AB126" s="494"/>
      <c r="AC126" s="494"/>
      <c r="AD126" s="624"/>
      <c r="AE126" s="625"/>
    </row>
    <row r="127" spans="1:36" ht="15" customHeight="1">
      <c r="A127" s="465"/>
      <c r="B127" s="477" t="str">
        <f>IF('Bendras vertinimas'!$B$20="","",'Bendras vertinimas'!$B$20)</f>
        <v>Tiekėjas 1</v>
      </c>
      <c r="C127" s="226"/>
      <c r="D127" s="226"/>
      <c r="E127" s="226"/>
      <c r="F127" s="329"/>
      <c r="G127" s="329"/>
      <c r="H127" s="448" t="str">
        <f>IFERROR(J$122*C127/MAX(C$127:C$146),"")</f>
        <v/>
      </c>
      <c r="I127" s="448" t="str">
        <f t="shared" ref="I127:J127" si="5">IFERROR(K$122*D127/MAX(D$127:D$146),"")</f>
        <v/>
      </c>
      <c r="J127" s="448" t="str">
        <f t="shared" si="5"/>
        <v/>
      </c>
      <c r="K127" s="448" t="str">
        <f>IF($M$122=0,"",IFERROR(IF(OR(SUM(H127:J127)=0,$M$122=0),"",SUM(H127:J127)*$M$122),""))</f>
        <v/>
      </c>
      <c r="L127" s="316"/>
      <c r="M127" s="329"/>
      <c r="O127" s="529"/>
      <c r="AB127" s="494"/>
      <c r="AC127" s="494"/>
      <c r="AD127" s="624"/>
      <c r="AE127" s="625"/>
    </row>
    <row r="128" spans="1:36" ht="15" customHeight="1">
      <c r="A128" s="465"/>
      <c r="B128" s="477" t="str">
        <f>IF('Bendras vertinimas'!$B$21="","",'Bendras vertinimas'!$B$21)</f>
        <v>Tiekėjas 2</v>
      </c>
      <c r="C128" s="226"/>
      <c r="D128" s="226"/>
      <c r="E128" s="226"/>
      <c r="F128" s="329"/>
      <c r="G128" s="329"/>
      <c r="H128" s="448" t="str">
        <f t="shared" ref="H128:H146" si="6">IFERROR(J$122*C128/MAX(C$127:C$146),"")</f>
        <v/>
      </c>
      <c r="I128" s="448" t="str">
        <f t="shared" ref="I128:I146" si="7">IFERROR(K$122*D128/MAX(D$127:D$146),"")</f>
        <v/>
      </c>
      <c r="J128" s="448" t="str">
        <f t="shared" ref="J128:J146" si="8">IFERROR(L$122*E128/MAX(E$127:E$146),"")</f>
        <v/>
      </c>
      <c r="K128" s="448" t="str">
        <f t="shared" ref="K128:K146" si="9">IF($M$122=0,"",IFERROR(IF(OR(SUM(H128:J128)=0,$M$122=0),"",SUM(H128:J128)*$M$122),""))</f>
        <v/>
      </c>
      <c r="L128" s="329"/>
      <c r="M128" s="329"/>
      <c r="O128" s="529"/>
      <c r="AB128" s="611"/>
      <c r="AC128" s="611"/>
      <c r="AD128" s="624"/>
      <c r="AE128" s="625"/>
    </row>
    <row r="129" spans="1:31" ht="15" customHeight="1">
      <c r="A129" s="465"/>
      <c r="B129" s="477" t="str">
        <f>IF('Bendras vertinimas'!$B$22="","",'Bendras vertinimas'!$B$22)</f>
        <v>Tiekėjas 3</v>
      </c>
      <c r="C129" s="226"/>
      <c r="D129" s="226"/>
      <c r="E129" s="226"/>
      <c r="F129" s="329"/>
      <c r="G129" s="329"/>
      <c r="H129" s="448" t="str">
        <f t="shared" si="6"/>
        <v/>
      </c>
      <c r="I129" s="448" t="str">
        <f t="shared" si="7"/>
        <v/>
      </c>
      <c r="J129" s="448" t="str">
        <f t="shared" si="8"/>
        <v/>
      </c>
      <c r="K129" s="448" t="str">
        <f t="shared" si="9"/>
        <v/>
      </c>
      <c r="L129" s="329"/>
      <c r="M129" s="329"/>
      <c r="O129" s="529"/>
      <c r="AB129" s="494"/>
      <c r="AC129" s="494"/>
      <c r="AD129" s="624"/>
      <c r="AE129" s="625"/>
    </row>
    <row r="130" spans="1:31" ht="15" customHeight="1">
      <c r="A130" s="465"/>
      <c r="B130" s="477" t="str">
        <f>IF('Bendras vertinimas'!$B$23="","",'Bendras vertinimas'!$B$23)</f>
        <v>Tiekėjas 4</v>
      </c>
      <c r="C130" s="226"/>
      <c r="D130" s="226"/>
      <c r="E130" s="226"/>
      <c r="F130" s="329"/>
      <c r="G130" s="329"/>
      <c r="H130" s="448" t="str">
        <f t="shared" si="6"/>
        <v/>
      </c>
      <c r="I130" s="448" t="str">
        <f t="shared" si="7"/>
        <v/>
      </c>
      <c r="J130" s="448" t="str">
        <f t="shared" si="8"/>
        <v/>
      </c>
      <c r="K130" s="448" t="str">
        <f t="shared" si="9"/>
        <v/>
      </c>
      <c r="L130" s="329"/>
      <c r="M130" s="329"/>
      <c r="O130" s="529"/>
      <c r="AB130" s="494"/>
      <c r="AC130" s="494"/>
      <c r="AD130" s="624"/>
      <c r="AE130" s="625"/>
    </row>
    <row r="131" spans="1:31" ht="15" customHeight="1">
      <c r="A131" s="465"/>
      <c r="B131" s="477" t="str">
        <f>IF('Bendras vertinimas'!$B$24="","",'Bendras vertinimas'!$B$24)</f>
        <v>Tiekėjas 5</v>
      </c>
      <c r="C131" s="226"/>
      <c r="D131" s="226"/>
      <c r="E131" s="226"/>
      <c r="F131" s="329"/>
      <c r="G131" s="329"/>
      <c r="H131" s="448" t="str">
        <f t="shared" si="6"/>
        <v/>
      </c>
      <c r="I131" s="448" t="str">
        <f t="shared" si="7"/>
        <v/>
      </c>
      <c r="J131" s="448" t="str">
        <f t="shared" si="8"/>
        <v/>
      </c>
      <c r="K131" s="448" t="str">
        <f t="shared" si="9"/>
        <v/>
      </c>
      <c r="L131" s="329"/>
      <c r="M131" s="329"/>
      <c r="O131" s="529"/>
      <c r="AB131" s="494"/>
      <c r="AC131" s="494"/>
      <c r="AD131" s="624"/>
      <c r="AE131" s="625"/>
    </row>
    <row r="132" spans="1:31" ht="15" customHeight="1">
      <c r="A132" s="465"/>
      <c r="B132" s="477" t="str">
        <f>IF('Bendras vertinimas'!$B$25="","",'Bendras vertinimas'!$B$25)</f>
        <v>Tiekėjas 6</v>
      </c>
      <c r="C132" s="226"/>
      <c r="D132" s="226"/>
      <c r="E132" s="226"/>
      <c r="F132" s="329"/>
      <c r="G132" s="329"/>
      <c r="H132" s="448" t="str">
        <f t="shared" si="6"/>
        <v/>
      </c>
      <c r="I132" s="448" t="str">
        <f t="shared" si="7"/>
        <v/>
      </c>
      <c r="J132" s="448" t="str">
        <f t="shared" si="8"/>
        <v/>
      </c>
      <c r="K132" s="448" t="str">
        <f t="shared" si="9"/>
        <v/>
      </c>
      <c r="L132" s="329"/>
      <c r="M132" s="329"/>
      <c r="O132" s="529"/>
      <c r="AB132" s="494"/>
      <c r="AC132" s="494"/>
      <c r="AD132" s="624"/>
      <c r="AE132" s="625"/>
    </row>
    <row r="133" spans="1:31" ht="15" customHeight="1">
      <c r="A133" s="465"/>
      <c r="B133" s="477" t="str">
        <f>IF('Bendras vertinimas'!$B$26="","",'Bendras vertinimas'!$B$26)</f>
        <v>Tiekėjas 7</v>
      </c>
      <c r="C133" s="226"/>
      <c r="D133" s="226"/>
      <c r="E133" s="226"/>
      <c r="F133" s="329"/>
      <c r="G133" s="329"/>
      <c r="H133" s="448" t="str">
        <f t="shared" si="6"/>
        <v/>
      </c>
      <c r="I133" s="448" t="str">
        <f t="shared" si="7"/>
        <v/>
      </c>
      <c r="J133" s="448" t="str">
        <f t="shared" si="8"/>
        <v/>
      </c>
      <c r="K133" s="448" t="str">
        <f t="shared" si="9"/>
        <v/>
      </c>
      <c r="L133" s="329"/>
      <c r="M133" s="329"/>
      <c r="O133" s="529"/>
      <c r="AB133" s="611"/>
      <c r="AC133" s="611"/>
      <c r="AD133" s="624"/>
      <c r="AE133" s="625"/>
    </row>
    <row r="134" spans="1:31" ht="15" customHeight="1">
      <c r="A134" s="465"/>
      <c r="B134" s="477" t="str">
        <f>IF('Bendras vertinimas'!$B$27="","",'Bendras vertinimas'!$B$27)</f>
        <v>Tiekėjas 8</v>
      </c>
      <c r="C134" s="226"/>
      <c r="D134" s="226"/>
      <c r="E134" s="226"/>
      <c r="F134" s="329"/>
      <c r="G134" s="329"/>
      <c r="H134" s="448" t="str">
        <f t="shared" si="6"/>
        <v/>
      </c>
      <c r="I134" s="448" t="str">
        <f t="shared" si="7"/>
        <v/>
      </c>
      <c r="J134" s="448" t="str">
        <f t="shared" si="8"/>
        <v/>
      </c>
      <c r="K134" s="448" t="str">
        <f t="shared" si="9"/>
        <v/>
      </c>
      <c r="L134" s="329"/>
      <c r="M134" s="329"/>
      <c r="O134" s="529"/>
      <c r="AB134" s="494"/>
      <c r="AC134" s="494"/>
      <c r="AD134" s="624"/>
      <c r="AE134" s="625"/>
    </row>
    <row r="135" spans="1:31" ht="15" customHeight="1">
      <c r="A135" s="465"/>
      <c r="B135" s="477" t="str">
        <f>IF('Bendras vertinimas'!$B$28="","",'Bendras vertinimas'!$B$28)</f>
        <v>Tiekėjas 9</v>
      </c>
      <c r="C135" s="226"/>
      <c r="D135" s="226"/>
      <c r="E135" s="226"/>
      <c r="F135" s="329"/>
      <c r="G135" s="329"/>
      <c r="H135" s="448" t="str">
        <f t="shared" si="6"/>
        <v/>
      </c>
      <c r="I135" s="448" t="str">
        <f t="shared" si="7"/>
        <v/>
      </c>
      <c r="J135" s="448" t="str">
        <f t="shared" si="8"/>
        <v/>
      </c>
      <c r="K135" s="448" t="str">
        <f t="shared" si="9"/>
        <v/>
      </c>
      <c r="L135" s="329"/>
      <c r="M135" s="329"/>
      <c r="O135" s="529"/>
      <c r="AB135" s="494"/>
      <c r="AC135" s="494"/>
      <c r="AD135" s="624"/>
      <c r="AE135" s="625"/>
    </row>
    <row r="136" spans="1:31" ht="15" customHeight="1">
      <c r="A136" s="465"/>
      <c r="B136" s="477" t="str">
        <f>IF('Bendras vertinimas'!$B$29="","",'Bendras vertinimas'!$B$29)</f>
        <v>Tiekėjas 10</v>
      </c>
      <c r="C136" s="226"/>
      <c r="D136" s="226"/>
      <c r="E136" s="226"/>
      <c r="F136" s="329"/>
      <c r="G136" s="329"/>
      <c r="H136" s="448" t="str">
        <f t="shared" si="6"/>
        <v/>
      </c>
      <c r="I136" s="448" t="str">
        <f t="shared" si="7"/>
        <v/>
      </c>
      <c r="J136" s="448" t="str">
        <f t="shared" si="8"/>
        <v/>
      </c>
      <c r="K136" s="448" t="str">
        <f t="shared" si="9"/>
        <v/>
      </c>
      <c r="L136" s="329"/>
      <c r="M136" s="316"/>
      <c r="O136" s="529"/>
      <c r="AB136" s="494"/>
      <c r="AC136" s="494"/>
      <c r="AD136" s="624"/>
      <c r="AE136" s="625"/>
    </row>
    <row r="137" spans="1:31" ht="15" customHeight="1">
      <c r="A137" s="465"/>
      <c r="B137" s="477" t="str">
        <f>IF('Bendras vertinimas'!$B$30="","",'Bendras vertinimas'!$B$30)</f>
        <v>Tiekėjas 11</v>
      </c>
      <c r="C137" s="226"/>
      <c r="D137" s="226"/>
      <c r="E137" s="226"/>
      <c r="F137" s="329"/>
      <c r="G137" s="329"/>
      <c r="H137" s="448" t="str">
        <f t="shared" si="6"/>
        <v/>
      </c>
      <c r="I137" s="448" t="str">
        <f t="shared" si="7"/>
        <v/>
      </c>
      <c r="J137" s="448" t="str">
        <f t="shared" si="8"/>
        <v/>
      </c>
      <c r="K137" s="448" t="str">
        <f t="shared" si="9"/>
        <v/>
      </c>
      <c r="L137" s="329"/>
      <c r="M137" s="316"/>
      <c r="O137" s="529"/>
      <c r="AB137" s="494"/>
      <c r="AC137" s="494"/>
      <c r="AD137" s="624"/>
      <c r="AE137" s="625"/>
    </row>
    <row r="138" spans="1:31" ht="15" customHeight="1">
      <c r="A138" s="465"/>
      <c r="B138" s="477" t="str">
        <f>IF('Bendras vertinimas'!$B$31="","",'Bendras vertinimas'!$B$31)</f>
        <v>Tiekėjas 12</v>
      </c>
      <c r="C138" s="226"/>
      <c r="D138" s="226"/>
      <c r="E138" s="226"/>
      <c r="F138" s="329"/>
      <c r="G138" s="329"/>
      <c r="H138" s="448" t="str">
        <f t="shared" si="6"/>
        <v/>
      </c>
      <c r="I138" s="448" t="str">
        <f t="shared" si="7"/>
        <v/>
      </c>
      <c r="J138" s="448" t="str">
        <f t="shared" si="8"/>
        <v/>
      </c>
      <c r="K138" s="448" t="str">
        <f t="shared" si="9"/>
        <v/>
      </c>
      <c r="L138" s="329"/>
      <c r="M138" s="316"/>
      <c r="O138" s="529"/>
      <c r="AB138" s="494"/>
      <c r="AC138" s="494"/>
      <c r="AD138" s="624"/>
      <c r="AE138" s="625"/>
    </row>
    <row r="139" spans="1:31" ht="15" customHeight="1">
      <c r="A139" s="465"/>
      <c r="B139" s="477" t="str">
        <f>IF('Bendras vertinimas'!$B$32="","",'Bendras vertinimas'!$B$32)</f>
        <v>Tiekėjas 13</v>
      </c>
      <c r="C139" s="226"/>
      <c r="D139" s="226"/>
      <c r="E139" s="226"/>
      <c r="F139" s="329"/>
      <c r="G139" s="329"/>
      <c r="H139" s="448" t="str">
        <f t="shared" si="6"/>
        <v/>
      </c>
      <c r="I139" s="448" t="str">
        <f t="shared" si="7"/>
        <v/>
      </c>
      <c r="J139" s="448" t="str">
        <f t="shared" si="8"/>
        <v/>
      </c>
      <c r="K139" s="448" t="str">
        <f t="shared" si="9"/>
        <v/>
      </c>
      <c r="L139" s="329"/>
      <c r="M139" s="316"/>
      <c r="O139" s="529"/>
      <c r="AB139" s="494"/>
      <c r="AC139" s="494"/>
      <c r="AD139" s="624"/>
      <c r="AE139" s="625"/>
    </row>
    <row r="140" spans="1:31" ht="15" customHeight="1">
      <c r="A140" s="465"/>
      <c r="B140" s="477" t="str">
        <f>IF('Bendras vertinimas'!$B$33="","",'Bendras vertinimas'!$B$33)</f>
        <v>Tiekėjas 14</v>
      </c>
      <c r="C140" s="226"/>
      <c r="D140" s="226"/>
      <c r="E140" s="226"/>
      <c r="F140" s="329"/>
      <c r="G140" s="329"/>
      <c r="H140" s="448" t="str">
        <f t="shared" si="6"/>
        <v/>
      </c>
      <c r="I140" s="448" t="str">
        <f t="shared" si="7"/>
        <v/>
      </c>
      <c r="J140" s="448" t="str">
        <f t="shared" si="8"/>
        <v/>
      </c>
      <c r="K140" s="448" t="str">
        <f t="shared" si="9"/>
        <v/>
      </c>
      <c r="L140" s="329"/>
      <c r="M140" s="316"/>
      <c r="O140" s="529"/>
      <c r="AB140" s="494"/>
      <c r="AC140" s="494"/>
      <c r="AD140" s="624"/>
      <c r="AE140" s="625"/>
    </row>
    <row r="141" spans="1:31" ht="15" customHeight="1">
      <c r="A141" s="465"/>
      <c r="B141" s="477" t="str">
        <f>IF('Bendras vertinimas'!$B$34="","",'Bendras vertinimas'!$B$34)</f>
        <v>Tiekėjas 15</v>
      </c>
      <c r="C141" s="226"/>
      <c r="D141" s="226"/>
      <c r="E141" s="226"/>
      <c r="F141" s="329"/>
      <c r="G141" s="329"/>
      <c r="H141" s="448" t="str">
        <f t="shared" si="6"/>
        <v/>
      </c>
      <c r="I141" s="448" t="str">
        <f t="shared" si="7"/>
        <v/>
      </c>
      <c r="J141" s="448" t="str">
        <f t="shared" si="8"/>
        <v/>
      </c>
      <c r="K141" s="448" t="str">
        <f t="shared" si="9"/>
        <v/>
      </c>
      <c r="L141" s="329"/>
      <c r="M141" s="316"/>
      <c r="O141" s="529"/>
      <c r="AB141" s="494"/>
      <c r="AC141" s="494"/>
      <c r="AD141" s="624"/>
      <c r="AE141" s="625"/>
    </row>
    <row r="142" spans="1:31" ht="15" customHeight="1">
      <c r="A142" s="465"/>
      <c r="B142" s="477" t="str">
        <f>IF('Bendras vertinimas'!$B$35="","",'Bendras vertinimas'!$B$35)</f>
        <v>Tiekėjas 16</v>
      </c>
      <c r="C142" s="226"/>
      <c r="D142" s="226"/>
      <c r="E142" s="226"/>
      <c r="F142" s="329"/>
      <c r="G142" s="329"/>
      <c r="H142" s="448" t="str">
        <f t="shared" si="6"/>
        <v/>
      </c>
      <c r="I142" s="448" t="str">
        <f t="shared" si="7"/>
        <v/>
      </c>
      <c r="J142" s="448" t="str">
        <f t="shared" si="8"/>
        <v/>
      </c>
      <c r="K142" s="448" t="str">
        <f t="shared" si="9"/>
        <v/>
      </c>
      <c r="L142" s="329"/>
      <c r="M142" s="316"/>
      <c r="O142" s="529"/>
      <c r="AB142" s="494"/>
      <c r="AC142" s="494"/>
      <c r="AD142" s="624"/>
      <c r="AE142" s="625"/>
    </row>
    <row r="143" spans="1:31" ht="15" customHeight="1">
      <c r="A143" s="465"/>
      <c r="B143" s="477" t="str">
        <f>IF('Bendras vertinimas'!$B$36="","",'Bendras vertinimas'!$B$36)</f>
        <v>Tiekėjas 17</v>
      </c>
      <c r="C143" s="226"/>
      <c r="D143" s="226"/>
      <c r="E143" s="226"/>
      <c r="F143" s="329"/>
      <c r="G143" s="329"/>
      <c r="H143" s="448" t="str">
        <f t="shared" si="6"/>
        <v/>
      </c>
      <c r="I143" s="448" t="str">
        <f t="shared" si="7"/>
        <v/>
      </c>
      <c r="J143" s="448" t="str">
        <f t="shared" si="8"/>
        <v/>
      </c>
      <c r="K143" s="448" t="str">
        <f t="shared" si="9"/>
        <v/>
      </c>
      <c r="L143" s="329"/>
      <c r="M143" s="316"/>
      <c r="O143" s="529"/>
      <c r="AB143" s="494"/>
      <c r="AC143" s="494"/>
      <c r="AD143" s="624"/>
      <c r="AE143" s="625"/>
    </row>
    <row r="144" spans="1:31" ht="15" customHeight="1">
      <c r="A144" s="465"/>
      <c r="B144" s="477" t="str">
        <f>IF('Bendras vertinimas'!$B$37="","",'Bendras vertinimas'!$B$37)</f>
        <v>Tiekėjas 18</v>
      </c>
      <c r="C144" s="226"/>
      <c r="D144" s="226"/>
      <c r="E144" s="226"/>
      <c r="F144" s="329"/>
      <c r="G144" s="329"/>
      <c r="H144" s="448" t="str">
        <f t="shared" si="6"/>
        <v/>
      </c>
      <c r="I144" s="448" t="str">
        <f t="shared" si="7"/>
        <v/>
      </c>
      <c r="J144" s="448" t="str">
        <f t="shared" si="8"/>
        <v/>
      </c>
      <c r="K144" s="448" t="str">
        <f t="shared" si="9"/>
        <v/>
      </c>
      <c r="L144" s="329"/>
      <c r="M144" s="316"/>
      <c r="O144" s="529"/>
      <c r="AB144" s="494"/>
      <c r="AC144" s="494"/>
      <c r="AD144" s="624"/>
      <c r="AE144" s="625"/>
    </row>
    <row r="145" spans="1:31" ht="15" customHeight="1">
      <c r="A145" s="465"/>
      <c r="B145" s="477" t="str">
        <f>IF('Bendras vertinimas'!$B$38="","",'Bendras vertinimas'!$B$38)</f>
        <v>Tiekėjas 19</v>
      </c>
      <c r="C145" s="226"/>
      <c r="D145" s="226"/>
      <c r="E145" s="226"/>
      <c r="F145" s="329"/>
      <c r="G145" s="329"/>
      <c r="H145" s="448" t="str">
        <f t="shared" si="6"/>
        <v/>
      </c>
      <c r="I145" s="448" t="str">
        <f t="shared" si="7"/>
        <v/>
      </c>
      <c r="J145" s="448" t="str">
        <f t="shared" si="8"/>
        <v/>
      </c>
      <c r="K145" s="448" t="str">
        <f t="shared" si="9"/>
        <v/>
      </c>
      <c r="L145" s="329"/>
      <c r="M145" s="316"/>
      <c r="O145" s="529"/>
      <c r="AB145" s="494"/>
      <c r="AC145" s="494"/>
      <c r="AD145" s="624"/>
      <c r="AE145" s="625"/>
    </row>
    <row r="146" spans="1:31" ht="15" customHeight="1">
      <c r="A146" s="465"/>
      <c r="B146" s="477" t="str">
        <f>IF('Bendras vertinimas'!$B$39="","",'Bendras vertinimas'!$B$39)</f>
        <v>Tiekėjas 20</v>
      </c>
      <c r="C146" s="226"/>
      <c r="D146" s="226"/>
      <c r="E146" s="226"/>
      <c r="F146" s="329"/>
      <c r="G146" s="329"/>
      <c r="H146" s="448" t="str">
        <f t="shared" si="6"/>
        <v/>
      </c>
      <c r="I146" s="448" t="str">
        <f t="shared" si="7"/>
        <v/>
      </c>
      <c r="J146" s="448" t="str">
        <f t="shared" si="8"/>
        <v/>
      </c>
      <c r="K146" s="448" t="str">
        <f t="shared" si="9"/>
        <v/>
      </c>
      <c r="L146" s="329"/>
      <c r="M146" s="316"/>
      <c r="O146" s="529"/>
      <c r="AB146" s="494"/>
      <c r="AC146" s="494"/>
      <c r="AD146" s="624"/>
      <c r="AE146" s="625"/>
    </row>
    <row r="147" spans="1:31" ht="9.9499999999999993" customHeight="1">
      <c r="A147" s="465"/>
      <c r="B147" s="444"/>
      <c r="C147" s="444"/>
      <c r="D147" s="444"/>
      <c r="E147" s="316"/>
      <c r="F147" s="316"/>
      <c r="G147" s="316"/>
      <c r="H147" s="316"/>
      <c r="I147" s="316"/>
      <c r="J147" s="316"/>
      <c r="K147" s="316"/>
      <c r="L147" s="316"/>
      <c r="M147" s="316"/>
      <c r="O147" s="529"/>
      <c r="AB147" s="494"/>
      <c r="AC147" s="494"/>
      <c r="AD147" s="624"/>
      <c r="AE147" s="625"/>
    </row>
    <row r="148" spans="1:31" ht="5.0999999999999996" customHeight="1">
      <c r="A148" s="529"/>
      <c r="B148" s="529"/>
      <c r="C148" s="671"/>
      <c r="D148" s="671"/>
      <c r="E148" s="671"/>
      <c r="F148" s="671"/>
      <c r="G148" s="529"/>
      <c r="H148" s="529"/>
      <c r="I148" s="529"/>
      <c r="J148" s="529"/>
      <c r="K148" s="465"/>
      <c r="L148" s="465"/>
      <c r="M148" s="465"/>
      <c r="N148" s="529"/>
      <c r="O148" s="529"/>
      <c r="AB148" s="636"/>
      <c r="AC148" s="636"/>
      <c r="AD148" s="624"/>
      <c r="AE148" s="625"/>
    </row>
    <row r="149" spans="1:31">
      <c r="A149" s="328"/>
      <c r="B149" s="625"/>
      <c r="C149" s="625"/>
      <c r="D149" s="625"/>
      <c r="E149" s="625"/>
      <c r="F149" s="625"/>
      <c r="G149" s="328"/>
      <c r="H149" s="328"/>
      <c r="I149" s="328"/>
      <c r="J149" s="328"/>
      <c r="L149" s="142"/>
      <c r="M149" s="158" t="s">
        <v>631</v>
      </c>
      <c r="AB149" s="556"/>
      <c r="AC149" s="556"/>
      <c r="AD149" s="624"/>
      <c r="AE149" s="625"/>
    </row>
    <row r="150" spans="1:31">
      <c r="A150" s="328"/>
      <c r="B150" s="328"/>
      <c r="C150" s="328"/>
      <c r="D150" s="328"/>
      <c r="E150" s="328"/>
      <c r="F150" s="328"/>
      <c r="G150" s="328"/>
      <c r="H150" s="328"/>
      <c r="I150" s="328"/>
      <c r="J150" s="328"/>
      <c r="AB150" s="556"/>
      <c r="AC150" s="556"/>
      <c r="AD150" s="624"/>
      <c r="AE150" s="625"/>
    </row>
    <row r="151" spans="1:31">
      <c r="A151" s="328"/>
      <c r="B151" s="328"/>
      <c r="C151" s="328"/>
      <c r="D151" s="328"/>
      <c r="E151" s="328"/>
      <c r="F151" s="328"/>
      <c r="G151" s="328"/>
      <c r="H151" s="328"/>
      <c r="I151" s="328"/>
      <c r="J151" s="328"/>
      <c r="AB151" s="556"/>
      <c r="AC151" s="556"/>
      <c r="AD151" s="624"/>
      <c r="AE151" s="625"/>
    </row>
    <row r="152" spans="1:31">
      <c r="A152" s="328"/>
      <c r="B152" s="328"/>
      <c r="C152" s="328"/>
      <c r="D152" s="328"/>
      <c r="E152" s="328"/>
      <c r="F152" s="328"/>
      <c r="G152" s="328"/>
      <c r="H152" s="328"/>
      <c r="I152" s="328"/>
      <c r="J152" s="328"/>
      <c r="AB152" s="556"/>
      <c r="AC152" s="556"/>
      <c r="AD152" s="624"/>
      <c r="AE152" s="625"/>
    </row>
    <row r="153" spans="1:31" hidden="1">
      <c r="A153" s="328"/>
      <c r="B153" s="328"/>
      <c r="C153" s="328"/>
      <c r="D153" s="328"/>
      <c r="E153" s="328"/>
      <c r="F153" s="328"/>
      <c r="G153" s="328"/>
      <c r="H153" s="328"/>
      <c r="I153" s="672" t="s">
        <v>346</v>
      </c>
      <c r="J153" s="1200"/>
      <c r="K153" s="1200"/>
      <c r="L153" s="1200"/>
      <c r="AB153" s="556"/>
      <c r="AC153" s="556"/>
      <c r="AD153" s="624"/>
      <c r="AE153" s="625"/>
    </row>
    <row r="154" spans="1:31" hidden="1">
      <c r="A154" s="328"/>
      <c r="B154" s="328"/>
      <c r="C154" s="328"/>
      <c r="D154" s="328"/>
      <c r="E154" s="328"/>
      <c r="F154" s="328"/>
      <c r="G154" s="328"/>
      <c r="H154" s="328"/>
      <c r="I154" s="500"/>
      <c r="J154" s="317">
        <f>IF(AE33=TRUE,L34,0)</f>
        <v>0</v>
      </c>
      <c r="K154" s="317">
        <f>IF(AE35=TRUE,L36,0)</f>
        <v>0</v>
      </c>
      <c r="L154" s="317">
        <f>IF(AE37=TRUE,L38,0)</f>
        <v>0</v>
      </c>
      <c r="M154" s="307" t="s">
        <v>123</v>
      </c>
      <c r="N154" s="289"/>
      <c r="AB154" s="556"/>
      <c r="AC154" s="556"/>
      <c r="AD154" s="624"/>
      <c r="AE154" s="625"/>
    </row>
    <row r="155" spans="1:31" hidden="1">
      <c r="A155" s="328"/>
      <c r="B155" s="500"/>
      <c r="C155" s="328"/>
      <c r="D155" s="328"/>
      <c r="E155" s="328"/>
      <c r="F155" s="328"/>
      <c r="G155" s="328"/>
      <c r="H155" s="328"/>
      <c r="J155" s="307">
        <f>IF(J154=0,0,MAX($I155:I155)+1)</f>
        <v>0</v>
      </c>
      <c r="K155" s="307">
        <f>IF(K154=0,0,MAX($I155:J155)+1)</f>
        <v>0</v>
      </c>
      <c r="L155" s="307">
        <f>IF(L154=0,0,MAX($I155:K155)+1)</f>
        <v>0</v>
      </c>
      <c r="M155" s="307" t="s">
        <v>394</v>
      </c>
      <c r="N155" s="307"/>
      <c r="AB155" s="556"/>
      <c r="AC155" s="556"/>
      <c r="AD155" s="624"/>
      <c r="AE155" s="625"/>
    </row>
    <row r="156" spans="1:31" hidden="1">
      <c r="A156" s="328"/>
      <c r="B156" s="537"/>
      <c r="J156" s="307">
        <f>IFERROR(IF(J154=0,0,J154/SUM($J154:$L154)),"")</f>
        <v>0</v>
      </c>
      <c r="K156" s="307">
        <f>IFERROR(IF(K154=0,0,K154/SUM($J154:$L154)),"")</f>
        <v>0</v>
      </c>
      <c r="L156" s="307">
        <f>IFERROR(IF(L154=0,0,L154/SUM($J154:$L154)),"")</f>
        <v>0</v>
      </c>
      <c r="M156" s="307" t="s">
        <v>395</v>
      </c>
      <c r="N156" s="307"/>
      <c r="AB156" s="328"/>
      <c r="AC156" s="328"/>
      <c r="AD156" s="624"/>
      <c r="AE156" s="625"/>
    </row>
    <row r="157" spans="1:31" hidden="1">
      <c r="A157" s="328"/>
      <c r="B157" s="328"/>
      <c r="J157" s="307">
        <f>ROUND(J156,$N157)</f>
        <v>0</v>
      </c>
      <c r="K157" s="307">
        <f>ROUND(K156,$N157)</f>
        <v>0</v>
      </c>
      <c r="L157" s="307">
        <f>ROUND(L156,$N157)</f>
        <v>0</v>
      </c>
      <c r="M157" s="307" t="s">
        <v>396</v>
      </c>
      <c r="N157" s="307">
        <v>3</v>
      </c>
      <c r="AB157" s="328"/>
      <c r="AC157" s="328"/>
      <c r="AD157" s="624"/>
      <c r="AE157" s="625"/>
    </row>
    <row r="158" spans="1:31" hidden="1">
      <c r="A158" s="328"/>
      <c r="B158" s="328"/>
      <c r="J158" s="307">
        <f>IF(J155=MAX($J155:$L155),0,1)</f>
        <v>0</v>
      </c>
      <c r="K158" s="307">
        <f>IF(K155=MAX($J155:$L155),0,1)</f>
        <v>0</v>
      </c>
      <c r="L158" s="307">
        <f>IF(L155=MAX($J155:$L155),0,1)</f>
        <v>0</v>
      </c>
      <c r="M158" s="307"/>
      <c r="N158" s="307"/>
      <c r="AB158" s="328"/>
      <c r="AC158" s="328"/>
      <c r="AD158" s="624"/>
      <c r="AE158" s="625"/>
    </row>
    <row r="159" spans="1:31" hidden="1">
      <c r="A159" s="328"/>
      <c r="B159" s="328"/>
      <c r="J159" s="307">
        <f>IF(J158=0,1-SUMIFS($J157:$L157,$J158:$L158,1),J157)</f>
        <v>1</v>
      </c>
      <c r="K159" s="307">
        <f>IF(K158=0,1-SUMIFS($J157:$L157,$J158:$L158,1),K157)</f>
        <v>1</v>
      </c>
      <c r="L159" s="307">
        <f>IF(L158=0,1-SUMIFS($J157:$L157,$J158:$L158,1),L157)</f>
        <v>1</v>
      </c>
      <c r="M159" s="307" t="s">
        <v>397</v>
      </c>
      <c r="N159" s="307">
        <f>SUM(J159:L159)</f>
        <v>3</v>
      </c>
    </row>
    <row r="160" spans="1:31" hidden="1">
      <c r="A160" s="328"/>
      <c r="B160" s="328"/>
    </row>
    <row r="161" spans="1:14" hidden="1">
      <c r="A161" s="328"/>
      <c r="B161" s="328"/>
      <c r="C161" s="673">
        <f>AF33</f>
        <v>1</v>
      </c>
      <c r="D161" s="673">
        <f>AF35</f>
        <v>1</v>
      </c>
      <c r="E161" s="673">
        <f>AF37</f>
        <v>1</v>
      </c>
      <c r="F161" s="537"/>
      <c r="G161" s="328"/>
      <c r="H161" s="673">
        <f>C161</f>
        <v>1</v>
      </c>
      <c r="I161" s="673">
        <f>D161</f>
        <v>1</v>
      </c>
      <c r="J161" s="673">
        <f>E161</f>
        <v>1</v>
      </c>
    </row>
    <row r="162" spans="1:14" hidden="1">
      <c r="A162" s="328"/>
      <c r="B162" s="328"/>
      <c r="C162" s="328"/>
      <c r="D162" s="328"/>
      <c r="E162" s="328"/>
      <c r="F162" s="328"/>
      <c r="G162" s="328"/>
      <c r="H162" s="342"/>
      <c r="I162" s="328"/>
      <c r="J162" s="328"/>
    </row>
    <row r="163" spans="1:14" hidden="1">
      <c r="A163" s="328"/>
      <c r="B163" s="328"/>
      <c r="C163" s="328"/>
      <c r="D163" s="328"/>
      <c r="E163" s="328"/>
      <c r="F163" s="328"/>
      <c r="G163" s="328"/>
      <c r="H163" s="328"/>
    </row>
    <row r="164" spans="1:14" hidden="1">
      <c r="A164" s="328"/>
      <c r="B164" s="328"/>
      <c r="F164" s="328"/>
      <c r="G164" s="328"/>
      <c r="H164" s="328"/>
    </row>
    <row r="165" spans="1:14" hidden="1">
      <c r="A165" s="328"/>
      <c r="B165" s="328"/>
      <c r="C165" s="328"/>
      <c r="D165" s="328"/>
      <c r="E165" s="328"/>
      <c r="F165" s="328"/>
      <c r="G165" s="328"/>
      <c r="H165" s="328"/>
      <c r="I165" s="328"/>
    </row>
    <row r="166" spans="1:14" hidden="1">
      <c r="A166" s="328"/>
      <c r="B166" s="328"/>
      <c r="D166" s="328"/>
      <c r="E166" s="328"/>
      <c r="F166" s="328"/>
      <c r="G166" s="328"/>
      <c r="H166" s="328"/>
      <c r="I166" s="672" t="s">
        <v>347</v>
      </c>
      <c r="J166" s="1200"/>
      <c r="K166" s="1200"/>
      <c r="L166" s="1200"/>
    </row>
    <row r="167" spans="1:14" hidden="1">
      <c r="A167" s="328"/>
      <c r="B167" s="328"/>
      <c r="C167" s="328"/>
      <c r="D167" s="328"/>
      <c r="E167" s="328"/>
      <c r="F167" s="328"/>
      <c r="G167" s="328"/>
      <c r="H167" s="328"/>
      <c r="I167" s="500"/>
      <c r="J167" s="317">
        <f>IF(AE54=TRUE,L55,0)</f>
        <v>0</v>
      </c>
      <c r="K167" s="317">
        <f>IF(AE56=TRUE,L57,0)</f>
        <v>0</v>
      </c>
      <c r="L167" s="317">
        <f>IF(AE58=TRUE,L59,0)</f>
        <v>0</v>
      </c>
      <c r="M167" s="307" t="s">
        <v>123</v>
      </c>
      <c r="N167" s="289"/>
    </row>
    <row r="168" spans="1:14" hidden="1">
      <c r="D168" s="328"/>
      <c r="E168" s="328"/>
      <c r="F168" s="328"/>
      <c r="G168" s="328"/>
      <c r="H168" s="328"/>
      <c r="I168" s="328"/>
      <c r="J168" s="307">
        <f>IF(J167=0,0,MAX($I168:I168)+1)</f>
        <v>0</v>
      </c>
      <c r="K168" s="307">
        <f>IF(K167=0,0,MAX($I168:J168)+1)</f>
        <v>0</v>
      </c>
      <c r="L168" s="307">
        <f>IF(L167=0,0,MAX($I168:K168)+1)</f>
        <v>0</v>
      </c>
      <c r="M168" s="307" t="s">
        <v>394</v>
      </c>
      <c r="N168" s="307"/>
    </row>
    <row r="169" spans="1:14" hidden="1">
      <c r="J169" s="307">
        <f>IFERROR(IF(J167=0,0,J167/SUM($J167:$L167)),"")</f>
        <v>0</v>
      </c>
      <c r="K169" s="307">
        <f>IFERROR(IF(K167=0,0,K167/SUM($J167:$L167)),"")</f>
        <v>0</v>
      </c>
      <c r="L169" s="307">
        <f>IFERROR(IF(L167=0,0,L167/SUM($J167:$L167)),"")</f>
        <v>0</v>
      </c>
      <c r="M169" s="307" t="s">
        <v>395</v>
      </c>
      <c r="N169" s="307"/>
    </row>
    <row r="170" spans="1:14" hidden="1">
      <c r="J170" s="307">
        <f>ROUND(J169,$N170)</f>
        <v>0</v>
      </c>
      <c r="K170" s="307">
        <f>ROUND(K169,$N170)</f>
        <v>0</v>
      </c>
      <c r="L170" s="307">
        <f>ROUND(L169,$N170)</f>
        <v>0</v>
      </c>
      <c r="M170" s="307" t="s">
        <v>396</v>
      </c>
      <c r="N170" s="307">
        <v>3</v>
      </c>
    </row>
    <row r="171" spans="1:14" hidden="1">
      <c r="J171" s="307">
        <f>IF(J168=MAX($J168:$L168),0,1)</f>
        <v>0</v>
      </c>
      <c r="K171" s="307">
        <f>IF(K168=MAX($J168:$L168),0,1)</f>
        <v>0</v>
      </c>
      <c r="L171" s="307">
        <f>IF(L168=MAX($J168:$L168),0,1)</f>
        <v>0</v>
      </c>
      <c r="M171" s="307"/>
      <c r="N171" s="307"/>
    </row>
    <row r="172" spans="1:14" hidden="1">
      <c r="J172" s="307">
        <f>IF(J171=0,1-SUMIFS($J170:$L170,$J171:$L171,1),J170)</f>
        <v>1</v>
      </c>
      <c r="K172" s="307">
        <f>IF(K171=0,1-SUMIFS($J170:$L170,$J171:$L171,1),K170)</f>
        <v>1</v>
      </c>
      <c r="L172" s="307">
        <f>IF(L171=0,1-SUMIFS($J170:$L170,$J171:$L171,1),L170)</f>
        <v>1</v>
      </c>
      <c r="M172" s="307" t="s">
        <v>397</v>
      </c>
      <c r="N172" s="307">
        <f>SUM(J172:L172)</f>
        <v>3</v>
      </c>
    </row>
    <row r="173" spans="1:14" hidden="1"/>
    <row r="174" spans="1:14" hidden="1">
      <c r="C174" s="673">
        <f>AF54</f>
        <v>1</v>
      </c>
      <c r="D174" s="673">
        <f>AF56</f>
        <v>1</v>
      </c>
      <c r="E174" s="673">
        <f>AF58</f>
        <v>1</v>
      </c>
      <c r="F174" s="328"/>
      <c r="G174" s="328"/>
      <c r="H174" s="673">
        <f>C174</f>
        <v>1</v>
      </c>
      <c r="I174" s="673">
        <f>D174</f>
        <v>1</v>
      </c>
      <c r="J174" s="673">
        <f>E174</f>
        <v>1</v>
      </c>
    </row>
  </sheetData>
  <sheetProtection algorithmName="SHA-512" hashValue="4qnma0fvyhBuRKAG/XPctojsXEzOnJ+XxWylLewiA8onGaf4VV9m7XjPx00n1+r7gL1gzVGVgpdz9Vd99GpGtw==" saltValue="F7zUTgG+YexqBfGACEU/yw==" spinCount="100000" sheet="1" objects="1" scenarios="1" formatCells="0" formatColumns="0"/>
  <customSheetViews>
    <customSheetView guid="{AE7FCA23-A141-42BB-B68F-DD99A7DC8BEA}" showPageBreaks="1" showGridLines="0" printArea="1" hiddenRows="1" hiddenColumns="1" topLeftCell="A78">
      <selection activeCell="D60" sqref="D60:L61"/>
      <rowBreaks count="2" manualBreakCount="2">
        <brk id="31" max="16383" man="1"/>
        <brk id="55" max="16383" man="1"/>
      </rowBreaks>
      <pageMargins left="0.39370078740157483" right="0.39370078740157483" top="0.39370078740157483" bottom="0.19685039370078741" header="0.31496062992125984" footer="0.31496062992125984"/>
      <pageSetup paperSize="9" orientation="landscape" r:id="rId1"/>
    </customSheetView>
    <customSheetView guid="{A2242E59-B958-429D-B3CE-85E415A7ABA5}" showGridLines="0" printArea="1" hiddenRows="1" hiddenColumns="1" topLeftCell="A42">
      <selection activeCell="T67" sqref="T67"/>
      <rowBreaks count="2" manualBreakCount="2">
        <brk id="31" max="16383" man="1"/>
        <brk id="55" max="16383" man="1"/>
      </rowBreaks>
      <pageMargins left="0.39370078740157483" right="0.39370078740157483" top="0.39370078740157483" bottom="0.19685039370078741" header="0.31496062992125984" footer="0.31496062992125984"/>
      <pageSetup paperSize="9" orientation="landscape" r:id="rId2"/>
    </customSheetView>
  </customSheetViews>
  <mergeCells count="86">
    <mergeCell ref="B30:I30"/>
    <mergeCell ref="B28:J29"/>
    <mergeCell ref="B22:C22"/>
    <mergeCell ref="D22:L22"/>
    <mergeCell ref="D23:L26"/>
    <mergeCell ref="B23:C26"/>
    <mergeCell ref="A1:N1"/>
    <mergeCell ref="A8:M8"/>
    <mergeCell ref="A10:M10"/>
    <mergeCell ref="A7:AA7"/>
    <mergeCell ref="B16:M20"/>
    <mergeCell ref="B13:M14"/>
    <mergeCell ref="D55:J55"/>
    <mergeCell ref="B51:I51"/>
    <mergeCell ref="B60:C61"/>
    <mergeCell ref="B64:C64"/>
    <mergeCell ref="B71:C71"/>
    <mergeCell ref="B67:C67"/>
    <mergeCell ref="D67:M68"/>
    <mergeCell ref="D58:J58"/>
    <mergeCell ref="K58:K59"/>
    <mergeCell ref="D59:J59"/>
    <mergeCell ref="B32:J32"/>
    <mergeCell ref="B35:C36"/>
    <mergeCell ref="D35:J35"/>
    <mergeCell ref="K35:K36"/>
    <mergeCell ref="D36:J36"/>
    <mergeCell ref="B33:C34"/>
    <mergeCell ref="D33:J33"/>
    <mergeCell ref="K33:K34"/>
    <mergeCell ref="D34:J34"/>
    <mergeCell ref="B37:C38"/>
    <mergeCell ref="D37:J37"/>
    <mergeCell ref="K37:K38"/>
    <mergeCell ref="D38:J38"/>
    <mergeCell ref="D64:M65"/>
    <mergeCell ref="B39:C40"/>
    <mergeCell ref="D39:L40"/>
    <mergeCell ref="B62:M63"/>
    <mergeCell ref="K49:L49"/>
    <mergeCell ref="D60:L61"/>
    <mergeCell ref="B53:J53"/>
    <mergeCell ref="B54:C55"/>
    <mergeCell ref="D54:J54"/>
    <mergeCell ref="K54:K55"/>
    <mergeCell ref="D57:J57"/>
    <mergeCell ref="B58:C59"/>
    <mergeCell ref="C95:E95"/>
    <mergeCell ref="C124:E124"/>
    <mergeCell ref="H124:K125"/>
    <mergeCell ref="H95:K95"/>
    <mergeCell ref="B95:B97"/>
    <mergeCell ref="B124:B126"/>
    <mergeCell ref="B119:M119"/>
    <mergeCell ref="P25:P31"/>
    <mergeCell ref="Q22:Z22"/>
    <mergeCell ref="Q23:Z24"/>
    <mergeCell ref="Q25:Z31"/>
    <mergeCell ref="B90:M90"/>
    <mergeCell ref="B88:M88"/>
    <mergeCell ref="B70:M70"/>
    <mergeCell ref="D71:M73"/>
    <mergeCell ref="B43:C43"/>
    <mergeCell ref="D43:L43"/>
    <mergeCell ref="B44:C47"/>
    <mergeCell ref="D44:L47"/>
    <mergeCell ref="B49:J50"/>
    <mergeCell ref="B56:C57"/>
    <mergeCell ref="D56:J56"/>
    <mergeCell ref="K56:K57"/>
    <mergeCell ref="Q32:Z35"/>
    <mergeCell ref="P32:P35"/>
    <mergeCell ref="Q36:Z38"/>
    <mergeCell ref="P36:P38"/>
    <mergeCell ref="P39:P40"/>
    <mergeCell ref="Q39:Z42"/>
    <mergeCell ref="Q51:Z55"/>
    <mergeCell ref="P51:P55"/>
    <mergeCell ref="P56:P57"/>
    <mergeCell ref="Q56:Z57"/>
    <mergeCell ref="P43:P46"/>
    <mergeCell ref="Q43:Z46"/>
    <mergeCell ref="P47:P48"/>
    <mergeCell ref="Q47:Z48"/>
    <mergeCell ref="P49:P50"/>
    <mergeCell ref="Q49:Z50"/>
  </mergeCells>
  <conditionalFormatting sqref="C96:E117">
    <cfRule type="expression" dxfId="78" priority="35">
      <formula>C$161=1</formula>
    </cfRule>
  </conditionalFormatting>
  <conditionalFormatting sqref="C125:E146">
    <cfRule type="expression" dxfId="77" priority="38">
      <formula>C$174=1</formula>
    </cfRule>
  </conditionalFormatting>
  <conditionalFormatting sqref="B33:L38 B54:L59">
    <cfRule type="expression" dxfId="76" priority="209">
      <formula>$AF33=1</formula>
    </cfRule>
  </conditionalFormatting>
  <dataValidations count="2">
    <dataValidation type="list" allowBlank="1" showInputMessage="1" showErrorMessage="1" sqref="D37:J37 D33 D35">
      <formula1>INDIRECT($AH$33)</formula1>
    </dataValidation>
    <dataValidation type="list" allowBlank="1" showInputMessage="1" showErrorMessage="1" sqref="D54:J54 D58:J58 D56:J56">
      <formula1>INDIRECT($AH$67)</formula1>
    </dataValidation>
  </dataValidations>
  <pageMargins left="0.39370078740157483" right="0.39370078740157483" top="0.39370078740157483" bottom="0.19685039370078741" header="0.31496062992125984" footer="0.31496062992125984"/>
  <pageSetup paperSize="9" orientation="landscape" r:id="rId3"/>
  <rowBreaks count="2" manualBreakCount="2">
    <brk id="31" max="16383" man="1"/>
    <brk id="55"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84995" r:id="rId6" name="Check Box 3">
              <controlPr locked="0" defaultSize="0" autoFill="0" autoLine="0" autoPict="0">
                <anchor moveWithCells="1">
                  <from>
                    <xdr:col>10</xdr:col>
                    <xdr:colOff>171450</xdr:colOff>
                    <xdr:row>32</xdr:row>
                    <xdr:rowOff>247650</xdr:rowOff>
                  </from>
                  <to>
                    <xdr:col>10</xdr:col>
                    <xdr:colOff>447675</xdr:colOff>
                    <xdr:row>33</xdr:row>
                    <xdr:rowOff>85725</xdr:rowOff>
                  </to>
                </anchor>
              </controlPr>
            </control>
          </mc:Choice>
        </mc:AlternateContent>
        <mc:AlternateContent xmlns:mc="http://schemas.openxmlformats.org/markup-compatibility/2006">
          <mc:Choice Requires="x14">
            <control shapeId="84996" r:id="rId7" name="Check Box 4">
              <controlPr locked="0" defaultSize="0" autoFill="0" autoLine="0" autoPict="0">
                <anchor moveWithCells="1">
                  <from>
                    <xdr:col>10</xdr:col>
                    <xdr:colOff>180975</xdr:colOff>
                    <xdr:row>34</xdr:row>
                    <xdr:rowOff>266700</xdr:rowOff>
                  </from>
                  <to>
                    <xdr:col>10</xdr:col>
                    <xdr:colOff>457200</xdr:colOff>
                    <xdr:row>35</xdr:row>
                    <xdr:rowOff>152400</xdr:rowOff>
                  </to>
                </anchor>
              </controlPr>
            </control>
          </mc:Choice>
        </mc:AlternateContent>
        <mc:AlternateContent xmlns:mc="http://schemas.openxmlformats.org/markup-compatibility/2006">
          <mc:Choice Requires="x14">
            <control shapeId="84997" r:id="rId8" name="Check Box 5">
              <controlPr locked="0" defaultSize="0" autoFill="0" autoLine="0" autoPict="0">
                <anchor moveWithCells="1">
                  <from>
                    <xdr:col>10</xdr:col>
                    <xdr:colOff>180975</xdr:colOff>
                    <xdr:row>36</xdr:row>
                    <xdr:rowOff>228600</xdr:rowOff>
                  </from>
                  <to>
                    <xdr:col>10</xdr:col>
                    <xdr:colOff>457200</xdr:colOff>
                    <xdr:row>37</xdr:row>
                    <xdr:rowOff>47625</xdr:rowOff>
                  </to>
                </anchor>
              </controlPr>
            </control>
          </mc:Choice>
        </mc:AlternateContent>
        <mc:AlternateContent xmlns:mc="http://schemas.openxmlformats.org/markup-compatibility/2006">
          <mc:Choice Requires="x14">
            <control shapeId="84998" r:id="rId9" name="Check Box 6">
              <controlPr locked="0" defaultSize="0" autoFill="0" autoLine="0" autoPict="0">
                <anchor moveWithCells="1">
                  <from>
                    <xdr:col>10</xdr:col>
                    <xdr:colOff>171450</xdr:colOff>
                    <xdr:row>53</xdr:row>
                    <xdr:rowOff>247650</xdr:rowOff>
                  </from>
                  <to>
                    <xdr:col>10</xdr:col>
                    <xdr:colOff>447675</xdr:colOff>
                    <xdr:row>54</xdr:row>
                    <xdr:rowOff>228600</xdr:rowOff>
                  </to>
                </anchor>
              </controlPr>
            </control>
          </mc:Choice>
        </mc:AlternateContent>
        <mc:AlternateContent xmlns:mc="http://schemas.openxmlformats.org/markup-compatibility/2006">
          <mc:Choice Requires="x14">
            <control shapeId="84999" r:id="rId10" name="Check Box 7">
              <controlPr locked="0" defaultSize="0" autoFill="0" autoLine="0" autoPict="0">
                <anchor moveWithCells="1">
                  <from>
                    <xdr:col>10</xdr:col>
                    <xdr:colOff>171450</xdr:colOff>
                    <xdr:row>55</xdr:row>
                    <xdr:rowOff>266700</xdr:rowOff>
                  </from>
                  <to>
                    <xdr:col>10</xdr:col>
                    <xdr:colOff>447675</xdr:colOff>
                    <xdr:row>56</xdr:row>
                    <xdr:rowOff>104775</xdr:rowOff>
                  </to>
                </anchor>
              </controlPr>
            </control>
          </mc:Choice>
        </mc:AlternateContent>
        <mc:AlternateContent xmlns:mc="http://schemas.openxmlformats.org/markup-compatibility/2006">
          <mc:Choice Requires="x14">
            <control shapeId="85000" r:id="rId11" name="Check Box 8">
              <controlPr locked="0" defaultSize="0" autoFill="0" autoLine="0" autoPict="0">
                <anchor moveWithCells="1">
                  <from>
                    <xdr:col>10</xdr:col>
                    <xdr:colOff>171450</xdr:colOff>
                    <xdr:row>57</xdr:row>
                    <xdr:rowOff>219075</xdr:rowOff>
                  </from>
                  <to>
                    <xdr:col>10</xdr:col>
                    <xdr:colOff>447675</xdr:colOff>
                    <xdr:row>58</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'6,7. P'!$O$5:$O$123</xm:f>
          </x14:formula1>
          <xm:sqref>B23</xm:sqref>
        </x14:dataValidation>
        <x14:dataValidation type="list" allowBlank="1" showInputMessage="1" showErrorMessage="1">
          <x14:formula1>
            <xm:f>'6,7. P'!$O$5:$O$13</xm:f>
          </x14:formula1>
          <xm:sqref>B44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58"/>
  <sheetViews>
    <sheetView topLeftCell="C1" workbookViewId="0">
      <selection activeCell="S13" sqref="S13"/>
    </sheetView>
  </sheetViews>
  <sheetFormatPr defaultRowHeight="15" customHeight="1"/>
  <cols>
    <col min="1" max="1" width="7.28515625" style="4" customWidth="1"/>
    <col min="2" max="2" width="10" style="49" customWidth="1"/>
    <col min="3" max="11" width="9.140625" style="49"/>
    <col min="12" max="12" width="9.140625" style="2"/>
    <col min="13" max="13" width="6.5703125" style="2" customWidth="1"/>
    <col min="14" max="14" width="18.5703125" style="2" customWidth="1"/>
    <col min="15" max="15" width="24.42578125" style="2" customWidth="1"/>
    <col min="16" max="16" width="4.5703125" style="2" customWidth="1"/>
    <col min="17" max="17" width="11.140625" style="2" customWidth="1"/>
    <col min="18" max="18" width="9.28515625" style="2" customWidth="1"/>
    <col min="19" max="19" width="18" style="2" customWidth="1"/>
    <col min="20" max="20" width="4.5703125" style="2" customWidth="1"/>
    <col min="21" max="21" width="9.140625" style="17"/>
    <col min="22" max="16384" width="9.140625" style="49"/>
  </cols>
  <sheetData>
    <row r="1" spans="1:22" ht="15" customHeight="1">
      <c r="A1" s="4" t="str">
        <f ca="1">MID(CELL("filename",$C$4),FIND("]",CELL("filename",$C$4))+1,255)</f>
        <v>6,7. P</v>
      </c>
    </row>
    <row r="2" spans="1:22" ht="15" customHeight="1">
      <c r="B2" s="31" t="s">
        <v>328</v>
      </c>
      <c r="C2" s="65"/>
      <c r="D2" s="65"/>
      <c r="E2" s="65"/>
      <c r="F2" s="65"/>
      <c r="G2" s="65"/>
      <c r="H2" s="65"/>
      <c r="I2" s="65"/>
      <c r="J2" s="65"/>
      <c r="K2" s="65"/>
    </row>
    <row r="3" spans="1:22" ht="15" customHeight="1">
      <c r="B3" s="45" t="s">
        <v>329</v>
      </c>
      <c r="C3" s="2294" t="s">
        <v>38</v>
      </c>
      <c r="D3" s="2294"/>
      <c r="E3" s="2294"/>
      <c r="F3" s="2294"/>
      <c r="G3" s="2294"/>
      <c r="H3" s="2294"/>
      <c r="I3" s="2294"/>
      <c r="J3" s="2294"/>
      <c r="K3" s="2294"/>
      <c r="L3" s="48"/>
      <c r="M3" s="48"/>
      <c r="N3" s="48"/>
      <c r="O3" s="48"/>
      <c r="P3" s="48"/>
      <c r="Q3" s="48" t="s">
        <v>616</v>
      </c>
      <c r="R3" s="48" t="s">
        <v>617</v>
      </c>
      <c r="S3" s="48"/>
      <c r="T3" s="48"/>
    </row>
    <row r="4" spans="1:22" ht="30" customHeight="1">
      <c r="B4" s="55"/>
      <c r="C4" s="2295" t="s">
        <v>330</v>
      </c>
      <c r="D4" s="2295"/>
      <c r="E4" s="2295"/>
      <c r="F4" s="2295"/>
      <c r="G4" s="2295"/>
      <c r="H4" s="2295"/>
      <c r="I4" s="2295"/>
      <c r="J4" s="2295"/>
      <c r="K4" s="2295"/>
      <c r="L4" s="46"/>
      <c r="M4" s="46"/>
      <c r="N4" s="46"/>
      <c r="O4" s="46"/>
      <c r="P4" s="46"/>
      <c r="Q4" s="46" t="s">
        <v>79</v>
      </c>
      <c r="R4" s="46"/>
      <c r="S4" s="46"/>
      <c r="T4" s="46"/>
    </row>
    <row r="5" spans="1:22" ht="15" customHeight="1">
      <c r="B5" s="56">
        <v>1</v>
      </c>
      <c r="C5" s="2296" t="s">
        <v>30</v>
      </c>
      <c r="D5" s="2296"/>
      <c r="E5" s="2296"/>
      <c r="F5" s="2296"/>
      <c r="G5" s="2296"/>
      <c r="H5" s="2296"/>
      <c r="I5" s="2296"/>
      <c r="J5" s="2296"/>
      <c r="K5" s="2296"/>
      <c r="L5" s="51"/>
      <c r="M5" s="70">
        <f>B5</f>
        <v>1</v>
      </c>
      <c r="N5" s="70" t="str">
        <f>C5</f>
        <v>Vėdinimo sistemų įrenginių eksploatacija</v>
      </c>
      <c r="O5" s="70" t="str">
        <f>M5&amp;". "&amp;N5</f>
        <v>1. Vėdinimo sistemų įrenginių eksploatacija</v>
      </c>
      <c r="P5" s="51"/>
      <c r="Q5" s="51">
        <v>5</v>
      </c>
      <c r="R5" s="51">
        <v>12</v>
      </c>
      <c r="S5" s="70" t="str">
        <f ca="1">"'"&amp;$A$1&amp;"'!"&amp;$Q$4&amp;Q5&amp;":"&amp;$Q$4&amp;R5</f>
        <v>'6,7. P'!C5:C12</v>
      </c>
      <c r="T5" s="51"/>
      <c r="V5" s="49" t="str">
        <f>B5&amp;IF(B5=""," ",". ")&amp;C5</f>
        <v>1. Vėdinimo sistemų įrenginių eksploatacija</v>
      </c>
    </row>
    <row r="6" spans="1:22" ht="15" customHeight="1">
      <c r="B6" s="57"/>
      <c r="C6" s="2297" t="s">
        <v>40</v>
      </c>
      <c r="D6" s="2297"/>
      <c r="E6" s="2297"/>
      <c r="F6" s="2297"/>
      <c r="G6" s="2297"/>
      <c r="H6" s="2297"/>
      <c r="I6" s="2297"/>
      <c r="J6" s="2297"/>
      <c r="K6" s="2297"/>
      <c r="L6" s="35"/>
      <c r="M6" s="70">
        <f>B13</f>
        <v>2</v>
      </c>
      <c r="N6" s="70" t="str">
        <f>C13</f>
        <v>Oro kondicionavimo įrenginių eksploatacija</v>
      </c>
      <c r="O6" s="70" t="str">
        <f t="shared" ref="O6:O12" si="0">M6&amp;". "&amp;N6</f>
        <v>2. Oro kondicionavimo įrenginių eksploatacija</v>
      </c>
      <c r="P6" s="51"/>
      <c r="Q6" s="51">
        <f>R5+1</f>
        <v>13</v>
      </c>
      <c r="R6" s="51">
        <v>18</v>
      </c>
      <c r="S6" s="70" t="str">
        <f t="shared" ref="S6:S13" ca="1" si="1">"'"&amp;$A$1&amp;"'!"&amp;$Q$4&amp;Q6&amp;":"&amp;$Q$4&amp;R6</f>
        <v>'6,7. P'!C13:C18</v>
      </c>
      <c r="T6" s="51"/>
      <c r="V6" s="69" t="str">
        <f t="shared" ref="V6:V47" si="2">B6&amp;IF(B6=""," ",". ")&amp;C6</f>
        <v xml:space="preserve">  - rekuperatorių valymas, pavarų testavimas, visų elektromechaninių oro sklendžių testavimas ir kalibravimas;</v>
      </c>
    </row>
    <row r="7" spans="1:22" ht="15" customHeight="1">
      <c r="B7" s="57"/>
      <c r="C7" s="2297" t="s">
        <v>41</v>
      </c>
      <c r="D7" s="2297"/>
      <c r="E7" s="2297"/>
      <c r="F7" s="2297"/>
      <c r="G7" s="2297"/>
      <c r="H7" s="2297"/>
      <c r="I7" s="2297"/>
      <c r="J7" s="2297"/>
      <c r="K7" s="2297"/>
      <c r="L7" s="35"/>
      <c r="M7" s="70">
        <f>B19</f>
        <v>3</v>
      </c>
      <c r="N7" s="70" t="str">
        <f>C19</f>
        <v>Vandentiekio ir nuotekų tinklų įrenginių eksploatacija</v>
      </c>
      <c r="O7" s="70" t="str">
        <f t="shared" si="0"/>
        <v>3. Vandentiekio ir nuotekų tinklų įrenginių eksploatacija</v>
      </c>
      <c r="P7" s="51"/>
      <c r="Q7" s="51">
        <f t="shared" ref="Q7:Q12" si="3">R6+1</f>
        <v>19</v>
      </c>
      <c r="R7" s="51">
        <v>24</v>
      </c>
      <c r="S7" s="70" t="str">
        <f t="shared" ca="1" si="1"/>
        <v>'6,7. P'!C19:C24</v>
      </c>
      <c r="T7" s="51"/>
      <c r="V7" s="69" t="str">
        <f t="shared" si="2"/>
        <v xml:space="preserve">  - dažnio keitiklių vėdinimo dalies valymas, patikra, dažnio keitiklio parametrų ir darbo režimų testavimas; </v>
      </c>
    </row>
    <row r="8" spans="1:22" ht="15" customHeight="1">
      <c r="A8" s="38"/>
      <c r="B8" s="57"/>
      <c r="C8" s="2297" t="s">
        <v>42</v>
      </c>
      <c r="D8" s="2297"/>
      <c r="E8" s="2297"/>
      <c r="F8" s="2297"/>
      <c r="G8" s="2297"/>
      <c r="H8" s="2297"/>
      <c r="I8" s="2297"/>
      <c r="J8" s="2297"/>
      <c r="K8" s="2297"/>
      <c r="L8" s="35"/>
      <c r="M8" s="70">
        <f>B25</f>
        <v>4</v>
      </c>
      <c r="N8" s="70" t="str">
        <f>C25</f>
        <v>Elektros tinklų įrenginių eksploatacija</v>
      </c>
      <c r="O8" s="70" t="str">
        <f t="shared" si="0"/>
        <v>4. Elektros tinklų įrenginių eksploatacija</v>
      </c>
      <c r="P8" s="51"/>
      <c r="Q8" s="51">
        <f t="shared" si="3"/>
        <v>25</v>
      </c>
      <c r="R8" s="51">
        <v>28</v>
      </c>
      <c r="S8" s="70" t="str">
        <f t="shared" ca="1" si="1"/>
        <v>'6,7. P'!C25:C28</v>
      </c>
      <c r="T8" s="51"/>
      <c r="V8" s="69" t="str">
        <f t="shared" si="2"/>
        <v xml:space="preserve">  - bendros mechaninės būklės, elektros sujungimų, kondensato nuvedimo, užšalimo apsaugos bei oro sklendžių valdymo patikrinimai;</v>
      </c>
    </row>
    <row r="9" spans="1:22" ht="15" customHeight="1">
      <c r="A9" s="38"/>
      <c r="B9" s="57"/>
      <c r="C9" s="2297" t="s">
        <v>43</v>
      </c>
      <c r="D9" s="2297"/>
      <c r="E9" s="2297"/>
      <c r="F9" s="2297"/>
      <c r="G9" s="2297"/>
      <c r="H9" s="2297"/>
      <c r="I9" s="2297"/>
      <c r="J9" s="2297"/>
      <c r="K9" s="2297"/>
      <c r="L9" s="35"/>
      <c r="M9" s="70">
        <f>B29</f>
        <v>5</v>
      </c>
      <c r="N9" s="70" t="str">
        <f>C29</f>
        <v>Katilinių ir jos įrenginių eksploatacija</v>
      </c>
      <c r="O9" s="70" t="str">
        <f t="shared" si="0"/>
        <v>5. Katilinių ir jos įrenginių eksploatacija</v>
      </c>
      <c r="P9" s="51"/>
      <c r="Q9" s="51">
        <f t="shared" si="3"/>
        <v>29</v>
      </c>
      <c r="R9" s="51">
        <v>32</v>
      </c>
      <c r="S9" s="70" t="str">
        <f t="shared" ca="1" si="1"/>
        <v>'6,7. P'!C29:C32</v>
      </c>
      <c r="T9" s="51"/>
      <c r="V9" s="69" t="str">
        <f t="shared" si="2"/>
        <v xml:space="preserve">  -  ventiliatorių menčių valymas;</v>
      </c>
    </row>
    <row r="10" spans="1:22" ht="15" customHeight="1">
      <c r="A10" s="38"/>
      <c r="B10" s="57"/>
      <c r="C10" s="2297" t="s">
        <v>44</v>
      </c>
      <c r="D10" s="2297"/>
      <c r="E10" s="2297"/>
      <c r="F10" s="2297"/>
      <c r="G10" s="2297"/>
      <c r="H10" s="2297"/>
      <c r="I10" s="2297"/>
      <c r="J10" s="2297"/>
      <c r="K10" s="2297"/>
      <c r="L10" s="35"/>
      <c r="M10" s="70">
        <f>B33</f>
        <v>6</v>
      </c>
      <c r="N10" s="70" t="str">
        <f>C33</f>
        <v>Dujotiekio sistemos įrenginių eksploatacija</v>
      </c>
      <c r="O10" s="70" t="str">
        <f t="shared" si="0"/>
        <v>6. Dujotiekio sistemos įrenginių eksploatacija</v>
      </c>
      <c r="P10" s="51"/>
      <c r="Q10" s="51">
        <f t="shared" si="3"/>
        <v>33</v>
      </c>
      <c r="R10" s="51">
        <v>37</v>
      </c>
      <c r="S10" s="70" t="str">
        <f t="shared" ca="1" si="1"/>
        <v>'6,7. P'!C33:C37</v>
      </c>
      <c r="T10" s="51"/>
      <c r="V10" s="69" t="str">
        <f t="shared" si="2"/>
        <v xml:space="preserve">  - fankoilų priežiūra ir valymas;</v>
      </c>
    </row>
    <row r="11" spans="1:22" ht="15" customHeight="1">
      <c r="B11" s="57"/>
      <c r="C11" s="2297" t="s">
        <v>45</v>
      </c>
      <c r="D11" s="2297"/>
      <c r="E11" s="2297"/>
      <c r="F11" s="2297"/>
      <c r="G11" s="2297"/>
      <c r="H11" s="2297"/>
      <c r="I11" s="2297"/>
      <c r="J11" s="2297"/>
      <c r="K11" s="2297"/>
      <c r="L11" s="35"/>
      <c r="M11" s="70">
        <f>B38</f>
        <v>7</v>
      </c>
      <c r="N11" s="70" t="str">
        <f>C38</f>
        <v>Gaisro gesinimo ir perspėjimo sistemų įrenginių eksploatacija</v>
      </c>
      <c r="O11" s="70" t="str">
        <f t="shared" si="0"/>
        <v>7. Gaisro gesinimo ir perspėjimo sistemų įrenginių eksploatacija</v>
      </c>
      <c r="P11" s="51"/>
      <c r="Q11" s="51">
        <f t="shared" si="3"/>
        <v>38</v>
      </c>
      <c r="R11" s="51">
        <v>42</v>
      </c>
      <c r="S11" s="70" t="str">
        <f t="shared" ca="1" si="1"/>
        <v>'6,7. P'!C38:C42</v>
      </c>
      <c r="T11" s="51"/>
      <c r="V11" s="69" t="str">
        <f t="shared" si="2"/>
        <v xml:space="preserve">  - vėdinimo sistemos filtrų užterštumo tikrinimas ir jų keitimas, filtrų užterštumo daviklių kalibravimas ir testavimas;</v>
      </c>
    </row>
    <row r="12" spans="1:22" ht="15" customHeight="1">
      <c r="B12" s="58"/>
      <c r="C12" s="2297" t="s">
        <v>46</v>
      </c>
      <c r="D12" s="2297"/>
      <c r="E12" s="2297"/>
      <c r="F12" s="2297"/>
      <c r="G12" s="2297"/>
      <c r="H12" s="2297"/>
      <c r="I12" s="2297"/>
      <c r="J12" s="2297"/>
      <c r="K12" s="2297"/>
      <c r="L12" s="35"/>
      <c r="M12" s="70">
        <f>B43</f>
        <v>8</v>
      </c>
      <c r="N12" s="70" t="str">
        <f>C43</f>
        <v xml:space="preserve">Šaldymo mašinos priežiūra </v>
      </c>
      <c r="O12" s="70" t="str">
        <f t="shared" si="0"/>
        <v xml:space="preserve">8. Šaldymo mašinos priežiūra </v>
      </c>
      <c r="P12" s="51"/>
      <c r="Q12" s="51">
        <f t="shared" si="3"/>
        <v>43</v>
      </c>
      <c r="R12" s="51">
        <v>47</v>
      </c>
      <c r="S12" s="70" t="str">
        <f t="shared" ca="1" si="1"/>
        <v>'6,7. P'!C43:C47</v>
      </c>
      <c r="T12" s="51"/>
      <c r="V12" s="69" t="str">
        <f t="shared" si="2"/>
        <v xml:space="preserve">  - paduodamų ir ištraukiamų ventiliatorių guolių patikra.</v>
      </c>
    </row>
    <row r="13" spans="1:22" ht="15" customHeight="1">
      <c r="A13" s="50"/>
      <c r="B13" s="59">
        <v>2</v>
      </c>
      <c r="C13" s="2296" t="s">
        <v>31</v>
      </c>
      <c r="D13" s="2296"/>
      <c r="E13" s="2296"/>
      <c r="F13" s="2296"/>
      <c r="G13" s="2296"/>
      <c r="H13" s="2296"/>
      <c r="I13" s="2296"/>
      <c r="J13" s="2296"/>
      <c r="K13" s="2296"/>
      <c r="L13" s="51"/>
      <c r="M13" s="51"/>
      <c r="N13" s="51"/>
      <c r="O13" s="1155" t="s">
        <v>1299</v>
      </c>
      <c r="P13" s="51"/>
      <c r="Q13" s="51">
        <v>100</v>
      </c>
      <c r="R13" s="51">
        <v>100</v>
      </c>
      <c r="S13" s="70" t="str">
        <f t="shared" ca="1" si="1"/>
        <v>'6,7. P'!C100:C100</v>
      </c>
      <c r="T13" s="51"/>
      <c r="V13" s="69" t="str">
        <f t="shared" si="2"/>
        <v>2. Oro kondicionavimo įrenginių eksploatacija</v>
      </c>
    </row>
    <row r="14" spans="1:22" ht="15" customHeight="1">
      <c r="A14" s="50"/>
      <c r="B14" s="57"/>
      <c r="C14" s="2297" t="s">
        <v>47</v>
      </c>
      <c r="D14" s="2297"/>
      <c r="E14" s="2297"/>
      <c r="F14" s="2297"/>
      <c r="G14" s="2297"/>
      <c r="H14" s="2297"/>
      <c r="I14" s="2297"/>
      <c r="J14" s="2297"/>
      <c r="K14" s="2297"/>
      <c r="L14" s="35"/>
      <c r="M14" s="51"/>
      <c r="N14" s="35"/>
      <c r="O14" s="35"/>
      <c r="P14" s="35"/>
      <c r="Q14" s="35"/>
      <c r="R14" s="35"/>
      <c r="S14" s="35"/>
      <c r="T14" s="35"/>
      <c r="V14" s="69" t="str">
        <f t="shared" si="2"/>
        <v xml:space="preserve">  -  oro filtrų keitimas;     </v>
      </c>
    </row>
    <row r="15" spans="1:22" ht="15" customHeight="1">
      <c r="A15" s="50"/>
      <c r="B15" s="57"/>
      <c r="C15" s="2297" t="s">
        <v>48</v>
      </c>
      <c r="D15" s="2297"/>
      <c r="E15" s="2297"/>
      <c r="F15" s="2297"/>
      <c r="G15" s="2297"/>
      <c r="H15" s="2297"/>
      <c r="I15" s="2297"/>
      <c r="J15" s="2297"/>
      <c r="K15" s="2297"/>
      <c r="L15" s="35"/>
      <c r="M15" s="51"/>
      <c r="N15" s="35"/>
      <c r="O15" s="35"/>
      <c r="P15" s="35"/>
      <c r="Q15" s="35"/>
      <c r="R15" s="35"/>
      <c r="S15" s="35"/>
      <c r="T15" s="35"/>
      <c r="V15" s="69" t="str">
        <f t="shared" si="2"/>
        <v xml:space="preserve">  -  išorinio įrenginio kolektoriaus valymas;  </v>
      </c>
    </row>
    <row r="16" spans="1:22" ht="15" customHeight="1">
      <c r="A16" s="50"/>
      <c r="B16" s="57"/>
      <c r="C16" s="2297" t="s">
        <v>49</v>
      </c>
      <c r="D16" s="2297"/>
      <c r="E16" s="2297"/>
      <c r="F16" s="2297"/>
      <c r="G16" s="2297"/>
      <c r="H16" s="2297"/>
      <c r="I16" s="2297"/>
      <c r="J16" s="2297"/>
      <c r="K16" s="2297"/>
      <c r="L16" s="35"/>
      <c r="M16" s="51"/>
      <c r="N16" s="35"/>
      <c r="O16" s="35"/>
      <c r="P16" s="35"/>
      <c r="Q16" s="35"/>
      <c r="R16" s="35"/>
      <c r="S16" s="35"/>
      <c r="T16" s="35"/>
      <c r="V16" s="69" t="str">
        <f t="shared" si="2"/>
        <v xml:space="preserve">  -  diagnostika;</v>
      </c>
    </row>
    <row r="17" spans="1:22" ht="15" customHeight="1">
      <c r="A17" s="50"/>
      <c r="B17" s="57"/>
      <c r="C17" s="2297" t="s">
        <v>50</v>
      </c>
      <c r="D17" s="2297"/>
      <c r="E17" s="2297"/>
      <c r="F17" s="2297"/>
      <c r="G17" s="2297"/>
      <c r="H17" s="2297"/>
      <c r="I17" s="2297"/>
      <c r="J17" s="2297"/>
      <c r="K17" s="2297"/>
      <c r="L17" s="35"/>
      <c r="M17" s="51"/>
      <c r="N17" s="35"/>
      <c r="O17" s="35"/>
      <c r="P17" s="35"/>
      <c r="Q17" s="35"/>
      <c r="R17" s="35"/>
      <c r="S17" s="35"/>
      <c r="T17" s="35"/>
      <c r="V17" s="69" t="str">
        <f t="shared" si="2"/>
        <v xml:space="preserve">  -  kaloriferių ir šaldiklių valymas;</v>
      </c>
    </row>
    <row r="18" spans="1:22" ht="15" customHeight="1">
      <c r="A18" s="50"/>
      <c r="B18" s="58"/>
      <c r="C18" s="2297" t="s">
        <v>51</v>
      </c>
      <c r="D18" s="2297"/>
      <c r="E18" s="2297"/>
      <c r="F18" s="2297"/>
      <c r="G18" s="2297"/>
      <c r="H18" s="2297"/>
      <c r="I18" s="2297"/>
      <c r="J18" s="2297"/>
      <c r="K18" s="2297"/>
      <c r="L18" s="35"/>
      <c r="M18" s="51"/>
      <c r="N18" s="35"/>
      <c r="O18" s="35"/>
      <c r="P18" s="35"/>
      <c r="Q18" s="35"/>
      <c r="R18" s="35"/>
      <c r="S18" s="35"/>
      <c r="T18" s="35"/>
      <c r="V18" s="69" t="str">
        <f t="shared" si="2"/>
        <v xml:space="preserve">  -  freono pildymas (jei būtina).</v>
      </c>
    </row>
    <row r="19" spans="1:22" ht="15" customHeight="1">
      <c r="A19" s="50"/>
      <c r="B19" s="59">
        <v>3</v>
      </c>
      <c r="C19" s="2296" t="s">
        <v>33</v>
      </c>
      <c r="D19" s="2296"/>
      <c r="E19" s="2296"/>
      <c r="F19" s="2296"/>
      <c r="G19" s="2296"/>
      <c r="H19" s="2296"/>
      <c r="I19" s="2296"/>
      <c r="J19" s="2296"/>
      <c r="K19" s="2296"/>
      <c r="L19" s="51"/>
      <c r="M19" s="51"/>
      <c r="N19" s="51"/>
      <c r="O19" s="51"/>
      <c r="P19" s="51"/>
      <c r="Q19" s="51"/>
      <c r="R19" s="51"/>
      <c r="S19" s="51"/>
      <c r="T19" s="51"/>
      <c r="V19" s="69" t="str">
        <f t="shared" si="2"/>
        <v>3. Vandentiekio ir nuotekų tinklų įrenginių eksploatacija</v>
      </c>
    </row>
    <row r="20" spans="1:22" ht="15" customHeight="1">
      <c r="A20" s="50"/>
      <c r="B20" s="57"/>
      <c r="C20" s="2297" t="s">
        <v>52</v>
      </c>
      <c r="D20" s="2297"/>
      <c r="E20" s="2297"/>
      <c r="F20" s="2297"/>
      <c r="G20" s="2297"/>
      <c r="H20" s="2297"/>
      <c r="I20" s="2297"/>
      <c r="J20" s="2297"/>
      <c r="K20" s="2297"/>
      <c r="L20" s="35"/>
      <c r="M20" s="51"/>
      <c r="N20" s="35"/>
      <c r="O20" s="35"/>
      <c r="P20" s="35"/>
      <c r="Q20" s="35"/>
      <c r="R20" s="35"/>
      <c r="S20" s="35"/>
      <c r="T20" s="35"/>
      <c r="V20" s="69" t="str">
        <f t="shared" si="2"/>
        <v xml:space="preserve">  -  vandens tiekimo sistemos įvadinio mazgo, vamzdynų ir armatūros apžiūra;</v>
      </c>
    </row>
    <row r="21" spans="1:22" ht="15" customHeight="1">
      <c r="A21" s="50"/>
      <c r="B21" s="57"/>
      <c r="C21" s="2297" t="s">
        <v>53</v>
      </c>
      <c r="D21" s="2297"/>
      <c r="E21" s="2297"/>
      <c r="F21" s="2297"/>
      <c r="G21" s="2297"/>
      <c r="H21" s="2297"/>
      <c r="I21" s="2297"/>
      <c r="J21" s="2297"/>
      <c r="K21" s="2297"/>
      <c r="L21" s="35"/>
      <c r="M21" s="51"/>
      <c r="N21" s="35"/>
      <c r="O21" s="35"/>
      <c r="P21" s="35"/>
      <c r="Q21" s="35"/>
      <c r="R21" s="35"/>
      <c r="S21" s="35"/>
      <c r="T21" s="35"/>
      <c r="U21" s="37"/>
      <c r="V21" s="69" t="str">
        <f t="shared" si="2"/>
        <v xml:space="preserve">  -  vandens filtrų keitimas;</v>
      </c>
    </row>
    <row r="22" spans="1:22" ht="15" customHeight="1">
      <c r="B22" s="57"/>
      <c r="C22" s="2297" t="s">
        <v>55</v>
      </c>
      <c r="D22" s="2297"/>
      <c r="E22" s="2297"/>
      <c r="F22" s="2297"/>
      <c r="G22" s="2297"/>
      <c r="H22" s="2297"/>
      <c r="I22" s="2297"/>
      <c r="J22" s="2297"/>
      <c r="K22" s="2297"/>
      <c r="L22" s="35"/>
      <c r="M22" s="51"/>
      <c r="N22" s="35"/>
      <c r="O22" s="35"/>
      <c r="P22" s="35"/>
      <c r="Q22" s="35"/>
      <c r="R22" s="35"/>
      <c r="S22" s="35"/>
      <c r="T22" s="35"/>
      <c r="U22" s="37"/>
      <c r="V22" s="69" t="str">
        <f t="shared" si="2"/>
        <v xml:space="preserve">  -  elektrinių boilerių remontas ir priežiūra (šildymo tenų keitimas ir kt.);</v>
      </c>
    </row>
    <row r="23" spans="1:22" ht="15" customHeight="1">
      <c r="B23" s="57"/>
      <c r="C23" s="2297" t="s">
        <v>54</v>
      </c>
      <c r="D23" s="2297"/>
      <c r="E23" s="2297"/>
      <c r="F23" s="2297"/>
      <c r="G23" s="2297"/>
      <c r="H23" s="2297"/>
      <c r="I23" s="2297"/>
      <c r="J23" s="2297"/>
      <c r="K23" s="2297"/>
      <c r="L23" s="35"/>
      <c r="M23" s="51"/>
      <c r="N23" s="35"/>
      <c r="O23" s="35"/>
      <c r="P23" s="35"/>
      <c r="Q23" s="35"/>
      <c r="R23" s="35"/>
      <c r="S23" s="35"/>
      <c r="T23" s="35"/>
      <c r="U23" s="37"/>
      <c r="V23" s="69" t="str">
        <f t="shared" si="2"/>
        <v xml:space="preserve">  -  naftos gaudyklių priežiūra;</v>
      </c>
    </row>
    <row r="24" spans="1:22" ht="15" customHeight="1">
      <c r="B24" s="58"/>
      <c r="C24" s="2297" t="s">
        <v>56</v>
      </c>
      <c r="D24" s="2297"/>
      <c r="E24" s="2297"/>
      <c r="F24" s="2297"/>
      <c r="G24" s="2297"/>
      <c r="H24" s="2297"/>
      <c r="I24" s="2297"/>
      <c r="J24" s="2297"/>
      <c r="K24" s="2297"/>
      <c r="L24" s="35"/>
      <c r="M24" s="51"/>
      <c r="N24" s="35"/>
      <c r="O24" s="35"/>
      <c r="P24" s="35"/>
      <c r="Q24" s="35"/>
      <c r="R24" s="35"/>
      <c r="S24" s="35"/>
      <c r="T24" s="35"/>
      <c r="U24" s="37"/>
      <c r="V24" s="69" t="str">
        <f t="shared" si="2"/>
        <v xml:space="preserve">  -  nuotekų šulinių valymas.</v>
      </c>
    </row>
    <row r="25" spans="1:22" ht="15" customHeight="1">
      <c r="B25" s="59">
        <v>4</v>
      </c>
      <c r="C25" s="2296" t="s">
        <v>34</v>
      </c>
      <c r="D25" s="2296"/>
      <c r="E25" s="2296"/>
      <c r="F25" s="2296"/>
      <c r="G25" s="2296"/>
      <c r="H25" s="2296"/>
      <c r="I25" s="2296"/>
      <c r="J25" s="2296"/>
      <c r="K25" s="2296"/>
      <c r="L25" s="51"/>
      <c r="M25" s="51"/>
      <c r="N25" s="51"/>
      <c r="O25" s="51"/>
      <c r="P25" s="51"/>
      <c r="Q25" s="51"/>
      <c r="R25" s="51"/>
      <c r="S25" s="51"/>
      <c r="T25" s="51"/>
      <c r="U25" s="37"/>
      <c r="V25" s="69" t="str">
        <f t="shared" si="2"/>
        <v>4. Elektros tinklų įrenginių eksploatacija</v>
      </c>
    </row>
    <row r="26" spans="1:22" ht="15" customHeight="1">
      <c r="B26" s="57"/>
      <c r="C26" s="2297" t="s">
        <v>57</v>
      </c>
      <c r="D26" s="2297"/>
      <c r="E26" s="2297"/>
      <c r="F26" s="2297"/>
      <c r="G26" s="2297"/>
      <c r="H26" s="2297"/>
      <c r="I26" s="2297"/>
      <c r="J26" s="2297"/>
      <c r="K26" s="2297"/>
      <c r="L26" s="35"/>
      <c r="M26" s="51"/>
      <c r="N26" s="35"/>
      <c r="O26" s="35"/>
      <c r="P26" s="35"/>
      <c r="Q26" s="35"/>
      <c r="R26" s="35"/>
      <c r="S26" s="35"/>
      <c r="T26" s="35"/>
      <c r="U26" s="37"/>
      <c r="V26" s="69" t="str">
        <f t="shared" si="2"/>
        <v xml:space="preserve">  -  apšvietimo sistemos eksploatcinių medžiagų keitimas; </v>
      </c>
    </row>
    <row r="27" spans="1:22" ht="15" customHeight="1">
      <c r="B27" s="57"/>
      <c r="C27" s="2297" t="s">
        <v>59</v>
      </c>
      <c r="D27" s="2297"/>
      <c r="E27" s="2297"/>
      <c r="F27" s="2297"/>
      <c r="G27" s="2297"/>
      <c r="H27" s="2297"/>
      <c r="I27" s="2297"/>
      <c r="J27" s="2297"/>
      <c r="K27" s="2297"/>
      <c r="L27" s="35"/>
      <c r="M27" s="51"/>
      <c r="N27" s="35"/>
      <c r="O27" s="35"/>
      <c r="P27" s="35"/>
      <c r="Q27" s="35"/>
      <c r="R27" s="35"/>
      <c r="S27" s="35"/>
      <c r="T27" s="35"/>
      <c r="U27" s="37"/>
      <c r="V27" s="69" t="str">
        <f t="shared" si="2"/>
        <v xml:space="preserve">  -  profilaktinis elektros variklių aptarnavimas (guolių sutepimas, diržų keitimas ir kt.);</v>
      </c>
    </row>
    <row r="28" spans="1:22" s="3" customFormat="1" ht="15" customHeight="1">
      <c r="A28" s="4"/>
      <c r="B28" s="57"/>
      <c r="C28" s="2297" t="s">
        <v>58</v>
      </c>
      <c r="D28" s="2297"/>
      <c r="E28" s="2297"/>
      <c r="F28" s="2297"/>
      <c r="G28" s="2297"/>
      <c r="H28" s="2297"/>
      <c r="I28" s="2297"/>
      <c r="J28" s="2297"/>
      <c r="K28" s="2297"/>
      <c r="L28" s="35"/>
      <c r="M28" s="51"/>
      <c r="N28" s="35"/>
      <c r="O28" s="35"/>
      <c r="P28" s="35"/>
      <c r="Q28" s="35"/>
      <c r="R28" s="35"/>
      <c r="S28" s="35"/>
      <c r="T28" s="35"/>
      <c r="U28" s="37"/>
      <c r="V28" s="69" t="str">
        <f t="shared" si="2"/>
        <v xml:space="preserve">   -  pakeliamų automobilių stovėjimo aikštelių vartų apžiūra.</v>
      </c>
    </row>
    <row r="29" spans="1:22" s="3" customFormat="1" ht="15" customHeight="1">
      <c r="A29" s="9"/>
      <c r="B29" s="56">
        <v>5</v>
      </c>
      <c r="C29" s="2296" t="s">
        <v>35</v>
      </c>
      <c r="D29" s="2296"/>
      <c r="E29" s="2296"/>
      <c r="F29" s="2296"/>
      <c r="G29" s="2296"/>
      <c r="H29" s="2296"/>
      <c r="I29" s="2296"/>
      <c r="J29" s="2296"/>
      <c r="K29" s="2296"/>
      <c r="L29" s="51"/>
      <c r="M29" s="51"/>
      <c r="N29" s="51"/>
      <c r="O29" s="51"/>
      <c r="P29" s="51"/>
      <c r="Q29" s="51"/>
      <c r="R29" s="51"/>
      <c r="S29" s="51"/>
      <c r="T29" s="51"/>
      <c r="U29" s="37"/>
      <c r="V29" s="69" t="str">
        <f t="shared" si="2"/>
        <v>5. Katilinių ir jos įrenginių eksploatacija</v>
      </c>
    </row>
    <row r="30" spans="1:22" s="3" customFormat="1" ht="15" customHeight="1">
      <c r="A30" s="12"/>
      <c r="B30" s="57"/>
      <c r="C30" s="2298" t="s">
        <v>60</v>
      </c>
      <c r="D30" s="2298"/>
      <c r="E30" s="2298"/>
      <c r="F30" s="2298"/>
      <c r="G30" s="2298"/>
      <c r="H30" s="2298"/>
      <c r="I30" s="2298"/>
      <c r="J30" s="2298"/>
      <c r="K30" s="2298"/>
      <c r="L30" s="52"/>
      <c r="M30" s="52"/>
      <c r="N30" s="52"/>
      <c r="O30" s="52"/>
      <c r="P30" s="52"/>
      <c r="Q30" s="52"/>
      <c r="R30" s="52"/>
      <c r="S30" s="52"/>
      <c r="T30" s="52"/>
      <c r="U30" s="37"/>
      <c r="V30" s="69" t="str">
        <f t="shared" si="2"/>
        <v xml:space="preserve">   -  katilų eksploatavimas;</v>
      </c>
    </row>
    <row r="31" spans="1:22" s="3" customFormat="1" ht="15" customHeight="1">
      <c r="A31" s="4"/>
      <c r="B31" s="57"/>
      <c r="C31" s="2298" t="s">
        <v>61</v>
      </c>
      <c r="D31" s="2298"/>
      <c r="E31" s="2298"/>
      <c r="F31" s="2298"/>
      <c r="G31" s="2298"/>
      <c r="H31" s="2298"/>
      <c r="I31" s="2298"/>
      <c r="J31" s="2298"/>
      <c r="K31" s="2298"/>
      <c r="L31" s="52"/>
      <c r="M31" s="52"/>
      <c r="N31" s="52"/>
      <c r="O31" s="52"/>
      <c r="P31" s="52"/>
      <c r="Q31" s="52"/>
      <c r="R31" s="52"/>
      <c r="S31" s="52"/>
      <c r="T31" s="52"/>
      <c r="U31" s="37"/>
      <c r="V31" s="69" t="str">
        <f t="shared" si="2"/>
        <v xml:space="preserve">  -  katilų ir jų įrenginių sistemų būklės tikrinimas bei parametrų reguliavimas;  </v>
      </c>
    </row>
    <row r="32" spans="1:22" ht="15" customHeight="1">
      <c r="B32" s="58"/>
      <c r="C32" s="2298" t="s">
        <v>62</v>
      </c>
      <c r="D32" s="2298"/>
      <c r="E32" s="2298"/>
      <c r="F32" s="2298"/>
      <c r="G32" s="2298"/>
      <c r="H32" s="2298"/>
      <c r="I32" s="2298"/>
      <c r="J32" s="2298"/>
      <c r="K32" s="2298"/>
      <c r="L32" s="52"/>
      <c r="M32" s="52"/>
      <c r="N32" s="52"/>
      <c r="O32" s="52"/>
      <c r="P32" s="52"/>
      <c r="Q32" s="52"/>
      <c r="R32" s="52"/>
      <c r="S32" s="52"/>
      <c r="T32" s="52"/>
      <c r="U32" s="37"/>
      <c r="V32" s="69" t="str">
        <f t="shared" si="2"/>
        <v xml:space="preserve">  -  šilumos įrenginių vidinių paviršių cheminio valymo darbai.</v>
      </c>
    </row>
    <row r="33" spans="1:22" ht="15" customHeight="1">
      <c r="B33" s="59">
        <v>6</v>
      </c>
      <c r="C33" s="2296" t="s">
        <v>36</v>
      </c>
      <c r="D33" s="2296"/>
      <c r="E33" s="2296"/>
      <c r="F33" s="2296"/>
      <c r="G33" s="2296"/>
      <c r="H33" s="2296"/>
      <c r="I33" s="2296"/>
      <c r="J33" s="2296"/>
      <c r="K33" s="2296"/>
      <c r="L33" s="51"/>
      <c r="M33" s="51"/>
      <c r="N33" s="51"/>
      <c r="O33" s="51"/>
      <c r="P33" s="51"/>
      <c r="Q33" s="51"/>
      <c r="R33" s="51"/>
      <c r="S33" s="51"/>
      <c r="T33" s="51"/>
      <c r="U33" s="37"/>
      <c r="V33" s="69" t="str">
        <f t="shared" si="2"/>
        <v>6. Dujotiekio sistemos įrenginių eksploatacija</v>
      </c>
    </row>
    <row r="34" spans="1:22" ht="15" customHeight="1">
      <c r="B34" s="57"/>
      <c r="C34" s="2298" t="s">
        <v>63</v>
      </c>
      <c r="D34" s="2298"/>
      <c r="E34" s="2298"/>
      <c r="F34" s="2298"/>
      <c r="G34" s="2298"/>
      <c r="H34" s="2298"/>
      <c r="I34" s="2298"/>
      <c r="J34" s="2298"/>
      <c r="K34" s="2298"/>
      <c r="L34" s="52"/>
      <c r="M34" s="52"/>
      <c r="N34" s="52"/>
      <c r="O34" s="52"/>
      <c r="P34" s="52"/>
      <c r="Q34" s="52"/>
      <c r="R34" s="52"/>
      <c r="S34" s="52"/>
      <c r="T34" s="52"/>
      <c r="U34" s="37"/>
      <c r="V34" s="69" t="str">
        <f t="shared" si="2"/>
        <v xml:space="preserve">  - dujotiekio vamzdynų ir armatūros apžiūra (objekto administratoriaus atsakomybės ribose); </v>
      </c>
    </row>
    <row r="35" spans="1:22" ht="15" customHeight="1">
      <c r="B35" s="57"/>
      <c r="C35" s="2298" t="s">
        <v>64</v>
      </c>
      <c r="D35" s="2298"/>
      <c r="E35" s="2298"/>
      <c r="F35" s="2298"/>
      <c r="G35" s="2298"/>
      <c r="H35" s="2298"/>
      <c r="I35" s="2298"/>
      <c r="J35" s="2298"/>
      <c r="K35" s="2298"/>
      <c r="L35" s="52"/>
      <c r="M35" s="52"/>
      <c r="N35" s="52"/>
      <c r="O35" s="52"/>
      <c r="P35" s="52"/>
      <c r="Q35" s="52"/>
      <c r="R35" s="52"/>
      <c r="S35" s="52"/>
      <c r="T35" s="52"/>
      <c r="U35" s="37"/>
      <c r="V35" s="69" t="str">
        <f t="shared" si="2"/>
        <v xml:space="preserve">  - dujų slėgio reguliavimo įrenginių patikrinimas, sureguliavimas, remontas; </v>
      </c>
    </row>
    <row r="36" spans="1:22" ht="15" customHeight="1">
      <c r="B36" s="57"/>
      <c r="C36" s="2298" t="s">
        <v>65</v>
      </c>
      <c r="D36" s="2298"/>
      <c r="E36" s="2298"/>
      <c r="F36" s="2298"/>
      <c r="G36" s="2298"/>
      <c r="H36" s="2298"/>
      <c r="I36" s="2298"/>
      <c r="J36" s="2298"/>
      <c r="K36" s="2298"/>
      <c r="L36" s="52"/>
      <c r="M36" s="52"/>
      <c r="N36" s="52"/>
      <c r="O36" s="52"/>
      <c r="P36" s="52"/>
      <c r="Q36" s="52"/>
      <c r="R36" s="52"/>
      <c r="S36" s="52"/>
      <c r="T36" s="52"/>
      <c r="U36" s="37"/>
      <c r="V36" s="69" t="str">
        <f t="shared" si="2"/>
        <v xml:space="preserve">  - apsauginių įtaisų sureguliavimas, remontas;</v>
      </c>
    </row>
    <row r="37" spans="1:22" ht="15" customHeight="1">
      <c r="A37" s="9"/>
      <c r="B37" s="58"/>
      <c r="C37" s="2298" t="s">
        <v>66</v>
      </c>
      <c r="D37" s="2298"/>
      <c r="E37" s="2298"/>
      <c r="F37" s="2298"/>
      <c r="G37" s="2298"/>
      <c r="H37" s="2298"/>
      <c r="I37" s="2298"/>
      <c r="J37" s="2298"/>
      <c r="K37" s="2298"/>
      <c r="L37" s="52"/>
      <c r="M37" s="52"/>
      <c r="N37" s="52"/>
      <c r="O37" s="52"/>
      <c r="P37" s="52"/>
      <c r="Q37" s="52"/>
      <c r="R37" s="52"/>
      <c r="S37" s="52"/>
      <c r="T37" s="52"/>
      <c r="U37" s="37"/>
      <c r="V37" s="69" t="str">
        <f t="shared" si="2"/>
        <v xml:space="preserve">  - dujų filtrų valymas, plovimas, keitimas.</v>
      </c>
    </row>
    <row r="38" spans="1:22" ht="15" customHeight="1">
      <c r="B38" s="59">
        <v>7</v>
      </c>
      <c r="C38" s="2296" t="s">
        <v>37</v>
      </c>
      <c r="D38" s="2296"/>
      <c r="E38" s="2296"/>
      <c r="F38" s="2296"/>
      <c r="G38" s="2296"/>
      <c r="H38" s="2296"/>
      <c r="I38" s="2296"/>
      <c r="J38" s="2296"/>
      <c r="K38" s="2296"/>
      <c r="L38" s="51"/>
      <c r="M38" s="51"/>
      <c r="N38" s="51"/>
      <c r="O38" s="51"/>
      <c r="P38" s="51"/>
      <c r="Q38" s="51"/>
      <c r="R38" s="51"/>
      <c r="S38" s="51"/>
      <c r="T38" s="51"/>
      <c r="U38" s="37"/>
      <c r="V38" s="69" t="str">
        <f t="shared" si="2"/>
        <v>7. Gaisro gesinimo ir perspėjimo sistemų įrenginių eksploatacija</v>
      </c>
    </row>
    <row r="39" spans="1:22" ht="15" customHeight="1">
      <c r="B39" s="57"/>
      <c r="C39" s="2298" t="s">
        <v>67</v>
      </c>
      <c r="D39" s="2298"/>
      <c r="E39" s="2298"/>
      <c r="F39" s="2298"/>
      <c r="G39" s="2298"/>
      <c r="H39" s="2298"/>
      <c r="I39" s="2298"/>
      <c r="J39" s="2298"/>
      <c r="K39" s="2298"/>
      <c r="L39" s="52"/>
      <c r="M39" s="52"/>
      <c r="N39" s="52"/>
      <c r="O39" s="52"/>
      <c r="P39" s="52"/>
      <c r="Q39" s="52"/>
      <c r="R39" s="52"/>
      <c r="S39" s="52"/>
      <c r="T39" s="52"/>
      <c r="U39" s="37"/>
      <c r="V39" s="69" t="str">
        <f t="shared" si="2"/>
        <v xml:space="preserve">  - dūmų šalinimo ir viršslėgio sistemų priežiūra; </v>
      </c>
    </row>
    <row r="40" spans="1:22" ht="15" customHeight="1">
      <c r="B40" s="57"/>
      <c r="C40" s="2298" t="s">
        <v>68</v>
      </c>
      <c r="D40" s="2298"/>
      <c r="E40" s="2298"/>
      <c r="F40" s="2298"/>
      <c r="G40" s="2298"/>
      <c r="H40" s="2298"/>
      <c r="I40" s="2298"/>
      <c r="J40" s="2298"/>
      <c r="K40" s="2298"/>
      <c r="L40" s="52"/>
      <c r="M40" s="52"/>
      <c r="N40" s="52"/>
      <c r="O40" s="52"/>
      <c r="P40" s="52"/>
      <c r="Q40" s="52"/>
      <c r="R40" s="52"/>
      <c r="S40" s="52"/>
      <c r="T40" s="52"/>
      <c r="U40" s="37"/>
      <c r="V40" s="69" t="str">
        <f t="shared" si="2"/>
        <v xml:space="preserve">  - priešgaisrinės signalizacijos priežiūra; </v>
      </c>
    </row>
    <row r="41" spans="1:22" ht="15" customHeight="1">
      <c r="B41" s="57"/>
      <c r="C41" s="2298" t="s">
        <v>70</v>
      </c>
      <c r="D41" s="2298"/>
      <c r="E41" s="2298"/>
      <c r="F41" s="2298"/>
      <c r="G41" s="2298"/>
      <c r="H41" s="2298"/>
      <c r="I41" s="2298"/>
      <c r="J41" s="2298"/>
      <c r="K41" s="2298"/>
      <c r="L41" s="52"/>
      <c r="M41" s="52"/>
      <c r="N41" s="52"/>
      <c r="O41" s="52"/>
      <c r="P41" s="52"/>
      <c r="Q41" s="52"/>
      <c r="R41" s="52"/>
      <c r="S41" s="52"/>
      <c r="T41" s="52"/>
      <c r="U41" s="37"/>
      <c r="V41" s="69" t="str">
        <f t="shared" si="2"/>
        <v xml:space="preserve">  - anglies dvideginio (CO2) šalinimo sistemų priežiūra; </v>
      </c>
    </row>
    <row r="42" spans="1:22" ht="15" customHeight="1">
      <c r="A42" s="39"/>
      <c r="B42" s="58"/>
      <c r="C42" s="2298" t="s">
        <v>69</v>
      </c>
      <c r="D42" s="2298"/>
      <c r="E42" s="2298"/>
      <c r="F42" s="2298"/>
      <c r="G42" s="2298"/>
      <c r="H42" s="2298"/>
      <c r="I42" s="2298"/>
      <c r="J42" s="2298"/>
      <c r="K42" s="2298"/>
      <c r="L42" s="52"/>
      <c r="M42" s="52"/>
      <c r="N42" s="52"/>
      <c r="O42" s="52"/>
      <c r="P42" s="52"/>
      <c r="Q42" s="52"/>
      <c r="R42" s="52"/>
      <c r="S42" s="52"/>
      <c r="T42" s="52"/>
      <c r="V42" s="69" t="str">
        <f t="shared" si="2"/>
        <v xml:space="preserve">  - priešgaisrinio vandentiekio sistemos priežiūra. </v>
      </c>
    </row>
    <row r="43" spans="1:22" ht="15" customHeight="1">
      <c r="A43" s="39"/>
      <c r="B43" s="60">
        <v>8</v>
      </c>
      <c r="C43" s="2299" t="s">
        <v>32</v>
      </c>
      <c r="D43" s="2299"/>
      <c r="E43" s="2299"/>
      <c r="F43" s="2299"/>
      <c r="G43" s="2299"/>
      <c r="H43" s="2299"/>
      <c r="I43" s="2299"/>
      <c r="J43" s="2299"/>
      <c r="K43" s="2299"/>
      <c r="L43" s="53"/>
      <c r="M43" s="53"/>
      <c r="N43" s="53"/>
      <c r="O43" s="53"/>
      <c r="P43" s="53"/>
      <c r="Q43" s="53"/>
      <c r="R43" s="53"/>
      <c r="S43" s="53"/>
      <c r="T43" s="53"/>
      <c r="V43" s="69" t="str">
        <f t="shared" si="2"/>
        <v xml:space="preserve">8. Šaldymo mašinos priežiūra </v>
      </c>
    </row>
    <row r="44" spans="1:22" ht="15" customHeight="1">
      <c r="A44" s="40"/>
      <c r="B44" s="61"/>
      <c r="C44" s="2303" t="s">
        <v>71</v>
      </c>
      <c r="D44" s="2297"/>
      <c r="E44" s="2297"/>
      <c r="F44" s="2297"/>
      <c r="G44" s="2297"/>
      <c r="H44" s="2297"/>
      <c r="I44" s="2297"/>
      <c r="J44" s="2297"/>
      <c r="K44" s="2297"/>
      <c r="L44" s="35"/>
      <c r="M44" s="35"/>
      <c r="N44" s="35"/>
      <c r="O44" s="35"/>
      <c r="P44" s="35"/>
      <c r="Q44" s="35"/>
      <c r="R44" s="35"/>
      <c r="S44" s="35"/>
      <c r="T44" s="35"/>
      <c r="V44" s="69" t="str">
        <f t="shared" si="2"/>
        <v xml:space="preserve">  - kondensatoriaus valymas, filtrų išvalymas ir keitimas; </v>
      </c>
    </row>
    <row r="45" spans="1:22" ht="15" customHeight="1">
      <c r="A45" s="40"/>
      <c r="B45" s="62"/>
      <c r="C45" s="2303" t="s">
        <v>72</v>
      </c>
      <c r="D45" s="2297"/>
      <c r="E45" s="2297"/>
      <c r="F45" s="2297"/>
      <c r="G45" s="2297"/>
      <c r="H45" s="2297"/>
      <c r="I45" s="2297"/>
      <c r="J45" s="2297"/>
      <c r="K45" s="2297"/>
      <c r="L45" s="35"/>
      <c r="M45" s="35"/>
      <c r="N45" s="35"/>
      <c r="O45" s="35"/>
      <c r="P45" s="35"/>
      <c r="Q45" s="35"/>
      <c r="R45" s="35"/>
      <c r="S45" s="35"/>
      <c r="T45" s="35"/>
      <c r="V45" s="69" t="str">
        <f t="shared" si="2"/>
        <v xml:space="preserve">  - glikolio darbinių temperatūrų nustatymas, papildymas, koncentracijos korekcija;</v>
      </c>
    </row>
    <row r="46" spans="1:22" ht="15" customHeight="1">
      <c r="A46" s="39"/>
      <c r="B46" s="62"/>
      <c r="C46" s="2303" t="s">
        <v>73</v>
      </c>
      <c r="D46" s="2297"/>
      <c r="E46" s="2297"/>
      <c r="F46" s="2297"/>
      <c r="G46" s="2297"/>
      <c r="H46" s="2297"/>
      <c r="I46" s="2297"/>
      <c r="J46" s="2297"/>
      <c r="K46" s="2297"/>
      <c r="L46" s="35"/>
      <c r="M46" s="35"/>
      <c r="N46" s="35"/>
      <c r="O46" s="35"/>
      <c r="P46" s="35"/>
      <c r="Q46" s="35"/>
      <c r="R46" s="35"/>
      <c r="S46" s="35"/>
      <c r="T46" s="35"/>
      <c r="V46" s="69" t="str">
        <f t="shared" si="2"/>
        <v xml:space="preserve">   - šaldymo mašinos tepalų ir tepalų filtrų keitimas;</v>
      </c>
    </row>
    <row r="47" spans="1:22" ht="15" customHeight="1">
      <c r="A47" s="27"/>
      <c r="B47" s="63"/>
      <c r="C47" s="2303" t="s">
        <v>74</v>
      </c>
      <c r="D47" s="2297"/>
      <c r="E47" s="2297"/>
      <c r="F47" s="2297"/>
      <c r="G47" s="2297"/>
      <c r="H47" s="2297"/>
      <c r="I47" s="2297"/>
      <c r="J47" s="2297"/>
      <c r="K47" s="2297"/>
      <c r="L47" s="35"/>
      <c r="M47" s="35"/>
      <c r="N47" s="35"/>
      <c r="O47" s="35"/>
      <c r="P47" s="35"/>
      <c r="Q47" s="35"/>
      <c r="R47" s="35"/>
      <c r="S47" s="35"/>
      <c r="T47" s="35"/>
      <c r="V47" s="69" t="str">
        <f t="shared" si="2"/>
        <v xml:space="preserve">  - elektrinės dalies patikrinimas ir įrangos gedimų diagnostika, programavimas.</v>
      </c>
    </row>
    <row r="48" spans="1:22" ht="15" hidden="1" customHeight="1">
      <c r="A48" s="27"/>
      <c r="B48" s="64"/>
      <c r="C48" s="2304"/>
      <c r="D48" s="2305"/>
      <c r="E48" s="2305"/>
      <c r="F48" s="2305"/>
      <c r="G48" s="2305"/>
      <c r="H48" s="2305"/>
      <c r="I48" s="2305"/>
      <c r="J48" s="2305"/>
      <c r="K48" s="2306"/>
      <c r="L48" s="54"/>
      <c r="M48" s="54"/>
      <c r="N48" s="54"/>
      <c r="O48" s="54"/>
      <c r="P48" s="54"/>
      <c r="Q48" s="54"/>
      <c r="R48" s="54"/>
      <c r="S48" s="54"/>
      <c r="T48" s="54"/>
      <c r="V48" s="49" t="s">
        <v>601</v>
      </c>
    </row>
    <row r="49" spans="1:21" ht="43.5" customHeight="1">
      <c r="A49" s="27"/>
      <c r="B49" s="16" t="s">
        <v>332</v>
      </c>
      <c r="C49" s="2300" t="s">
        <v>333</v>
      </c>
      <c r="D49" s="2301"/>
      <c r="E49" s="2301"/>
      <c r="F49" s="2301"/>
      <c r="G49" s="2301"/>
      <c r="H49" s="2301"/>
      <c r="I49" s="2301"/>
      <c r="J49" s="2301"/>
      <c r="K49" s="2302"/>
      <c r="L49" s="46"/>
      <c r="M49" s="46"/>
      <c r="N49" s="46"/>
      <c r="O49" s="46"/>
      <c r="P49" s="46"/>
      <c r="Q49" s="46"/>
      <c r="R49" s="46"/>
      <c r="S49" s="46"/>
      <c r="T49" s="46"/>
    </row>
    <row r="50" spans="1:21" ht="15" customHeight="1">
      <c r="A50" s="27"/>
      <c r="B50" s="2"/>
    </row>
    <row r="51" spans="1:21" ht="15" customHeight="1">
      <c r="A51" s="27"/>
      <c r="B51" s="2"/>
    </row>
    <row r="52" spans="1:21" ht="15" customHeight="1">
      <c r="A52" s="27"/>
      <c r="B52" s="27"/>
      <c r="C52" s="27"/>
      <c r="D52" s="27"/>
      <c r="E52" s="27"/>
      <c r="F52" s="27"/>
      <c r="G52" s="27"/>
      <c r="H52" s="27"/>
      <c r="I52" s="27"/>
      <c r="J52" s="27"/>
      <c r="K52" s="27"/>
      <c r="L52" s="27"/>
      <c r="M52" s="27"/>
      <c r="N52" s="27"/>
      <c r="O52" s="27"/>
      <c r="P52" s="27"/>
      <c r="Q52" s="27"/>
      <c r="R52" s="27"/>
      <c r="S52" s="27"/>
      <c r="T52" s="27"/>
    </row>
    <row r="53" spans="1:21" ht="15" customHeight="1">
      <c r="A53" s="27"/>
      <c r="B53" s="27"/>
      <c r="C53" s="27"/>
      <c r="D53" s="27"/>
      <c r="E53" s="27"/>
      <c r="F53" s="27"/>
      <c r="G53" s="27"/>
      <c r="H53" s="27"/>
      <c r="I53" s="27"/>
      <c r="J53" s="27"/>
      <c r="K53" s="27"/>
      <c r="L53" s="27"/>
      <c r="M53" s="27"/>
      <c r="N53" s="27"/>
      <c r="O53" s="27"/>
      <c r="P53" s="27"/>
      <c r="Q53" s="27"/>
      <c r="R53" s="27"/>
      <c r="S53" s="27"/>
      <c r="T53" s="27"/>
      <c r="U53" s="37"/>
    </row>
    <row r="54" spans="1:21" ht="15" customHeight="1">
      <c r="A54" s="27"/>
      <c r="B54" s="27"/>
      <c r="C54" s="27"/>
      <c r="D54" s="27"/>
      <c r="E54" s="27"/>
      <c r="F54" s="27"/>
      <c r="G54" s="27"/>
      <c r="H54" s="27"/>
      <c r="I54" s="27"/>
      <c r="J54" s="27"/>
      <c r="K54" s="27"/>
      <c r="L54" s="27"/>
      <c r="M54" s="27"/>
      <c r="N54" s="27"/>
      <c r="O54" s="27"/>
      <c r="P54" s="27"/>
      <c r="Q54" s="27"/>
      <c r="R54" s="27"/>
      <c r="S54" s="27"/>
      <c r="T54" s="27"/>
      <c r="U54" s="37"/>
    </row>
    <row r="55" spans="1:21" ht="15" customHeight="1">
      <c r="B55" s="32"/>
      <c r="C55" s="14"/>
      <c r="D55" s="14"/>
      <c r="E55" s="14"/>
      <c r="F55" s="14"/>
      <c r="G55" s="14"/>
      <c r="H55" s="14"/>
      <c r="I55" s="14"/>
      <c r="J55" s="14"/>
      <c r="K55" s="14"/>
      <c r="L55" s="35"/>
      <c r="M55" s="35"/>
      <c r="N55" s="35"/>
      <c r="O55" s="35"/>
      <c r="P55" s="35"/>
      <c r="Q55" s="35"/>
      <c r="R55" s="35"/>
      <c r="S55" s="35"/>
      <c r="T55" s="35"/>
      <c r="U55" s="37"/>
    </row>
    <row r="56" spans="1:21" ht="15" customHeight="1">
      <c r="B56" s="33"/>
      <c r="C56" s="34"/>
      <c r="D56" s="34"/>
      <c r="E56" s="34"/>
      <c r="F56" s="34"/>
      <c r="G56" s="34"/>
      <c r="H56" s="34"/>
      <c r="I56" s="34"/>
      <c r="J56" s="34"/>
      <c r="K56" s="34"/>
      <c r="L56" s="51"/>
      <c r="M56" s="51"/>
      <c r="N56" s="51"/>
      <c r="O56" s="51"/>
      <c r="P56" s="51"/>
      <c r="Q56" s="51"/>
      <c r="R56" s="51"/>
      <c r="S56" s="51"/>
      <c r="T56" s="51"/>
      <c r="U56" s="37"/>
    </row>
    <row r="57" spans="1:21" ht="15" customHeight="1">
      <c r="B57" s="33"/>
      <c r="C57" s="34"/>
      <c r="D57" s="34"/>
      <c r="E57" s="34"/>
      <c r="F57" s="34"/>
      <c r="G57" s="34"/>
      <c r="H57" s="34"/>
      <c r="I57" s="34"/>
      <c r="J57" s="34"/>
      <c r="K57" s="34"/>
      <c r="L57" s="51"/>
      <c r="M57" s="51"/>
      <c r="N57" s="51"/>
      <c r="O57" s="51"/>
      <c r="P57" s="51"/>
      <c r="Q57" s="51"/>
      <c r="R57" s="51"/>
      <c r="S57" s="51"/>
      <c r="T57" s="51"/>
      <c r="U57" s="37"/>
    </row>
    <row r="58" spans="1:21" ht="15" customHeight="1">
      <c r="B58" s="33"/>
      <c r="C58" s="34"/>
      <c r="D58" s="34"/>
      <c r="E58" s="34"/>
      <c r="F58" s="34"/>
      <c r="G58" s="34"/>
      <c r="H58" s="34"/>
      <c r="I58" s="34"/>
      <c r="J58" s="34"/>
      <c r="K58" s="34"/>
      <c r="L58" s="51"/>
      <c r="M58" s="51"/>
      <c r="N58" s="51"/>
      <c r="O58" s="51"/>
      <c r="P58" s="51"/>
      <c r="Q58" s="51"/>
      <c r="R58" s="51"/>
      <c r="S58" s="51"/>
      <c r="T58" s="51"/>
      <c r="U58" s="37"/>
    </row>
    <row r="59" spans="1:21" ht="15" customHeight="1">
      <c r="B59" s="33"/>
      <c r="C59" s="34"/>
      <c r="D59" s="34"/>
      <c r="E59" s="34"/>
      <c r="F59" s="34"/>
      <c r="G59" s="34"/>
      <c r="H59" s="34"/>
      <c r="I59" s="34"/>
      <c r="J59" s="34"/>
      <c r="K59" s="34"/>
      <c r="L59" s="51"/>
      <c r="M59" s="51"/>
      <c r="N59" s="51"/>
      <c r="O59" s="51"/>
      <c r="P59" s="51"/>
      <c r="Q59" s="51"/>
      <c r="R59" s="51"/>
      <c r="S59" s="51"/>
      <c r="T59" s="51"/>
      <c r="U59" s="37"/>
    </row>
    <row r="60" spans="1:21" ht="15" customHeight="1">
      <c r="B60" s="6"/>
      <c r="C60" s="35"/>
      <c r="D60" s="35"/>
      <c r="E60" s="35"/>
      <c r="F60" s="35"/>
      <c r="G60" s="35"/>
      <c r="H60" s="35"/>
      <c r="I60" s="35"/>
      <c r="J60" s="35"/>
      <c r="K60" s="35"/>
      <c r="L60" s="35"/>
      <c r="M60" s="35"/>
      <c r="N60" s="35"/>
      <c r="O60" s="35"/>
      <c r="P60" s="35"/>
      <c r="Q60" s="35"/>
      <c r="R60" s="35"/>
      <c r="S60" s="35"/>
      <c r="T60" s="35"/>
      <c r="U60" s="37"/>
    </row>
    <row r="61" spans="1:21" s="3" customFormat="1" ht="15" customHeight="1">
      <c r="A61" s="4"/>
      <c r="L61" s="4"/>
      <c r="M61" s="4"/>
      <c r="N61" s="4"/>
      <c r="O61" s="4"/>
      <c r="P61" s="4"/>
      <c r="Q61" s="4"/>
      <c r="R61" s="4"/>
      <c r="S61" s="4"/>
      <c r="T61" s="4"/>
      <c r="U61" s="37"/>
    </row>
    <row r="62" spans="1:21" s="3" customFormat="1" ht="15" customHeight="1">
      <c r="A62" s="9"/>
      <c r="L62" s="4"/>
      <c r="M62" s="4"/>
      <c r="N62" s="4"/>
      <c r="O62" s="4"/>
      <c r="P62" s="4"/>
      <c r="Q62" s="4"/>
      <c r="R62" s="4"/>
      <c r="S62" s="4"/>
      <c r="T62" s="4"/>
      <c r="U62" s="37"/>
    </row>
    <row r="63" spans="1:21" s="3" customFormat="1" ht="15" customHeight="1">
      <c r="A63" s="12"/>
      <c r="L63" s="4"/>
      <c r="M63" s="4"/>
      <c r="N63" s="4"/>
      <c r="O63" s="4"/>
      <c r="P63" s="4"/>
      <c r="Q63" s="4"/>
      <c r="R63" s="4"/>
      <c r="S63" s="4"/>
      <c r="T63" s="4"/>
      <c r="U63" s="37"/>
    </row>
    <row r="64" spans="1:21" s="3" customFormat="1" ht="15" customHeight="1">
      <c r="A64" s="4"/>
      <c r="L64" s="4"/>
      <c r="M64" s="4"/>
      <c r="N64" s="4"/>
      <c r="O64" s="4"/>
      <c r="P64" s="4"/>
      <c r="Q64" s="4"/>
      <c r="R64" s="4"/>
      <c r="S64" s="4"/>
      <c r="T64" s="4"/>
      <c r="U64" s="37"/>
    </row>
    <row r="65" spans="2:21" ht="15" customHeight="1">
      <c r="B65" s="6"/>
      <c r="C65" s="35"/>
      <c r="D65" s="35"/>
      <c r="E65" s="35"/>
      <c r="F65" s="35"/>
      <c r="G65" s="35"/>
      <c r="H65" s="35"/>
      <c r="I65" s="35"/>
      <c r="J65" s="35"/>
      <c r="K65" s="35"/>
      <c r="L65" s="35"/>
      <c r="M65" s="35"/>
      <c r="N65" s="35"/>
      <c r="O65" s="35"/>
      <c r="P65" s="35"/>
      <c r="Q65" s="35"/>
      <c r="R65" s="35"/>
      <c r="S65" s="35"/>
      <c r="T65" s="35"/>
      <c r="U65" s="37"/>
    </row>
    <row r="66" spans="2:21" ht="15" customHeight="1">
      <c r="B66" s="6"/>
      <c r="C66" s="35"/>
      <c r="D66" s="35"/>
      <c r="E66" s="35"/>
      <c r="F66" s="35"/>
      <c r="G66" s="35"/>
      <c r="H66" s="35"/>
      <c r="I66" s="35"/>
      <c r="J66" s="35"/>
      <c r="K66" s="35"/>
      <c r="L66" s="35"/>
      <c r="M66" s="35"/>
      <c r="N66" s="35"/>
      <c r="O66" s="35"/>
      <c r="P66" s="35"/>
      <c r="Q66" s="35"/>
      <c r="R66" s="35"/>
      <c r="S66" s="35"/>
      <c r="T66" s="35"/>
      <c r="U66" s="37"/>
    </row>
    <row r="67" spans="2:21" ht="15" customHeight="1">
      <c r="B67" s="6"/>
      <c r="C67" s="35"/>
      <c r="D67" s="35"/>
      <c r="E67" s="35"/>
      <c r="F67" s="35"/>
      <c r="G67" s="35"/>
      <c r="H67" s="35"/>
      <c r="I67" s="35"/>
      <c r="J67" s="35"/>
      <c r="K67" s="35"/>
      <c r="L67" s="35"/>
      <c r="M67" s="35"/>
      <c r="N67" s="35"/>
      <c r="O67" s="35"/>
      <c r="P67" s="35"/>
      <c r="Q67" s="35"/>
      <c r="R67" s="35"/>
      <c r="S67" s="35"/>
      <c r="T67" s="35"/>
      <c r="U67" s="37"/>
    </row>
    <row r="68" spans="2:21" ht="15" customHeight="1">
      <c r="B68" s="6"/>
      <c r="C68" s="35"/>
      <c r="D68" s="35"/>
      <c r="E68" s="35"/>
      <c r="F68" s="35"/>
      <c r="G68" s="35"/>
      <c r="H68" s="35"/>
      <c r="I68" s="35"/>
      <c r="J68" s="35"/>
      <c r="K68" s="35"/>
      <c r="L68" s="35"/>
      <c r="M68" s="35"/>
      <c r="N68" s="35"/>
      <c r="O68" s="35"/>
      <c r="P68" s="35"/>
      <c r="Q68" s="35"/>
      <c r="R68" s="35"/>
      <c r="S68" s="35"/>
      <c r="T68" s="35"/>
      <c r="U68" s="37"/>
    </row>
    <row r="69" spans="2:21" ht="15" customHeight="1">
      <c r="B69" s="33"/>
      <c r="C69" s="34"/>
      <c r="D69" s="34"/>
      <c r="E69" s="34"/>
      <c r="F69" s="34"/>
      <c r="G69" s="34"/>
      <c r="H69" s="34"/>
      <c r="I69" s="34"/>
      <c r="J69" s="34"/>
      <c r="K69" s="34"/>
      <c r="L69" s="51"/>
      <c r="M69" s="51"/>
      <c r="N69" s="51"/>
      <c r="O69" s="51"/>
      <c r="P69" s="51"/>
      <c r="Q69" s="51"/>
      <c r="R69" s="51"/>
      <c r="S69" s="51"/>
      <c r="T69" s="51"/>
      <c r="U69" s="37"/>
    </row>
    <row r="70" spans="2:21" ht="15" customHeight="1">
      <c r="B70" s="6"/>
      <c r="C70" s="35"/>
      <c r="D70" s="35"/>
      <c r="E70" s="35"/>
      <c r="F70" s="35"/>
      <c r="G70" s="35"/>
      <c r="H70" s="35"/>
      <c r="I70" s="35"/>
      <c r="J70" s="35"/>
      <c r="K70" s="35"/>
      <c r="L70" s="35"/>
      <c r="M70" s="35"/>
      <c r="N70" s="35"/>
      <c r="O70" s="35"/>
      <c r="P70" s="35"/>
      <c r="Q70" s="35"/>
      <c r="R70" s="35"/>
      <c r="S70" s="35"/>
      <c r="T70" s="35"/>
      <c r="U70" s="37"/>
    </row>
    <row r="71" spans="2:21" ht="15" customHeight="1">
      <c r="B71" s="6"/>
      <c r="C71" s="35"/>
      <c r="D71" s="35"/>
      <c r="E71" s="35"/>
      <c r="F71" s="35"/>
      <c r="G71" s="35"/>
      <c r="H71" s="35"/>
      <c r="I71" s="35"/>
      <c r="J71" s="35"/>
      <c r="K71" s="35"/>
      <c r="L71" s="35"/>
      <c r="M71" s="35"/>
      <c r="N71" s="35"/>
      <c r="O71" s="35"/>
      <c r="P71" s="35"/>
      <c r="Q71" s="35"/>
      <c r="R71" s="35"/>
      <c r="S71" s="35"/>
      <c r="T71" s="35"/>
      <c r="U71" s="37"/>
    </row>
    <row r="72" spans="2:21" ht="15" customHeight="1">
      <c r="B72" s="6"/>
      <c r="C72" s="35"/>
      <c r="D72" s="35"/>
      <c r="E72" s="35"/>
      <c r="F72" s="35"/>
      <c r="G72" s="35"/>
      <c r="H72" s="35"/>
      <c r="I72" s="35"/>
      <c r="J72" s="35"/>
      <c r="K72" s="35"/>
      <c r="L72" s="35"/>
      <c r="M72" s="35"/>
      <c r="N72" s="35"/>
      <c r="O72" s="35"/>
      <c r="P72" s="35"/>
      <c r="Q72" s="35"/>
      <c r="R72" s="35"/>
      <c r="S72" s="35"/>
      <c r="T72" s="35"/>
      <c r="U72" s="37"/>
    </row>
    <row r="73" spans="2:21" ht="15" customHeight="1">
      <c r="B73" s="6"/>
      <c r="C73" s="35"/>
      <c r="D73" s="35"/>
      <c r="E73" s="35"/>
      <c r="F73" s="35"/>
      <c r="G73" s="35"/>
      <c r="H73" s="35"/>
      <c r="I73" s="35"/>
      <c r="J73" s="35"/>
      <c r="K73" s="35"/>
      <c r="L73" s="35"/>
      <c r="M73" s="35"/>
      <c r="N73" s="35"/>
      <c r="O73" s="35"/>
      <c r="P73" s="35"/>
      <c r="Q73" s="35"/>
      <c r="R73" s="35"/>
      <c r="S73" s="35"/>
      <c r="T73" s="35"/>
      <c r="U73" s="37"/>
    </row>
    <row r="74" spans="2:21" ht="15" customHeight="1">
      <c r="B74" s="6"/>
      <c r="C74" s="35"/>
      <c r="D74" s="35"/>
      <c r="E74" s="35"/>
      <c r="F74" s="35"/>
      <c r="G74" s="35"/>
      <c r="H74" s="35"/>
      <c r="I74" s="35"/>
      <c r="J74" s="35"/>
      <c r="K74" s="35"/>
      <c r="L74" s="35"/>
      <c r="M74" s="35"/>
      <c r="N74" s="35"/>
      <c r="O74" s="35"/>
      <c r="P74" s="35"/>
      <c r="Q74" s="35"/>
      <c r="R74" s="35"/>
      <c r="S74" s="35"/>
      <c r="T74" s="35"/>
      <c r="U74" s="37"/>
    </row>
    <row r="75" spans="2:21" ht="15" customHeight="1">
      <c r="B75" s="6"/>
      <c r="C75" s="35"/>
      <c r="D75" s="35"/>
      <c r="E75" s="35"/>
      <c r="F75" s="35"/>
      <c r="G75" s="35"/>
      <c r="H75" s="35"/>
      <c r="I75" s="35"/>
      <c r="J75" s="35"/>
      <c r="K75" s="35"/>
      <c r="L75" s="35"/>
      <c r="M75" s="35"/>
      <c r="N75" s="35"/>
      <c r="O75" s="35"/>
      <c r="P75" s="35"/>
      <c r="Q75" s="35"/>
      <c r="R75" s="35"/>
      <c r="S75" s="35"/>
      <c r="T75" s="35"/>
      <c r="U75" s="37"/>
    </row>
    <row r="76" spans="2:21" ht="15" customHeight="1">
      <c r="B76" s="6"/>
      <c r="C76" s="35"/>
      <c r="D76" s="35"/>
      <c r="E76" s="35"/>
      <c r="F76" s="35"/>
      <c r="G76" s="35"/>
      <c r="H76" s="35"/>
      <c r="I76" s="35"/>
      <c r="J76" s="35"/>
      <c r="K76" s="35"/>
      <c r="L76" s="35"/>
      <c r="M76" s="35"/>
      <c r="N76" s="35"/>
      <c r="O76" s="35"/>
      <c r="P76" s="35"/>
      <c r="Q76" s="35"/>
      <c r="R76" s="35"/>
      <c r="S76" s="35"/>
      <c r="T76" s="35"/>
      <c r="U76" s="37"/>
    </row>
    <row r="77" spans="2:21" ht="15" customHeight="1">
      <c r="B77" s="6"/>
      <c r="C77" s="35"/>
      <c r="D77" s="35"/>
      <c r="E77" s="35"/>
      <c r="F77" s="35"/>
      <c r="G77" s="35"/>
      <c r="H77" s="35"/>
      <c r="I77" s="35"/>
      <c r="J77" s="35"/>
      <c r="K77" s="35"/>
      <c r="L77" s="35"/>
      <c r="M77" s="35"/>
      <c r="N77" s="35"/>
      <c r="O77" s="35"/>
      <c r="P77" s="35"/>
      <c r="Q77" s="35"/>
      <c r="R77" s="35"/>
      <c r="S77" s="35"/>
      <c r="T77" s="35"/>
      <c r="U77" s="37"/>
    </row>
    <row r="78" spans="2:21" ht="15" customHeight="1">
      <c r="B78" s="33"/>
      <c r="C78" s="34"/>
      <c r="D78" s="34"/>
      <c r="E78" s="34"/>
      <c r="F78" s="34"/>
      <c r="G78" s="34"/>
      <c r="H78" s="34"/>
      <c r="I78" s="34"/>
      <c r="J78" s="34"/>
      <c r="K78" s="34"/>
      <c r="L78" s="51"/>
      <c r="M78" s="51"/>
      <c r="N78" s="51"/>
      <c r="O78" s="51"/>
      <c r="P78" s="51"/>
      <c r="Q78" s="51"/>
      <c r="R78" s="51"/>
      <c r="S78" s="51"/>
      <c r="T78" s="51"/>
      <c r="U78" s="37"/>
    </row>
    <row r="79" spans="2:21" ht="15" customHeight="1">
      <c r="B79" s="6"/>
      <c r="C79" s="14"/>
      <c r="D79" s="14"/>
      <c r="E79" s="14"/>
      <c r="F79" s="14"/>
      <c r="G79" s="14"/>
      <c r="H79" s="14"/>
      <c r="I79" s="14"/>
      <c r="J79" s="14"/>
      <c r="K79" s="14"/>
      <c r="L79" s="35"/>
      <c r="M79" s="35"/>
      <c r="N79" s="35"/>
      <c r="O79" s="35"/>
      <c r="P79" s="35"/>
      <c r="Q79" s="35"/>
      <c r="R79" s="35"/>
      <c r="S79" s="35"/>
      <c r="T79" s="35"/>
      <c r="U79" s="37"/>
    </row>
    <row r="80" spans="2:21" ht="15" customHeight="1">
      <c r="B80" s="6"/>
      <c r="C80" s="14"/>
      <c r="D80" s="14"/>
      <c r="E80" s="14"/>
      <c r="F80" s="14"/>
      <c r="G80" s="14"/>
      <c r="H80" s="14"/>
      <c r="I80" s="14"/>
      <c r="J80" s="14"/>
      <c r="K80" s="14"/>
      <c r="L80" s="35"/>
      <c r="M80" s="35"/>
      <c r="N80" s="35"/>
      <c r="O80" s="35"/>
      <c r="P80" s="35"/>
      <c r="Q80" s="35"/>
      <c r="R80" s="35"/>
      <c r="S80" s="35"/>
      <c r="T80" s="35"/>
      <c r="U80" s="37"/>
    </row>
    <row r="81" spans="1:25" ht="15" customHeight="1">
      <c r="B81" s="6"/>
      <c r="C81" s="14"/>
      <c r="D81" s="14"/>
      <c r="E81" s="14"/>
      <c r="F81" s="14"/>
      <c r="G81" s="14"/>
      <c r="H81" s="14"/>
      <c r="I81" s="14"/>
      <c r="J81" s="14"/>
      <c r="K81" s="14"/>
      <c r="L81" s="35"/>
      <c r="M81" s="35"/>
      <c r="N81" s="35"/>
      <c r="O81" s="35"/>
      <c r="P81" s="35"/>
      <c r="Q81" s="35"/>
      <c r="R81" s="35"/>
      <c r="S81" s="35"/>
      <c r="T81" s="35"/>
      <c r="U81" s="37"/>
    </row>
    <row r="82" spans="1:25" ht="15" customHeight="1">
      <c r="A82" s="41"/>
      <c r="B82" s="6"/>
      <c r="C82" s="14"/>
      <c r="D82" s="14"/>
      <c r="E82" s="14"/>
      <c r="F82" s="14"/>
      <c r="G82" s="14"/>
      <c r="H82" s="14"/>
      <c r="I82" s="14"/>
      <c r="J82" s="14"/>
      <c r="K82" s="14"/>
      <c r="L82" s="35"/>
      <c r="M82" s="35"/>
      <c r="N82" s="35"/>
      <c r="O82" s="35"/>
      <c r="P82" s="35"/>
      <c r="Q82" s="35"/>
      <c r="R82" s="35"/>
      <c r="S82" s="35"/>
      <c r="T82" s="35"/>
      <c r="U82" s="37"/>
    </row>
    <row r="83" spans="1:25" ht="15" customHeight="1">
      <c r="B83" s="6"/>
      <c r="C83" s="14"/>
      <c r="D83" s="14"/>
      <c r="E83" s="14"/>
      <c r="F83" s="14"/>
      <c r="G83" s="14"/>
      <c r="H83" s="14"/>
      <c r="I83" s="14"/>
      <c r="J83" s="14"/>
      <c r="K83" s="14"/>
      <c r="L83" s="35"/>
      <c r="M83" s="35"/>
      <c r="N83" s="35"/>
      <c r="O83" s="35"/>
      <c r="P83" s="35"/>
      <c r="Q83" s="35"/>
      <c r="R83" s="35"/>
      <c r="S83" s="35"/>
      <c r="T83" s="35"/>
      <c r="U83" s="37"/>
    </row>
    <row r="84" spans="1:25" ht="15" customHeight="1">
      <c r="A84" s="42"/>
      <c r="B84" s="6"/>
      <c r="C84" s="14"/>
      <c r="D84" s="14"/>
      <c r="E84" s="14"/>
      <c r="F84" s="14"/>
      <c r="G84" s="14"/>
      <c r="H84" s="14"/>
      <c r="I84" s="14"/>
      <c r="J84" s="14"/>
      <c r="K84" s="14"/>
      <c r="L84" s="35"/>
      <c r="M84" s="35"/>
      <c r="N84" s="35"/>
      <c r="O84" s="35"/>
      <c r="P84" s="35"/>
      <c r="Q84" s="35"/>
      <c r="R84" s="35"/>
      <c r="S84" s="35"/>
      <c r="T84" s="35"/>
      <c r="U84" s="37"/>
    </row>
    <row r="85" spans="1:25" ht="15" customHeight="1">
      <c r="B85" s="3"/>
      <c r="C85" s="3"/>
      <c r="D85" s="3"/>
      <c r="E85" s="3"/>
      <c r="F85" s="3"/>
      <c r="G85" s="3"/>
      <c r="H85" s="3"/>
      <c r="I85" s="3"/>
      <c r="J85" s="3"/>
      <c r="K85" s="3"/>
      <c r="L85" s="4"/>
      <c r="M85" s="4"/>
      <c r="N85" s="4"/>
      <c r="O85" s="4"/>
      <c r="P85" s="4"/>
      <c r="Q85" s="4"/>
      <c r="R85" s="4"/>
      <c r="S85" s="4"/>
      <c r="T85" s="4"/>
      <c r="U85" s="37"/>
    </row>
    <row r="86" spans="1:25" ht="15" customHeight="1">
      <c r="B86" s="3"/>
      <c r="C86" s="3"/>
      <c r="D86" s="3"/>
      <c r="E86" s="3"/>
      <c r="F86" s="3"/>
      <c r="G86" s="3"/>
      <c r="H86" s="3"/>
      <c r="I86" s="3"/>
      <c r="J86" s="3"/>
      <c r="K86" s="3"/>
      <c r="L86" s="4"/>
      <c r="M86" s="4"/>
      <c r="N86" s="4"/>
      <c r="O86" s="4"/>
      <c r="P86" s="4"/>
      <c r="Q86" s="4"/>
      <c r="R86" s="4"/>
      <c r="S86" s="4"/>
      <c r="T86" s="4"/>
      <c r="U86" s="37"/>
    </row>
    <row r="87" spans="1:25" ht="15" customHeight="1">
      <c r="A87" s="43"/>
      <c r="B87" s="3"/>
      <c r="C87" s="4"/>
      <c r="D87" s="4"/>
      <c r="E87" s="4"/>
      <c r="F87" s="4"/>
      <c r="G87" s="4"/>
      <c r="H87" s="4"/>
      <c r="I87" s="4"/>
      <c r="J87" s="4"/>
      <c r="K87" s="4"/>
      <c r="L87" s="4"/>
      <c r="M87" s="4"/>
      <c r="N87" s="4"/>
      <c r="O87" s="4"/>
      <c r="P87" s="4"/>
      <c r="Q87" s="4"/>
      <c r="R87" s="4"/>
      <c r="S87" s="4"/>
      <c r="T87" s="4"/>
      <c r="U87" s="37"/>
      <c r="V87" s="4"/>
      <c r="W87" s="2"/>
      <c r="X87" s="2"/>
      <c r="Y87" s="2"/>
    </row>
    <row r="88" spans="1:25" ht="15" customHeight="1">
      <c r="A88" s="43"/>
      <c r="B88" s="3"/>
      <c r="C88" s="4"/>
      <c r="D88" s="4"/>
      <c r="E88" s="4"/>
      <c r="F88" s="4"/>
      <c r="G88" s="4"/>
      <c r="H88" s="4"/>
      <c r="I88" s="4"/>
      <c r="J88" s="4"/>
      <c r="K88" s="4"/>
      <c r="L88" s="4"/>
      <c r="M88" s="4"/>
      <c r="N88" s="4"/>
      <c r="O88" s="4"/>
      <c r="P88" s="4"/>
      <c r="Q88" s="4"/>
      <c r="R88" s="4"/>
      <c r="S88" s="4"/>
      <c r="T88" s="4"/>
      <c r="U88" s="37"/>
      <c r="V88" s="4"/>
      <c r="W88" s="2"/>
      <c r="X88" s="2"/>
      <c r="Y88" s="2"/>
    </row>
    <row r="89" spans="1:25" ht="15" customHeight="1">
      <c r="A89" s="44"/>
      <c r="B89" s="3"/>
      <c r="C89" s="4"/>
      <c r="D89" s="4"/>
      <c r="E89" s="4"/>
      <c r="F89" s="4"/>
      <c r="G89" s="4"/>
      <c r="H89" s="4"/>
      <c r="I89" s="4"/>
      <c r="J89" s="4"/>
      <c r="K89" s="4"/>
      <c r="L89" s="4"/>
      <c r="M89" s="4"/>
      <c r="N89" s="4"/>
      <c r="O89" s="4"/>
      <c r="P89" s="4"/>
      <c r="Q89" s="4"/>
      <c r="R89" s="4"/>
      <c r="S89" s="4"/>
      <c r="T89" s="4"/>
      <c r="U89" s="37"/>
      <c r="V89" s="4"/>
      <c r="W89" s="2"/>
      <c r="X89" s="2"/>
      <c r="Y89" s="2"/>
    </row>
    <row r="90" spans="1:25" ht="15" customHeight="1">
      <c r="A90" s="44"/>
      <c r="B90" s="3"/>
      <c r="C90" s="4"/>
      <c r="D90" s="4"/>
      <c r="E90" s="4"/>
      <c r="F90" s="4"/>
      <c r="G90" s="4"/>
      <c r="H90" s="4"/>
      <c r="I90" s="4"/>
      <c r="J90" s="4"/>
      <c r="K90" s="4"/>
      <c r="L90" s="4"/>
      <c r="M90" s="4"/>
      <c r="N90" s="4"/>
      <c r="O90" s="4"/>
      <c r="P90" s="4"/>
      <c r="Q90" s="4"/>
      <c r="R90" s="4"/>
      <c r="S90" s="4"/>
      <c r="T90" s="4"/>
      <c r="U90" s="37"/>
      <c r="V90" s="4"/>
      <c r="W90" s="2"/>
      <c r="X90" s="2"/>
      <c r="Y90" s="2"/>
    </row>
    <row r="91" spans="1:25" ht="15" customHeight="1">
      <c r="A91" s="44"/>
      <c r="B91" s="3"/>
      <c r="C91" s="4"/>
      <c r="D91" s="4"/>
      <c r="E91" s="4"/>
      <c r="F91" s="4"/>
      <c r="G91" s="4"/>
      <c r="H91" s="4"/>
      <c r="I91" s="4"/>
      <c r="J91" s="4"/>
      <c r="K91" s="4"/>
      <c r="L91" s="4"/>
      <c r="M91" s="4"/>
      <c r="N91" s="4"/>
      <c r="O91" s="4"/>
      <c r="P91" s="4"/>
      <c r="Q91" s="4"/>
      <c r="R91" s="4"/>
      <c r="S91" s="4"/>
      <c r="T91" s="4"/>
      <c r="U91" s="37"/>
      <c r="V91" s="4"/>
      <c r="W91" s="2"/>
      <c r="X91" s="2"/>
      <c r="Y91" s="2"/>
    </row>
    <row r="92" spans="1:25" ht="15" customHeight="1">
      <c r="A92" s="9"/>
      <c r="C92" s="4"/>
      <c r="D92" s="4"/>
      <c r="E92" s="4"/>
      <c r="F92" s="4"/>
      <c r="G92" s="4"/>
      <c r="H92" s="4"/>
      <c r="I92" s="4"/>
      <c r="J92" s="4"/>
      <c r="K92" s="4"/>
      <c r="L92" s="4"/>
      <c r="M92" s="4"/>
      <c r="N92" s="4"/>
      <c r="O92" s="4"/>
      <c r="P92" s="4"/>
      <c r="Q92" s="4"/>
      <c r="R92" s="4"/>
      <c r="S92" s="4"/>
      <c r="T92" s="4"/>
      <c r="U92" s="37"/>
      <c r="V92" s="4"/>
      <c r="W92" s="2"/>
      <c r="X92" s="2"/>
      <c r="Y92" s="2"/>
    </row>
    <row r="93" spans="1:25" ht="15" customHeight="1">
      <c r="A93" s="7"/>
      <c r="B93" s="3"/>
      <c r="C93" s="4"/>
      <c r="D93" s="4"/>
      <c r="E93" s="4"/>
      <c r="F93" s="4"/>
      <c r="G93" s="4"/>
      <c r="H93" s="4"/>
      <c r="I93" s="4"/>
      <c r="J93" s="4"/>
      <c r="K93" s="4"/>
      <c r="L93" s="4"/>
      <c r="M93" s="4"/>
      <c r="N93" s="4"/>
      <c r="O93" s="4"/>
      <c r="P93" s="4"/>
      <c r="Q93" s="4"/>
      <c r="R93" s="4"/>
      <c r="S93" s="4"/>
      <c r="T93" s="4"/>
      <c r="U93" s="37"/>
      <c r="V93" s="4"/>
      <c r="W93" s="2"/>
      <c r="X93" s="2"/>
      <c r="Y93" s="2"/>
    </row>
    <row r="94" spans="1:25" ht="15" customHeight="1">
      <c r="B94" s="6"/>
      <c r="C94" s="14"/>
      <c r="D94" s="14"/>
      <c r="E94" s="14"/>
      <c r="F94" s="14"/>
      <c r="G94" s="14"/>
      <c r="H94" s="14"/>
      <c r="I94" s="14"/>
      <c r="J94" s="14"/>
      <c r="K94" s="14"/>
      <c r="L94" s="35"/>
      <c r="M94" s="35"/>
      <c r="N94" s="35"/>
      <c r="O94" s="35"/>
      <c r="P94" s="35"/>
      <c r="Q94" s="35"/>
      <c r="R94" s="35"/>
      <c r="S94" s="35"/>
      <c r="T94" s="35"/>
      <c r="U94" s="37"/>
    </row>
    <row r="95" spans="1:25" ht="15" customHeight="1">
      <c r="B95" s="33"/>
      <c r="C95" s="34"/>
      <c r="D95" s="34"/>
      <c r="E95" s="34"/>
      <c r="F95" s="34"/>
      <c r="G95" s="34"/>
      <c r="H95" s="34"/>
      <c r="I95" s="34"/>
      <c r="J95" s="34"/>
      <c r="K95" s="34"/>
      <c r="L95" s="51"/>
      <c r="M95" s="51"/>
      <c r="N95" s="51"/>
      <c r="O95" s="51"/>
      <c r="P95" s="51"/>
      <c r="Q95" s="51"/>
      <c r="R95" s="51"/>
      <c r="S95" s="51"/>
      <c r="T95" s="51"/>
      <c r="U95" s="37"/>
    </row>
    <row r="96" spans="1:25" ht="15" customHeight="1">
      <c r="A96" s="19"/>
      <c r="B96" s="6"/>
      <c r="C96" s="47"/>
      <c r="D96" s="47"/>
      <c r="E96" s="47"/>
      <c r="F96" s="47"/>
      <c r="G96" s="47"/>
      <c r="H96" s="47"/>
      <c r="I96" s="47"/>
      <c r="J96" s="47"/>
      <c r="K96" s="47"/>
      <c r="L96" s="52"/>
      <c r="M96" s="52"/>
      <c r="N96" s="52"/>
      <c r="O96" s="52"/>
      <c r="P96" s="52"/>
      <c r="Q96" s="52"/>
      <c r="R96" s="52"/>
      <c r="S96" s="52"/>
      <c r="T96" s="52"/>
      <c r="U96" s="37"/>
    </row>
    <row r="97" spans="1:40" s="8" customFormat="1" ht="15" customHeight="1">
      <c r="A97" s="4"/>
      <c r="B97" s="6"/>
      <c r="C97" s="47"/>
      <c r="D97" s="47"/>
      <c r="E97" s="47"/>
      <c r="F97" s="47"/>
      <c r="G97" s="47"/>
      <c r="H97" s="47"/>
      <c r="I97" s="47"/>
      <c r="J97" s="47"/>
      <c r="K97" s="47"/>
      <c r="L97" s="52"/>
      <c r="M97" s="52"/>
      <c r="N97" s="52"/>
      <c r="O97" s="52"/>
      <c r="P97" s="52"/>
      <c r="Q97" s="52"/>
      <c r="R97" s="52"/>
      <c r="S97" s="52"/>
      <c r="T97" s="52"/>
      <c r="U97" s="37"/>
      <c r="V97" s="49"/>
      <c r="W97" s="49"/>
      <c r="X97" s="49"/>
      <c r="Y97" s="49"/>
      <c r="Z97" s="49"/>
      <c r="AA97" s="49"/>
      <c r="AB97" s="49"/>
      <c r="AC97" s="49"/>
      <c r="AD97" s="49"/>
      <c r="AE97" s="49"/>
      <c r="AF97" s="49"/>
      <c r="AG97" s="49"/>
      <c r="AH97" s="49"/>
      <c r="AI97" s="49"/>
      <c r="AJ97" s="49"/>
      <c r="AK97" s="49"/>
      <c r="AL97" s="49"/>
      <c r="AM97" s="49"/>
      <c r="AN97" s="49"/>
    </row>
    <row r="98" spans="1:40" s="8" customFormat="1" ht="15" customHeight="1">
      <c r="A98" s="4"/>
      <c r="B98" s="6"/>
      <c r="C98" s="47"/>
      <c r="D98" s="47"/>
      <c r="E98" s="47"/>
      <c r="F98" s="47"/>
      <c r="G98" s="47"/>
      <c r="H98" s="47"/>
      <c r="I98" s="47"/>
      <c r="J98" s="47"/>
      <c r="K98" s="47"/>
      <c r="L98" s="52"/>
      <c r="M98" s="52"/>
      <c r="N98" s="52"/>
      <c r="O98" s="52"/>
      <c r="P98" s="52"/>
      <c r="Q98" s="52"/>
      <c r="R98" s="52"/>
      <c r="S98" s="52"/>
      <c r="T98" s="52"/>
      <c r="U98" s="37"/>
      <c r="V98" s="49"/>
      <c r="W98" s="49"/>
      <c r="X98" s="49"/>
      <c r="Y98" s="49"/>
      <c r="Z98" s="49"/>
      <c r="AA98" s="49"/>
      <c r="AB98" s="49"/>
      <c r="AC98" s="49"/>
      <c r="AD98" s="49"/>
      <c r="AE98" s="49"/>
      <c r="AF98" s="49"/>
      <c r="AG98" s="49"/>
      <c r="AH98" s="49"/>
      <c r="AI98" s="49"/>
      <c r="AJ98" s="49"/>
      <c r="AK98" s="49"/>
      <c r="AL98" s="49"/>
      <c r="AM98" s="49"/>
      <c r="AN98" s="49"/>
    </row>
    <row r="99" spans="1:40" s="8" customFormat="1" ht="15" customHeight="1">
      <c r="A99" s="4"/>
      <c r="B99" s="33"/>
      <c r="C99" s="34"/>
      <c r="D99" s="34"/>
      <c r="E99" s="34"/>
      <c r="F99" s="34"/>
      <c r="G99" s="34"/>
      <c r="H99" s="34"/>
      <c r="I99" s="34"/>
      <c r="J99" s="34"/>
      <c r="K99" s="34"/>
      <c r="L99" s="51"/>
      <c r="M99" s="51"/>
      <c r="N99" s="51"/>
      <c r="O99" s="51"/>
      <c r="P99" s="51"/>
      <c r="Q99" s="51"/>
      <c r="R99" s="51"/>
      <c r="S99" s="51"/>
      <c r="T99" s="51"/>
      <c r="U99" s="37"/>
      <c r="V99" s="49"/>
      <c r="W99" s="49"/>
      <c r="X99" s="49"/>
      <c r="Y99" s="49"/>
      <c r="Z99" s="49"/>
      <c r="AA99" s="49"/>
      <c r="AB99" s="49"/>
      <c r="AC99" s="49"/>
      <c r="AD99" s="49"/>
      <c r="AE99" s="49"/>
      <c r="AF99" s="49"/>
      <c r="AG99" s="49"/>
      <c r="AH99" s="49"/>
      <c r="AI99" s="49"/>
      <c r="AJ99" s="49"/>
      <c r="AK99" s="49"/>
      <c r="AL99" s="49"/>
      <c r="AM99" s="49"/>
      <c r="AN99" s="49"/>
    </row>
    <row r="100" spans="1:40" s="8" customFormat="1" ht="15" customHeight="1">
      <c r="A100" s="4"/>
      <c r="B100" s="6"/>
      <c r="C100" s="47"/>
      <c r="D100" s="47"/>
      <c r="E100" s="47"/>
      <c r="F100" s="47"/>
      <c r="G100" s="47"/>
      <c r="H100" s="47"/>
      <c r="I100" s="47"/>
      <c r="J100" s="47"/>
      <c r="K100" s="47"/>
      <c r="L100" s="52"/>
      <c r="M100" s="52"/>
      <c r="N100" s="52"/>
      <c r="O100" s="52"/>
      <c r="P100" s="52"/>
      <c r="Q100" s="52"/>
      <c r="R100" s="52"/>
      <c r="S100" s="52"/>
      <c r="T100" s="52"/>
      <c r="U100" s="37"/>
      <c r="V100" s="49"/>
      <c r="W100" s="49"/>
      <c r="X100" s="49"/>
      <c r="Y100" s="49"/>
      <c r="Z100" s="49"/>
      <c r="AA100" s="49"/>
      <c r="AB100" s="49"/>
      <c r="AC100" s="49"/>
      <c r="AD100" s="49"/>
      <c r="AE100" s="49"/>
      <c r="AF100" s="49"/>
      <c r="AG100" s="49"/>
      <c r="AH100" s="49"/>
      <c r="AI100" s="49"/>
      <c r="AJ100" s="49"/>
      <c r="AK100" s="49"/>
      <c r="AL100" s="49"/>
      <c r="AM100" s="49"/>
      <c r="AN100" s="49"/>
    </row>
    <row r="101" spans="1:40" s="8" customFormat="1" ht="15" customHeight="1">
      <c r="A101" s="4"/>
      <c r="B101" s="6"/>
      <c r="C101" s="47"/>
      <c r="D101" s="47"/>
      <c r="E101" s="47"/>
      <c r="F101" s="47"/>
      <c r="G101" s="47"/>
      <c r="H101" s="47"/>
      <c r="I101" s="47"/>
      <c r="J101" s="47"/>
      <c r="K101" s="47"/>
      <c r="L101" s="52"/>
      <c r="M101" s="52"/>
      <c r="N101" s="52"/>
      <c r="O101" s="52"/>
      <c r="P101" s="52"/>
      <c r="Q101" s="52"/>
      <c r="R101" s="52"/>
      <c r="S101" s="52"/>
      <c r="T101" s="52"/>
      <c r="U101" s="37"/>
      <c r="V101" s="49"/>
      <c r="W101" s="49"/>
      <c r="X101" s="49"/>
      <c r="Y101" s="49"/>
      <c r="Z101" s="49"/>
      <c r="AA101" s="49"/>
      <c r="AB101" s="49"/>
      <c r="AC101" s="49"/>
      <c r="AD101" s="49"/>
      <c r="AE101" s="49"/>
      <c r="AF101" s="49"/>
      <c r="AG101" s="49"/>
      <c r="AH101" s="49"/>
      <c r="AI101" s="49"/>
      <c r="AJ101" s="49"/>
      <c r="AK101" s="49"/>
      <c r="AL101" s="49"/>
      <c r="AM101" s="49"/>
      <c r="AN101" s="49"/>
    </row>
    <row r="102" spans="1:40" s="8" customFormat="1" ht="15" customHeight="1">
      <c r="A102" s="4"/>
      <c r="B102" s="6"/>
      <c r="C102" s="47"/>
      <c r="D102" s="47"/>
      <c r="E102" s="47"/>
      <c r="F102" s="47"/>
      <c r="G102" s="47"/>
      <c r="H102" s="47"/>
      <c r="I102" s="47"/>
      <c r="J102" s="47"/>
      <c r="K102" s="47"/>
      <c r="L102" s="52"/>
      <c r="M102" s="52"/>
      <c r="N102" s="52"/>
      <c r="O102" s="52"/>
      <c r="P102" s="52"/>
      <c r="Q102" s="52"/>
      <c r="R102" s="52"/>
      <c r="S102" s="52"/>
      <c r="T102" s="52"/>
      <c r="U102" s="37"/>
      <c r="V102" s="49"/>
      <c r="W102" s="49"/>
      <c r="X102" s="49"/>
      <c r="Y102" s="49"/>
      <c r="Z102" s="49"/>
      <c r="AA102" s="49"/>
      <c r="AB102" s="49"/>
      <c r="AC102" s="49"/>
      <c r="AD102" s="49"/>
      <c r="AE102" s="49"/>
      <c r="AF102" s="49"/>
      <c r="AG102" s="49"/>
      <c r="AH102" s="49"/>
      <c r="AI102" s="49"/>
      <c r="AJ102" s="49"/>
      <c r="AK102" s="49"/>
      <c r="AL102" s="49"/>
      <c r="AM102" s="49"/>
      <c r="AN102" s="49"/>
    </row>
    <row r="103" spans="1:40" s="8" customFormat="1" ht="15" customHeight="1">
      <c r="A103" s="4"/>
      <c r="B103" s="6"/>
      <c r="C103" s="47"/>
      <c r="D103" s="47"/>
      <c r="E103" s="47"/>
      <c r="F103" s="47"/>
      <c r="G103" s="47"/>
      <c r="H103" s="47"/>
      <c r="I103" s="47"/>
      <c r="J103" s="47"/>
      <c r="K103" s="47"/>
      <c r="L103" s="52"/>
      <c r="M103" s="52"/>
      <c r="N103" s="52"/>
      <c r="O103" s="52"/>
      <c r="P103" s="52"/>
      <c r="Q103" s="52"/>
      <c r="R103" s="52"/>
      <c r="S103" s="52"/>
      <c r="T103" s="52"/>
      <c r="U103" s="37"/>
      <c r="V103" s="49"/>
      <c r="W103" s="49"/>
      <c r="X103" s="49"/>
      <c r="Y103" s="49"/>
      <c r="Z103" s="49"/>
      <c r="AA103" s="49"/>
      <c r="AB103" s="49"/>
      <c r="AC103" s="49"/>
      <c r="AD103" s="49"/>
      <c r="AE103" s="49"/>
      <c r="AF103" s="49"/>
      <c r="AG103" s="49"/>
      <c r="AH103" s="49"/>
      <c r="AI103" s="49"/>
      <c r="AJ103" s="49"/>
      <c r="AK103" s="49"/>
      <c r="AL103" s="49"/>
      <c r="AM103" s="49"/>
      <c r="AN103" s="49"/>
    </row>
    <row r="104" spans="1:40" s="8" customFormat="1" ht="15" customHeight="1">
      <c r="A104" s="4"/>
      <c r="B104" s="33"/>
      <c r="C104" s="34"/>
      <c r="D104" s="34"/>
      <c r="E104" s="34"/>
      <c r="F104" s="34"/>
      <c r="G104" s="34"/>
      <c r="H104" s="34"/>
      <c r="I104" s="34"/>
      <c r="J104" s="34"/>
      <c r="K104" s="34"/>
      <c r="L104" s="51"/>
      <c r="M104" s="51"/>
      <c r="N104" s="51"/>
      <c r="O104" s="51"/>
      <c r="P104" s="51"/>
      <c r="Q104" s="51"/>
      <c r="R104" s="51"/>
      <c r="S104" s="51"/>
      <c r="T104" s="51"/>
      <c r="U104" s="37"/>
      <c r="V104" s="49"/>
      <c r="W104" s="49"/>
      <c r="X104" s="49"/>
      <c r="Y104" s="49"/>
      <c r="Z104" s="49"/>
      <c r="AA104" s="49"/>
      <c r="AB104" s="49"/>
      <c r="AC104" s="49"/>
      <c r="AD104" s="49"/>
      <c r="AE104" s="49"/>
      <c r="AF104" s="49"/>
      <c r="AG104" s="49"/>
      <c r="AH104" s="49"/>
      <c r="AI104" s="49"/>
      <c r="AJ104" s="49"/>
      <c r="AK104" s="49"/>
      <c r="AL104" s="49"/>
      <c r="AM104" s="49"/>
      <c r="AN104" s="49"/>
    </row>
    <row r="105" spans="1:40" s="8" customFormat="1" ht="15" customHeight="1">
      <c r="A105" s="4"/>
      <c r="B105" s="6"/>
      <c r="C105" s="47"/>
      <c r="D105" s="47"/>
      <c r="E105" s="47"/>
      <c r="F105" s="47"/>
      <c r="G105" s="47"/>
      <c r="H105" s="47"/>
      <c r="I105" s="47"/>
      <c r="J105" s="47"/>
      <c r="K105" s="47"/>
      <c r="L105" s="52"/>
      <c r="M105" s="52"/>
      <c r="N105" s="52"/>
      <c r="O105" s="52"/>
      <c r="P105" s="52"/>
      <c r="Q105" s="52"/>
      <c r="R105" s="52"/>
      <c r="S105" s="52"/>
      <c r="T105" s="52"/>
      <c r="U105" s="37"/>
      <c r="V105" s="49"/>
      <c r="W105" s="49"/>
      <c r="X105" s="49"/>
      <c r="Y105" s="49"/>
      <c r="Z105" s="49"/>
      <c r="AA105" s="49"/>
      <c r="AB105" s="49"/>
      <c r="AC105" s="49"/>
      <c r="AD105" s="49"/>
      <c r="AE105" s="49"/>
      <c r="AF105" s="49"/>
      <c r="AG105" s="49"/>
      <c r="AH105" s="49"/>
      <c r="AI105" s="49"/>
      <c r="AJ105" s="49"/>
      <c r="AK105" s="49"/>
      <c r="AL105" s="49"/>
      <c r="AM105" s="49"/>
      <c r="AN105" s="49"/>
    </row>
    <row r="106" spans="1:40" s="8" customFormat="1" ht="15" customHeight="1">
      <c r="A106" s="4"/>
      <c r="B106" s="6"/>
      <c r="C106" s="47"/>
      <c r="D106" s="47"/>
      <c r="E106" s="47"/>
      <c r="F106" s="47"/>
      <c r="G106" s="47"/>
      <c r="H106" s="47"/>
      <c r="I106" s="47"/>
      <c r="J106" s="47"/>
      <c r="K106" s="47"/>
      <c r="L106" s="52"/>
      <c r="M106" s="52"/>
      <c r="N106" s="52"/>
      <c r="O106" s="52"/>
      <c r="P106" s="52"/>
      <c r="Q106" s="52"/>
      <c r="R106" s="52"/>
      <c r="S106" s="52"/>
      <c r="T106" s="52"/>
      <c r="U106" s="37"/>
      <c r="V106" s="49"/>
      <c r="W106" s="49"/>
      <c r="X106" s="49"/>
      <c r="Y106" s="49"/>
      <c r="Z106" s="49"/>
      <c r="AA106" s="49"/>
      <c r="AB106" s="49"/>
      <c r="AC106" s="49"/>
      <c r="AD106" s="49"/>
      <c r="AE106" s="49"/>
      <c r="AF106" s="49"/>
      <c r="AG106" s="49"/>
      <c r="AH106" s="49"/>
      <c r="AI106" s="49"/>
      <c r="AJ106" s="49"/>
      <c r="AK106" s="49"/>
      <c r="AL106" s="49"/>
      <c r="AM106" s="49"/>
      <c r="AN106" s="49"/>
    </row>
    <row r="107" spans="1:40" s="8" customFormat="1" ht="15" customHeight="1">
      <c r="A107" s="4"/>
      <c r="B107" s="6"/>
      <c r="C107" s="47"/>
      <c r="D107" s="47"/>
      <c r="E107" s="47"/>
      <c r="F107" s="47"/>
      <c r="G107" s="47"/>
      <c r="H107" s="47"/>
      <c r="I107" s="47"/>
      <c r="J107" s="47"/>
      <c r="K107" s="47"/>
      <c r="L107" s="52"/>
      <c r="M107" s="52"/>
      <c r="N107" s="52"/>
      <c r="O107" s="52"/>
      <c r="P107" s="52"/>
      <c r="Q107" s="52"/>
      <c r="R107" s="52"/>
      <c r="S107" s="52"/>
      <c r="T107" s="52"/>
      <c r="U107" s="37"/>
      <c r="V107" s="49"/>
      <c r="W107" s="49"/>
      <c r="X107" s="49"/>
      <c r="Y107" s="49"/>
      <c r="Z107" s="49"/>
      <c r="AA107" s="49"/>
      <c r="AB107" s="49"/>
      <c r="AC107" s="49"/>
      <c r="AD107" s="49"/>
      <c r="AE107" s="49"/>
      <c r="AF107" s="49"/>
      <c r="AG107" s="49"/>
      <c r="AH107" s="49"/>
      <c r="AI107" s="49"/>
      <c r="AJ107" s="49"/>
      <c r="AK107" s="49"/>
      <c r="AL107" s="49"/>
      <c r="AM107" s="49"/>
      <c r="AN107" s="49"/>
    </row>
    <row r="108" spans="1:40" s="8" customFormat="1" ht="15" customHeight="1">
      <c r="A108" s="4"/>
      <c r="B108" s="6"/>
      <c r="C108" s="47"/>
      <c r="D108" s="47"/>
      <c r="E108" s="47"/>
      <c r="F108" s="47"/>
      <c r="G108" s="47"/>
      <c r="H108" s="47"/>
      <c r="I108" s="47"/>
      <c r="J108" s="47"/>
      <c r="K108" s="47"/>
      <c r="L108" s="52"/>
      <c r="M108" s="52"/>
      <c r="N108" s="52"/>
      <c r="O108" s="52"/>
      <c r="P108" s="52"/>
      <c r="Q108" s="52"/>
      <c r="R108" s="52"/>
      <c r="S108" s="52"/>
      <c r="T108" s="52"/>
      <c r="U108" s="37"/>
      <c r="V108" s="49"/>
      <c r="W108" s="49"/>
      <c r="X108" s="49"/>
      <c r="Y108" s="49"/>
      <c r="Z108" s="49"/>
      <c r="AA108" s="49"/>
      <c r="AB108" s="49"/>
      <c r="AC108" s="49"/>
      <c r="AD108" s="49"/>
      <c r="AE108" s="49"/>
      <c r="AF108" s="49"/>
      <c r="AG108" s="49"/>
      <c r="AH108" s="49"/>
      <c r="AI108" s="49"/>
      <c r="AJ108" s="49"/>
      <c r="AK108" s="49"/>
      <c r="AL108" s="49"/>
      <c r="AM108" s="49"/>
      <c r="AN108" s="49"/>
    </row>
    <row r="109" spans="1:40" s="8" customFormat="1" ht="15" customHeight="1">
      <c r="A109" s="4"/>
      <c r="B109" s="6"/>
      <c r="C109" s="47"/>
      <c r="D109" s="47"/>
      <c r="E109" s="47"/>
      <c r="F109" s="47"/>
      <c r="G109" s="47"/>
      <c r="H109" s="47"/>
      <c r="I109" s="47"/>
      <c r="J109" s="47"/>
      <c r="K109" s="47"/>
      <c r="L109" s="52"/>
      <c r="M109" s="52"/>
      <c r="N109" s="52"/>
      <c r="O109" s="52"/>
      <c r="P109" s="52"/>
      <c r="Q109" s="52"/>
      <c r="R109" s="52"/>
      <c r="S109" s="52"/>
      <c r="T109" s="52"/>
      <c r="U109" s="37"/>
      <c r="V109" s="49"/>
      <c r="W109" s="49"/>
      <c r="X109" s="49"/>
      <c r="Y109" s="49"/>
      <c r="Z109" s="49"/>
      <c r="AA109" s="49"/>
      <c r="AB109" s="49"/>
      <c r="AC109" s="49"/>
      <c r="AD109" s="49"/>
      <c r="AE109" s="49"/>
      <c r="AF109" s="49"/>
      <c r="AG109" s="49"/>
      <c r="AH109" s="49"/>
      <c r="AI109" s="49"/>
      <c r="AJ109" s="49"/>
      <c r="AK109" s="49"/>
      <c r="AL109" s="49"/>
      <c r="AM109" s="49"/>
      <c r="AN109" s="49"/>
    </row>
    <row r="110" spans="1:40" s="8" customFormat="1" ht="15" customHeight="1">
      <c r="A110" s="4"/>
      <c r="B110" s="6"/>
      <c r="C110" s="47"/>
      <c r="D110" s="47"/>
      <c r="E110" s="47"/>
      <c r="F110" s="47"/>
      <c r="G110" s="47"/>
      <c r="H110" s="47"/>
      <c r="I110" s="47"/>
      <c r="J110" s="47"/>
      <c r="K110" s="47"/>
      <c r="L110" s="52"/>
      <c r="M110" s="52"/>
      <c r="N110" s="52"/>
      <c r="O110" s="52"/>
      <c r="P110" s="52"/>
      <c r="Q110" s="52"/>
      <c r="R110" s="52"/>
      <c r="S110" s="52"/>
      <c r="T110" s="52"/>
      <c r="U110" s="37"/>
      <c r="V110" s="49"/>
      <c r="W110" s="49"/>
      <c r="X110" s="49"/>
      <c r="Y110" s="49"/>
      <c r="Z110" s="49"/>
      <c r="AA110" s="49"/>
      <c r="AB110" s="49"/>
      <c r="AC110" s="49"/>
      <c r="AD110" s="49"/>
      <c r="AE110" s="49"/>
      <c r="AF110" s="49"/>
      <c r="AG110" s="49"/>
      <c r="AH110" s="49"/>
      <c r="AI110" s="49"/>
      <c r="AJ110" s="49"/>
      <c r="AK110" s="49"/>
      <c r="AL110" s="49"/>
      <c r="AM110" s="49"/>
      <c r="AN110" s="49"/>
    </row>
    <row r="111" spans="1:40" s="8" customFormat="1" ht="15" customHeight="1">
      <c r="A111" s="4"/>
      <c r="B111" s="6"/>
      <c r="C111" s="47"/>
      <c r="D111" s="47"/>
      <c r="E111" s="47"/>
      <c r="F111" s="47"/>
      <c r="G111" s="47"/>
      <c r="H111" s="47"/>
      <c r="I111" s="47"/>
      <c r="J111" s="47"/>
      <c r="K111" s="47"/>
      <c r="L111" s="52"/>
      <c r="M111" s="52"/>
      <c r="N111" s="52"/>
      <c r="O111" s="52"/>
      <c r="P111" s="52"/>
      <c r="Q111" s="52"/>
      <c r="R111" s="52"/>
      <c r="S111" s="52"/>
      <c r="T111" s="52"/>
      <c r="U111" s="37"/>
      <c r="V111" s="49"/>
      <c r="W111" s="49"/>
      <c r="X111" s="49"/>
      <c r="Y111" s="49"/>
      <c r="Z111" s="49"/>
      <c r="AA111" s="49"/>
      <c r="AB111" s="49"/>
      <c r="AC111" s="49"/>
      <c r="AD111" s="49"/>
      <c r="AE111" s="49"/>
      <c r="AF111" s="49"/>
      <c r="AG111" s="49"/>
      <c r="AH111" s="49"/>
      <c r="AI111" s="49"/>
      <c r="AJ111" s="49"/>
      <c r="AK111" s="49"/>
      <c r="AL111" s="49"/>
      <c r="AM111" s="49"/>
      <c r="AN111" s="49"/>
    </row>
    <row r="112" spans="1:40" s="8" customFormat="1" ht="15" customHeight="1">
      <c r="A112" s="4"/>
      <c r="B112" s="6"/>
      <c r="C112" s="47"/>
      <c r="D112" s="47"/>
      <c r="E112" s="47"/>
      <c r="F112" s="47"/>
      <c r="G112" s="47"/>
      <c r="H112" s="47"/>
      <c r="I112" s="47"/>
      <c r="J112" s="47"/>
      <c r="K112" s="47"/>
      <c r="L112" s="52"/>
      <c r="M112" s="52"/>
      <c r="N112" s="52"/>
      <c r="O112" s="52"/>
      <c r="P112" s="52"/>
      <c r="Q112" s="52"/>
      <c r="R112" s="52"/>
      <c r="S112" s="52"/>
      <c r="T112" s="52"/>
      <c r="U112" s="37"/>
      <c r="V112" s="49"/>
      <c r="W112" s="49"/>
      <c r="X112" s="49"/>
      <c r="Y112" s="49"/>
      <c r="Z112" s="49"/>
      <c r="AA112" s="49"/>
      <c r="AB112" s="49"/>
      <c r="AC112" s="49"/>
      <c r="AD112" s="49"/>
      <c r="AE112" s="49"/>
      <c r="AF112" s="49"/>
      <c r="AG112" s="49"/>
      <c r="AH112" s="49"/>
      <c r="AI112" s="49"/>
      <c r="AJ112" s="49"/>
      <c r="AK112" s="49"/>
      <c r="AL112" s="49"/>
      <c r="AM112" s="49"/>
      <c r="AN112" s="49"/>
    </row>
    <row r="113" spans="1:25" ht="15" customHeight="1">
      <c r="B113" s="6"/>
      <c r="C113" s="47"/>
      <c r="D113" s="47"/>
      <c r="E113" s="47"/>
      <c r="F113" s="47"/>
      <c r="G113" s="47"/>
      <c r="H113" s="47"/>
      <c r="I113" s="47"/>
      <c r="J113" s="47"/>
      <c r="K113" s="47"/>
      <c r="L113" s="52"/>
      <c r="M113" s="52"/>
      <c r="N113" s="52"/>
      <c r="O113" s="52"/>
      <c r="P113" s="52"/>
      <c r="Q113" s="52"/>
      <c r="R113" s="52"/>
      <c r="S113" s="52"/>
      <c r="T113" s="52"/>
      <c r="U113" s="37"/>
    </row>
    <row r="114" spans="1:25" ht="15" customHeight="1">
      <c r="B114" s="6"/>
      <c r="C114" s="47"/>
      <c r="D114" s="47"/>
      <c r="E114" s="47"/>
      <c r="F114" s="47"/>
      <c r="G114" s="47"/>
      <c r="H114" s="47"/>
      <c r="I114" s="47"/>
      <c r="J114" s="47"/>
      <c r="K114" s="47"/>
      <c r="L114" s="52"/>
      <c r="M114" s="52"/>
      <c r="N114" s="52"/>
      <c r="O114" s="52"/>
      <c r="P114" s="52"/>
      <c r="Q114" s="52"/>
      <c r="R114" s="52"/>
      <c r="S114" s="52"/>
      <c r="T114" s="52"/>
      <c r="U114" s="37"/>
    </row>
    <row r="115" spans="1:25" ht="15" customHeight="1">
      <c r="B115" s="6"/>
      <c r="C115" s="47"/>
      <c r="D115" s="47"/>
      <c r="E115" s="47"/>
      <c r="F115" s="47"/>
      <c r="G115" s="47"/>
      <c r="H115" s="47"/>
      <c r="I115" s="47"/>
      <c r="J115" s="47"/>
      <c r="K115" s="47"/>
      <c r="L115" s="52"/>
      <c r="M115" s="52"/>
      <c r="N115" s="52"/>
      <c r="O115" s="52"/>
      <c r="P115" s="52"/>
      <c r="Q115" s="52"/>
      <c r="R115" s="52"/>
      <c r="S115" s="52"/>
      <c r="T115" s="52"/>
      <c r="U115" s="37"/>
    </row>
    <row r="116" spans="1:25" ht="15" customHeight="1">
      <c r="B116" s="6"/>
      <c r="C116" s="47"/>
      <c r="D116" s="47"/>
      <c r="E116" s="47"/>
      <c r="F116" s="47"/>
      <c r="G116" s="47"/>
      <c r="H116" s="47"/>
      <c r="I116" s="47"/>
      <c r="J116" s="47"/>
      <c r="K116" s="47"/>
      <c r="L116" s="52"/>
      <c r="M116" s="52"/>
      <c r="N116" s="52"/>
      <c r="O116" s="52"/>
      <c r="P116" s="52"/>
      <c r="Q116" s="52"/>
      <c r="R116" s="52"/>
      <c r="S116" s="52"/>
      <c r="T116" s="52"/>
      <c r="U116" s="37"/>
    </row>
    <row r="117" spans="1:25" ht="15" customHeight="1">
      <c r="B117" s="6"/>
      <c r="C117" s="47"/>
      <c r="D117" s="47"/>
      <c r="E117" s="47"/>
      <c r="F117" s="47"/>
      <c r="G117" s="47"/>
      <c r="H117" s="47"/>
      <c r="I117" s="47"/>
      <c r="J117" s="47"/>
      <c r="K117" s="47"/>
      <c r="L117" s="52"/>
      <c r="M117" s="52"/>
      <c r="N117" s="52"/>
      <c r="O117" s="52"/>
      <c r="P117" s="52"/>
      <c r="Q117" s="52"/>
      <c r="R117" s="52"/>
      <c r="S117" s="52"/>
      <c r="T117" s="52"/>
      <c r="U117" s="37"/>
    </row>
    <row r="118" spans="1:25" ht="15" customHeight="1">
      <c r="B118" s="6"/>
      <c r="C118" s="47"/>
      <c r="D118" s="47"/>
      <c r="E118" s="47"/>
      <c r="F118" s="47"/>
      <c r="G118" s="47"/>
      <c r="H118" s="47"/>
      <c r="I118" s="47"/>
      <c r="J118" s="47"/>
      <c r="K118" s="47"/>
      <c r="L118" s="52"/>
      <c r="M118" s="52"/>
      <c r="N118" s="52"/>
      <c r="O118" s="52"/>
      <c r="P118" s="52"/>
      <c r="Q118" s="52"/>
      <c r="R118" s="52"/>
      <c r="S118" s="52"/>
      <c r="T118" s="52"/>
      <c r="U118" s="37"/>
    </row>
    <row r="119" spans="1:25" ht="15" customHeight="1">
      <c r="A119" s="44"/>
      <c r="B119" s="3"/>
      <c r="C119" s="4"/>
      <c r="D119" s="4"/>
      <c r="E119" s="4"/>
      <c r="F119" s="4"/>
      <c r="G119" s="4"/>
      <c r="H119" s="4"/>
      <c r="I119" s="4"/>
      <c r="J119" s="4"/>
      <c r="K119" s="4"/>
      <c r="L119" s="4"/>
      <c r="M119" s="4"/>
      <c r="N119" s="4"/>
      <c r="O119" s="4"/>
      <c r="P119" s="4"/>
      <c r="Q119" s="4"/>
      <c r="R119" s="4"/>
      <c r="S119" s="4"/>
      <c r="T119" s="4"/>
      <c r="U119" s="37"/>
      <c r="V119" s="4"/>
      <c r="W119" s="2"/>
      <c r="X119" s="2"/>
      <c r="Y119" s="2"/>
    </row>
    <row r="120" spans="1:25" ht="15" customHeight="1">
      <c r="A120" s="44"/>
      <c r="B120" s="3"/>
      <c r="C120" s="4"/>
      <c r="D120" s="4"/>
      <c r="E120" s="4"/>
      <c r="F120" s="4"/>
      <c r="G120" s="4"/>
      <c r="H120" s="4"/>
      <c r="I120" s="4"/>
      <c r="J120" s="4"/>
      <c r="K120" s="4"/>
      <c r="L120" s="4"/>
      <c r="M120" s="4"/>
      <c r="N120" s="4"/>
      <c r="O120" s="4"/>
      <c r="P120" s="4"/>
      <c r="Q120" s="4"/>
      <c r="R120" s="4"/>
      <c r="S120" s="4"/>
      <c r="T120" s="4"/>
      <c r="U120" s="37"/>
      <c r="V120" s="4"/>
      <c r="W120" s="2"/>
      <c r="X120" s="2"/>
      <c r="Y120" s="2"/>
    </row>
    <row r="121" spans="1:25" ht="15" customHeight="1">
      <c r="A121" s="9"/>
      <c r="B121" s="3"/>
      <c r="C121" s="4"/>
      <c r="D121" s="4"/>
      <c r="E121" s="4"/>
      <c r="F121" s="4"/>
      <c r="G121" s="4"/>
      <c r="H121" s="4"/>
      <c r="I121" s="4"/>
      <c r="J121" s="4"/>
      <c r="K121" s="4"/>
      <c r="L121" s="4"/>
      <c r="M121" s="4"/>
      <c r="N121" s="4"/>
      <c r="O121" s="4"/>
      <c r="P121" s="4"/>
      <c r="Q121" s="4"/>
      <c r="R121" s="4"/>
      <c r="S121" s="4"/>
      <c r="T121" s="4"/>
      <c r="U121" s="37"/>
      <c r="V121" s="4"/>
      <c r="W121" s="2"/>
      <c r="X121" s="2"/>
      <c r="Y121" s="2"/>
    </row>
    <row r="122" spans="1:25" ht="15" customHeight="1">
      <c r="B122" s="3"/>
      <c r="C122" s="4"/>
      <c r="D122" s="4"/>
      <c r="E122" s="4"/>
      <c r="F122" s="4"/>
      <c r="G122" s="4"/>
      <c r="H122" s="4"/>
      <c r="I122" s="4"/>
      <c r="J122" s="4"/>
      <c r="K122" s="4"/>
      <c r="L122" s="4"/>
      <c r="M122" s="4"/>
      <c r="N122" s="4"/>
      <c r="O122" s="4"/>
      <c r="P122" s="4"/>
      <c r="Q122" s="4"/>
      <c r="R122" s="4"/>
      <c r="S122" s="4"/>
      <c r="T122" s="4"/>
      <c r="U122" s="37"/>
      <c r="V122" s="4"/>
      <c r="W122" s="2"/>
      <c r="X122" s="2"/>
      <c r="Y122" s="2"/>
    </row>
    <row r="123" spans="1:25" ht="15" customHeight="1">
      <c r="B123" s="6"/>
      <c r="C123" s="14"/>
      <c r="D123" s="14"/>
      <c r="E123" s="14"/>
      <c r="F123" s="14"/>
      <c r="G123" s="14"/>
      <c r="H123" s="14"/>
      <c r="I123" s="14"/>
      <c r="J123" s="14"/>
      <c r="K123" s="14"/>
      <c r="L123" s="35"/>
      <c r="M123" s="35"/>
      <c r="N123" s="35"/>
      <c r="O123" s="35"/>
      <c r="P123" s="35"/>
      <c r="Q123" s="35"/>
      <c r="R123" s="35"/>
      <c r="S123" s="35"/>
      <c r="T123" s="35"/>
      <c r="U123" s="37"/>
    </row>
    <row r="124" spans="1:25" ht="15" customHeight="1">
      <c r="B124" s="33"/>
      <c r="C124" s="34"/>
      <c r="D124" s="34"/>
      <c r="E124" s="34"/>
      <c r="F124" s="34"/>
      <c r="G124" s="34"/>
      <c r="H124" s="34"/>
      <c r="I124" s="34"/>
      <c r="J124" s="34"/>
      <c r="K124" s="34"/>
      <c r="L124" s="51"/>
      <c r="M124" s="51"/>
      <c r="N124" s="51"/>
      <c r="O124" s="51"/>
      <c r="P124" s="51"/>
      <c r="Q124" s="51"/>
      <c r="R124" s="51"/>
      <c r="S124" s="51"/>
      <c r="T124" s="51"/>
      <c r="U124" s="37"/>
    </row>
    <row r="125" spans="1:25" ht="15" customHeight="1">
      <c r="A125" s="19"/>
      <c r="B125" s="6"/>
      <c r="C125" s="47"/>
      <c r="D125" s="47"/>
      <c r="E125" s="47"/>
      <c r="F125" s="47"/>
      <c r="G125" s="47"/>
      <c r="H125" s="47"/>
      <c r="I125" s="47"/>
      <c r="J125" s="47"/>
      <c r="K125" s="47"/>
      <c r="L125" s="52"/>
      <c r="M125" s="52"/>
      <c r="N125" s="52"/>
      <c r="O125" s="52"/>
      <c r="P125" s="52"/>
      <c r="Q125" s="52"/>
      <c r="R125" s="52"/>
      <c r="S125" s="52"/>
      <c r="T125" s="52"/>
      <c r="U125" s="37"/>
    </row>
    <row r="126" spans="1:25" ht="15" customHeight="1">
      <c r="B126" s="6"/>
      <c r="C126" s="47"/>
      <c r="D126" s="47"/>
      <c r="E126" s="47"/>
      <c r="F126" s="47"/>
      <c r="G126" s="47"/>
      <c r="H126" s="47"/>
      <c r="I126" s="47"/>
      <c r="J126" s="47"/>
      <c r="K126" s="47"/>
      <c r="L126" s="52"/>
      <c r="M126" s="52"/>
      <c r="N126" s="52"/>
      <c r="O126" s="52"/>
      <c r="P126" s="52"/>
      <c r="Q126" s="52"/>
      <c r="R126" s="52"/>
      <c r="S126" s="52"/>
      <c r="T126" s="52"/>
      <c r="U126" s="37"/>
    </row>
    <row r="127" spans="1:25" ht="15" customHeight="1">
      <c r="B127" s="6"/>
      <c r="C127" s="47"/>
      <c r="D127" s="47"/>
      <c r="E127" s="47"/>
      <c r="F127" s="47"/>
      <c r="G127" s="47"/>
      <c r="H127" s="47"/>
      <c r="I127" s="47"/>
      <c r="J127" s="47"/>
      <c r="K127" s="47"/>
      <c r="L127" s="52"/>
      <c r="M127" s="52"/>
      <c r="N127" s="52"/>
      <c r="O127" s="52"/>
      <c r="P127" s="52"/>
      <c r="Q127" s="52"/>
      <c r="R127" s="52"/>
      <c r="S127" s="52"/>
      <c r="T127" s="52"/>
      <c r="U127" s="37"/>
    </row>
    <row r="128" spans="1:25" ht="15" customHeight="1">
      <c r="B128" s="33"/>
      <c r="C128" s="34"/>
      <c r="D128" s="34"/>
      <c r="E128" s="34"/>
      <c r="F128" s="34"/>
      <c r="G128" s="34"/>
      <c r="H128" s="34"/>
      <c r="I128" s="34"/>
      <c r="J128" s="34"/>
      <c r="K128" s="34"/>
      <c r="L128" s="51"/>
      <c r="M128" s="51"/>
      <c r="N128" s="51"/>
      <c r="O128" s="51"/>
      <c r="P128" s="51"/>
      <c r="Q128" s="51"/>
      <c r="R128" s="51"/>
      <c r="S128" s="51"/>
      <c r="T128" s="51"/>
      <c r="U128" s="37"/>
    </row>
    <row r="129" spans="1:40" s="8" customFormat="1" ht="15" customHeight="1">
      <c r="A129" s="4"/>
      <c r="B129" s="6"/>
      <c r="C129" s="47"/>
      <c r="D129" s="47"/>
      <c r="E129" s="47"/>
      <c r="F129" s="47"/>
      <c r="G129" s="47"/>
      <c r="H129" s="47"/>
      <c r="I129" s="47"/>
      <c r="J129" s="47"/>
      <c r="K129" s="47"/>
      <c r="L129" s="52"/>
      <c r="M129" s="52"/>
      <c r="N129" s="52"/>
      <c r="O129" s="52"/>
      <c r="P129" s="52"/>
      <c r="Q129" s="52"/>
      <c r="R129" s="52"/>
      <c r="S129" s="52"/>
      <c r="T129" s="52"/>
      <c r="U129" s="37"/>
      <c r="V129" s="49"/>
      <c r="W129" s="49"/>
      <c r="X129" s="49"/>
      <c r="Y129" s="49"/>
      <c r="Z129" s="49"/>
      <c r="AA129" s="49"/>
      <c r="AB129" s="49"/>
      <c r="AC129" s="49"/>
      <c r="AD129" s="49"/>
      <c r="AE129" s="49"/>
      <c r="AF129" s="49"/>
      <c r="AG129" s="49"/>
      <c r="AH129" s="49"/>
      <c r="AI129" s="49"/>
      <c r="AJ129" s="49"/>
      <c r="AK129" s="49"/>
      <c r="AL129" s="49"/>
      <c r="AM129" s="49"/>
      <c r="AN129" s="49"/>
    </row>
    <row r="130" spans="1:40" s="8" customFormat="1" ht="15" customHeight="1">
      <c r="A130" s="4"/>
      <c r="B130" s="6"/>
      <c r="C130" s="47"/>
      <c r="D130" s="47"/>
      <c r="E130" s="47"/>
      <c r="F130" s="47"/>
      <c r="G130" s="47"/>
      <c r="H130" s="47"/>
      <c r="I130" s="47"/>
      <c r="J130" s="47"/>
      <c r="K130" s="47"/>
      <c r="L130" s="52"/>
      <c r="M130" s="52"/>
      <c r="N130" s="52"/>
      <c r="O130" s="52"/>
      <c r="P130" s="52"/>
      <c r="Q130" s="52"/>
      <c r="R130" s="52"/>
      <c r="S130" s="52"/>
      <c r="T130" s="52"/>
      <c r="U130" s="37"/>
      <c r="V130" s="49"/>
      <c r="W130" s="49"/>
      <c r="X130" s="49"/>
      <c r="Y130" s="49"/>
      <c r="Z130" s="49"/>
      <c r="AA130" s="49"/>
      <c r="AB130" s="49"/>
      <c r="AC130" s="49"/>
      <c r="AD130" s="49"/>
      <c r="AE130" s="49"/>
      <c r="AF130" s="49"/>
      <c r="AG130" s="49"/>
      <c r="AH130" s="49"/>
      <c r="AI130" s="49"/>
      <c r="AJ130" s="49"/>
      <c r="AK130" s="49"/>
      <c r="AL130" s="49"/>
      <c r="AM130" s="49"/>
      <c r="AN130" s="49"/>
    </row>
    <row r="131" spans="1:40" s="8" customFormat="1" ht="15" customHeight="1">
      <c r="A131" s="4"/>
      <c r="B131" s="6"/>
      <c r="C131" s="47"/>
      <c r="D131" s="47"/>
      <c r="E131" s="47"/>
      <c r="F131" s="47"/>
      <c r="G131" s="47"/>
      <c r="H131" s="47"/>
      <c r="I131" s="47"/>
      <c r="J131" s="47"/>
      <c r="K131" s="47"/>
      <c r="L131" s="52"/>
      <c r="M131" s="52"/>
      <c r="N131" s="52"/>
      <c r="O131" s="52"/>
      <c r="P131" s="52"/>
      <c r="Q131" s="52"/>
      <c r="R131" s="52"/>
      <c r="S131" s="52"/>
      <c r="T131" s="52"/>
      <c r="U131" s="37"/>
      <c r="V131" s="49"/>
      <c r="W131" s="49"/>
      <c r="X131" s="49"/>
      <c r="Y131" s="49"/>
      <c r="Z131" s="49"/>
      <c r="AA131" s="49"/>
      <c r="AB131" s="49"/>
      <c r="AC131" s="49"/>
      <c r="AD131" s="49"/>
      <c r="AE131" s="49"/>
      <c r="AF131" s="49"/>
      <c r="AG131" s="49"/>
      <c r="AH131" s="49"/>
      <c r="AI131" s="49"/>
      <c r="AJ131" s="49"/>
      <c r="AK131" s="49"/>
      <c r="AL131" s="49"/>
      <c r="AM131" s="49"/>
      <c r="AN131" s="49"/>
    </row>
    <row r="132" spans="1:40" s="8" customFormat="1" ht="15" customHeight="1">
      <c r="A132" s="4"/>
      <c r="B132" s="6"/>
      <c r="C132" s="47"/>
      <c r="D132" s="47"/>
      <c r="E132" s="47"/>
      <c r="F132" s="47"/>
      <c r="G132" s="47"/>
      <c r="H132" s="47"/>
      <c r="I132" s="47"/>
      <c r="J132" s="47"/>
      <c r="K132" s="47"/>
      <c r="L132" s="52"/>
      <c r="M132" s="52"/>
      <c r="N132" s="52"/>
      <c r="O132" s="52"/>
      <c r="P132" s="52"/>
      <c r="Q132" s="52"/>
      <c r="R132" s="52"/>
      <c r="S132" s="52"/>
      <c r="T132" s="52"/>
      <c r="U132" s="37"/>
      <c r="V132" s="49"/>
      <c r="W132" s="49"/>
      <c r="X132" s="49"/>
      <c r="Y132" s="49"/>
      <c r="Z132" s="49"/>
      <c r="AA132" s="49"/>
      <c r="AB132" s="49"/>
      <c r="AC132" s="49"/>
      <c r="AD132" s="49"/>
      <c r="AE132" s="49"/>
      <c r="AF132" s="49"/>
      <c r="AG132" s="49"/>
      <c r="AH132" s="49"/>
      <c r="AI132" s="49"/>
      <c r="AJ132" s="49"/>
      <c r="AK132" s="49"/>
      <c r="AL132" s="49"/>
      <c r="AM132" s="49"/>
      <c r="AN132" s="49"/>
    </row>
    <row r="133" spans="1:40" s="8" customFormat="1" ht="15" customHeight="1">
      <c r="A133" s="4"/>
      <c r="B133" s="33"/>
      <c r="C133" s="34"/>
      <c r="D133" s="34"/>
      <c r="E133" s="34"/>
      <c r="F133" s="34"/>
      <c r="G133" s="34"/>
      <c r="H133" s="34"/>
      <c r="I133" s="34"/>
      <c r="J133" s="34"/>
      <c r="K133" s="34"/>
      <c r="L133" s="51"/>
      <c r="M133" s="51"/>
      <c r="N133" s="51"/>
      <c r="O133" s="51"/>
      <c r="P133" s="51"/>
      <c r="Q133" s="51"/>
      <c r="R133" s="51"/>
      <c r="S133" s="51"/>
      <c r="T133" s="51"/>
      <c r="U133" s="37"/>
      <c r="V133" s="49"/>
      <c r="W133" s="49"/>
      <c r="X133" s="49"/>
      <c r="Y133" s="49"/>
      <c r="Z133" s="49"/>
      <c r="AA133" s="49"/>
      <c r="AB133" s="49"/>
      <c r="AC133" s="49"/>
      <c r="AD133" s="49"/>
      <c r="AE133" s="49"/>
      <c r="AF133" s="49"/>
      <c r="AG133" s="49"/>
      <c r="AH133" s="49"/>
      <c r="AI133" s="49"/>
      <c r="AJ133" s="49"/>
      <c r="AK133" s="49"/>
      <c r="AL133" s="49"/>
      <c r="AM133" s="49"/>
      <c r="AN133" s="49"/>
    </row>
    <row r="134" spans="1:40" s="8" customFormat="1" ht="15" customHeight="1">
      <c r="A134" s="4"/>
      <c r="B134" s="6"/>
      <c r="C134" s="47"/>
      <c r="D134" s="47"/>
      <c r="E134" s="47"/>
      <c r="F134" s="47"/>
      <c r="G134" s="47"/>
      <c r="H134" s="47"/>
      <c r="I134" s="47"/>
      <c r="J134" s="47"/>
      <c r="K134" s="47"/>
      <c r="L134" s="52"/>
      <c r="M134" s="52"/>
      <c r="N134" s="52"/>
      <c r="O134" s="52"/>
      <c r="P134" s="52"/>
      <c r="Q134" s="52"/>
      <c r="R134" s="52"/>
      <c r="S134" s="52"/>
      <c r="T134" s="52"/>
      <c r="U134" s="37"/>
      <c r="V134" s="49"/>
      <c r="W134" s="49"/>
      <c r="X134" s="49"/>
      <c r="Y134" s="49"/>
      <c r="Z134" s="49"/>
      <c r="AA134" s="49"/>
      <c r="AB134" s="49"/>
      <c r="AC134" s="49"/>
      <c r="AD134" s="49"/>
      <c r="AE134" s="49"/>
      <c r="AF134" s="49"/>
      <c r="AG134" s="49"/>
      <c r="AH134" s="49"/>
      <c r="AI134" s="49"/>
      <c r="AJ134" s="49"/>
      <c r="AK134" s="49"/>
      <c r="AL134" s="49"/>
      <c r="AM134" s="49"/>
      <c r="AN134" s="49"/>
    </row>
    <row r="135" spans="1:40" s="8" customFormat="1" ht="15" customHeight="1">
      <c r="A135" s="4"/>
      <c r="B135" s="6"/>
      <c r="C135" s="47"/>
      <c r="D135" s="47"/>
      <c r="E135" s="47"/>
      <c r="F135" s="47"/>
      <c r="G135" s="47"/>
      <c r="H135" s="47"/>
      <c r="I135" s="47"/>
      <c r="J135" s="47"/>
      <c r="K135" s="47"/>
      <c r="L135" s="52"/>
      <c r="M135" s="52"/>
      <c r="N135" s="52"/>
      <c r="O135" s="52"/>
      <c r="P135" s="52"/>
      <c r="Q135" s="52"/>
      <c r="R135" s="52"/>
      <c r="S135" s="52"/>
      <c r="T135" s="52"/>
      <c r="U135" s="37"/>
      <c r="V135" s="49"/>
      <c r="W135" s="49"/>
      <c r="X135" s="49"/>
      <c r="Y135" s="49"/>
      <c r="Z135" s="49"/>
      <c r="AA135" s="49"/>
      <c r="AB135" s="49"/>
      <c r="AC135" s="49"/>
      <c r="AD135" s="49"/>
      <c r="AE135" s="49"/>
      <c r="AF135" s="49"/>
      <c r="AG135" s="49"/>
      <c r="AH135" s="49"/>
      <c r="AI135" s="49"/>
      <c r="AJ135" s="49"/>
      <c r="AK135" s="49"/>
      <c r="AL135" s="49"/>
      <c r="AM135" s="49"/>
      <c r="AN135" s="49"/>
    </row>
    <row r="136" spans="1:40" s="8" customFormat="1" ht="15" customHeight="1">
      <c r="A136" s="4"/>
      <c r="B136" s="6"/>
      <c r="C136" s="47"/>
      <c r="D136" s="47"/>
      <c r="E136" s="47"/>
      <c r="F136" s="47"/>
      <c r="G136" s="47"/>
      <c r="H136" s="47"/>
      <c r="I136" s="47"/>
      <c r="J136" s="47"/>
      <c r="K136" s="47"/>
      <c r="L136" s="52"/>
      <c r="M136" s="52"/>
      <c r="N136" s="52"/>
      <c r="O136" s="52"/>
      <c r="P136" s="52"/>
      <c r="Q136" s="52"/>
      <c r="R136" s="52"/>
      <c r="S136" s="52"/>
      <c r="T136" s="52"/>
      <c r="U136" s="37"/>
      <c r="V136" s="49"/>
      <c r="W136" s="49"/>
      <c r="X136" s="49"/>
      <c r="Y136" s="49"/>
      <c r="Z136" s="49"/>
      <c r="AA136" s="49"/>
      <c r="AB136" s="49"/>
      <c r="AC136" s="49"/>
      <c r="AD136" s="49"/>
      <c r="AE136" s="49"/>
      <c r="AF136" s="49"/>
      <c r="AG136" s="49"/>
      <c r="AH136" s="49"/>
      <c r="AI136" s="49"/>
      <c r="AJ136" s="49"/>
      <c r="AK136" s="49"/>
      <c r="AL136" s="49"/>
      <c r="AM136" s="49"/>
      <c r="AN136" s="49"/>
    </row>
    <row r="137" spans="1:40" s="8" customFormat="1" ht="15" customHeight="1">
      <c r="A137" s="4"/>
      <c r="B137" s="6"/>
      <c r="C137" s="47"/>
      <c r="D137" s="47"/>
      <c r="E137" s="47"/>
      <c r="F137" s="47"/>
      <c r="G137" s="47"/>
      <c r="H137" s="47"/>
      <c r="I137" s="47"/>
      <c r="J137" s="47"/>
      <c r="K137" s="47"/>
      <c r="L137" s="52"/>
      <c r="M137" s="52"/>
      <c r="N137" s="52"/>
      <c r="O137" s="52"/>
      <c r="P137" s="52"/>
      <c r="Q137" s="52"/>
      <c r="R137" s="52"/>
      <c r="S137" s="52"/>
      <c r="T137" s="52"/>
      <c r="U137" s="37"/>
      <c r="V137" s="49"/>
      <c r="W137" s="49"/>
      <c r="X137" s="49"/>
      <c r="Y137" s="49"/>
      <c r="Z137" s="49"/>
      <c r="AA137" s="49"/>
      <c r="AB137" s="49"/>
      <c r="AC137" s="49"/>
      <c r="AD137" s="49"/>
      <c r="AE137" s="49"/>
      <c r="AF137" s="49"/>
      <c r="AG137" s="49"/>
      <c r="AH137" s="49"/>
      <c r="AI137" s="49"/>
      <c r="AJ137" s="49"/>
      <c r="AK137" s="49"/>
      <c r="AL137" s="49"/>
      <c r="AM137" s="49"/>
      <c r="AN137" s="49"/>
    </row>
    <row r="138" spans="1:40" s="8" customFormat="1" ht="15" customHeight="1">
      <c r="A138" s="4"/>
      <c r="B138" s="6"/>
      <c r="C138" s="47"/>
      <c r="D138" s="47"/>
      <c r="E138" s="47"/>
      <c r="F138" s="47"/>
      <c r="G138" s="47"/>
      <c r="H138" s="47"/>
      <c r="I138" s="47"/>
      <c r="J138" s="47"/>
      <c r="K138" s="47"/>
      <c r="L138" s="52"/>
      <c r="M138" s="52"/>
      <c r="N138" s="52"/>
      <c r="O138" s="52"/>
      <c r="P138" s="52"/>
      <c r="Q138" s="52"/>
      <c r="R138" s="52"/>
      <c r="S138" s="52"/>
      <c r="T138" s="52"/>
      <c r="U138" s="37"/>
      <c r="V138" s="49"/>
      <c r="W138" s="49"/>
      <c r="X138" s="49"/>
      <c r="Y138" s="49"/>
      <c r="Z138" s="49"/>
      <c r="AA138" s="49"/>
      <c r="AB138" s="49"/>
      <c r="AC138" s="49"/>
      <c r="AD138" s="49"/>
      <c r="AE138" s="49"/>
      <c r="AF138" s="49"/>
      <c r="AG138" s="49"/>
      <c r="AH138" s="49"/>
      <c r="AI138" s="49"/>
      <c r="AJ138" s="49"/>
      <c r="AK138" s="49"/>
      <c r="AL138" s="49"/>
      <c r="AM138" s="49"/>
      <c r="AN138" s="49"/>
    </row>
    <row r="139" spans="1:40" s="8" customFormat="1" ht="15" customHeight="1">
      <c r="A139" s="4"/>
      <c r="B139" s="6"/>
      <c r="C139" s="47"/>
      <c r="D139" s="47"/>
      <c r="E139" s="47"/>
      <c r="F139" s="47"/>
      <c r="G139" s="47"/>
      <c r="H139" s="47"/>
      <c r="I139" s="47"/>
      <c r="J139" s="47"/>
      <c r="K139" s="47"/>
      <c r="L139" s="52"/>
      <c r="M139" s="52"/>
      <c r="N139" s="52"/>
      <c r="O139" s="52"/>
      <c r="P139" s="52"/>
      <c r="Q139" s="52"/>
      <c r="R139" s="52"/>
      <c r="S139" s="52"/>
      <c r="T139" s="52"/>
      <c r="U139" s="37"/>
      <c r="V139" s="49"/>
      <c r="W139" s="49"/>
      <c r="X139" s="49"/>
      <c r="Y139" s="49"/>
      <c r="Z139" s="49"/>
      <c r="AA139" s="49"/>
      <c r="AB139" s="49"/>
      <c r="AC139" s="49"/>
      <c r="AD139" s="49"/>
      <c r="AE139" s="49"/>
      <c r="AF139" s="49"/>
      <c r="AG139" s="49"/>
      <c r="AH139" s="49"/>
      <c r="AI139" s="49"/>
      <c r="AJ139" s="49"/>
      <c r="AK139" s="49"/>
      <c r="AL139" s="49"/>
      <c r="AM139" s="49"/>
      <c r="AN139" s="49"/>
    </row>
    <row r="140" spans="1:40" s="8" customFormat="1" ht="15" customHeight="1">
      <c r="A140" s="4"/>
      <c r="B140" s="6"/>
      <c r="C140" s="47"/>
      <c r="D140" s="47"/>
      <c r="E140" s="47"/>
      <c r="F140" s="47"/>
      <c r="G140" s="47"/>
      <c r="H140" s="47"/>
      <c r="I140" s="47"/>
      <c r="J140" s="47"/>
      <c r="K140" s="47"/>
      <c r="L140" s="52"/>
      <c r="M140" s="52"/>
      <c r="N140" s="52"/>
      <c r="O140" s="52"/>
      <c r="P140" s="52"/>
      <c r="Q140" s="52"/>
      <c r="R140" s="52"/>
      <c r="S140" s="52"/>
      <c r="T140" s="52"/>
      <c r="U140" s="37"/>
      <c r="V140" s="49"/>
      <c r="W140" s="49"/>
      <c r="X140" s="49"/>
      <c r="Y140" s="49"/>
      <c r="Z140" s="49"/>
      <c r="AA140" s="49"/>
      <c r="AB140" s="49"/>
      <c r="AC140" s="49"/>
      <c r="AD140" s="49"/>
      <c r="AE140" s="49"/>
      <c r="AF140" s="49"/>
      <c r="AG140" s="49"/>
      <c r="AH140" s="49"/>
      <c r="AI140" s="49"/>
      <c r="AJ140" s="49"/>
      <c r="AK140" s="49"/>
      <c r="AL140" s="49"/>
      <c r="AM140" s="49"/>
      <c r="AN140" s="49"/>
    </row>
    <row r="141" spans="1:40" s="8" customFormat="1" ht="15" customHeight="1">
      <c r="A141" s="4"/>
      <c r="B141" s="6"/>
      <c r="C141" s="47"/>
      <c r="D141" s="47"/>
      <c r="E141" s="47"/>
      <c r="F141" s="47"/>
      <c r="G141" s="47"/>
      <c r="H141" s="47"/>
      <c r="I141" s="47"/>
      <c r="J141" s="47"/>
      <c r="K141" s="47"/>
      <c r="L141" s="52"/>
      <c r="M141" s="52"/>
      <c r="N141" s="52"/>
      <c r="O141" s="52"/>
      <c r="P141" s="52"/>
      <c r="Q141" s="52"/>
      <c r="R141" s="52"/>
      <c r="S141" s="52"/>
      <c r="T141" s="52"/>
      <c r="U141" s="37"/>
      <c r="V141" s="49"/>
      <c r="W141" s="49"/>
      <c r="X141" s="49"/>
      <c r="Y141" s="49"/>
      <c r="Z141" s="49"/>
      <c r="AA141" s="49"/>
      <c r="AB141" s="49"/>
      <c r="AC141" s="49"/>
      <c r="AD141" s="49"/>
      <c r="AE141" s="49"/>
      <c r="AF141" s="49"/>
      <c r="AG141" s="49"/>
      <c r="AH141" s="49"/>
      <c r="AI141" s="49"/>
      <c r="AJ141" s="49"/>
      <c r="AK141" s="49"/>
      <c r="AL141" s="49"/>
      <c r="AM141" s="49"/>
      <c r="AN141" s="49"/>
    </row>
    <row r="142" spans="1:40" s="8" customFormat="1" ht="15" customHeight="1">
      <c r="A142" s="4"/>
      <c r="B142" s="6"/>
      <c r="C142" s="47"/>
      <c r="D142" s="47"/>
      <c r="E142" s="47"/>
      <c r="F142" s="47"/>
      <c r="G142" s="47"/>
      <c r="H142" s="47"/>
      <c r="I142" s="47"/>
      <c r="J142" s="47"/>
      <c r="K142" s="47"/>
      <c r="L142" s="52"/>
      <c r="M142" s="52"/>
      <c r="N142" s="52"/>
      <c r="O142" s="52"/>
      <c r="P142" s="52"/>
      <c r="Q142" s="52"/>
      <c r="R142" s="52"/>
      <c r="S142" s="52"/>
      <c r="T142" s="52"/>
      <c r="U142" s="37"/>
      <c r="V142" s="49"/>
      <c r="W142" s="49"/>
      <c r="X142" s="49"/>
      <c r="Y142" s="49"/>
      <c r="Z142" s="49"/>
      <c r="AA142" s="49"/>
      <c r="AB142" s="49"/>
      <c r="AC142" s="49"/>
      <c r="AD142" s="49"/>
      <c r="AE142" s="49"/>
      <c r="AF142" s="49"/>
      <c r="AG142" s="49"/>
      <c r="AH142" s="49"/>
      <c r="AI142" s="49"/>
      <c r="AJ142" s="49"/>
      <c r="AK142" s="49"/>
      <c r="AL142" s="49"/>
      <c r="AM142" s="49"/>
      <c r="AN142" s="49"/>
    </row>
    <row r="143" spans="1:40" s="8" customFormat="1" ht="15" customHeight="1">
      <c r="A143" s="4"/>
      <c r="B143" s="6"/>
      <c r="C143" s="47"/>
      <c r="D143" s="47"/>
      <c r="E143" s="47"/>
      <c r="F143" s="47"/>
      <c r="G143" s="47"/>
      <c r="H143" s="47"/>
      <c r="I143" s="47"/>
      <c r="J143" s="47"/>
      <c r="K143" s="47"/>
      <c r="L143" s="52"/>
      <c r="M143" s="52"/>
      <c r="N143" s="52"/>
      <c r="O143" s="52"/>
      <c r="P143" s="52"/>
      <c r="Q143" s="52"/>
      <c r="R143" s="52"/>
      <c r="S143" s="52"/>
      <c r="T143" s="52"/>
      <c r="U143" s="37"/>
      <c r="V143" s="49"/>
      <c r="W143" s="49"/>
      <c r="X143" s="49"/>
      <c r="Y143" s="49"/>
      <c r="Z143" s="49"/>
      <c r="AA143" s="49"/>
      <c r="AB143" s="49"/>
      <c r="AC143" s="49"/>
      <c r="AD143" s="49"/>
      <c r="AE143" s="49"/>
      <c r="AF143" s="49"/>
      <c r="AG143" s="49"/>
      <c r="AH143" s="49"/>
      <c r="AI143" s="49"/>
      <c r="AJ143" s="49"/>
      <c r="AK143" s="49"/>
      <c r="AL143" s="49"/>
      <c r="AM143" s="49"/>
      <c r="AN143" s="49"/>
    </row>
    <row r="144" spans="1:40" s="8" customFormat="1" ht="15" customHeight="1">
      <c r="A144" s="4"/>
      <c r="B144" s="6"/>
      <c r="C144" s="47"/>
      <c r="D144" s="47"/>
      <c r="E144" s="47"/>
      <c r="F144" s="47"/>
      <c r="G144" s="47"/>
      <c r="H144" s="47"/>
      <c r="I144" s="47"/>
      <c r="J144" s="47"/>
      <c r="K144" s="47"/>
      <c r="L144" s="52"/>
      <c r="M144" s="52"/>
      <c r="N144" s="52"/>
      <c r="O144" s="52"/>
      <c r="P144" s="52"/>
      <c r="Q144" s="52"/>
      <c r="R144" s="52"/>
      <c r="S144" s="52"/>
      <c r="T144" s="52"/>
      <c r="U144" s="37"/>
      <c r="V144" s="49"/>
      <c r="W144" s="49"/>
      <c r="X144" s="49"/>
      <c r="Y144" s="49"/>
      <c r="Z144" s="49"/>
      <c r="AA144" s="49"/>
      <c r="AB144" s="49"/>
      <c r="AC144" s="49"/>
      <c r="AD144" s="49"/>
      <c r="AE144" s="49"/>
      <c r="AF144" s="49"/>
      <c r="AG144" s="49"/>
      <c r="AH144" s="49"/>
      <c r="AI144" s="49"/>
      <c r="AJ144" s="49"/>
      <c r="AK144" s="49"/>
      <c r="AL144" s="49"/>
      <c r="AM144" s="49"/>
      <c r="AN144" s="49"/>
    </row>
    <row r="145" spans="2:21" ht="15" customHeight="1">
      <c r="B145" s="6"/>
      <c r="C145" s="47"/>
      <c r="D145" s="47"/>
      <c r="E145" s="47"/>
      <c r="F145" s="47"/>
      <c r="G145" s="47"/>
      <c r="H145" s="47"/>
      <c r="I145" s="47"/>
      <c r="J145" s="47"/>
      <c r="K145" s="47"/>
      <c r="L145" s="52"/>
      <c r="M145" s="52"/>
      <c r="N145" s="52"/>
      <c r="O145" s="52"/>
      <c r="P145" s="52"/>
      <c r="Q145" s="52"/>
      <c r="R145" s="52"/>
      <c r="S145" s="52"/>
      <c r="T145" s="52"/>
      <c r="U145" s="37"/>
    </row>
    <row r="146" spans="2:21" ht="15" customHeight="1">
      <c r="B146" s="6"/>
      <c r="C146" s="47"/>
      <c r="D146" s="47"/>
      <c r="E146" s="47"/>
      <c r="F146" s="47"/>
      <c r="G146" s="47"/>
      <c r="H146" s="47"/>
      <c r="I146" s="47"/>
      <c r="J146" s="47"/>
      <c r="K146" s="47"/>
      <c r="L146" s="52"/>
      <c r="M146" s="52"/>
      <c r="N146" s="52"/>
      <c r="O146" s="52"/>
      <c r="P146" s="52"/>
      <c r="Q146" s="52"/>
      <c r="R146" s="52"/>
      <c r="S146" s="52"/>
      <c r="T146" s="52"/>
      <c r="U146" s="37"/>
    </row>
    <row r="147" spans="2:21" ht="15" customHeight="1">
      <c r="B147" s="6"/>
      <c r="C147" s="47"/>
      <c r="D147" s="47"/>
      <c r="E147" s="47"/>
      <c r="F147" s="47"/>
      <c r="G147" s="47"/>
      <c r="H147" s="47"/>
      <c r="I147" s="47"/>
      <c r="J147" s="47"/>
      <c r="K147" s="47"/>
      <c r="L147" s="52"/>
      <c r="M147" s="52"/>
      <c r="N147" s="52"/>
      <c r="O147" s="52"/>
      <c r="P147" s="52"/>
      <c r="Q147" s="52"/>
      <c r="R147" s="52"/>
      <c r="S147" s="52"/>
      <c r="T147" s="52"/>
      <c r="U147" s="37"/>
    </row>
    <row r="148" spans="2:21" ht="15" customHeight="1">
      <c r="B148" s="33"/>
      <c r="C148" s="36"/>
      <c r="D148" s="36"/>
      <c r="E148" s="36"/>
      <c r="F148" s="36"/>
      <c r="G148" s="36"/>
      <c r="H148" s="36"/>
      <c r="I148" s="36"/>
      <c r="J148" s="36"/>
      <c r="K148" s="36"/>
      <c r="L148" s="53"/>
      <c r="M148" s="53"/>
      <c r="N148" s="53"/>
      <c r="O148" s="53"/>
      <c r="P148" s="53"/>
      <c r="Q148" s="53"/>
      <c r="R148" s="53"/>
      <c r="S148" s="53"/>
      <c r="T148" s="53"/>
      <c r="U148" s="37"/>
    </row>
    <row r="149" spans="2:21" ht="15" customHeight="1">
      <c r="B149" s="5"/>
      <c r="C149" s="14"/>
      <c r="D149" s="14"/>
      <c r="E149" s="14"/>
      <c r="F149" s="14"/>
      <c r="G149" s="14"/>
      <c r="H149" s="14"/>
      <c r="I149" s="14"/>
      <c r="J149" s="14"/>
      <c r="K149" s="14"/>
      <c r="L149" s="35"/>
      <c r="M149" s="35"/>
      <c r="N149" s="35"/>
      <c r="O149" s="35"/>
      <c r="P149" s="35"/>
      <c r="Q149" s="35"/>
      <c r="R149" s="35"/>
      <c r="S149" s="35"/>
      <c r="T149" s="35"/>
      <c r="U149" s="37"/>
    </row>
    <row r="150" spans="2:21" ht="15" customHeight="1">
      <c r="B150" s="5"/>
      <c r="C150" s="14"/>
      <c r="D150" s="14"/>
      <c r="E150" s="14"/>
      <c r="F150" s="14"/>
      <c r="G150" s="14"/>
      <c r="H150" s="14"/>
      <c r="I150" s="14"/>
      <c r="J150" s="14"/>
      <c r="K150" s="14"/>
      <c r="L150" s="35"/>
      <c r="M150" s="35"/>
      <c r="N150" s="35"/>
      <c r="O150" s="35"/>
      <c r="P150" s="35"/>
      <c r="Q150" s="35"/>
      <c r="R150" s="35"/>
      <c r="S150" s="35"/>
      <c r="T150" s="35"/>
      <c r="U150" s="37"/>
    </row>
    <row r="151" spans="2:21" ht="15" customHeight="1">
      <c r="B151" s="5"/>
      <c r="C151" s="14"/>
      <c r="D151" s="14"/>
      <c r="E151" s="14"/>
      <c r="F151" s="14"/>
      <c r="G151" s="14"/>
      <c r="H151" s="14"/>
      <c r="I151" s="14"/>
      <c r="J151" s="14"/>
      <c r="K151" s="14"/>
      <c r="L151" s="35"/>
      <c r="M151" s="35"/>
      <c r="N151" s="35"/>
      <c r="O151" s="35"/>
      <c r="P151" s="35"/>
      <c r="Q151" s="35"/>
      <c r="R151" s="35"/>
      <c r="S151" s="35"/>
      <c r="T151" s="35"/>
      <c r="U151" s="37"/>
    </row>
    <row r="152" spans="2:21" ht="15" customHeight="1">
      <c r="B152" s="5"/>
      <c r="C152" s="14"/>
      <c r="D152" s="14"/>
      <c r="E152" s="14"/>
      <c r="F152" s="14"/>
      <c r="G152" s="14"/>
      <c r="H152" s="14"/>
      <c r="I152" s="14"/>
      <c r="J152" s="14"/>
      <c r="K152" s="14"/>
      <c r="L152" s="35"/>
      <c r="M152" s="35"/>
      <c r="N152" s="35"/>
      <c r="O152" s="35"/>
      <c r="P152" s="35"/>
      <c r="Q152" s="35"/>
      <c r="R152" s="35"/>
      <c r="S152" s="35"/>
      <c r="T152" s="35"/>
      <c r="U152" s="37"/>
    </row>
    <row r="153" spans="2:21" ht="15" customHeight="1">
      <c r="B153" s="5"/>
      <c r="C153" s="14"/>
      <c r="D153" s="14"/>
      <c r="E153" s="14"/>
      <c r="F153" s="14"/>
      <c r="G153" s="14"/>
      <c r="H153" s="14"/>
      <c r="I153" s="14"/>
      <c r="J153" s="14"/>
      <c r="K153" s="14"/>
      <c r="L153" s="35"/>
      <c r="M153" s="35"/>
      <c r="N153" s="35"/>
      <c r="O153" s="35"/>
      <c r="P153" s="35"/>
      <c r="Q153" s="35"/>
      <c r="R153" s="35"/>
      <c r="S153" s="35"/>
      <c r="T153" s="35"/>
      <c r="U153" s="37"/>
    </row>
    <row r="154" spans="2:21" ht="15" customHeight="1">
      <c r="B154" s="5"/>
      <c r="C154" s="14"/>
      <c r="D154" s="14"/>
      <c r="E154" s="14"/>
      <c r="F154" s="14"/>
      <c r="G154" s="14"/>
      <c r="H154" s="14"/>
      <c r="I154" s="14"/>
      <c r="J154" s="14"/>
      <c r="K154" s="14"/>
      <c r="L154" s="35"/>
      <c r="M154" s="35"/>
      <c r="N154" s="35"/>
      <c r="O154" s="35"/>
      <c r="P154" s="35"/>
      <c r="Q154" s="35"/>
      <c r="R154" s="35"/>
      <c r="S154" s="35"/>
      <c r="T154" s="35"/>
      <c r="U154" s="37"/>
    </row>
    <row r="155" spans="2:21" ht="15" customHeight="1">
      <c r="B155" s="5"/>
      <c r="C155" s="14"/>
      <c r="D155" s="14"/>
      <c r="E155" s="14"/>
      <c r="F155" s="14"/>
      <c r="G155" s="14"/>
      <c r="H155" s="14"/>
      <c r="I155" s="14"/>
      <c r="J155" s="14"/>
      <c r="K155" s="14"/>
      <c r="L155" s="35"/>
      <c r="M155" s="35"/>
      <c r="N155" s="35"/>
      <c r="O155" s="35"/>
      <c r="P155" s="35"/>
      <c r="Q155" s="35"/>
      <c r="R155" s="35"/>
      <c r="S155" s="35"/>
      <c r="T155" s="35"/>
      <c r="U155" s="37"/>
    </row>
    <row r="156" spans="2:21" ht="15" customHeight="1">
      <c r="B156" s="3"/>
      <c r="C156" s="3"/>
      <c r="D156" s="3"/>
      <c r="E156" s="3"/>
      <c r="F156" s="3"/>
      <c r="G156" s="3"/>
      <c r="H156" s="3"/>
      <c r="I156" s="3"/>
      <c r="J156" s="3"/>
      <c r="K156" s="3"/>
      <c r="L156" s="4"/>
      <c r="M156" s="4"/>
      <c r="N156" s="4"/>
      <c r="O156" s="4"/>
      <c r="P156" s="4"/>
      <c r="Q156" s="4"/>
      <c r="R156" s="4"/>
      <c r="S156" s="4"/>
      <c r="T156" s="4"/>
      <c r="U156" s="37"/>
    </row>
    <row r="157" spans="2:21" ht="15" customHeight="1">
      <c r="B157" s="3"/>
      <c r="C157" s="3"/>
      <c r="D157" s="3"/>
      <c r="E157" s="3"/>
      <c r="F157" s="3"/>
      <c r="G157" s="3"/>
      <c r="H157" s="3"/>
      <c r="I157" s="3"/>
      <c r="J157" s="3"/>
      <c r="K157" s="3"/>
      <c r="L157" s="4"/>
      <c r="M157" s="4"/>
      <c r="N157" s="4"/>
      <c r="O157" s="4"/>
      <c r="P157" s="4"/>
      <c r="Q157" s="4"/>
      <c r="R157" s="4"/>
      <c r="S157" s="4"/>
      <c r="T157" s="4"/>
      <c r="U157" s="37"/>
    </row>
    <row r="158" spans="2:21" ht="15" customHeight="1">
      <c r="B158" s="3"/>
      <c r="C158" s="3"/>
      <c r="D158" s="3"/>
      <c r="E158" s="3"/>
      <c r="F158" s="3"/>
      <c r="G158" s="3"/>
      <c r="H158" s="3"/>
      <c r="I158" s="3"/>
      <c r="J158" s="3"/>
      <c r="K158" s="3"/>
      <c r="L158" s="4"/>
      <c r="M158" s="4"/>
      <c r="N158" s="4"/>
      <c r="O158" s="4"/>
      <c r="P158" s="4"/>
      <c r="Q158" s="4"/>
      <c r="R158" s="4"/>
      <c r="S158" s="4"/>
      <c r="T158" s="4"/>
      <c r="U158" s="37"/>
    </row>
  </sheetData>
  <customSheetViews>
    <customSheetView guid="{AE7FCA23-A141-42BB-B68F-DD99A7DC8BEA}" hiddenRows="1" state="hidden" topLeftCell="A24">
      <selection activeCell="B2" sqref="B2:K49"/>
      <pageMargins left="0.7" right="0.7" top="0.75" bottom="0.75" header="0.3" footer="0.3"/>
      <pageSetup paperSize="9" orientation="landscape" r:id="rId1"/>
    </customSheetView>
    <customSheetView guid="{A2242E59-B958-429D-B3CE-85E415A7ABA5}" hiddenRows="1" state="hidden" topLeftCell="A24">
      <selection activeCell="B2" sqref="B2:K49"/>
      <pageMargins left="0.7" right="0.7" top="0.75" bottom="0.75" header="0.3" footer="0.3"/>
      <pageSetup paperSize="9" orientation="landscape" r:id="rId2"/>
    </customSheetView>
  </customSheetViews>
  <mergeCells count="47">
    <mergeCell ref="C49:K49"/>
    <mergeCell ref="C44:K44"/>
    <mergeCell ref="C45:K45"/>
    <mergeCell ref="C46:K46"/>
    <mergeCell ref="C47:K47"/>
    <mergeCell ref="C48:K48"/>
    <mergeCell ref="C39:K39"/>
    <mergeCell ref="C40:K40"/>
    <mergeCell ref="C41:K41"/>
    <mergeCell ref="C42:K42"/>
    <mergeCell ref="C43:K43"/>
    <mergeCell ref="C37:K37"/>
    <mergeCell ref="C38:K38"/>
    <mergeCell ref="C35:K35"/>
    <mergeCell ref="C36:K36"/>
    <mergeCell ref="C32:K32"/>
    <mergeCell ref="C33:K33"/>
    <mergeCell ref="C34:K34"/>
    <mergeCell ref="C27:K27"/>
    <mergeCell ref="C28:K28"/>
    <mergeCell ref="C29:K29"/>
    <mergeCell ref="C30:K30"/>
    <mergeCell ref="C31:K31"/>
    <mergeCell ref="C13:K13"/>
    <mergeCell ref="C14:K14"/>
    <mergeCell ref="C15:K15"/>
    <mergeCell ref="C26:K26"/>
    <mergeCell ref="C16:K16"/>
    <mergeCell ref="C17:K17"/>
    <mergeCell ref="C18:K18"/>
    <mergeCell ref="C19:K19"/>
    <mergeCell ref="C20:K20"/>
    <mergeCell ref="C21:K21"/>
    <mergeCell ref="C22:K22"/>
    <mergeCell ref="C23:K23"/>
    <mergeCell ref="C24:K24"/>
    <mergeCell ref="C25:K25"/>
    <mergeCell ref="C8:K8"/>
    <mergeCell ref="C9:K9"/>
    <mergeCell ref="C10:K10"/>
    <mergeCell ref="C11:K11"/>
    <mergeCell ref="C12:K12"/>
    <mergeCell ref="C3:K3"/>
    <mergeCell ref="C4:K4"/>
    <mergeCell ref="C5:K5"/>
    <mergeCell ref="C6:K6"/>
    <mergeCell ref="C7:K7"/>
  </mergeCells>
  <pageMargins left="0.7" right="0.7" top="0.75" bottom="0.75" header="0.3" footer="0.3"/>
  <pageSetup paperSize="9"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0"/>
  <sheetViews>
    <sheetView showGridLines="0" showRowColHeaders="0" zoomScaleNormal="100" workbookViewId="0">
      <selection activeCell="C62" sqref="C62"/>
    </sheetView>
  </sheetViews>
  <sheetFormatPr defaultRowHeight="15"/>
  <cols>
    <col min="1" max="1" width="4.7109375" style="676" customWidth="1"/>
    <col min="2" max="2" width="22.7109375" style="676" customWidth="1"/>
    <col min="3" max="4" width="9.140625" style="676" customWidth="1"/>
    <col min="5" max="6" width="9.140625" style="676"/>
    <col min="7" max="7" width="9.140625" style="676" customWidth="1"/>
    <col min="8" max="10" width="9.140625" style="676"/>
    <col min="11" max="11" width="7.42578125" style="676" customWidth="1"/>
    <col min="12" max="12" width="8.28515625" style="676" customWidth="1"/>
    <col min="13" max="13" width="7.7109375" style="676" customWidth="1"/>
    <col min="14" max="14" width="0.85546875" style="676" customWidth="1"/>
    <col min="15" max="20" width="9.140625" style="676"/>
    <col min="21" max="21" width="0" style="676" hidden="1" customWidth="1"/>
    <col min="22" max="16384" width="9.140625" style="676"/>
  </cols>
  <sheetData>
    <row r="1" spans="1:14" ht="30" customHeight="1">
      <c r="A1" s="1895" t="s">
        <v>1154</v>
      </c>
      <c r="B1" s="1895"/>
      <c r="C1" s="1895"/>
      <c r="D1" s="1895"/>
      <c r="E1" s="1895"/>
      <c r="F1" s="1895"/>
      <c r="G1" s="1895"/>
      <c r="H1" s="1895"/>
      <c r="I1" s="1895"/>
      <c r="J1" s="1895"/>
      <c r="K1" s="1895"/>
      <c r="L1" s="1895"/>
      <c r="M1" s="1895"/>
      <c r="N1" s="1895"/>
    </row>
    <row r="2" spans="1:14" ht="5.0999999999999996" customHeight="1">
      <c r="A2" s="677"/>
      <c r="B2" s="677"/>
      <c r="C2" s="542"/>
      <c r="D2" s="542"/>
      <c r="E2" s="542"/>
      <c r="F2" s="542"/>
      <c r="G2" s="542"/>
      <c r="H2" s="542"/>
      <c r="I2" s="542"/>
      <c r="J2" s="542"/>
      <c r="K2" s="542"/>
      <c r="L2" s="543"/>
    </row>
    <row r="3" spans="1:14" ht="15" customHeight="1">
      <c r="A3" s="289"/>
      <c r="B3" s="408" t="s">
        <v>214</v>
      </c>
      <c r="C3" s="585"/>
      <c r="D3" s="585"/>
      <c r="E3" s="585"/>
      <c r="F3" s="585"/>
      <c r="G3" s="585"/>
      <c r="H3" s="585"/>
      <c r="I3" s="585"/>
      <c r="J3" s="585"/>
      <c r="K3" s="678"/>
      <c r="L3" s="678"/>
      <c r="M3" s="678"/>
      <c r="N3" s="678"/>
    </row>
    <row r="4" spans="1:14" ht="15" customHeight="1">
      <c r="A4" s="289"/>
      <c r="B4" s="408" t="s">
        <v>267</v>
      </c>
      <c r="C4" s="454"/>
      <c r="D4" s="454"/>
      <c r="E4" s="454"/>
      <c r="F4" s="454"/>
      <c r="G4" s="454"/>
      <c r="H4" s="454"/>
      <c r="I4" s="454"/>
      <c r="J4" s="454"/>
      <c r="K4" s="454"/>
      <c r="L4" s="454"/>
      <c r="M4" s="454"/>
      <c r="N4" s="454"/>
    </row>
    <row r="5" spans="1:14" ht="15" customHeight="1">
      <c r="A5" s="289"/>
      <c r="B5" s="408" t="s">
        <v>294</v>
      </c>
      <c r="C5" s="454"/>
      <c r="D5" s="454"/>
      <c r="E5" s="454"/>
      <c r="F5" s="454"/>
      <c r="G5" s="454"/>
      <c r="H5" s="454"/>
      <c r="I5" s="454"/>
      <c r="J5" s="454"/>
      <c r="K5" s="454"/>
      <c r="L5" s="679"/>
      <c r="M5" s="678"/>
      <c r="N5" s="678"/>
    </row>
    <row r="6" spans="1:14" ht="5.0999999999999996" customHeight="1">
      <c r="A6" s="549"/>
      <c r="B6" s="677"/>
      <c r="C6" s="678"/>
      <c r="D6" s="549"/>
      <c r="E6" s="549"/>
      <c r="F6" s="549"/>
      <c r="G6" s="549"/>
      <c r="H6" s="549"/>
      <c r="I6" s="549"/>
      <c r="J6" s="549"/>
      <c r="K6" s="549"/>
      <c r="L6" s="551"/>
      <c r="M6" s="678"/>
      <c r="N6" s="678"/>
    </row>
    <row r="7" spans="1:14" ht="30" customHeight="1">
      <c r="A7" s="1896" t="s">
        <v>1192</v>
      </c>
      <c r="B7" s="1896"/>
      <c r="C7" s="1896"/>
      <c r="D7" s="1896"/>
      <c r="E7" s="1896"/>
      <c r="F7" s="1896"/>
      <c r="G7" s="1896"/>
      <c r="H7" s="1896"/>
      <c r="I7" s="1896"/>
      <c r="J7" s="1896"/>
      <c r="K7" s="1896"/>
      <c r="L7" s="1896"/>
      <c r="M7" s="1896"/>
      <c r="N7" s="1896"/>
    </row>
    <row r="8" spans="1:14" ht="15" customHeight="1">
      <c r="A8" s="1897" t="s">
        <v>331</v>
      </c>
      <c r="B8" s="1897"/>
      <c r="C8" s="1897"/>
      <c r="D8" s="1897"/>
      <c r="E8" s="1897"/>
      <c r="F8" s="1897"/>
      <c r="G8" s="1897"/>
      <c r="H8" s="1897"/>
      <c r="I8" s="1897"/>
      <c r="J8" s="1897"/>
      <c r="K8" s="1897"/>
      <c r="L8" s="1897"/>
      <c r="M8" s="1897"/>
      <c r="N8" s="1897"/>
    </row>
    <row r="9" spans="1:14" ht="9.9499999999999993" customHeight="1">
      <c r="A9" s="410"/>
      <c r="B9" s="410"/>
      <c r="C9" s="410"/>
      <c r="D9" s="410"/>
      <c r="E9" s="410"/>
      <c r="F9" s="410"/>
      <c r="G9" s="410"/>
      <c r="H9" s="410"/>
      <c r="I9" s="410"/>
      <c r="J9" s="410"/>
      <c r="K9" s="410"/>
      <c r="L9" s="410"/>
      <c r="M9" s="410"/>
    </row>
    <row r="10" spans="1:14" ht="20.100000000000001" customHeight="1">
      <c r="A10" s="1898" t="s">
        <v>1175</v>
      </c>
      <c r="B10" s="1898"/>
      <c r="C10" s="1898"/>
      <c r="D10" s="1898"/>
      <c r="E10" s="1898"/>
      <c r="F10" s="1898"/>
      <c r="G10" s="1898"/>
      <c r="H10" s="1898"/>
      <c r="I10" s="1898"/>
      <c r="J10" s="1898"/>
      <c r="K10" s="1898"/>
      <c r="L10" s="1898"/>
      <c r="M10" s="1898"/>
      <c r="N10" s="680"/>
    </row>
    <row r="11" spans="1:14" ht="5.0999999999999996" customHeight="1">
      <c r="A11" s="681"/>
      <c r="B11" s="1930"/>
      <c r="C11" s="1930"/>
      <c r="D11" s="1930"/>
      <c r="E11" s="1930"/>
      <c r="F11" s="1930"/>
      <c r="G11" s="1930"/>
      <c r="H11" s="1930"/>
      <c r="I11" s="1930"/>
      <c r="J11" s="1930"/>
      <c r="K11" s="1930"/>
      <c r="L11" s="1209"/>
      <c r="M11" s="316"/>
      <c r="N11" s="457"/>
    </row>
    <row r="12" spans="1:14" ht="15" customHeight="1">
      <c r="A12" s="681"/>
      <c r="B12" s="682" t="s">
        <v>159</v>
      </c>
      <c r="C12" s="682"/>
      <c r="D12" s="682"/>
      <c r="E12" s="682"/>
      <c r="F12" s="682"/>
      <c r="G12" s="682"/>
      <c r="H12" s="682"/>
      <c r="I12" s="682"/>
      <c r="J12" s="682"/>
      <c r="K12" s="682"/>
      <c r="L12" s="682"/>
      <c r="M12" s="682"/>
      <c r="N12" s="683"/>
    </row>
    <row r="13" spans="1:14" ht="16.5" customHeight="1">
      <c r="A13" s="681"/>
      <c r="B13" s="413" t="s">
        <v>343</v>
      </c>
      <c r="C13" s="469"/>
      <c r="D13" s="469"/>
      <c r="E13" s="469"/>
      <c r="F13" s="469"/>
      <c r="G13" s="469"/>
      <c r="H13" s="469"/>
      <c r="I13" s="469"/>
      <c r="J13" s="469"/>
      <c r="K13" s="469"/>
      <c r="L13" s="469"/>
      <c r="M13" s="469"/>
      <c r="N13" s="457"/>
    </row>
    <row r="14" spans="1:14" ht="9.9499999999999993" customHeight="1">
      <c r="A14" s="680"/>
      <c r="B14" s="1230"/>
      <c r="C14" s="1230"/>
      <c r="D14" s="1230"/>
      <c r="E14" s="1230"/>
      <c r="F14" s="1230"/>
      <c r="G14" s="1230"/>
      <c r="H14" s="1230"/>
      <c r="I14" s="1230"/>
      <c r="J14" s="1230"/>
      <c r="K14" s="1230"/>
      <c r="L14" s="1230"/>
      <c r="M14" s="1230"/>
      <c r="N14" s="684"/>
    </row>
    <row r="15" spans="1:14">
      <c r="A15" s="680"/>
      <c r="B15" s="1284" t="s">
        <v>12</v>
      </c>
      <c r="C15" s="2307" t="s">
        <v>13</v>
      </c>
      <c r="D15" s="2307"/>
      <c r="E15" s="2307"/>
      <c r="F15" s="2307"/>
      <c r="G15" s="2307"/>
      <c r="H15" s="2307"/>
      <c r="I15" s="2307"/>
      <c r="J15" s="2307"/>
      <c r="K15" s="2307"/>
      <c r="L15" s="2307"/>
      <c r="M15" s="499"/>
      <c r="N15" s="680"/>
    </row>
    <row r="16" spans="1:14">
      <c r="A16" s="680"/>
      <c r="B16" s="2308" t="s">
        <v>1151</v>
      </c>
      <c r="C16" s="2310" t="s">
        <v>1153</v>
      </c>
      <c r="D16" s="2311"/>
      <c r="E16" s="2311"/>
      <c r="F16" s="2311"/>
      <c r="G16" s="2311"/>
      <c r="H16" s="2311"/>
      <c r="I16" s="2311"/>
      <c r="J16" s="2311"/>
      <c r="K16" s="2311"/>
      <c r="L16" s="2312"/>
      <c r="M16" s="499"/>
      <c r="N16" s="680"/>
    </row>
    <row r="17" spans="1:25" ht="63.75" customHeight="1">
      <c r="A17" s="680"/>
      <c r="B17" s="2309"/>
      <c r="C17" s="2313"/>
      <c r="D17" s="2314"/>
      <c r="E17" s="2314"/>
      <c r="F17" s="2314"/>
      <c r="G17" s="2314"/>
      <c r="H17" s="2314"/>
      <c r="I17" s="2314"/>
      <c r="J17" s="2314"/>
      <c r="K17" s="2314"/>
      <c r="L17" s="2315"/>
      <c r="M17" s="685"/>
      <c r="N17" s="680"/>
    </row>
    <row r="18" spans="1:25" ht="15" customHeight="1">
      <c r="A18" s="680"/>
      <c r="B18" s="2316" t="s">
        <v>11</v>
      </c>
      <c r="C18" s="2121" t="s">
        <v>1152</v>
      </c>
      <c r="D18" s="2121"/>
      <c r="E18" s="2121"/>
      <c r="F18" s="2121"/>
      <c r="G18" s="2121"/>
      <c r="H18" s="2121"/>
      <c r="I18" s="2121"/>
      <c r="J18" s="2121"/>
      <c r="K18" s="2121"/>
      <c r="L18" s="2121"/>
      <c r="M18" s="686"/>
      <c r="N18" s="680"/>
    </row>
    <row r="19" spans="1:25" ht="15" customHeight="1">
      <c r="A19" s="680"/>
      <c r="B19" s="2316"/>
      <c r="C19" s="2121"/>
      <c r="D19" s="2121"/>
      <c r="E19" s="2121"/>
      <c r="F19" s="2121"/>
      <c r="G19" s="2121"/>
      <c r="H19" s="2121"/>
      <c r="I19" s="2121"/>
      <c r="J19" s="2121"/>
      <c r="K19" s="2121"/>
      <c r="L19" s="2121"/>
      <c r="M19" s="686"/>
      <c r="N19" s="680"/>
    </row>
    <row r="20" spans="1:25" ht="15" customHeight="1">
      <c r="A20" s="680"/>
      <c r="B20" s="2316"/>
      <c r="C20" s="2121"/>
      <c r="D20" s="2121"/>
      <c r="E20" s="2121"/>
      <c r="F20" s="2121"/>
      <c r="G20" s="2121"/>
      <c r="H20" s="2121"/>
      <c r="I20" s="2121"/>
      <c r="J20" s="2121"/>
      <c r="K20" s="2121"/>
      <c r="L20" s="2121"/>
      <c r="M20" s="686"/>
      <c r="N20" s="680"/>
    </row>
    <row r="21" spans="1:25" ht="9.9499999999999993" customHeight="1">
      <c r="A21" s="680"/>
      <c r="B21" s="678"/>
      <c r="C21" s="687"/>
      <c r="D21" s="686"/>
      <c r="E21" s="686"/>
      <c r="F21" s="686"/>
      <c r="G21" s="686"/>
      <c r="H21" s="686"/>
      <c r="I21" s="686"/>
      <c r="J21" s="686"/>
      <c r="K21" s="686"/>
      <c r="L21" s="686"/>
      <c r="M21" s="686"/>
      <c r="N21" s="680"/>
    </row>
    <row r="22" spans="1:25" ht="15" customHeight="1">
      <c r="A22" s="680"/>
      <c r="B22" s="688" t="s">
        <v>1191</v>
      </c>
      <c r="C22" s="689"/>
      <c r="D22" s="690"/>
      <c r="E22" s="690"/>
      <c r="F22" s="690"/>
      <c r="G22" s="690"/>
      <c r="H22" s="690"/>
      <c r="I22" s="690"/>
      <c r="J22" s="690"/>
      <c r="K22" s="690"/>
      <c r="L22" s="690"/>
      <c r="M22" s="690"/>
      <c r="N22" s="680"/>
    </row>
    <row r="23" spans="1:25" ht="15" customHeight="1">
      <c r="A23" s="680"/>
      <c r="B23" s="688"/>
      <c r="C23" s="689"/>
      <c r="D23" s="690"/>
      <c r="E23" s="690"/>
      <c r="F23" s="690"/>
      <c r="G23" s="690"/>
      <c r="H23" s="690"/>
      <c r="I23" s="690"/>
      <c r="J23" s="690"/>
      <c r="K23" s="690"/>
      <c r="L23" s="690"/>
      <c r="M23" s="690"/>
      <c r="N23" s="680"/>
    </row>
    <row r="24" spans="1:25" ht="15" customHeight="1">
      <c r="A24" s="680"/>
      <c r="B24" s="1206" t="s">
        <v>216</v>
      </c>
      <c r="C24" s="2319" t="s">
        <v>1104</v>
      </c>
      <c r="D24" s="2319"/>
      <c r="E24" s="2319"/>
      <c r="F24" s="2319"/>
      <c r="G24" s="2319"/>
      <c r="H24" s="2319"/>
      <c r="I24" s="2319"/>
      <c r="J24" s="2319"/>
      <c r="K24" s="2319"/>
      <c r="L24" s="2319"/>
      <c r="M24" s="2319"/>
      <c r="N24" s="680"/>
    </row>
    <row r="25" spans="1:25" ht="15" customHeight="1">
      <c r="A25" s="680"/>
      <c r="B25" s="688"/>
      <c r="C25" s="2319"/>
      <c r="D25" s="2319"/>
      <c r="E25" s="2319"/>
      <c r="F25" s="2319"/>
      <c r="G25" s="2319"/>
      <c r="H25" s="2319"/>
      <c r="I25" s="2319"/>
      <c r="J25" s="2319"/>
      <c r="K25" s="2319"/>
      <c r="L25" s="2319"/>
      <c r="M25" s="2319"/>
      <c r="N25" s="680"/>
    </row>
    <row r="26" spans="1:25" ht="15" customHeight="1">
      <c r="A26" s="680"/>
      <c r="B26" s="688"/>
      <c r="C26" s="2319"/>
      <c r="D26" s="2319"/>
      <c r="E26" s="2319"/>
      <c r="F26" s="2319"/>
      <c r="G26" s="2319"/>
      <c r="H26" s="2319"/>
      <c r="I26" s="2319"/>
      <c r="J26" s="2319"/>
      <c r="K26" s="2319"/>
      <c r="L26" s="2319"/>
      <c r="M26" s="2319"/>
      <c r="N26" s="680"/>
    </row>
    <row r="27" spans="1:25" ht="15" customHeight="1">
      <c r="A27" s="680"/>
      <c r="B27" s="688"/>
      <c r="C27" s="2319"/>
      <c r="D27" s="2319"/>
      <c r="E27" s="2319"/>
      <c r="F27" s="2319"/>
      <c r="G27" s="2319"/>
      <c r="H27" s="2319"/>
      <c r="I27" s="2319"/>
      <c r="J27" s="2319"/>
      <c r="K27" s="2319"/>
      <c r="L27" s="2319"/>
      <c r="M27" s="2319"/>
      <c r="N27" s="680"/>
    </row>
    <row r="28" spans="1:25" ht="9.9499999999999993" customHeight="1">
      <c r="A28" s="680"/>
      <c r="B28" s="678"/>
      <c r="C28" s="593"/>
      <c r="D28" s="593"/>
      <c r="E28" s="593"/>
      <c r="F28" s="593"/>
      <c r="G28" s="593"/>
      <c r="H28" s="593"/>
      <c r="I28" s="593"/>
      <c r="J28" s="593"/>
      <c r="K28" s="593"/>
      <c r="L28" s="593"/>
      <c r="M28" s="593"/>
      <c r="N28" s="680"/>
    </row>
    <row r="29" spans="1:25" ht="5.0999999999999996" customHeight="1">
      <c r="A29" s="680"/>
      <c r="B29" s="680"/>
      <c r="C29" s="594"/>
      <c r="D29" s="594"/>
      <c r="E29" s="594"/>
      <c r="F29" s="594"/>
      <c r="G29" s="594"/>
      <c r="H29" s="594"/>
      <c r="I29" s="594"/>
      <c r="J29" s="594"/>
      <c r="K29" s="594"/>
      <c r="L29" s="594"/>
      <c r="M29" s="594"/>
      <c r="N29" s="680"/>
    </row>
    <row r="30" spans="1:25">
      <c r="A30" s="284"/>
      <c r="B30" s="285"/>
      <c r="C30" s="691"/>
      <c r="D30" s="447"/>
      <c r="E30" s="691"/>
      <c r="F30" s="691"/>
      <c r="L30" s="142"/>
      <c r="M30" s="158" t="s">
        <v>631</v>
      </c>
      <c r="N30" s="678"/>
      <c r="O30" s="692"/>
      <c r="P30" s="556"/>
      <c r="Q30" s="556"/>
      <c r="R30" s="556"/>
      <c r="S30" s="556"/>
      <c r="T30" s="556"/>
      <c r="U30" s="556"/>
      <c r="V30" s="556"/>
      <c r="W30" s="556"/>
      <c r="X30" s="693"/>
      <c r="Y30" s="693"/>
    </row>
    <row r="31" spans="1:25" hidden="1">
      <c r="A31" s="677"/>
      <c r="B31" s="677"/>
      <c r="C31" s="691"/>
      <c r="D31" s="447"/>
      <c r="E31" s="691"/>
      <c r="F31" s="691"/>
      <c r="N31" s="678"/>
      <c r="O31" s="692"/>
      <c r="P31" s="556"/>
      <c r="Q31" s="556"/>
      <c r="R31" s="556"/>
      <c r="S31" s="556"/>
      <c r="T31" s="556"/>
      <c r="U31" s="556"/>
      <c r="V31" s="556"/>
      <c r="W31" s="556"/>
      <c r="X31" s="693"/>
      <c r="Y31" s="693"/>
    </row>
    <row r="32" spans="1:25" hidden="1">
      <c r="A32" s="284"/>
      <c r="B32" s="285"/>
      <c r="C32" s="691"/>
      <c r="D32" s="447"/>
      <c r="E32" s="691"/>
      <c r="F32" s="691"/>
      <c r="N32" s="678"/>
      <c r="O32" s="692"/>
      <c r="P32" s="556"/>
      <c r="Q32" s="556"/>
      <c r="R32" s="556"/>
      <c r="S32" s="556"/>
      <c r="T32" s="556"/>
      <c r="U32" s="556"/>
      <c r="V32" s="556"/>
      <c r="W32" s="556"/>
      <c r="X32" s="693"/>
      <c r="Y32" s="693"/>
    </row>
    <row r="33" spans="1:33" hidden="1">
      <c r="A33" s="677"/>
      <c r="B33" s="677"/>
      <c r="C33" s="691"/>
      <c r="D33" s="447"/>
      <c r="E33" s="691"/>
      <c r="F33" s="691"/>
      <c r="N33" s="678"/>
      <c r="O33" s="694"/>
      <c r="P33" s="695"/>
      <c r="Q33" s="695"/>
      <c r="R33" s="695"/>
      <c r="S33" s="695"/>
      <c r="T33" s="695"/>
      <c r="U33" s="695"/>
      <c r="V33" s="695"/>
      <c r="W33" s="695"/>
      <c r="X33" s="693"/>
      <c r="Y33" s="693"/>
    </row>
    <row r="34" spans="1:33" hidden="1">
      <c r="A34" s="284"/>
      <c r="B34" s="285"/>
      <c r="C34" s="691"/>
      <c r="D34" s="447"/>
      <c r="E34" s="691"/>
      <c r="F34" s="691"/>
      <c r="N34" s="678"/>
      <c r="O34" s="692"/>
      <c r="P34" s="696"/>
      <c r="Q34" s="696"/>
      <c r="R34" s="696"/>
      <c r="S34" s="696"/>
      <c r="T34" s="696"/>
      <c r="U34" s="696"/>
      <c r="V34" s="696"/>
      <c r="W34" s="696"/>
      <c r="X34" s="693"/>
      <c r="Y34" s="693"/>
    </row>
    <row r="35" spans="1:33" ht="15" hidden="1" customHeight="1">
      <c r="A35" s="697"/>
      <c r="B35" s="697"/>
      <c r="C35" s="691"/>
      <c r="D35" s="447"/>
      <c r="E35" s="691"/>
      <c r="F35" s="691"/>
      <c r="N35" s="678"/>
      <c r="O35" s="692"/>
      <c r="P35" s="696"/>
      <c r="Q35" s="696"/>
      <c r="R35" s="696"/>
      <c r="S35" s="696"/>
      <c r="T35" s="696"/>
      <c r="U35" s="696"/>
      <c r="V35" s="696"/>
      <c r="W35" s="696"/>
      <c r="X35" s="693"/>
      <c r="Y35" s="693"/>
    </row>
    <row r="36" spans="1:33" ht="15" customHeight="1">
      <c r="A36" s="698"/>
      <c r="B36" s="698"/>
      <c r="C36" s="699"/>
      <c r="D36" s="582"/>
      <c r="E36" s="699"/>
      <c r="F36" s="699"/>
      <c r="G36" s="678"/>
      <c r="H36" s="678"/>
      <c r="I36" s="678"/>
      <c r="J36" s="678"/>
      <c r="K36" s="678"/>
      <c r="L36" s="678"/>
      <c r="M36" s="678"/>
      <c r="N36" s="678"/>
      <c r="O36" s="692"/>
      <c r="P36" s="696"/>
      <c r="Q36" s="696"/>
      <c r="R36" s="696"/>
      <c r="S36" s="696"/>
      <c r="T36" s="696"/>
      <c r="U36" s="696"/>
      <c r="V36" s="696"/>
      <c r="W36" s="696"/>
      <c r="X36" s="693"/>
      <c r="Y36" s="693"/>
    </row>
    <row r="37" spans="1:33" ht="20.100000000000001" customHeight="1">
      <c r="A37" s="1918" t="s">
        <v>158</v>
      </c>
      <c r="B37" s="1918"/>
      <c r="C37" s="1918"/>
      <c r="D37" s="1918"/>
      <c r="E37" s="1918"/>
      <c r="F37" s="1918"/>
      <c r="G37" s="1918"/>
      <c r="H37" s="1918"/>
      <c r="I37" s="1918"/>
      <c r="J37" s="1918"/>
      <c r="K37" s="1918"/>
      <c r="L37" s="1918"/>
      <c r="M37" s="1918"/>
      <c r="N37" s="1918"/>
      <c r="O37" s="692"/>
      <c r="P37" s="696"/>
      <c r="Q37" s="696"/>
      <c r="R37" s="696"/>
      <c r="S37" s="696"/>
      <c r="T37" s="696"/>
      <c r="U37" s="696"/>
      <c r="V37" s="696"/>
      <c r="W37" s="696"/>
      <c r="X37" s="693"/>
      <c r="Y37" s="693"/>
    </row>
    <row r="38" spans="1:33" ht="5.0999999999999996" customHeight="1">
      <c r="A38" s="700"/>
      <c r="B38" s="698"/>
      <c r="C38" s="699"/>
      <c r="D38" s="582"/>
      <c r="E38" s="699"/>
      <c r="F38" s="699"/>
      <c r="G38" s="701"/>
      <c r="H38" s="701"/>
      <c r="I38" s="701"/>
      <c r="J38" s="701"/>
      <c r="K38" s="701"/>
      <c r="L38" s="701"/>
      <c r="M38" s="701"/>
      <c r="N38" s="702"/>
      <c r="O38" s="692"/>
      <c r="P38" s="696"/>
      <c r="Q38" s="696"/>
      <c r="R38" s="696"/>
      <c r="S38" s="696"/>
      <c r="T38" s="696"/>
      <c r="U38" s="696"/>
      <c r="V38" s="696"/>
      <c r="W38" s="696"/>
      <c r="X38" s="693"/>
      <c r="Y38" s="693"/>
    </row>
    <row r="39" spans="1:33" ht="15" customHeight="1">
      <c r="A39" s="526"/>
      <c r="B39" s="412" t="s">
        <v>651</v>
      </c>
      <c r="C39" s="595"/>
      <c r="D39" s="595"/>
      <c r="E39" s="595"/>
      <c r="F39" s="595"/>
      <c r="G39" s="595"/>
      <c r="H39" s="595"/>
      <c r="I39" s="595"/>
      <c r="J39" s="595"/>
      <c r="K39" s="595"/>
      <c r="L39" s="595"/>
      <c r="M39" s="595"/>
      <c r="N39" s="702"/>
      <c r="O39" s="692"/>
      <c r="P39" s="696"/>
      <c r="Q39" s="696"/>
      <c r="R39" s="696"/>
      <c r="S39" s="696"/>
      <c r="T39" s="696"/>
      <c r="U39" s="696"/>
      <c r="V39" s="696"/>
      <c r="W39" s="696"/>
      <c r="X39" s="693"/>
      <c r="Y39" s="693"/>
    </row>
    <row r="40" spans="1:33" ht="5.0999999999999996" customHeight="1">
      <c r="A40" s="703"/>
      <c r="B40" s="704"/>
      <c r="C40" s="585"/>
      <c r="D40" s="585"/>
      <c r="E40" s="585"/>
      <c r="F40" s="596"/>
      <c r="G40" s="585"/>
      <c r="H40" s="585"/>
      <c r="I40" s="585"/>
      <c r="J40" s="585"/>
      <c r="K40" s="701"/>
      <c r="L40" s="701"/>
      <c r="M40" s="701"/>
      <c r="N40" s="702"/>
      <c r="O40" s="693"/>
      <c r="P40" s="693"/>
      <c r="Q40" s="693"/>
      <c r="R40" s="693"/>
      <c r="S40" s="693"/>
      <c r="T40" s="693"/>
      <c r="U40" s="693"/>
      <c r="V40" s="693"/>
      <c r="W40" s="693"/>
      <c r="X40" s="693"/>
      <c r="Y40" s="693"/>
    </row>
    <row r="41" spans="1:33" ht="14.25" customHeight="1">
      <c r="A41" s="703"/>
      <c r="B41" s="705" t="s">
        <v>159</v>
      </c>
      <c r="C41" s="598"/>
      <c r="D41" s="598"/>
      <c r="E41" s="598"/>
      <c r="F41" s="595"/>
      <c r="G41" s="598"/>
      <c r="H41" s="598"/>
      <c r="I41" s="598"/>
      <c r="J41" s="598"/>
      <c r="K41" s="706"/>
      <c r="L41" s="706"/>
      <c r="M41" s="706"/>
      <c r="N41" s="702"/>
      <c r="O41" s="693"/>
      <c r="P41" s="693"/>
      <c r="Q41" s="693"/>
      <c r="R41" s="693"/>
      <c r="S41" s="693"/>
      <c r="T41" s="696"/>
      <c r="U41" s="696"/>
      <c r="V41" s="696"/>
      <c r="W41" s="696"/>
      <c r="X41" s="693"/>
      <c r="Y41" s="693"/>
    </row>
    <row r="42" spans="1:33" ht="14.25" customHeight="1">
      <c r="A42" s="703"/>
      <c r="B42" s="705"/>
      <c r="C42" s="598"/>
      <c r="D42" s="598"/>
      <c r="E42" s="598"/>
      <c r="F42" s="595"/>
      <c r="G42" s="598"/>
      <c r="H42" s="598"/>
      <c r="I42" s="598"/>
      <c r="J42" s="598"/>
      <c r="K42" s="706"/>
      <c r="L42" s="706"/>
      <c r="M42" s="706"/>
      <c r="N42" s="702"/>
      <c r="O42" s="693"/>
      <c r="P42" s="693"/>
      <c r="Q42" s="693"/>
      <c r="R42" s="693"/>
      <c r="S42" s="693"/>
      <c r="T42" s="693"/>
      <c r="U42" s="693"/>
      <c r="V42" s="693"/>
      <c r="W42" s="693"/>
      <c r="X42" s="693"/>
      <c r="Y42" s="693"/>
    </row>
    <row r="43" spans="1:33" ht="14.25" customHeight="1">
      <c r="A43" s="703"/>
      <c r="B43" s="595" t="s">
        <v>1261</v>
      </c>
      <c r="C43" s="598"/>
      <c r="D43" s="598"/>
      <c r="E43" s="598"/>
      <c r="F43" s="595"/>
      <c r="G43" s="598"/>
      <c r="H43" s="598"/>
      <c r="I43" s="598"/>
      <c r="J43" s="598"/>
      <c r="K43" s="706"/>
      <c r="L43" s="706"/>
      <c r="M43" s="706"/>
      <c r="N43" s="702"/>
      <c r="O43" s="693"/>
      <c r="P43" s="693"/>
      <c r="Q43" s="693"/>
      <c r="R43" s="693"/>
      <c r="S43" s="693"/>
      <c r="T43" s="696"/>
      <c r="U43" s="696"/>
      <c r="V43" s="696"/>
      <c r="W43" s="696"/>
      <c r="X43" s="693"/>
      <c r="Y43" s="693"/>
    </row>
    <row r="44" spans="1:33" ht="15" customHeight="1">
      <c r="A44" s="707"/>
      <c r="B44" s="708" t="s">
        <v>1260</v>
      </c>
      <c r="C44" s="708"/>
      <c r="D44" s="708"/>
      <c r="E44" s="708"/>
      <c r="F44" s="708"/>
      <c r="G44" s="708"/>
      <c r="H44" s="708"/>
      <c r="I44" s="708"/>
      <c r="J44" s="708"/>
      <c r="K44" s="708"/>
      <c r="L44" s="708"/>
      <c r="M44" s="708"/>
      <c r="N44" s="702"/>
      <c r="O44" s="693"/>
      <c r="P44" s="709"/>
      <c r="Q44" s="709"/>
      <c r="R44" s="709"/>
      <c r="S44" s="709"/>
      <c r="T44" s="693"/>
      <c r="U44" s="693"/>
      <c r="V44" s="693"/>
      <c r="W44" s="693"/>
      <c r="X44" s="693"/>
      <c r="Y44" s="693"/>
    </row>
    <row r="45" spans="1:33" ht="5.0999999999999996" customHeight="1">
      <c r="A45" s="707"/>
      <c r="B45" s="710"/>
      <c r="C45" s="710"/>
      <c r="D45" s="710"/>
      <c r="E45" s="710"/>
      <c r="F45" s="710"/>
      <c r="G45" s="710"/>
      <c r="H45" s="710"/>
      <c r="I45" s="710"/>
      <c r="J45" s="710"/>
      <c r="K45" s="710"/>
      <c r="L45" s="710"/>
      <c r="M45" s="710"/>
      <c r="N45" s="702"/>
      <c r="O45" s="693"/>
      <c r="P45" s="709"/>
      <c r="Q45" s="709"/>
      <c r="R45" s="709"/>
      <c r="S45" s="709"/>
      <c r="T45" s="2317"/>
      <c r="U45" s="2317"/>
      <c r="V45" s="2317"/>
      <c r="W45" s="2317"/>
      <c r="X45" s="2317"/>
      <c r="Y45" s="2317"/>
      <c r="Z45" s="2317"/>
      <c r="AA45" s="2317"/>
      <c r="AB45" s="2317"/>
      <c r="AC45" s="2317"/>
      <c r="AD45" s="2317"/>
      <c r="AE45" s="2317"/>
      <c r="AF45" s="2317"/>
    </row>
    <row r="46" spans="1:33" ht="28.5" customHeight="1">
      <c r="A46" s="661"/>
      <c r="B46" s="2318" t="s">
        <v>1014</v>
      </c>
      <c r="C46" s="2318"/>
      <c r="D46" s="2318"/>
      <c r="E46" s="2318"/>
      <c r="F46" s="2318"/>
      <c r="G46" s="2318"/>
      <c r="H46" s="2318"/>
      <c r="I46" s="2318"/>
      <c r="J46" s="2318"/>
      <c r="K46" s="2318"/>
      <c r="L46" s="2318"/>
      <c r="M46" s="2318"/>
      <c r="N46" s="711"/>
      <c r="O46" s="693"/>
      <c r="P46" s="709"/>
      <c r="Q46" s="709"/>
      <c r="R46" s="709"/>
      <c r="S46" s="709"/>
      <c r="T46" s="2317"/>
      <c r="U46" s="2317"/>
      <c r="V46" s="2317"/>
      <c r="W46" s="2317"/>
      <c r="X46" s="2317"/>
      <c r="Y46" s="2317"/>
      <c r="Z46" s="2317"/>
      <c r="AA46" s="2317"/>
      <c r="AB46" s="2317"/>
      <c r="AC46" s="2317"/>
      <c r="AD46" s="2317"/>
      <c r="AE46" s="2317"/>
      <c r="AF46" s="2317"/>
    </row>
    <row r="47" spans="1:33">
      <c r="A47" s="661"/>
      <c r="B47" s="712" t="s">
        <v>702</v>
      </c>
      <c r="C47" s="712"/>
      <c r="D47" s="712"/>
      <c r="E47" s="712"/>
      <c r="F47" s="712"/>
      <c r="G47" s="712"/>
      <c r="H47" s="712"/>
      <c r="I47" s="712"/>
      <c r="J47" s="712"/>
      <c r="K47" s="712"/>
      <c r="L47" s="712"/>
      <c r="M47" s="713"/>
      <c r="N47" s="714"/>
      <c r="O47" s="693"/>
      <c r="P47" s="709"/>
      <c r="Q47" s="709"/>
      <c r="R47" s="709"/>
      <c r="S47" s="709"/>
      <c r="T47" s="709"/>
      <c r="U47" s="709"/>
      <c r="V47" s="709"/>
      <c r="W47" s="709"/>
      <c r="X47" s="709"/>
      <c r="Y47" s="709"/>
      <c r="Z47" s="709"/>
      <c r="AA47" s="709"/>
      <c r="AB47" s="709"/>
      <c r="AC47" s="709"/>
      <c r="AD47" s="709"/>
      <c r="AE47" s="709"/>
      <c r="AF47" s="709"/>
      <c r="AG47" s="709"/>
    </row>
    <row r="48" spans="1:33" hidden="1">
      <c r="A48" s="530"/>
      <c r="B48" s="1228"/>
      <c r="C48" s="1228"/>
      <c r="D48" s="1228"/>
      <c r="E48" s="1228"/>
      <c r="F48" s="1228"/>
      <c r="G48" s="1228"/>
      <c r="H48" s="1228"/>
      <c r="I48" s="1228"/>
      <c r="J48" s="1228"/>
      <c r="K48" s="1228"/>
      <c r="L48" s="1228"/>
      <c r="M48" s="1228"/>
      <c r="N48" s="715"/>
      <c r="O48" s="346"/>
      <c r="P48" s="716"/>
      <c r="Q48" s="716"/>
      <c r="R48" s="716"/>
      <c r="S48" s="716"/>
      <c r="T48" s="709"/>
      <c r="U48" s="709"/>
      <c r="V48" s="709"/>
      <c r="W48" s="709"/>
      <c r="X48" s="709"/>
      <c r="Y48" s="709"/>
      <c r="Z48" s="678"/>
      <c r="AA48" s="709"/>
      <c r="AB48" s="678"/>
      <c r="AC48" s="678"/>
      <c r="AD48" s="678"/>
    </row>
    <row r="49" spans="1:30">
      <c r="A49" s="530"/>
      <c r="B49" s="1228"/>
      <c r="C49" s="1228"/>
      <c r="D49" s="1228"/>
      <c r="E49" s="1228"/>
      <c r="F49" s="1228"/>
      <c r="G49" s="1228"/>
      <c r="H49" s="1228"/>
      <c r="I49" s="1228"/>
      <c r="J49" s="1228"/>
      <c r="K49" s="1228"/>
      <c r="L49" s="1228"/>
      <c r="M49" s="1228"/>
      <c r="N49" s="715"/>
      <c r="O49" s="346"/>
      <c r="P49" s="716"/>
      <c r="Q49" s="716"/>
      <c r="R49" s="716"/>
      <c r="S49" s="716"/>
      <c r="T49" s="709"/>
      <c r="U49" s="709"/>
      <c r="V49" s="709"/>
      <c r="W49" s="709"/>
      <c r="X49" s="709"/>
      <c r="Y49" s="709"/>
      <c r="Z49" s="678"/>
      <c r="AA49" s="709"/>
      <c r="AB49" s="678"/>
      <c r="AC49" s="678"/>
      <c r="AD49" s="678"/>
    </row>
    <row r="50" spans="1:30">
      <c r="A50" s="530"/>
      <c r="B50" s="1228"/>
      <c r="C50" s="1228"/>
      <c r="D50" s="1228"/>
      <c r="E50" s="1143" t="s">
        <v>1007</v>
      </c>
      <c r="G50" s="1228"/>
      <c r="H50" s="1228"/>
      <c r="I50" s="1228"/>
      <c r="J50" s="1228"/>
      <c r="K50" s="1228"/>
      <c r="L50" s="1228"/>
      <c r="M50" s="1228"/>
      <c r="N50" s="715"/>
      <c r="O50" s="346"/>
      <c r="P50" s="716"/>
      <c r="Q50" s="716"/>
      <c r="R50" s="716"/>
      <c r="S50" s="716"/>
      <c r="T50" s="709"/>
      <c r="U50" s="709"/>
      <c r="V50" s="709"/>
      <c r="W50" s="709"/>
      <c r="X50" s="709"/>
      <c r="Y50" s="709"/>
      <c r="Z50" s="678"/>
      <c r="AA50" s="709"/>
      <c r="AB50" s="678"/>
      <c r="AC50" s="678"/>
      <c r="AD50" s="678"/>
    </row>
    <row r="51" spans="1:30">
      <c r="A51" s="530"/>
      <c r="B51" s="1228"/>
      <c r="C51" s="1228"/>
      <c r="D51" s="1228"/>
      <c r="E51" s="750" t="s">
        <v>394</v>
      </c>
      <c r="G51" s="1228"/>
      <c r="H51" s="1228"/>
      <c r="I51" s="1228"/>
      <c r="J51" s="1228"/>
      <c r="K51" s="1228"/>
      <c r="L51" s="1228"/>
      <c r="M51" s="1228"/>
      <c r="N51" s="715"/>
      <c r="O51" s="346"/>
      <c r="P51" s="716"/>
      <c r="Q51" s="716"/>
      <c r="R51" s="716"/>
      <c r="S51" s="716"/>
      <c r="T51" s="709"/>
      <c r="U51" s="709"/>
      <c r="V51" s="709"/>
      <c r="W51" s="709"/>
      <c r="X51" s="709"/>
      <c r="Y51" s="709"/>
      <c r="Z51" s="678"/>
      <c r="AA51" s="709"/>
      <c r="AB51" s="678"/>
      <c r="AC51" s="678"/>
      <c r="AD51" s="678"/>
    </row>
    <row r="52" spans="1:30">
      <c r="A52" s="530"/>
      <c r="B52" s="1228"/>
      <c r="C52" s="1228"/>
      <c r="D52" s="1228"/>
      <c r="E52" s="584"/>
      <c r="F52" s="1228"/>
      <c r="G52" s="1228"/>
      <c r="H52" s="1228"/>
      <c r="I52" s="1228"/>
      <c r="J52" s="1228"/>
      <c r="K52" s="1228"/>
      <c r="L52" s="1228"/>
      <c r="M52" s="1228"/>
      <c r="N52" s="715"/>
      <c r="O52" s="346"/>
      <c r="P52" s="716"/>
      <c r="Q52" s="716"/>
      <c r="R52" s="716"/>
      <c r="S52" s="716"/>
      <c r="T52" s="709"/>
      <c r="U52" s="709"/>
      <c r="V52" s="709"/>
      <c r="W52" s="709"/>
      <c r="X52" s="709"/>
      <c r="Y52" s="709"/>
      <c r="Z52" s="678"/>
      <c r="AA52" s="709"/>
      <c r="AB52" s="678"/>
      <c r="AC52" s="678"/>
      <c r="AD52" s="678"/>
    </row>
    <row r="53" spans="1:30">
      <c r="A53" s="530"/>
      <c r="B53" s="1228"/>
      <c r="C53" s="1228"/>
      <c r="D53" s="1228"/>
      <c r="E53" s="1228"/>
      <c r="F53" s="1228"/>
      <c r="G53" s="1228"/>
      <c r="H53" s="1228"/>
      <c r="I53" s="1228"/>
      <c r="J53" s="1228"/>
      <c r="K53" s="1228"/>
      <c r="L53" s="1228"/>
      <c r="M53" s="1228"/>
      <c r="N53" s="715"/>
      <c r="O53" s="346"/>
      <c r="P53" s="716"/>
      <c r="Q53" s="716"/>
      <c r="R53" s="716"/>
      <c r="S53" s="716"/>
      <c r="T53" s="709"/>
      <c r="U53" s="709"/>
      <c r="V53" s="709"/>
      <c r="W53" s="709"/>
      <c r="X53" s="709"/>
      <c r="Y53" s="709"/>
      <c r="Z53" s="678"/>
      <c r="AA53" s="709"/>
      <c r="AB53" s="678"/>
      <c r="AC53" s="678"/>
      <c r="AD53" s="678"/>
    </row>
    <row r="54" spans="1:30" ht="9.9499999999999993" customHeight="1">
      <c r="A54" s="714"/>
      <c r="B54" s="1228"/>
      <c r="C54" s="1228"/>
      <c r="D54" s="1228"/>
      <c r="E54" s="1228"/>
      <c r="F54" s="1228"/>
      <c r="G54" s="1228"/>
      <c r="H54" s="678"/>
      <c r="I54" s="1228"/>
      <c r="J54" s="1228"/>
      <c r="K54" s="1228"/>
      <c r="L54" s="1228"/>
      <c r="M54" s="678"/>
      <c r="N54" s="702"/>
    </row>
    <row r="55" spans="1:30">
      <c r="A55" s="702"/>
      <c r="B55" s="302" t="s">
        <v>1009</v>
      </c>
      <c r="C55" s="717"/>
      <c r="D55" s="678"/>
      <c r="E55" s="678"/>
      <c r="F55" s="1228"/>
      <c r="I55" s="302" t="s">
        <v>1259</v>
      </c>
      <c r="J55" s="678"/>
      <c r="K55" s="678"/>
      <c r="L55" s="678"/>
      <c r="M55" s="678"/>
      <c r="N55" s="702"/>
    </row>
    <row r="56" spans="1:30" ht="18">
      <c r="A56" s="702"/>
      <c r="B56" s="2173" t="s">
        <v>6</v>
      </c>
      <c r="C56" s="504" t="s">
        <v>84</v>
      </c>
      <c r="D56" s="678"/>
      <c r="E56" s="504" t="s">
        <v>84</v>
      </c>
      <c r="F56" s="1228"/>
      <c r="G56" s="504" t="s">
        <v>84</v>
      </c>
      <c r="I56" s="718" t="s">
        <v>955</v>
      </c>
      <c r="J56" s="719" t="s">
        <v>76</v>
      </c>
      <c r="K56" s="678"/>
      <c r="L56" s="678"/>
      <c r="M56" s="678"/>
      <c r="N56" s="702"/>
    </row>
    <row r="57" spans="1:30">
      <c r="A57" s="702"/>
      <c r="B57" s="2174"/>
      <c r="C57" s="1285" t="s">
        <v>344</v>
      </c>
      <c r="D57" s="678"/>
      <c r="E57" s="720" t="s">
        <v>145</v>
      </c>
      <c r="F57" s="1228"/>
      <c r="G57" s="720" t="s">
        <v>145</v>
      </c>
      <c r="I57" s="720" t="s">
        <v>145</v>
      </c>
      <c r="J57" s="963">
        <f>'Kriterijų sąrašas'!AG23</f>
        <v>0</v>
      </c>
      <c r="K57" s="678"/>
      <c r="L57" s="678"/>
      <c r="M57" s="678"/>
      <c r="N57" s="702"/>
    </row>
    <row r="58" spans="1:30">
      <c r="A58" s="702"/>
      <c r="B58" s="721" t="str">
        <f>IF('Bendras vertinimas'!$B$20="","",'Bendras vertinimas'!$B$20)</f>
        <v>Tiekėjas 1</v>
      </c>
      <c r="C58" s="227"/>
      <c r="D58" s="678"/>
      <c r="E58" s="722" t="str">
        <f>IF(OR(C58="",C58=0,C58&gt;$E$52),"",C58)</f>
        <v/>
      </c>
      <c r="F58" s="1228"/>
      <c r="G58" s="722" t="str">
        <f t="shared" ref="G58:G77" si="0">IF(SUM(E58)=0,"",MIN($E$58:$E$77)/E58)</f>
        <v/>
      </c>
      <c r="I58" s="1146" t="str">
        <f>IF($J$57=0,"",IF(SUM(U58)&gt;0,'Bendras vertinimas'!$AS$18,IF(OR(SUM(G58)*$J$57=0,$J$57=0),"",SUM(G58)*$J$57)))</f>
        <v/>
      </c>
      <c r="J58" s="678"/>
      <c r="K58" s="678"/>
      <c r="L58" s="678"/>
      <c r="M58" s="678"/>
      <c r="N58" s="702"/>
      <c r="U58" s="452">
        <f>IF(C58="",0,IF(OR(C58&gt;$E$52,C58=0),1,0))</f>
        <v>0</v>
      </c>
    </row>
    <row r="59" spans="1:30">
      <c r="A59" s="702"/>
      <c r="B59" s="721" t="str">
        <f>IF('Bendras vertinimas'!$B$21="","",'Bendras vertinimas'!$B$21)</f>
        <v>Tiekėjas 2</v>
      </c>
      <c r="C59" s="224"/>
      <c r="D59" s="678"/>
      <c r="E59" s="722" t="str">
        <f t="shared" ref="E59:E77" si="1">IF(OR(C59="",C59=0,C59&gt;$E$52),"",C59)</f>
        <v/>
      </c>
      <c r="F59" s="1228"/>
      <c r="G59" s="722" t="str">
        <f t="shared" si="0"/>
        <v/>
      </c>
      <c r="I59" s="1146" t="str">
        <f>IF($J$57=0,"",IF(SUM(U59)&gt;0,'Bendras vertinimas'!$AS$18,IF(OR(SUM(G59)*$J$57=0,$J$57=0),"",SUM(G59)*$J$57)))</f>
        <v/>
      </c>
      <c r="J59" s="678"/>
      <c r="K59" s="678"/>
      <c r="L59" s="678"/>
      <c r="M59" s="678"/>
      <c r="N59" s="702"/>
      <c r="U59" s="452">
        <f t="shared" ref="U59:U77" si="2">IF(C59="",0,IF(OR(C59&gt;$E$52,C59=0),1,0))</f>
        <v>0</v>
      </c>
    </row>
    <row r="60" spans="1:30">
      <c r="A60" s="702"/>
      <c r="B60" s="721" t="str">
        <f>IF('Bendras vertinimas'!$B$22="","",'Bendras vertinimas'!$B$22)</f>
        <v>Tiekėjas 3</v>
      </c>
      <c r="C60" s="227"/>
      <c r="D60" s="678"/>
      <c r="E60" s="722" t="str">
        <f t="shared" si="1"/>
        <v/>
      </c>
      <c r="F60" s="1228"/>
      <c r="G60" s="722" t="str">
        <f t="shared" si="0"/>
        <v/>
      </c>
      <c r="I60" s="1146" t="str">
        <f>IF($J$57=0,"",IF(SUM(U60)&gt;0,'Bendras vertinimas'!$AS$18,IF(OR(SUM(G60)*$J$57=0,$J$57=0),"",SUM(G60)*$J$57)))</f>
        <v/>
      </c>
      <c r="J60" s="678"/>
      <c r="K60" s="678"/>
      <c r="L60" s="678"/>
      <c r="M60" s="678"/>
      <c r="N60" s="702"/>
      <c r="U60" s="452">
        <f t="shared" si="2"/>
        <v>0</v>
      </c>
    </row>
    <row r="61" spans="1:30">
      <c r="A61" s="702"/>
      <c r="B61" s="721" t="str">
        <f>IF('Bendras vertinimas'!$B$23="","",'Bendras vertinimas'!$B$23)</f>
        <v>Tiekėjas 4</v>
      </c>
      <c r="C61" s="227"/>
      <c r="D61" s="678"/>
      <c r="E61" s="722" t="str">
        <f t="shared" si="1"/>
        <v/>
      </c>
      <c r="F61" s="1228"/>
      <c r="G61" s="722" t="str">
        <f t="shared" si="0"/>
        <v/>
      </c>
      <c r="I61" s="1146" t="str">
        <f>IF($J$57=0,"",IF(SUM(U61)&gt;0,'Bendras vertinimas'!$AS$18,IF(OR(SUM(G61)*$J$57=0,$J$57=0),"",SUM(G61)*$J$57)))</f>
        <v/>
      </c>
      <c r="J61" s="678"/>
      <c r="K61" s="678"/>
      <c r="L61" s="678"/>
      <c r="M61" s="678"/>
      <c r="N61" s="702"/>
      <c r="U61" s="452">
        <f t="shared" si="2"/>
        <v>0</v>
      </c>
    </row>
    <row r="62" spans="1:30">
      <c r="A62" s="702"/>
      <c r="B62" s="721" t="str">
        <f>IF('Bendras vertinimas'!$B$24="","",'Bendras vertinimas'!$B$24)</f>
        <v>Tiekėjas 5</v>
      </c>
      <c r="C62" s="227"/>
      <c r="D62" s="678"/>
      <c r="E62" s="722" t="str">
        <f t="shared" si="1"/>
        <v/>
      </c>
      <c r="F62" s="1228"/>
      <c r="G62" s="722" t="str">
        <f t="shared" si="0"/>
        <v/>
      </c>
      <c r="I62" s="1146" t="str">
        <f>IF($J$57=0,"",IF(SUM(U62)&gt;0,'Bendras vertinimas'!$AS$18,IF(OR(SUM(G62)*$J$57=0,$J$57=0),"",SUM(G62)*$J$57)))</f>
        <v/>
      </c>
      <c r="J62" s="678"/>
      <c r="K62" s="678"/>
      <c r="L62" s="678"/>
      <c r="M62" s="678"/>
      <c r="N62" s="702"/>
      <c r="U62" s="452">
        <f t="shared" si="2"/>
        <v>0</v>
      </c>
    </row>
    <row r="63" spans="1:30">
      <c r="A63" s="702"/>
      <c r="B63" s="721" t="str">
        <f>IF('Bendras vertinimas'!$B$25="","",'Bendras vertinimas'!$B$25)</f>
        <v>Tiekėjas 6</v>
      </c>
      <c r="C63" s="227"/>
      <c r="D63" s="678"/>
      <c r="E63" s="722" t="str">
        <f t="shared" si="1"/>
        <v/>
      </c>
      <c r="F63" s="1228"/>
      <c r="G63" s="722" t="str">
        <f t="shared" si="0"/>
        <v/>
      </c>
      <c r="I63" s="1146" t="str">
        <f>IF($J$57=0,"",IF(SUM(U63)&gt;0,'Bendras vertinimas'!$AS$18,IF(OR(SUM(G63)*$J$57=0,$J$57=0),"",SUM(G63)*$J$57)))</f>
        <v/>
      </c>
      <c r="J63" s="678"/>
      <c r="K63" s="678"/>
      <c r="L63" s="678"/>
      <c r="M63" s="678"/>
      <c r="N63" s="702"/>
      <c r="U63" s="452">
        <f t="shared" si="2"/>
        <v>0</v>
      </c>
    </row>
    <row r="64" spans="1:30">
      <c r="A64" s="702"/>
      <c r="B64" s="721" t="str">
        <f>IF('Bendras vertinimas'!$B$26="","",'Bendras vertinimas'!$B$26)</f>
        <v>Tiekėjas 7</v>
      </c>
      <c r="C64" s="227"/>
      <c r="D64" s="678"/>
      <c r="E64" s="722" t="str">
        <f t="shared" si="1"/>
        <v/>
      </c>
      <c r="F64" s="1228"/>
      <c r="G64" s="722" t="str">
        <f t="shared" si="0"/>
        <v/>
      </c>
      <c r="I64" s="1146" t="str">
        <f>IF($J$57=0,"",IF(SUM(U64)&gt;0,'Bendras vertinimas'!$AS$18,IF(OR(SUM(G64)*$J$57=0,$J$57=0),"",SUM(G64)*$J$57)))</f>
        <v/>
      </c>
      <c r="J64" s="678"/>
      <c r="K64" s="678"/>
      <c r="L64" s="678"/>
      <c r="M64" s="678"/>
      <c r="N64" s="702"/>
      <c r="U64" s="452">
        <f t="shared" si="2"/>
        <v>0</v>
      </c>
    </row>
    <row r="65" spans="1:21">
      <c r="A65" s="702"/>
      <c r="B65" s="721" t="str">
        <f>IF('Bendras vertinimas'!$B$27="","",'Bendras vertinimas'!$B$27)</f>
        <v>Tiekėjas 8</v>
      </c>
      <c r="C65" s="227"/>
      <c r="D65" s="678"/>
      <c r="E65" s="722" t="str">
        <f t="shared" si="1"/>
        <v/>
      </c>
      <c r="F65" s="1228"/>
      <c r="G65" s="722" t="str">
        <f t="shared" si="0"/>
        <v/>
      </c>
      <c r="I65" s="1146" t="str">
        <f>IF($J$57=0,"",IF(SUM(U65)&gt;0,'Bendras vertinimas'!$AS$18,IF(OR(SUM(G65)*$J$57=0,$J$57=0),"",SUM(G65)*$J$57)))</f>
        <v/>
      </c>
      <c r="J65" s="678"/>
      <c r="K65" s="678"/>
      <c r="L65" s="678"/>
      <c r="M65" s="678"/>
      <c r="N65" s="702"/>
      <c r="U65" s="452">
        <f t="shared" si="2"/>
        <v>0</v>
      </c>
    </row>
    <row r="66" spans="1:21">
      <c r="A66" s="702"/>
      <c r="B66" s="721" t="str">
        <f>IF('Bendras vertinimas'!$B$28="","",'Bendras vertinimas'!$B$28)</f>
        <v>Tiekėjas 9</v>
      </c>
      <c r="C66" s="227"/>
      <c r="D66" s="678"/>
      <c r="E66" s="722" t="str">
        <f t="shared" si="1"/>
        <v/>
      </c>
      <c r="F66" s="1228"/>
      <c r="G66" s="722" t="str">
        <f t="shared" si="0"/>
        <v/>
      </c>
      <c r="I66" s="1146" t="str">
        <f>IF($J$57=0,"",IF(SUM(U66)&gt;0,'Bendras vertinimas'!$AS$18,IF(OR(SUM(G66)*$J$57=0,$J$57=0),"",SUM(G66)*$J$57)))</f>
        <v/>
      </c>
      <c r="J66" s="678"/>
      <c r="K66" s="678"/>
      <c r="L66" s="678"/>
      <c r="M66" s="678"/>
      <c r="N66" s="702"/>
      <c r="U66" s="452">
        <f t="shared" si="2"/>
        <v>0</v>
      </c>
    </row>
    <row r="67" spans="1:21">
      <c r="A67" s="702"/>
      <c r="B67" s="721" t="str">
        <f>IF('Bendras vertinimas'!$B$29="","",'Bendras vertinimas'!$B$29)</f>
        <v>Tiekėjas 10</v>
      </c>
      <c r="C67" s="227"/>
      <c r="D67" s="678"/>
      <c r="E67" s="722" t="str">
        <f t="shared" si="1"/>
        <v/>
      </c>
      <c r="F67" s="1228"/>
      <c r="G67" s="722" t="str">
        <f t="shared" si="0"/>
        <v/>
      </c>
      <c r="I67" s="1146" t="str">
        <f>IF($J$57=0,"",IF(SUM(U67)&gt;0,'Bendras vertinimas'!$AS$18,IF(OR(SUM(G67)*$J$57=0,$J$57=0),"",SUM(G67)*$J$57)))</f>
        <v/>
      </c>
      <c r="J67" s="678"/>
      <c r="K67" s="678"/>
      <c r="L67" s="678"/>
      <c r="M67" s="678"/>
      <c r="N67" s="702"/>
      <c r="U67" s="452">
        <f t="shared" si="2"/>
        <v>0</v>
      </c>
    </row>
    <row r="68" spans="1:21">
      <c r="A68" s="702"/>
      <c r="B68" s="721" t="str">
        <f>IF('Bendras vertinimas'!$B$30="","",'Bendras vertinimas'!$B$30)</f>
        <v>Tiekėjas 11</v>
      </c>
      <c r="C68" s="224"/>
      <c r="D68" s="709"/>
      <c r="E68" s="722" t="str">
        <f t="shared" si="1"/>
        <v/>
      </c>
      <c r="F68" s="1228"/>
      <c r="G68" s="722" t="str">
        <f t="shared" si="0"/>
        <v/>
      </c>
      <c r="I68" s="1146" t="str">
        <f>IF($J$57=0,"",IF(SUM(U68)&gt;0,'Bendras vertinimas'!$AS$18,IF(OR(SUM(G68)*$J$57=0,$J$57=0),"",SUM(G68)*$J$57)))</f>
        <v/>
      </c>
      <c r="J68" s="678"/>
      <c r="K68" s="678"/>
      <c r="L68" s="678"/>
      <c r="M68" s="678"/>
      <c r="N68" s="702"/>
      <c r="U68" s="452">
        <f t="shared" si="2"/>
        <v>0</v>
      </c>
    </row>
    <row r="69" spans="1:21">
      <c r="A69" s="702"/>
      <c r="B69" s="721" t="str">
        <f>IF('Bendras vertinimas'!$B$31="","",'Bendras vertinimas'!$B$31)</f>
        <v>Tiekėjas 12</v>
      </c>
      <c r="C69" s="224"/>
      <c r="D69" s="709"/>
      <c r="E69" s="722" t="str">
        <f t="shared" si="1"/>
        <v/>
      </c>
      <c r="F69" s="1228"/>
      <c r="G69" s="722" t="str">
        <f t="shared" si="0"/>
        <v/>
      </c>
      <c r="I69" s="1146" t="str">
        <f>IF($J$57=0,"",IF(SUM(U69)&gt;0,'Bendras vertinimas'!$AS$18,IF(OR(SUM(G69)*$J$57=0,$J$57=0),"",SUM(G69)*$J$57)))</f>
        <v/>
      </c>
      <c r="J69" s="678"/>
      <c r="K69" s="678"/>
      <c r="L69" s="678"/>
      <c r="M69" s="678"/>
      <c r="N69" s="702"/>
      <c r="U69" s="452">
        <f t="shared" si="2"/>
        <v>0</v>
      </c>
    </row>
    <row r="70" spans="1:21">
      <c r="A70" s="702"/>
      <c r="B70" s="721" t="str">
        <f>IF('Bendras vertinimas'!$B$32="","",'Bendras vertinimas'!$B$32)</f>
        <v>Tiekėjas 13</v>
      </c>
      <c r="C70" s="224"/>
      <c r="D70" s="709"/>
      <c r="E70" s="722" t="str">
        <f t="shared" si="1"/>
        <v/>
      </c>
      <c r="F70" s="1228"/>
      <c r="G70" s="722" t="str">
        <f t="shared" si="0"/>
        <v/>
      </c>
      <c r="I70" s="1146" t="str">
        <f>IF($J$57=0,"",IF(SUM(U70)&gt;0,'Bendras vertinimas'!$AS$18,IF(OR(SUM(G70)*$J$57=0,$J$57=0),"",SUM(G70)*$J$57)))</f>
        <v/>
      </c>
      <c r="J70" s="678"/>
      <c r="K70" s="678"/>
      <c r="L70" s="678"/>
      <c r="M70" s="678"/>
      <c r="N70" s="702"/>
      <c r="U70" s="452">
        <f t="shared" si="2"/>
        <v>0</v>
      </c>
    </row>
    <row r="71" spans="1:21">
      <c r="A71" s="702"/>
      <c r="B71" s="721" t="str">
        <f>IF('Bendras vertinimas'!$B$33="","",'Bendras vertinimas'!$B$33)</f>
        <v>Tiekėjas 14</v>
      </c>
      <c r="C71" s="224"/>
      <c r="D71" s="709"/>
      <c r="E71" s="722" t="str">
        <f t="shared" si="1"/>
        <v/>
      </c>
      <c r="F71" s="1228"/>
      <c r="G71" s="722" t="str">
        <f t="shared" si="0"/>
        <v/>
      </c>
      <c r="I71" s="1146" t="str">
        <f>IF($J$57=0,"",IF(SUM(U71)&gt;0,'Bendras vertinimas'!$AS$18,IF(OR(SUM(G71)*$J$57=0,$J$57=0),"",SUM(G71)*$J$57)))</f>
        <v/>
      </c>
      <c r="J71" s="678"/>
      <c r="K71" s="678"/>
      <c r="L71" s="678"/>
      <c r="M71" s="678"/>
      <c r="N71" s="702"/>
      <c r="U71" s="452">
        <f t="shared" si="2"/>
        <v>0</v>
      </c>
    </row>
    <row r="72" spans="1:21">
      <c r="A72" s="702"/>
      <c r="B72" s="721" t="str">
        <f>IF('Bendras vertinimas'!$B$34="","",'Bendras vertinimas'!$B$34)</f>
        <v>Tiekėjas 15</v>
      </c>
      <c r="C72" s="224"/>
      <c r="D72" s="709"/>
      <c r="E72" s="722" t="str">
        <f t="shared" si="1"/>
        <v/>
      </c>
      <c r="F72" s="1228"/>
      <c r="G72" s="722" t="str">
        <f t="shared" si="0"/>
        <v/>
      </c>
      <c r="I72" s="1146" t="str">
        <f>IF($J$57=0,"",IF(SUM(U72)&gt;0,'Bendras vertinimas'!$AS$18,IF(OR(SUM(G72)*$J$57=0,$J$57=0),"",SUM(G72)*$J$57)))</f>
        <v/>
      </c>
      <c r="J72" s="678"/>
      <c r="K72" s="678"/>
      <c r="L72" s="678"/>
      <c r="M72" s="678"/>
      <c r="N72" s="702"/>
      <c r="U72" s="452">
        <f t="shared" si="2"/>
        <v>0</v>
      </c>
    </row>
    <row r="73" spans="1:21">
      <c r="A73" s="702"/>
      <c r="B73" s="721" t="str">
        <f>IF('Bendras vertinimas'!$B$35="","",'Bendras vertinimas'!$B$35)</f>
        <v>Tiekėjas 16</v>
      </c>
      <c r="C73" s="224"/>
      <c r="D73" s="709"/>
      <c r="E73" s="722" t="str">
        <f t="shared" si="1"/>
        <v/>
      </c>
      <c r="F73" s="1228"/>
      <c r="G73" s="722" t="str">
        <f t="shared" si="0"/>
        <v/>
      </c>
      <c r="I73" s="1146" t="str">
        <f>IF($J$57=0,"",IF(SUM(U73)&gt;0,'Bendras vertinimas'!$AS$18,IF(OR(SUM(G73)*$J$57=0,$J$57=0),"",SUM(G73)*$J$57)))</f>
        <v/>
      </c>
      <c r="J73" s="678"/>
      <c r="K73" s="678"/>
      <c r="L73" s="678"/>
      <c r="M73" s="678"/>
      <c r="N73" s="702"/>
      <c r="U73" s="452">
        <f t="shared" si="2"/>
        <v>0</v>
      </c>
    </row>
    <row r="74" spans="1:21">
      <c r="A74" s="702"/>
      <c r="B74" s="721" t="str">
        <f>IF('Bendras vertinimas'!$B$36="","",'Bendras vertinimas'!$B$36)</f>
        <v>Tiekėjas 17</v>
      </c>
      <c r="C74" s="224"/>
      <c r="D74" s="709"/>
      <c r="E74" s="722" t="str">
        <f t="shared" si="1"/>
        <v/>
      </c>
      <c r="F74" s="1228"/>
      <c r="G74" s="722" t="str">
        <f t="shared" si="0"/>
        <v/>
      </c>
      <c r="I74" s="1146" t="str">
        <f>IF($J$57=0,"",IF(SUM(U74)&gt;0,'Bendras vertinimas'!$AS$18,IF(OR(SUM(G74)*$J$57=0,$J$57=0),"",SUM(G74)*$J$57)))</f>
        <v/>
      </c>
      <c r="J74" s="678"/>
      <c r="K74" s="678"/>
      <c r="L74" s="678"/>
      <c r="M74" s="678"/>
      <c r="N74" s="702"/>
      <c r="U74" s="452">
        <f t="shared" si="2"/>
        <v>0</v>
      </c>
    </row>
    <row r="75" spans="1:21">
      <c r="A75" s="702"/>
      <c r="B75" s="721" t="str">
        <f>IF('Bendras vertinimas'!$B$37="","",'Bendras vertinimas'!$B$37)</f>
        <v>Tiekėjas 18</v>
      </c>
      <c r="C75" s="224"/>
      <c r="D75" s="709"/>
      <c r="E75" s="722" t="str">
        <f t="shared" si="1"/>
        <v/>
      </c>
      <c r="F75" s="1228"/>
      <c r="G75" s="722" t="str">
        <f t="shared" si="0"/>
        <v/>
      </c>
      <c r="I75" s="1146" t="str">
        <f>IF($J$57=0,"",IF(SUM(U75)&gt;0,'Bendras vertinimas'!$AS$18,IF(OR(SUM(G75)*$J$57=0,$J$57=0),"",SUM(G75)*$J$57)))</f>
        <v/>
      </c>
      <c r="J75" s="678"/>
      <c r="K75" s="678"/>
      <c r="L75" s="678"/>
      <c r="M75" s="678"/>
      <c r="N75" s="702"/>
      <c r="U75" s="452">
        <f t="shared" si="2"/>
        <v>0</v>
      </c>
    </row>
    <row r="76" spans="1:21">
      <c r="A76" s="702"/>
      <c r="B76" s="721" t="str">
        <f>IF('Bendras vertinimas'!$B$38="","",'Bendras vertinimas'!$B$38)</f>
        <v>Tiekėjas 19</v>
      </c>
      <c r="C76" s="224"/>
      <c r="D76" s="709"/>
      <c r="E76" s="722" t="str">
        <f t="shared" si="1"/>
        <v/>
      </c>
      <c r="F76" s="1228"/>
      <c r="G76" s="722" t="str">
        <f t="shared" si="0"/>
        <v/>
      </c>
      <c r="I76" s="1146" t="str">
        <f>IF($J$57=0,"",IF(SUM(U76)&gt;0,'Bendras vertinimas'!$AS$18,IF(OR(SUM(G76)*$J$57=0,$J$57=0),"",SUM(G76)*$J$57)))</f>
        <v/>
      </c>
      <c r="J76" s="678"/>
      <c r="K76" s="678"/>
      <c r="L76" s="678"/>
      <c r="M76" s="678"/>
      <c r="N76" s="702"/>
      <c r="U76" s="452">
        <f t="shared" si="2"/>
        <v>0</v>
      </c>
    </row>
    <row r="77" spans="1:21">
      <c r="A77" s="702"/>
      <c r="B77" s="721" t="str">
        <f>IF('Bendras vertinimas'!$B$39="","",'Bendras vertinimas'!$B$39)</f>
        <v>Tiekėjas 20</v>
      </c>
      <c r="C77" s="224"/>
      <c r="D77" s="709"/>
      <c r="E77" s="722" t="str">
        <f t="shared" si="1"/>
        <v/>
      </c>
      <c r="F77" s="1228"/>
      <c r="G77" s="722" t="str">
        <f t="shared" si="0"/>
        <v/>
      </c>
      <c r="I77" s="1146" t="str">
        <f>IF($J$57=0,"",IF(SUM(U77)&gt;0,'Bendras vertinimas'!$AS$18,IF(OR(SUM(G77)*$J$57=0,$J$57=0),"",SUM(G77)*$J$57)))</f>
        <v/>
      </c>
      <c r="J77" s="678"/>
      <c r="K77" s="678"/>
      <c r="L77" s="678"/>
      <c r="M77" s="678"/>
      <c r="N77" s="702"/>
      <c r="U77" s="452">
        <f t="shared" si="2"/>
        <v>0</v>
      </c>
    </row>
    <row r="78" spans="1:21" ht="9.9499999999999993" customHeight="1">
      <c r="A78" s="702"/>
      <c r="B78" s="678"/>
      <c r="C78" s="678"/>
      <c r="D78" s="678"/>
      <c r="E78" s="678"/>
      <c r="F78" s="1228"/>
      <c r="G78" s="709"/>
      <c r="H78" s="678"/>
      <c r="I78" s="678"/>
      <c r="J78" s="678"/>
      <c r="K78" s="678"/>
      <c r="L78" s="678"/>
      <c r="M78" s="678"/>
      <c r="N78" s="702"/>
    </row>
    <row r="79" spans="1:21" ht="5.0999999999999996" customHeight="1">
      <c r="A79" s="702"/>
      <c r="B79" s="702"/>
      <c r="C79" s="702"/>
      <c r="D79" s="702"/>
      <c r="E79" s="702"/>
      <c r="F79" s="702"/>
      <c r="G79" s="702"/>
      <c r="H79" s="702"/>
      <c r="I79" s="702"/>
      <c r="J79" s="702"/>
      <c r="K79" s="702"/>
      <c r="L79" s="702"/>
      <c r="M79" s="702"/>
      <c r="N79" s="702"/>
    </row>
    <row r="80" spans="1:21">
      <c r="L80" s="142"/>
      <c r="M80" s="158" t="s">
        <v>631</v>
      </c>
    </row>
  </sheetData>
  <sheetProtection algorithmName="SHA-512" hashValue="HNlAigSTIYLrJNeHkIdIBVGST5hvpe1alSHg1Gc9aXmLHcpq3VExjvXIUybHIARJQFlKdUda+6nyknc6TGj6zw==" saltValue="H1MU4qWzFbUCBXItorl1YA==" spinCount="100000" sheet="1" objects="1" scenarios="1"/>
  <customSheetViews>
    <customSheetView guid="{AE7FCA23-A141-42BB-B68F-DD99A7DC8BEA}" showGridLines="0" showRowCol="0" hiddenRows="1" topLeftCell="A13">
      <selection activeCell="B18" sqref="B18:B20"/>
      <pageMargins left="0.7" right="0.7" top="0.75" bottom="0.75" header="0.3" footer="0.3"/>
      <pageSetup paperSize="9" orientation="landscape" r:id="rId1"/>
    </customSheetView>
    <customSheetView guid="{A2242E59-B958-429D-B3CE-85E415A7ABA5}" showGridLines="0" showRowCol="0" hiddenRows="1">
      <selection activeCell="S17" sqref="S17"/>
      <pageMargins left="0.7" right="0.7" top="0.75" bottom="0.75" header="0.3" footer="0.3"/>
      <pageSetup paperSize="9" orientation="landscape" r:id="rId2"/>
    </customSheetView>
  </customSheetViews>
  <mergeCells count="15">
    <mergeCell ref="T45:AF46"/>
    <mergeCell ref="B56:B57"/>
    <mergeCell ref="A7:N7"/>
    <mergeCell ref="A8:N8"/>
    <mergeCell ref="A10:M10"/>
    <mergeCell ref="B11:K11"/>
    <mergeCell ref="B46:M46"/>
    <mergeCell ref="A37:N37"/>
    <mergeCell ref="C24:M27"/>
    <mergeCell ref="A1:N1"/>
    <mergeCell ref="C15:L15"/>
    <mergeCell ref="B16:B17"/>
    <mergeCell ref="C16:L17"/>
    <mergeCell ref="B18:B20"/>
    <mergeCell ref="C18:L20"/>
  </mergeCells>
  <conditionalFormatting sqref="C68:D77">
    <cfRule type="expression" dxfId="75" priority="3">
      <formula>#REF!=0</formula>
    </cfRule>
  </conditionalFormatting>
  <conditionalFormatting sqref="E58:E77">
    <cfRule type="expression" dxfId="74" priority="2">
      <formula>E$168=1</formula>
    </cfRule>
  </conditionalFormatting>
  <conditionalFormatting sqref="G58:G78">
    <cfRule type="expression" dxfId="73" priority="1">
      <formula>G$168=1</formula>
    </cfRule>
  </conditionalFormatting>
  <pageMargins left="0.7" right="0.7" top="0.75" bottom="0.75" header="0.3" footer="0.3"/>
  <pageSetup paperSize="9"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W80"/>
  <sheetViews>
    <sheetView showGridLines="0" showRowColHeaders="0" zoomScaleNormal="100" workbookViewId="0">
      <selection activeCell="C61" sqref="C61"/>
    </sheetView>
  </sheetViews>
  <sheetFormatPr defaultRowHeight="15"/>
  <cols>
    <col min="1" max="1" width="4.42578125" style="676" customWidth="1"/>
    <col min="2" max="2" width="22.7109375" style="676" customWidth="1"/>
    <col min="3" max="4" width="9.140625" style="676" customWidth="1"/>
    <col min="5" max="6" width="9.140625" style="676"/>
    <col min="7" max="7" width="9.140625" style="676" customWidth="1"/>
    <col min="8" max="12" width="9.140625" style="676"/>
    <col min="13" max="13" width="5.7109375" style="676" customWidth="1"/>
    <col min="14" max="14" width="0.85546875" style="676" customWidth="1"/>
    <col min="15" max="16384" width="9.140625" style="676"/>
  </cols>
  <sheetData>
    <row r="1" spans="1:1011" s="826" customFormat="1" ht="30" customHeight="1">
      <c r="A1" s="1895" t="s">
        <v>704</v>
      </c>
      <c r="B1" s="1895"/>
      <c r="C1" s="1895"/>
      <c r="D1" s="1895"/>
      <c r="E1" s="1895"/>
      <c r="F1" s="1895"/>
      <c r="G1" s="1895"/>
      <c r="H1" s="1895"/>
      <c r="I1" s="1895"/>
      <c r="J1" s="1895"/>
      <c r="K1" s="1895"/>
      <c r="L1" s="1895"/>
      <c r="M1" s="1895"/>
      <c r="N1" s="189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row>
    <row r="2" spans="1:1011" s="826" customFormat="1" ht="5.0999999999999996" customHeight="1">
      <c r="A2" s="677"/>
      <c r="B2" s="677"/>
      <c r="C2" s="894"/>
      <c r="D2" s="215"/>
      <c r="E2" s="215"/>
      <c r="F2" s="215"/>
      <c r="G2" s="215"/>
      <c r="H2" s="215"/>
      <c r="I2" s="215"/>
      <c r="J2" s="215"/>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row>
    <row r="3" spans="1:1011" s="826" customFormat="1" ht="15" customHeight="1">
      <c r="A3" s="289"/>
      <c r="B3" s="408" t="s">
        <v>214</v>
      </c>
      <c r="C3" s="894"/>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row>
    <row r="4" spans="1:1011" ht="15" customHeight="1">
      <c r="A4" s="289"/>
      <c r="B4" s="408" t="s">
        <v>267</v>
      </c>
      <c r="C4" s="678"/>
      <c r="D4" s="454"/>
      <c r="E4" s="454"/>
      <c r="F4" s="454"/>
      <c r="G4" s="454"/>
      <c r="H4" s="454"/>
      <c r="I4" s="454"/>
      <c r="J4" s="454"/>
      <c r="K4" s="454"/>
      <c r="L4" s="678"/>
      <c r="M4" s="678"/>
    </row>
    <row r="5" spans="1:1011" ht="15" customHeight="1">
      <c r="A5" s="289"/>
      <c r="B5" s="408" t="s">
        <v>294</v>
      </c>
      <c r="C5" s="678"/>
      <c r="D5" s="454"/>
      <c r="E5" s="454"/>
      <c r="F5" s="454"/>
      <c r="G5" s="454"/>
      <c r="H5" s="454"/>
      <c r="I5" s="454"/>
      <c r="J5" s="454"/>
      <c r="K5" s="454"/>
      <c r="L5" s="678"/>
      <c r="M5" s="678"/>
    </row>
    <row r="6" spans="1:1011" ht="5.0999999999999996" customHeight="1">
      <c r="A6" s="678"/>
      <c r="B6" s="677"/>
      <c r="C6" s="678"/>
      <c r="D6" s="549"/>
      <c r="E6" s="549"/>
      <c r="F6" s="549"/>
      <c r="G6" s="549"/>
      <c r="H6" s="549"/>
      <c r="I6" s="549"/>
      <c r="J6" s="549"/>
      <c r="K6" s="549"/>
      <c r="L6" s="678"/>
      <c r="M6" s="678"/>
    </row>
    <row r="7" spans="1:1011" s="826" customFormat="1" ht="31.5" customHeight="1">
      <c r="A7" s="2056" t="s">
        <v>1192</v>
      </c>
      <c r="B7" s="2056"/>
      <c r="C7" s="2056"/>
      <c r="D7" s="2056"/>
      <c r="E7" s="2056"/>
      <c r="F7" s="2056"/>
      <c r="G7" s="2056"/>
      <c r="H7" s="2056"/>
      <c r="I7" s="2056"/>
      <c r="J7" s="2056"/>
      <c r="K7" s="2056"/>
      <c r="L7" s="2056"/>
      <c r="M7" s="2056"/>
      <c r="N7" s="217"/>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row>
    <row r="8" spans="1:1011" ht="15" customHeight="1">
      <c r="A8" s="482" t="s">
        <v>331</v>
      </c>
      <c r="B8" s="1286"/>
      <c r="C8" s="1286"/>
      <c r="D8" s="1286"/>
      <c r="E8" s="1286"/>
      <c r="F8" s="1286"/>
      <c r="G8" s="1286"/>
      <c r="H8" s="1286"/>
      <c r="I8" s="1286"/>
      <c r="J8" s="1286"/>
      <c r="K8" s="1286"/>
      <c r="L8" s="1286"/>
      <c r="M8" s="1286"/>
      <c r="N8" s="1265"/>
    </row>
    <row r="9" spans="1:1011" ht="9.9499999999999993" customHeight="1">
      <c r="B9" s="410"/>
      <c r="C9" s="410"/>
      <c r="D9" s="410"/>
      <c r="E9" s="410"/>
      <c r="F9" s="410"/>
      <c r="G9" s="410"/>
      <c r="H9" s="410"/>
      <c r="I9" s="410"/>
      <c r="J9" s="410"/>
      <c r="K9" s="410"/>
      <c r="L9" s="410"/>
      <c r="M9" s="410"/>
    </row>
    <row r="10" spans="1:1011" ht="20.100000000000001" customHeight="1">
      <c r="A10" s="1898" t="s">
        <v>1175</v>
      </c>
      <c r="B10" s="1898"/>
      <c r="C10" s="1898"/>
      <c r="D10" s="1898"/>
      <c r="E10" s="1898"/>
      <c r="F10" s="1898"/>
      <c r="G10" s="1898"/>
      <c r="H10" s="1898"/>
      <c r="I10" s="1898"/>
      <c r="J10" s="1898"/>
      <c r="K10" s="1898"/>
      <c r="L10" s="1898"/>
      <c r="M10" s="1898"/>
      <c r="N10" s="1201"/>
    </row>
    <row r="11" spans="1:1011" ht="5.0999999999999996" customHeight="1">
      <c r="A11" s="680"/>
      <c r="B11" s="678"/>
      <c r="C11" s="620"/>
      <c r="D11" s="620"/>
      <c r="E11" s="620"/>
      <c r="F11" s="620"/>
      <c r="G11" s="620"/>
      <c r="H11" s="620"/>
      <c r="I11" s="620"/>
      <c r="J11" s="620"/>
      <c r="K11" s="620"/>
      <c r="L11" s="551"/>
      <c r="M11" s="678"/>
      <c r="N11" s="680"/>
    </row>
    <row r="12" spans="1:1011" ht="15" customHeight="1">
      <c r="A12" s="895"/>
      <c r="B12" s="1215" t="s">
        <v>159</v>
      </c>
      <c r="C12" s="1215"/>
      <c r="D12" s="1215"/>
      <c r="E12" s="1215"/>
      <c r="F12" s="1215"/>
      <c r="G12" s="1215"/>
      <c r="H12" s="1215"/>
      <c r="I12" s="1215"/>
      <c r="J12" s="1215"/>
      <c r="K12" s="1215"/>
      <c r="L12" s="621"/>
      <c r="M12" s="688"/>
      <c r="N12" s="680"/>
    </row>
    <row r="13" spans="1:1011" ht="16.5" customHeight="1">
      <c r="A13" s="680"/>
      <c r="B13" s="726" t="s">
        <v>343</v>
      </c>
      <c r="C13" s="727"/>
      <c r="D13" s="727"/>
      <c r="E13" s="727"/>
      <c r="F13" s="727"/>
      <c r="G13" s="727"/>
      <c r="H13" s="727"/>
      <c r="I13" s="727"/>
      <c r="J13" s="727"/>
      <c r="K13" s="727"/>
      <c r="L13" s="727"/>
      <c r="M13" s="1225"/>
      <c r="N13" s="680"/>
    </row>
    <row r="14" spans="1:1011" ht="9.9499999999999993" customHeight="1">
      <c r="A14" s="680"/>
      <c r="B14" s="1230"/>
      <c r="C14" s="1230"/>
      <c r="D14" s="1230"/>
      <c r="E14" s="1230"/>
      <c r="F14" s="1230"/>
      <c r="G14" s="1230"/>
      <c r="H14" s="1230"/>
      <c r="I14" s="1230"/>
      <c r="J14" s="1230"/>
      <c r="K14" s="1230"/>
      <c r="L14" s="1230"/>
      <c r="M14" s="1230"/>
      <c r="N14" s="680"/>
    </row>
    <row r="15" spans="1:1011">
      <c r="A15" s="680"/>
      <c r="B15" s="1243" t="s">
        <v>12</v>
      </c>
      <c r="C15" s="2028" t="s">
        <v>13</v>
      </c>
      <c r="D15" s="2028"/>
      <c r="E15" s="2028"/>
      <c r="F15" s="2028"/>
      <c r="G15" s="2028"/>
      <c r="H15" s="2028"/>
      <c r="I15" s="2028"/>
      <c r="J15" s="2028"/>
      <c r="K15" s="2028"/>
      <c r="L15" s="2028"/>
      <c r="M15" s="499"/>
      <c r="N15" s="680"/>
    </row>
    <row r="16" spans="1:1011">
      <c r="A16" s="680"/>
      <c r="B16" s="2320" t="s">
        <v>403</v>
      </c>
      <c r="C16" s="2310" t="s">
        <v>834</v>
      </c>
      <c r="D16" s="2311"/>
      <c r="E16" s="2311"/>
      <c r="F16" s="2311"/>
      <c r="G16" s="2311"/>
      <c r="H16" s="2311"/>
      <c r="I16" s="2311"/>
      <c r="J16" s="2311"/>
      <c r="K16" s="2311"/>
      <c r="L16" s="2312"/>
      <c r="M16" s="499"/>
      <c r="N16" s="896"/>
    </row>
    <row r="17" spans="1:1011">
      <c r="A17" s="680"/>
      <c r="B17" s="2321"/>
      <c r="C17" s="2322"/>
      <c r="D17" s="2323"/>
      <c r="E17" s="2323"/>
      <c r="F17" s="2323"/>
      <c r="G17" s="2323"/>
      <c r="H17" s="2323"/>
      <c r="I17" s="2323"/>
      <c r="J17" s="2323"/>
      <c r="K17" s="2323"/>
      <c r="L17" s="2324"/>
      <c r="M17" s="499"/>
      <c r="N17" s="896"/>
    </row>
    <row r="18" spans="1:1011">
      <c r="A18" s="680"/>
      <c r="B18" s="2321"/>
      <c r="C18" s="2322"/>
      <c r="D18" s="2323"/>
      <c r="E18" s="2323"/>
      <c r="F18" s="2323"/>
      <c r="G18" s="2323"/>
      <c r="H18" s="2323"/>
      <c r="I18" s="2323"/>
      <c r="J18" s="2323"/>
      <c r="K18" s="2323"/>
      <c r="L18" s="2324"/>
      <c r="M18" s="499"/>
      <c r="N18" s="896"/>
    </row>
    <row r="19" spans="1:1011">
      <c r="A19" s="680"/>
      <c r="B19" s="2321"/>
      <c r="C19" s="2322"/>
      <c r="D19" s="2323"/>
      <c r="E19" s="2323"/>
      <c r="F19" s="2323"/>
      <c r="G19" s="2323"/>
      <c r="H19" s="2323"/>
      <c r="I19" s="2323"/>
      <c r="J19" s="2323"/>
      <c r="K19" s="2323"/>
      <c r="L19" s="2324"/>
      <c r="M19" s="499"/>
      <c r="N19" s="896"/>
    </row>
    <row r="20" spans="1:1011">
      <c r="A20" s="680"/>
      <c r="B20" s="2321"/>
      <c r="C20" s="2322"/>
      <c r="D20" s="2323"/>
      <c r="E20" s="2323"/>
      <c r="F20" s="2323"/>
      <c r="G20" s="2323"/>
      <c r="H20" s="2323"/>
      <c r="I20" s="2323"/>
      <c r="J20" s="2323"/>
      <c r="K20" s="2323"/>
      <c r="L20" s="2324"/>
      <c r="M20" s="499"/>
      <c r="N20" s="896"/>
    </row>
    <row r="21" spans="1:1011">
      <c r="A21" s="680"/>
      <c r="B21" s="2321"/>
      <c r="C21" s="2322"/>
      <c r="D21" s="2323"/>
      <c r="E21" s="2323"/>
      <c r="F21" s="2323"/>
      <c r="G21" s="2323"/>
      <c r="H21" s="2323"/>
      <c r="I21" s="2323"/>
      <c r="J21" s="2323"/>
      <c r="K21" s="2323"/>
      <c r="L21" s="2324"/>
      <c r="M21" s="499"/>
      <c r="N21" s="896"/>
    </row>
    <row r="22" spans="1:1011">
      <c r="A22" s="680"/>
      <c r="B22" s="2321"/>
      <c r="C22" s="2322"/>
      <c r="D22" s="2323"/>
      <c r="E22" s="2323"/>
      <c r="F22" s="2323"/>
      <c r="G22" s="2323"/>
      <c r="H22" s="2323"/>
      <c r="I22" s="2323"/>
      <c r="J22" s="2323"/>
      <c r="K22" s="2323"/>
      <c r="L22" s="2324"/>
      <c r="M22" s="499"/>
      <c r="N22" s="896"/>
    </row>
    <row r="23" spans="1:1011" s="826" customFormat="1">
      <c r="A23" s="680"/>
      <c r="B23" s="2325" t="s">
        <v>11</v>
      </c>
      <c r="C23" s="2326" t="s">
        <v>404</v>
      </c>
      <c r="D23" s="2326"/>
      <c r="E23" s="2326"/>
      <c r="F23" s="2326"/>
      <c r="G23" s="2326"/>
      <c r="H23" s="2326"/>
      <c r="I23" s="2326"/>
      <c r="J23" s="2326"/>
      <c r="K23" s="2326"/>
      <c r="L23" s="2326"/>
      <c r="M23" s="11"/>
      <c r="N23" s="216"/>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row>
    <row r="24" spans="1:1011" s="826" customFormat="1">
      <c r="A24" s="680"/>
      <c r="B24" s="2325"/>
      <c r="C24" s="2326"/>
      <c r="D24" s="2326"/>
      <c r="E24" s="2326"/>
      <c r="F24" s="2326"/>
      <c r="G24" s="2326"/>
      <c r="H24" s="2326"/>
      <c r="I24" s="2326"/>
      <c r="J24" s="2326"/>
      <c r="K24" s="2326"/>
      <c r="L24" s="2326"/>
      <c r="M24" s="11"/>
      <c r="N24" s="216"/>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row>
    <row r="25" spans="1:1011" hidden="1">
      <c r="A25" s="680"/>
      <c r="B25" s="699"/>
      <c r="C25" s="699"/>
      <c r="D25" s="11"/>
      <c r="E25" s="699"/>
      <c r="F25" s="699"/>
      <c r="G25" s="678"/>
      <c r="H25" s="678"/>
      <c r="I25" s="709"/>
      <c r="J25" s="678"/>
      <c r="K25" s="678"/>
      <c r="L25" s="678"/>
      <c r="M25" s="678"/>
      <c r="N25" s="680"/>
    </row>
    <row r="26" spans="1:1011" ht="9.9499999999999993" customHeight="1">
      <c r="A26" s="680"/>
      <c r="B26" s="699"/>
      <c r="C26" s="699"/>
      <c r="D26" s="11"/>
      <c r="E26" s="699"/>
      <c r="F26" s="699"/>
      <c r="G26" s="678"/>
      <c r="H26" s="678"/>
      <c r="I26" s="709"/>
      <c r="J26" s="678"/>
      <c r="K26" s="678"/>
      <c r="L26" s="678"/>
      <c r="M26" s="678"/>
      <c r="N26" s="680"/>
    </row>
    <row r="27" spans="1:1011">
      <c r="A27" s="680"/>
      <c r="B27" s="440" t="s">
        <v>405</v>
      </c>
      <c r="C27" s="2028" t="s">
        <v>406</v>
      </c>
      <c r="D27" s="2028"/>
      <c r="E27" s="2028"/>
      <c r="F27" s="2028"/>
      <c r="G27" s="2028"/>
      <c r="H27" s="2028"/>
      <c r="I27" s="2028"/>
      <c r="J27" s="2028"/>
      <c r="K27" s="2028"/>
      <c r="L27" s="2028"/>
      <c r="M27" s="678"/>
      <c r="N27" s="680"/>
    </row>
    <row r="28" spans="1:1011" ht="61.5" customHeight="1">
      <c r="A28" s="680"/>
      <c r="B28" s="1023">
        <v>0</v>
      </c>
      <c r="C28" s="2022" t="s">
        <v>407</v>
      </c>
      <c r="D28" s="2022"/>
      <c r="E28" s="2022"/>
      <c r="F28" s="2022"/>
      <c r="G28" s="2022"/>
      <c r="H28" s="2022"/>
      <c r="I28" s="2022"/>
      <c r="J28" s="2022"/>
      <c r="K28" s="2022"/>
      <c r="L28" s="2022"/>
      <c r="M28" s="678"/>
      <c r="N28" s="680"/>
    </row>
    <row r="29" spans="1:1011" ht="95.25" customHeight="1">
      <c r="A29" s="680"/>
      <c r="B29" s="1024" t="s">
        <v>832</v>
      </c>
      <c r="C29" s="2327" t="s">
        <v>706</v>
      </c>
      <c r="D29" s="2327"/>
      <c r="E29" s="2327"/>
      <c r="F29" s="2327"/>
      <c r="G29" s="2327"/>
      <c r="H29" s="2327"/>
      <c r="I29" s="2327"/>
      <c r="J29" s="2327"/>
      <c r="K29" s="2327"/>
      <c r="L29" s="2327"/>
      <c r="M29" s="678"/>
      <c r="N29" s="680"/>
    </row>
    <row r="30" spans="1:1011" ht="78.75" customHeight="1">
      <c r="A30" s="680"/>
      <c r="B30" s="1024" t="s">
        <v>833</v>
      </c>
      <c r="C30" s="2022" t="s">
        <v>835</v>
      </c>
      <c r="D30" s="2022"/>
      <c r="E30" s="2022"/>
      <c r="F30" s="2022"/>
      <c r="G30" s="2022"/>
      <c r="H30" s="2022"/>
      <c r="I30" s="2022"/>
      <c r="J30" s="2022"/>
      <c r="K30" s="2022"/>
      <c r="L30" s="2022"/>
      <c r="M30" s="678"/>
      <c r="N30" s="680"/>
    </row>
    <row r="31" spans="1:1011" ht="49.5" customHeight="1">
      <c r="A31" s="680"/>
      <c r="B31" s="1025">
        <v>3</v>
      </c>
      <c r="C31" s="2022" t="s">
        <v>408</v>
      </c>
      <c r="D31" s="2022"/>
      <c r="E31" s="2022"/>
      <c r="F31" s="2022"/>
      <c r="G31" s="2022"/>
      <c r="H31" s="2022"/>
      <c r="I31" s="2022"/>
      <c r="J31" s="2022"/>
      <c r="K31" s="2022"/>
      <c r="L31" s="2022"/>
      <c r="M31" s="678"/>
      <c r="N31" s="680"/>
    </row>
    <row r="32" spans="1:1011" ht="63" customHeight="1">
      <c r="A32" s="680"/>
      <c r="B32" s="1026" t="s">
        <v>409</v>
      </c>
      <c r="C32" s="2121" t="s">
        <v>410</v>
      </c>
      <c r="D32" s="2121"/>
      <c r="E32" s="2121"/>
      <c r="F32" s="2121"/>
      <c r="G32" s="2121"/>
      <c r="H32" s="2121"/>
      <c r="I32" s="2121"/>
      <c r="J32" s="2121"/>
      <c r="K32" s="2121"/>
      <c r="L32" s="2121"/>
      <c r="M32" s="678"/>
      <c r="N32" s="1287"/>
      <c r="O32" s="678"/>
    </row>
    <row r="33" spans="1:25" ht="9.9499999999999993" customHeight="1">
      <c r="A33" s="680"/>
      <c r="B33" s="678"/>
      <c r="C33" s="678"/>
      <c r="D33" s="678"/>
      <c r="E33" s="678"/>
      <c r="F33" s="678"/>
      <c r="G33" s="678"/>
      <c r="H33" s="678"/>
      <c r="I33" s="678"/>
      <c r="J33" s="678"/>
      <c r="K33" s="678"/>
      <c r="L33" s="678"/>
      <c r="M33" s="678"/>
      <c r="N33" s="680"/>
    </row>
    <row r="34" spans="1:25" ht="15" customHeight="1">
      <c r="A34" s="680"/>
      <c r="B34" s="2026" t="s">
        <v>1193</v>
      </c>
      <c r="C34" s="2026"/>
      <c r="D34" s="2026"/>
      <c r="E34" s="2026"/>
      <c r="F34" s="2026"/>
      <c r="G34" s="2026"/>
      <c r="H34" s="2026"/>
      <c r="I34" s="2026"/>
      <c r="J34" s="2026"/>
      <c r="K34" s="2026"/>
      <c r="L34" s="2026"/>
      <c r="M34" s="2026"/>
      <c r="N34" s="680"/>
    </row>
    <row r="35" spans="1:25" ht="15" customHeight="1">
      <c r="A35" s="680"/>
      <c r="B35" s="2026"/>
      <c r="C35" s="2026"/>
      <c r="D35" s="2026"/>
      <c r="E35" s="2026"/>
      <c r="F35" s="2026"/>
      <c r="G35" s="2026"/>
      <c r="H35" s="2026"/>
      <c r="I35" s="2026"/>
      <c r="J35" s="2026"/>
      <c r="K35" s="2026"/>
      <c r="L35" s="2026"/>
      <c r="M35" s="2026"/>
      <c r="N35" s="680"/>
    </row>
    <row r="36" spans="1:25" ht="15" customHeight="1">
      <c r="A36" s="680"/>
      <c r="B36" s="1211"/>
      <c r="C36" s="1211"/>
      <c r="D36" s="1211"/>
      <c r="E36" s="1211"/>
      <c r="F36" s="1211"/>
      <c r="G36" s="1211"/>
      <c r="H36" s="1211"/>
      <c r="I36" s="1211"/>
      <c r="J36" s="1211"/>
      <c r="K36" s="1211"/>
      <c r="L36" s="1211"/>
      <c r="M36" s="1211"/>
      <c r="N36" s="680"/>
    </row>
    <row r="37" spans="1:25">
      <c r="A37" s="680"/>
      <c r="B37" s="1119" t="s">
        <v>215</v>
      </c>
      <c r="C37" s="2048" t="s">
        <v>1096</v>
      </c>
      <c r="D37" s="2048"/>
      <c r="E37" s="2048"/>
      <c r="F37" s="2048"/>
      <c r="G37" s="2048"/>
      <c r="H37" s="2048"/>
      <c r="I37" s="2048"/>
      <c r="J37" s="2048"/>
      <c r="K37" s="2048"/>
      <c r="L37" s="2048"/>
      <c r="M37" s="2048"/>
      <c r="N37" s="680"/>
    </row>
    <row r="38" spans="1:25">
      <c r="A38" s="680"/>
      <c r="B38" s="413"/>
      <c r="C38" s="2048"/>
      <c r="D38" s="2048"/>
      <c r="E38" s="2048"/>
      <c r="F38" s="2048"/>
      <c r="G38" s="2048"/>
      <c r="H38" s="2048"/>
      <c r="I38" s="2048"/>
      <c r="J38" s="2048"/>
      <c r="K38" s="2048"/>
      <c r="L38" s="2048"/>
      <c r="M38" s="2048"/>
      <c r="N38" s="680"/>
    </row>
    <row r="39" spans="1:25">
      <c r="A39" s="680"/>
      <c r="B39" s="413"/>
      <c r="C39" s="2048"/>
      <c r="D39" s="2048"/>
      <c r="E39" s="2048"/>
      <c r="F39" s="2048"/>
      <c r="G39" s="2048"/>
      <c r="H39" s="2048"/>
      <c r="I39" s="2048"/>
      <c r="J39" s="2048"/>
      <c r="K39" s="2048"/>
      <c r="L39" s="2048"/>
      <c r="M39" s="2048"/>
      <c r="N39" s="680"/>
    </row>
    <row r="40" spans="1:25">
      <c r="A40" s="835"/>
      <c r="B40" s="519"/>
      <c r="C40" s="2048"/>
      <c r="D40" s="2048"/>
      <c r="E40" s="2048"/>
      <c r="F40" s="2048"/>
      <c r="G40" s="2048"/>
      <c r="H40" s="2048"/>
      <c r="I40" s="2048"/>
      <c r="J40" s="2048"/>
      <c r="K40" s="2048"/>
      <c r="L40" s="2048"/>
      <c r="M40" s="2048"/>
      <c r="N40" s="680"/>
    </row>
    <row r="41" spans="1:25" ht="9.9499999999999993" customHeight="1">
      <c r="A41" s="462"/>
      <c r="B41" s="285"/>
      <c r="D41" s="848"/>
      <c r="E41" s="678"/>
      <c r="N41" s="680"/>
    </row>
    <row r="42" spans="1:25" ht="5.0999999999999996" customHeight="1">
      <c r="A42" s="868"/>
      <c r="B42" s="868"/>
      <c r="C42" s="680"/>
      <c r="D42" s="869"/>
      <c r="E42" s="680"/>
      <c r="F42" s="680"/>
      <c r="G42" s="680"/>
      <c r="H42" s="680"/>
      <c r="I42" s="680"/>
      <c r="J42" s="680"/>
      <c r="K42" s="680"/>
      <c r="L42" s="680"/>
      <c r="M42" s="680"/>
      <c r="N42" s="680"/>
    </row>
    <row r="43" spans="1:25">
      <c r="A43" s="284"/>
      <c r="B43" s="285"/>
      <c r="D43" s="848"/>
      <c r="E43" s="678"/>
      <c r="L43" s="142"/>
      <c r="M43" s="158" t="s">
        <v>631</v>
      </c>
    </row>
    <row r="44" spans="1:25">
      <c r="A44" s="677"/>
      <c r="B44" s="677"/>
      <c r="D44" s="848"/>
      <c r="E44" s="678"/>
    </row>
    <row r="45" spans="1:25" hidden="1">
      <c r="A45" s="284"/>
      <c r="B45" s="285"/>
    </row>
    <row r="46" spans="1:25" ht="15" hidden="1" customHeight="1">
      <c r="A46" s="697"/>
      <c r="B46" s="697"/>
    </row>
    <row r="47" spans="1:25" ht="15" hidden="1" customHeight="1">
      <c r="A47" s="698"/>
      <c r="B47" s="698"/>
      <c r="C47" s="699"/>
      <c r="D47" s="582"/>
      <c r="E47" s="699"/>
      <c r="F47" s="699"/>
      <c r="G47" s="678"/>
      <c r="H47" s="678"/>
      <c r="I47" s="678"/>
      <c r="J47" s="678"/>
      <c r="K47" s="678"/>
      <c r="L47" s="678"/>
      <c r="M47" s="678"/>
      <c r="N47" s="692"/>
      <c r="O47" s="696"/>
      <c r="P47" s="696"/>
      <c r="Q47" s="696"/>
      <c r="R47" s="696"/>
      <c r="S47" s="696"/>
      <c r="T47" s="696"/>
      <c r="U47" s="696"/>
      <c r="V47" s="696"/>
      <c r="W47" s="696"/>
      <c r="X47" s="693"/>
      <c r="Y47" s="693"/>
    </row>
    <row r="48" spans="1:25" ht="20.100000000000001" customHeight="1">
      <c r="A48" s="1918" t="s">
        <v>158</v>
      </c>
      <c r="B48" s="1918"/>
      <c r="C48" s="1918"/>
      <c r="D48" s="1918"/>
      <c r="E48" s="1918"/>
      <c r="F48" s="1918"/>
      <c r="G48" s="1918"/>
      <c r="H48" s="1918"/>
      <c r="I48" s="1918"/>
      <c r="J48" s="1918"/>
      <c r="K48" s="1918"/>
      <c r="L48" s="1918"/>
      <c r="M48" s="1918"/>
      <c r="N48" s="1918"/>
      <c r="O48" s="696"/>
      <c r="P48" s="696"/>
      <c r="Q48" s="696"/>
      <c r="R48" s="696"/>
      <c r="S48" s="696"/>
      <c r="T48" s="696"/>
      <c r="U48" s="696"/>
      <c r="V48" s="696"/>
      <c r="W48" s="696"/>
      <c r="X48" s="693"/>
      <c r="Y48" s="693"/>
    </row>
    <row r="49" spans="1:30" ht="5.0999999999999996" customHeight="1">
      <c r="A49" s="700"/>
      <c r="B49" s="698"/>
      <c r="C49" s="699"/>
      <c r="D49" s="582"/>
      <c r="E49" s="699"/>
      <c r="F49" s="699"/>
      <c r="G49" s="678"/>
      <c r="H49" s="678"/>
      <c r="I49" s="678"/>
      <c r="J49" s="678"/>
      <c r="K49" s="678"/>
      <c r="L49" s="678"/>
      <c r="M49" s="678"/>
      <c r="N49" s="849"/>
      <c r="O49" s="696"/>
      <c r="P49" s="696"/>
      <c r="Q49" s="696"/>
      <c r="R49" s="696"/>
      <c r="S49" s="696"/>
      <c r="T49" s="696"/>
      <c r="U49" s="696"/>
      <c r="V49" s="696"/>
      <c r="W49" s="696"/>
      <c r="X49" s="693"/>
      <c r="Y49" s="693"/>
    </row>
    <row r="50" spans="1:30" ht="15" customHeight="1">
      <c r="A50" s="526"/>
      <c r="B50" s="412" t="s">
        <v>651</v>
      </c>
      <c r="C50" s="414"/>
      <c r="D50" s="414"/>
      <c r="E50" s="414"/>
      <c r="F50" s="414"/>
      <c r="G50" s="595"/>
      <c r="H50" s="595"/>
      <c r="I50" s="595"/>
      <c r="J50" s="595"/>
      <c r="K50" s="595"/>
      <c r="L50" s="595"/>
      <c r="M50" s="595"/>
      <c r="N50" s="849"/>
      <c r="O50" s="696"/>
      <c r="P50" s="696"/>
      <c r="Q50" s="696"/>
      <c r="R50" s="696"/>
      <c r="S50" s="696"/>
      <c r="T50" s="696"/>
      <c r="U50" s="696"/>
      <c r="V50" s="696"/>
      <c r="W50" s="696"/>
      <c r="X50" s="693"/>
      <c r="Y50" s="693"/>
    </row>
    <row r="51" spans="1:30" ht="5.0999999999999996" customHeight="1">
      <c r="A51" s="702"/>
      <c r="B51" s="316"/>
      <c r="C51" s="416"/>
      <c r="D51" s="416"/>
      <c r="E51" s="416"/>
      <c r="F51" s="417"/>
      <c r="G51" s="585"/>
      <c r="H51" s="585"/>
      <c r="I51" s="585"/>
      <c r="J51" s="585"/>
      <c r="K51" s="678"/>
      <c r="L51" s="678"/>
      <c r="M51" s="678"/>
      <c r="N51" s="714"/>
      <c r="O51" s="693"/>
      <c r="P51" s="693"/>
      <c r="Q51" s="693"/>
      <c r="R51" s="693"/>
      <c r="S51" s="693"/>
      <c r="T51" s="693"/>
      <c r="U51" s="693"/>
      <c r="V51" s="693"/>
      <c r="W51" s="693"/>
      <c r="X51" s="693"/>
      <c r="Y51" s="693"/>
    </row>
    <row r="52" spans="1:30" ht="14.25" customHeight="1">
      <c r="A52" s="702"/>
      <c r="B52" s="427" t="s">
        <v>159</v>
      </c>
      <c r="C52" s="415"/>
      <c r="D52" s="415"/>
      <c r="E52" s="415"/>
      <c r="F52" s="528"/>
      <c r="G52" s="598"/>
      <c r="H52" s="598"/>
      <c r="I52" s="598"/>
      <c r="J52" s="598"/>
      <c r="K52" s="688"/>
      <c r="L52" s="688"/>
      <c r="M52" s="688"/>
      <c r="N52" s="714"/>
      <c r="O52" s="693"/>
      <c r="P52" s="693"/>
      <c r="Q52" s="693"/>
      <c r="R52" s="693"/>
      <c r="S52" s="693"/>
      <c r="T52" s="693"/>
      <c r="U52" s="693"/>
      <c r="V52" s="693"/>
      <c r="W52" s="693"/>
      <c r="X52" s="693"/>
      <c r="Y52" s="693"/>
    </row>
    <row r="53" spans="1:30" ht="15" customHeight="1">
      <c r="A53" s="714"/>
      <c r="B53" s="414" t="s">
        <v>411</v>
      </c>
      <c r="C53" s="1212"/>
      <c r="D53" s="1212"/>
      <c r="E53" s="1212"/>
      <c r="F53" s="1212"/>
      <c r="G53" s="599"/>
      <c r="H53" s="599"/>
      <c r="I53" s="599"/>
      <c r="J53" s="599"/>
      <c r="K53" s="599"/>
      <c r="L53" s="599"/>
      <c r="M53" s="599"/>
      <c r="N53" s="714"/>
      <c r="O53" s="709"/>
      <c r="P53" s="709"/>
      <c r="Q53" s="709"/>
      <c r="R53" s="709"/>
      <c r="S53" s="709"/>
      <c r="T53" s="709"/>
      <c r="U53" s="709"/>
      <c r="V53" s="709"/>
      <c r="W53" s="709"/>
      <c r="X53" s="709"/>
      <c r="Y53" s="709"/>
      <c r="Z53" s="678"/>
      <c r="AA53" s="709"/>
      <c r="AB53" s="678"/>
      <c r="AC53" s="678"/>
      <c r="AD53" s="678"/>
    </row>
    <row r="54" spans="1:30" ht="9.9499999999999993" customHeight="1">
      <c r="A54" s="714"/>
      <c r="B54" s="329"/>
      <c r="C54" s="329"/>
      <c r="D54" s="329"/>
      <c r="E54" s="329"/>
      <c r="F54" s="329"/>
      <c r="G54" s="329"/>
      <c r="H54" s="329"/>
      <c r="I54" s="329"/>
      <c r="J54" s="329"/>
      <c r="K54" s="329"/>
      <c r="L54" s="709"/>
      <c r="M54" s="709"/>
      <c r="N54" s="702"/>
    </row>
    <row r="55" spans="1:30">
      <c r="A55" s="702"/>
      <c r="B55" s="472" t="s">
        <v>280</v>
      </c>
      <c r="C55" s="417"/>
      <c r="D55" s="316"/>
      <c r="E55" s="316"/>
      <c r="F55" s="472" t="s">
        <v>281</v>
      </c>
      <c r="G55" s="316"/>
      <c r="H55" s="316"/>
      <c r="I55" s="316"/>
      <c r="J55" s="316"/>
      <c r="K55" s="316"/>
      <c r="L55" s="678"/>
      <c r="M55" s="678"/>
      <c r="N55" s="702"/>
    </row>
    <row r="56" spans="1:30" ht="18">
      <c r="A56" s="702"/>
      <c r="B56" s="1920" t="s">
        <v>6</v>
      </c>
      <c r="C56" s="445" t="s">
        <v>705</v>
      </c>
      <c r="D56" s="316"/>
      <c r="E56" s="316"/>
      <c r="F56" s="476" t="s">
        <v>992</v>
      </c>
      <c r="G56" s="475" t="s">
        <v>643</v>
      </c>
      <c r="H56" s="316"/>
      <c r="I56" s="316"/>
      <c r="J56" s="316"/>
      <c r="K56" s="316"/>
      <c r="L56" s="678"/>
      <c r="M56" s="678"/>
      <c r="N56" s="702"/>
    </row>
    <row r="57" spans="1:30">
      <c r="A57" s="702"/>
      <c r="B57" s="1921"/>
      <c r="C57" s="1222" t="s">
        <v>412</v>
      </c>
      <c r="D57" s="316"/>
      <c r="E57" s="316"/>
      <c r="F57" s="1222" t="s">
        <v>412</v>
      </c>
      <c r="G57" s="458">
        <f>'Kriterijų sąrašas'!AG24</f>
        <v>0</v>
      </c>
      <c r="H57" s="316"/>
      <c r="I57" s="316"/>
      <c r="J57" s="316"/>
      <c r="K57" s="316"/>
      <c r="L57" s="678"/>
      <c r="M57" s="678"/>
      <c r="N57" s="702"/>
    </row>
    <row r="58" spans="1:30">
      <c r="A58" s="702"/>
      <c r="B58" s="477" t="str">
        <f>IF('Bendras vertinimas'!$B$20="","",'Bendras vertinimas'!$B$20)</f>
        <v>Tiekėjas 1</v>
      </c>
      <c r="C58" s="163"/>
      <c r="D58" s="316"/>
      <c r="E58" s="316"/>
      <c r="F58" s="448" t="str">
        <f>IF($G$57=0,"",IF(OR($G$57=0,C58=""),"",$G$57*C58/MAX($C$58:$C$67)))</f>
        <v/>
      </c>
      <c r="G58" s="316"/>
      <c r="H58" s="316"/>
      <c r="I58" s="316"/>
      <c r="J58" s="316"/>
      <c r="K58" s="316"/>
      <c r="L58" s="678"/>
      <c r="M58" s="678"/>
      <c r="N58" s="702"/>
    </row>
    <row r="59" spans="1:30">
      <c r="A59" s="702"/>
      <c r="B59" s="477" t="str">
        <f>IF('Bendras vertinimas'!$B$21="","",'Bendras vertinimas'!$B$21)</f>
        <v>Tiekėjas 2</v>
      </c>
      <c r="C59" s="163"/>
      <c r="D59" s="316"/>
      <c r="E59" s="316"/>
      <c r="F59" s="448" t="str">
        <f t="shared" ref="F59:F77" si="0">IF($G$57=0,"",IF(OR($G$57=0,C59=""),"",$G$57*C59/MAX($C$58:$C$67)))</f>
        <v/>
      </c>
      <c r="G59" s="316"/>
      <c r="H59" s="316"/>
      <c r="I59" s="316"/>
      <c r="J59" s="316"/>
      <c r="K59" s="316"/>
      <c r="L59" s="678"/>
      <c r="M59" s="678"/>
      <c r="N59" s="702"/>
    </row>
    <row r="60" spans="1:30">
      <c r="A60" s="702"/>
      <c r="B60" s="477" t="str">
        <f>IF('Bendras vertinimas'!$B$22="","",'Bendras vertinimas'!$B$22)</f>
        <v>Tiekėjas 3</v>
      </c>
      <c r="C60" s="163"/>
      <c r="D60" s="316"/>
      <c r="E60" s="316"/>
      <c r="F60" s="448" t="str">
        <f t="shared" si="0"/>
        <v/>
      </c>
      <c r="G60" s="316"/>
      <c r="H60" s="316"/>
      <c r="I60" s="316"/>
      <c r="J60" s="316"/>
      <c r="K60" s="316"/>
      <c r="L60" s="678"/>
      <c r="M60" s="678"/>
      <c r="N60" s="702"/>
    </row>
    <row r="61" spans="1:30">
      <c r="A61" s="702"/>
      <c r="B61" s="477" t="str">
        <f>IF('Bendras vertinimas'!$B$23="","",'Bendras vertinimas'!$B$23)</f>
        <v>Tiekėjas 4</v>
      </c>
      <c r="C61" s="163"/>
      <c r="D61" s="316"/>
      <c r="E61" s="316"/>
      <c r="F61" s="448" t="str">
        <f t="shared" si="0"/>
        <v/>
      </c>
      <c r="G61" s="316"/>
      <c r="H61" s="316"/>
      <c r="I61" s="316"/>
      <c r="J61" s="316"/>
      <c r="K61" s="316"/>
      <c r="L61" s="678"/>
      <c r="M61" s="678"/>
      <c r="N61" s="702"/>
    </row>
    <row r="62" spans="1:30">
      <c r="A62" s="702"/>
      <c r="B62" s="477" t="str">
        <f>IF('Bendras vertinimas'!$B$24="","",'Bendras vertinimas'!$B$24)</f>
        <v>Tiekėjas 5</v>
      </c>
      <c r="C62" s="163"/>
      <c r="D62" s="316"/>
      <c r="E62" s="316"/>
      <c r="F62" s="448" t="str">
        <f t="shared" si="0"/>
        <v/>
      </c>
      <c r="G62" s="316"/>
      <c r="H62" s="316"/>
      <c r="I62" s="316"/>
      <c r="J62" s="316"/>
      <c r="K62" s="316"/>
      <c r="L62" s="678"/>
      <c r="M62" s="678"/>
      <c r="N62" s="702"/>
    </row>
    <row r="63" spans="1:30">
      <c r="A63" s="702"/>
      <c r="B63" s="477" t="str">
        <f>IF('Bendras vertinimas'!$B$25="","",'Bendras vertinimas'!$B$25)</f>
        <v>Tiekėjas 6</v>
      </c>
      <c r="C63" s="163"/>
      <c r="D63" s="316"/>
      <c r="E63" s="316"/>
      <c r="F63" s="448" t="str">
        <f t="shared" si="0"/>
        <v/>
      </c>
      <c r="G63" s="316"/>
      <c r="H63" s="316"/>
      <c r="I63" s="316"/>
      <c r="J63" s="316"/>
      <c r="K63" s="316"/>
      <c r="L63" s="678"/>
      <c r="M63" s="678"/>
      <c r="N63" s="702"/>
    </row>
    <row r="64" spans="1:30">
      <c r="A64" s="702"/>
      <c r="B64" s="477" t="str">
        <f>IF('Bendras vertinimas'!$B$26="","",'Bendras vertinimas'!$B$26)</f>
        <v>Tiekėjas 7</v>
      </c>
      <c r="C64" s="163"/>
      <c r="D64" s="316"/>
      <c r="E64" s="316"/>
      <c r="F64" s="448" t="str">
        <f t="shared" si="0"/>
        <v/>
      </c>
      <c r="G64" s="316"/>
      <c r="H64" s="316"/>
      <c r="I64" s="316"/>
      <c r="J64" s="316"/>
      <c r="K64" s="316"/>
      <c r="L64" s="678"/>
      <c r="M64" s="678"/>
      <c r="N64" s="702"/>
    </row>
    <row r="65" spans="1:14">
      <c r="A65" s="702"/>
      <c r="B65" s="477" t="str">
        <f>IF('Bendras vertinimas'!$B$27="","",'Bendras vertinimas'!$B$27)</f>
        <v>Tiekėjas 8</v>
      </c>
      <c r="C65" s="163"/>
      <c r="D65" s="316"/>
      <c r="E65" s="316"/>
      <c r="F65" s="448" t="str">
        <f t="shared" si="0"/>
        <v/>
      </c>
      <c r="G65" s="316"/>
      <c r="H65" s="316"/>
      <c r="I65" s="316"/>
      <c r="J65" s="316"/>
      <c r="K65" s="316"/>
      <c r="L65" s="678"/>
      <c r="M65" s="678"/>
      <c r="N65" s="702"/>
    </row>
    <row r="66" spans="1:14">
      <c r="A66" s="702"/>
      <c r="B66" s="477" t="str">
        <f>IF('Bendras vertinimas'!$B$28="","",'Bendras vertinimas'!$B$28)</f>
        <v>Tiekėjas 9</v>
      </c>
      <c r="C66" s="163"/>
      <c r="D66" s="316"/>
      <c r="E66" s="316"/>
      <c r="F66" s="448" t="str">
        <f t="shared" si="0"/>
        <v/>
      </c>
      <c r="G66" s="316"/>
      <c r="H66" s="316"/>
      <c r="I66" s="316"/>
      <c r="J66" s="316"/>
      <c r="K66" s="316"/>
      <c r="L66" s="678"/>
      <c r="M66" s="678"/>
      <c r="N66" s="702"/>
    </row>
    <row r="67" spans="1:14">
      <c r="A67" s="702"/>
      <c r="B67" s="477" t="str">
        <f>IF('Bendras vertinimas'!$B$29="","",'Bendras vertinimas'!$B$29)</f>
        <v>Tiekėjas 10</v>
      </c>
      <c r="C67" s="163"/>
      <c r="D67" s="316"/>
      <c r="E67" s="316"/>
      <c r="F67" s="448" t="str">
        <f t="shared" si="0"/>
        <v/>
      </c>
      <c r="G67" s="316"/>
      <c r="H67" s="316"/>
      <c r="I67" s="316"/>
      <c r="J67" s="316"/>
      <c r="K67" s="316"/>
      <c r="L67" s="678"/>
      <c r="M67" s="678"/>
      <c r="N67" s="702"/>
    </row>
    <row r="68" spans="1:14">
      <c r="A68" s="702"/>
      <c r="B68" s="477" t="str">
        <f>IF('Bendras vertinimas'!$B$30="","",'Bendras vertinimas'!$B$30)</f>
        <v>Tiekėjas 11</v>
      </c>
      <c r="C68" s="163"/>
      <c r="D68" s="316"/>
      <c r="E68" s="316"/>
      <c r="F68" s="448" t="str">
        <f t="shared" si="0"/>
        <v/>
      </c>
      <c r="G68" s="316"/>
      <c r="H68" s="316"/>
      <c r="I68" s="316"/>
      <c r="J68" s="316"/>
      <c r="K68" s="316"/>
      <c r="L68" s="678"/>
      <c r="M68" s="678"/>
      <c r="N68" s="702"/>
    </row>
    <row r="69" spans="1:14">
      <c r="A69" s="702"/>
      <c r="B69" s="477" t="str">
        <f>IF('Bendras vertinimas'!$B$31="","",'Bendras vertinimas'!$B$31)</f>
        <v>Tiekėjas 12</v>
      </c>
      <c r="C69" s="163"/>
      <c r="D69" s="316"/>
      <c r="E69" s="316"/>
      <c r="F69" s="448" t="str">
        <f t="shared" si="0"/>
        <v/>
      </c>
      <c r="G69" s="316"/>
      <c r="H69" s="316"/>
      <c r="I69" s="316"/>
      <c r="J69" s="316"/>
      <c r="K69" s="316"/>
      <c r="L69" s="678"/>
      <c r="M69" s="678"/>
      <c r="N69" s="702"/>
    </row>
    <row r="70" spans="1:14">
      <c r="A70" s="702"/>
      <c r="B70" s="477" t="str">
        <f>IF('Bendras vertinimas'!$B$32="","",'Bendras vertinimas'!$B$32)</f>
        <v>Tiekėjas 13</v>
      </c>
      <c r="C70" s="163"/>
      <c r="D70" s="316"/>
      <c r="E70" s="316"/>
      <c r="F70" s="448" t="str">
        <f t="shared" si="0"/>
        <v/>
      </c>
      <c r="G70" s="316"/>
      <c r="H70" s="316"/>
      <c r="I70" s="316"/>
      <c r="J70" s="316"/>
      <c r="K70" s="316"/>
      <c r="L70" s="678"/>
      <c r="M70" s="678"/>
      <c r="N70" s="702"/>
    </row>
    <row r="71" spans="1:14">
      <c r="A71" s="702"/>
      <c r="B71" s="477" t="str">
        <f>IF('Bendras vertinimas'!$B$33="","",'Bendras vertinimas'!$B$33)</f>
        <v>Tiekėjas 14</v>
      </c>
      <c r="C71" s="163"/>
      <c r="D71" s="316"/>
      <c r="E71" s="316"/>
      <c r="F71" s="448" t="str">
        <f t="shared" si="0"/>
        <v/>
      </c>
      <c r="G71" s="316"/>
      <c r="H71" s="316"/>
      <c r="I71" s="316"/>
      <c r="J71" s="316"/>
      <c r="K71" s="316"/>
      <c r="L71" s="678"/>
      <c r="M71" s="678"/>
      <c r="N71" s="702"/>
    </row>
    <row r="72" spans="1:14">
      <c r="A72" s="702"/>
      <c r="B72" s="477" t="str">
        <f>IF('Bendras vertinimas'!$B$34="","",'Bendras vertinimas'!$B$34)</f>
        <v>Tiekėjas 15</v>
      </c>
      <c r="C72" s="163"/>
      <c r="D72" s="316"/>
      <c r="E72" s="316"/>
      <c r="F72" s="448" t="str">
        <f t="shared" si="0"/>
        <v/>
      </c>
      <c r="G72" s="316"/>
      <c r="H72" s="316"/>
      <c r="I72" s="316"/>
      <c r="J72" s="316"/>
      <c r="K72" s="316"/>
      <c r="L72" s="678"/>
      <c r="M72" s="678"/>
      <c r="N72" s="702"/>
    </row>
    <row r="73" spans="1:14">
      <c r="A73" s="702"/>
      <c r="B73" s="477" t="str">
        <f>IF('Bendras vertinimas'!$B$35="","",'Bendras vertinimas'!$B$35)</f>
        <v>Tiekėjas 16</v>
      </c>
      <c r="C73" s="163"/>
      <c r="D73" s="316"/>
      <c r="E73" s="316"/>
      <c r="F73" s="448" t="str">
        <f t="shared" si="0"/>
        <v/>
      </c>
      <c r="G73" s="316"/>
      <c r="H73" s="316"/>
      <c r="I73" s="316"/>
      <c r="J73" s="316"/>
      <c r="K73" s="316"/>
      <c r="L73" s="678"/>
      <c r="M73" s="678"/>
      <c r="N73" s="702"/>
    </row>
    <row r="74" spans="1:14">
      <c r="A74" s="702"/>
      <c r="B74" s="477" t="str">
        <f>IF('Bendras vertinimas'!$B$36="","",'Bendras vertinimas'!$B$36)</f>
        <v>Tiekėjas 17</v>
      </c>
      <c r="C74" s="163"/>
      <c r="D74" s="316"/>
      <c r="E74" s="316"/>
      <c r="F74" s="448" t="str">
        <f t="shared" si="0"/>
        <v/>
      </c>
      <c r="G74" s="316"/>
      <c r="H74" s="316"/>
      <c r="I74" s="316"/>
      <c r="J74" s="316"/>
      <c r="K74" s="316"/>
      <c r="L74" s="678"/>
      <c r="M74" s="678"/>
      <c r="N74" s="702"/>
    </row>
    <row r="75" spans="1:14">
      <c r="A75" s="702"/>
      <c r="B75" s="477" t="str">
        <f>IF('Bendras vertinimas'!$B$37="","",'Bendras vertinimas'!$B$37)</f>
        <v>Tiekėjas 18</v>
      </c>
      <c r="C75" s="163"/>
      <c r="D75" s="316"/>
      <c r="E75" s="316"/>
      <c r="F75" s="448" t="str">
        <f t="shared" si="0"/>
        <v/>
      </c>
      <c r="G75" s="316"/>
      <c r="H75" s="316"/>
      <c r="I75" s="316"/>
      <c r="J75" s="316"/>
      <c r="K75" s="316"/>
      <c r="L75" s="678"/>
      <c r="M75" s="678"/>
      <c r="N75" s="702"/>
    </row>
    <row r="76" spans="1:14">
      <c r="A76" s="702"/>
      <c r="B76" s="477" t="str">
        <f>IF('Bendras vertinimas'!$B$38="","",'Bendras vertinimas'!$B$38)</f>
        <v>Tiekėjas 19</v>
      </c>
      <c r="C76" s="163"/>
      <c r="D76" s="316"/>
      <c r="E76" s="316"/>
      <c r="F76" s="448" t="str">
        <f t="shared" si="0"/>
        <v/>
      </c>
      <c r="G76" s="316"/>
      <c r="H76" s="316"/>
      <c r="I76" s="316"/>
      <c r="J76" s="316"/>
      <c r="K76" s="316"/>
      <c r="L76" s="678"/>
      <c r="M76" s="678"/>
      <c r="N76" s="702"/>
    </row>
    <row r="77" spans="1:14">
      <c r="A77" s="702"/>
      <c r="B77" s="477" t="str">
        <f>IF('Bendras vertinimas'!$B$39="","",'Bendras vertinimas'!$B$39)</f>
        <v>Tiekėjas 20</v>
      </c>
      <c r="C77" s="163"/>
      <c r="D77" s="316"/>
      <c r="E77" s="316"/>
      <c r="F77" s="448" t="str">
        <f t="shared" si="0"/>
        <v/>
      </c>
      <c r="G77" s="316"/>
      <c r="H77" s="316"/>
      <c r="I77" s="316"/>
      <c r="J77" s="316"/>
      <c r="K77" s="316"/>
      <c r="L77" s="678"/>
      <c r="M77" s="678"/>
      <c r="N77" s="702"/>
    </row>
    <row r="78" spans="1:14" ht="9.9499999999999993" customHeight="1">
      <c r="A78" s="702"/>
      <c r="B78" s="678"/>
      <c r="C78" s="678"/>
      <c r="D78" s="678"/>
      <c r="E78" s="678"/>
      <c r="F78" s="678"/>
      <c r="G78" s="678"/>
      <c r="H78" s="678"/>
      <c r="I78" s="678"/>
      <c r="J78" s="678"/>
      <c r="K78" s="678"/>
      <c r="L78" s="678"/>
      <c r="M78" s="678"/>
      <c r="N78" s="702"/>
    </row>
    <row r="79" spans="1:14" ht="5.0999999999999996" customHeight="1">
      <c r="A79" s="702"/>
      <c r="B79" s="702"/>
      <c r="C79" s="702"/>
      <c r="D79" s="702"/>
      <c r="E79" s="702"/>
      <c r="F79" s="702"/>
      <c r="G79" s="702"/>
      <c r="H79" s="702"/>
      <c r="I79" s="702"/>
      <c r="J79" s="702"/>
      <c r="K79" s="702"/>
      <c r="L79" s="702"/>
      <c r="M79" s="702"/>
      <c r="N79" s="702"/>
    </row>
    <row r="80" spans="1:14">
      <c r="L80" s="142"/>
      <c r="M80" s="158" t="s">
        <v>631</v>
      </c>
      <c r="N80" s="678"/>
    </row>
  </sheetData>
  <sheetProtection algorithmName="SHA-512" hashValue="9xEdp3HegmMb4qyUOs5OTuUconty+OiZM8oKRoKu6aa0H6e4O3jIBYU57wc8tQZAsEVyfiotExcUevLWiVoP7Q==" saltValue="yC3tOD//sWmnE1oXuKcT1Q==" spinCount="100000" sheet="1" objects="1" scenarios="1"/>
  <customSheetViews>
    <customSheetView guid="{AE7FCA23-A141-42BB-B68F-DD99A7DC8BEA}" showGridLines="0" showRowCol="0" hiddenRows="1" topLeftCell="A31">
      <selection activeCell="B23" sqref="B23:B24"/>
      <rowBreaks count="1" manualBreakCount="1">
        <brk id="46" max="16383" man="1"/>
      </rowBreaks>
      <pageMargins left="0.39370078740157483" right="0.39370078740157483" top="0.39370078740157483" bottom="0.19685039370078741" header="0.31496062992125984" footer="0.31496062992125984"/>
      <printOptions horizontalCentered="1"/>
      <pageSetup paperSize="9" orientation="landscape" r:id="rId1"/>
    </customSheetView>
    <customSheetView guid="{A2242E59-B958-429D-B3CE-85E415A7ABA5}" showGridLines="0" showRowCol="0" hiddenRows="1" topLeftCell="A7">
      <selection activeCell="C16" sqref="C16:L22"/>
      <rowBreaks count="1" manualBreakCount="1">
        <brk id="46" max="16383" man="1"/>
      </rowBreaks>
      <pageMargins left="0.39370078740157483" right="0.39370078740157483" top="0.39370078740157483" bottom="0.19685039370078741" header="0.31496062992125984" footer="0.31496062992125984"/>
      <printOptions horizontalCentered="1"/>
      <pageSetup paperSize="9" orientation="landscape" r:id="rId2"/>
    </customSheetView>
  </customSheetViews>
  <mergeCells count="18">
    <mergeCell ref="A1:N1"/>
    <mergeCell ref="A10:M10"/>
    <mergeCell ref="A48:N48"/>
    <mergeCell ref="A7:M7"/>
    <mergeCell ref="B16:B22"/>
    <mergeCell ref="C16:L22"/>
    <mergeCell ref="C15:L15"/>
    <mergeCell ref="B23:B24"/>
    <mergeCell ref="C23:L24"/>
    <mergeCell ref="C27:L27"/>
    <mergeCell ref="C28:L28"/>
    <mergeCell ref="C29:L29"/>
    <mergeCell ref="C30:L30"/>
    <mergeCell ref="C31:L31"/>
    <mergeCell ref="C32:L32"/>
    <mergeCell ref="B34:M35"/>
    <mergeCell ref="C37:M40"/>
    <mergeCell ref="B56:B57"/>
  </mergeCells>
  <printOptions horizontalCentered="1"/>
  <pageMargins left="0.39370078740157483" right="0.39370078740157483" top="0.39370078740157483" bottom="0.19685039370078741" header="0.31496062992125984" footer="0.31496062992125984"/>
  <pageSetup paperSize="9" orientation="landscape" r:id="rId3"/>
  <rowBreaks count="1" manualBreakCount="1">
    <brk id="47" max="16383" man="1"/>
  </rowBreaks>
  <ignoredErrors>
    <ignoredError sqref="B29:B30" numberStoredAsText="1"/>
  </ignoredErrors>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O143"/>
  <sheetViews>
    <sheetView showGridLines="0" showRowColHeaders="0" zoomScale="110" zoomScaleNormal="100" zoomScaleSheetLayoutView="90" workbookViewId="0">
      <selection activeCell="L33" sqref="L33"/>
    </sheetView>
  </sheetViews>
  <sheetFormatPr defaultRowHeight="15"/>
  <cols>
    <col min="1" max="1" width="4.42578125" style="723" customWidth="1"/>
    <col min="2" max="2" width="18.42578125" style="723" customWidth="1"/>
    <col min="3" max="3" width="9.85546875" style="723" customWidth="1"/>
    <col min="4" max="9" width="9.140625" style="218" customWidth="1"/>
    <col min="10" max="10" width="7.28515625" style="218" customWidth="1"/>
    <col min="11" max="11" width="9.140625" style="218" customWidth="1"/>
    <col min="12" max="12" width="8.140625" style="218" customWidth="1"/>
    <col min="13" max="13" width="9.140625" style="218" customWidth="1"/>
    <col min="14" max="14" width="5.7109375" style="218" customWidth="1"/>
    <col min="15" max="15" width="0.85546875" style="218" customWidth="1"/>
    <col min="16" max="20" width="9.28515625" style="218" customWidth="1"/>
    <col min="21" max="22" width="9.28515625" style="71" hidden="1" customWidth="1"/>
    <col min="23" max="25" width="9.28515625" style="218" hidden="1" customWidth="1"/>
    <col min="26" max="1003" width="9.28515625" style="218" customWidth="1"/>
    <col min="1004" max="1004" width="10.28515625" style="723" customWidth="1"/>
    <col min="1005" max="16384" width="9.140625" style="723"/>
  </cols>
  <sheetData>
    <row r="1" spans="1:22" ht="30" customHeight="1">
      <c r="A1" s="1895" t="s">
        <v>707</v>
      </c>
      <c r="B1" s="1895"/>
      <c r="C1" s="1895"/>
      <c r="D1" s="1895"/>
      <c r="E1" s="1895"/>
      <c r="F1" s="1895"/>
      <c r="G1" s="1895"/>
      <c r="H1" s="1895"/>
      <c r="I1" s="1895"/>
      <c r="J1" s="1895"/>
      <c r="K1" s="1895"/>
      <c r="L1" s="1895"/>
      <c r="M1" s="1895"/>
      <c r="N1" s="1895"/>
      <c r="O1" s="1895"/>
    </row>
    <row r="2" spans="1:22" ht="5.0999999999999996" customHeight="1">
      <c r="A2" s="541"/>
      <c r="B2" s="541"/>
      <c r="C2" s="724"/>
      <c r="D2" s="219"/>
      <c r="E2" s="219"/>
      <c r="F2" s="219"/>
      <c r="G2" s="219"/>
      <c r="H2" s="219"/>
      <c r="I2" s="219"/>
      <c r="J2" s="219"/>
    </row>
    <row r="3" spans="1:22">
      <c r="A3" s="289"/>
      <c r="B3" s="408" t="s">
        <v>214</v>
      </c>
      <c r="C3" s="724"/>
      <c r="D3" s="220"/>
    </row>
    <row r="4" spans="1:22" s="289" customFormat="1" ht="15" customHeight="1">
      <c r="B4" s="408" t="s">
        <v>267</v>
      </c>
      <c r="D4" s="454"/>
      <c r="E4" s="454"/>
      <c r="F4" s="454"/>
      <c r="G4" s="454"/>
      <c r="H4" s="454"/>
      <c r="I4" s="454"/>
      <c r="J4" s="454"/>
      <c r="K4" s="454"/>
      <c r="L4" s="292"/>
      <c r="M4" s="292"/>
      <c r="U4" s="481"/>
      <c r="V4" s="481"/>
    </row>
    <row r="5" spans="1:22" s="289" customFormat="1">
      <c r="B5" s="408" t="s">
        <v>294</v>
      </c>
      <c r="D5" s="454"/>
      <c r="E5" s="454"/>
      <c r="F5" s="454"/>
      <c r="G5" s="454"/>
      <c r="H5" s="454"/>
      <c r="I5" s="454"/>
      <c r="J5" s="454"/>
      <c r="K5" s="454"/>
      <c r="L5" s="292"/>
      <c r="M5" s="292"/>
      <c r="U5" s="481"/>
      <c r="V5" s="481"/>
    </row>
    <row r="6" spans="1:22" s="289" customFormat="1" ht="5.0999999999999996" customHeight="1">
      <c r="A6" s="541"/>
      <c r="B6" s="541"/>
      <c r="D6" s="549"/>
      <c r="E6" s="549"/>
      <c r="F6" s="549"/>
      <c r="G6" s="549"/>
      <c r="H6" s="549"/>
      <c r="I6" s="549"/>
      <c r="J6" s="549"/>
      <c r="K6" s="549"/>
      <c r="L6" s="292"/>
      <c r="M6" s="292"/>
      <c r="U6" s="481"/>
      <c r="V6" s="481"/>
    </row>
    <row r="7" spans="1:22" ht="30.75" customHeight="1">
      <c r="A7" s="2127" t="s">
        <v>1190</v>
      </c>
      <c r="B7" s="2127"/>
      <c r="C7" s="2127"/>
      <c r="D7" s="2127"/>
      <c r="E7" s="2127"/>
      <c r="F7" s="2127"/>
      <c r="G7" s="2127"/>
      <c r="H7" s="2127"/>
      <c r="I7" s="2127"/>
      <c r="J7" s="2127"/>
      <c r="K7" s="2127"/>
      <c r="L7" s="2127"/>
      <c r="M7" s="2127"/>
      <c r="N7" s="2127"/>
      <c r="O7" s="2127"/>
    </row>
    <row r="8" spans="1:22" s="289" customFormat="1" ht="15" customHeight="1">
      <c r="A8" s="586" t="s">
        <v>331</v>
      </c>
      <c r="B8" s="725"/>
      <c r="C8" s="725"/>
      <c r="D8" s="725"/>
      <c r="E8" s="725"/>
      <c r="F8" s="725"/>
      <c r="G8" s="725"/>
      <c r="H8" s="725"/>
      <c r="I8" s="725"/>
      <c r="J8" s="725"/>
      <c r="K8" s="725"/>
      <c r="L8" s="725"/>
      <c r="M8" s="725"/>
      <c r="N8" s="587"/>
      <c r="O8" s="587"/>
      <c r="U8" s="481"/>
      <c r="V8" s="481"/>
    </row>
    <row r="9" spans="1:22" s="289" customFormat="1" ht="9.9499999999999993" customHeight="1">
      <c r="A9" s="410"/>
      <c r="B9" s="410"/>
      <c r="C9" s="410"/>
      <c r="D9" s="410"/>
      <c r="E9" s="410"/>
      <c r="F9" s="410"/>
      <c r="G9" s="410"/>
      <c r="H9" s="410"/>
      <c r="I9" s="410"/>
      <c r="J9" s="410"/>
      <c r="K9" s="410"/>
      <c r="L9" s="410"/>
      <c r="M9" s="410"/>
      <c r="U9" s="481"/>
      <c r="V9" s="481"/>
    </row>
    <row r="10" spans="1:22" s="289" customFormat="1" ht="20.100000000000001" customHeight="1">
      <c r="A10" s="1898" t="s">
        <v>1175</v>
      </c>
      <c r="B10" s="1898"/>
      <c r="C10" s="1898"/>
      <c r="D10" s="1898"/>
      <c r="E10" s="1898"/>
      <c r="F10" s="1898"/>
      <c r="G10" s="1898"/>
      <c r="H10" s="1898"/>
      <c r="I10" s="1898"/>
      <c r="J10" s="1898"/>
      <c r="K10" s="1898"/>
      <c r="L10" s="1898"/>
      <c r="M10" s="1898"/>
      <c r="N10" s="1898"/>
      <c r="O10" s="456"/>
      <c r="U10" s="481"/>
      <c r="V10" s="481"/>
    </row>
    <row r="11" spans="1:22" s="289" customFormat="1" ht="5.0999999999999996" customHeight="1">
      <c r="A11" s="619"/>
      <c r="C11" s="620"/>
      <c r="D11" s="620"/>
      <c r="E11" s="620"/>
      <c r="F11" s="620"/>
      <c r="G11" s="620"/>
      <c r="H11" s="620"/>
      <c r="I11" s="620"/>
      <c r="J11" s="620"/>
      <c r="K11" s="620"/>
      <c r="L11" s="551"/>
      <c r="M11" s="292"/>
      <c r="O11" s="456"/>
      <c r="U11" s="481"/>
      <c r="V11" s="481"/>
    </row>
    <row r="12" spans="1:22" s="289" customFormat="1" ht="15" customHeight="1">
      <c r="A12" s="619"/>
      <c r="B12" s="1215" t="s">
        <v>159</v>
      </c>
      <c r="C12" s="1215"/>
      <c r="D12" s="1215"/>
      <c r="E12" s="1215"/>
      <c r="F12" s="1215"/>
      <c r="G12" s="1215"/>
      <c r="H12" s="1215"/>
      <c r="I12" s="1215"/>
      <c r="J12" s="1215"/>
      <c r="K12" s="1215"/>
      <c r="L12" s="621"/>
      <c r="M12" s="411"/>
      <c r="N12" s="411"/>
      <c r="O12" s="456"/>
      <c r="U12" s="481"/>
      <c r="V12" s="481"/>
    </row>
    <row r="13" spans="1:22" s="289" customFormat="1" ht="16.5" customHeight="1">
      <c r="A13" s="456"/>
      <c r="B13" s="726" t="s">
        <v>897</v>
      </c>
      <c r="C13" s="727"/>
      <c r="D13" s="727"/>
      <c r="E13" s="727"/>
      <c r="F13" s="727"/>
      <c r="G13" s="727"/>
      <c r="H13" s="727"/>
      <c r="I13" s="727"/>
      <c r="J13" s="727"/>
      <c r="K13" s="727"/>
      <c r="L13" s="727"/>
      <c r="M13" s="727"/>
      <c r="N13" s="411"/>
      <c r="O13" s="456"/>
      <c r="U13" s="481"/>
      <c r="V13" s="481"/>
    </row>
    <row r="14" spans="1:22" s="289" customFormat="1" ht="9.9499999999999993" customHeight="1">
      <c r="A14" s="456"/>
      <c r="B14" s="1230"/>
      <c r="C14" s="1230"/>
      <c r="D14" s="1230"/>
      <c r="E14" s="1230"/>
      <c r="F14" s="1230"/>
      <c r="G14" s="1230"/>
      <c r="H14" s="1230"/>
      <c r="I14" s="1230"/>
      <c r="J14" s="1230"/>
      <c r="K14" s="1230"/>
      <c r="L14" s="1230"/>
      <c r="M14" s="1230"/>
      <c r="O14" s="456"/>
      <c r="U14" s="481"/>
      <c r="V14" s="481"/>
    </row>
    <row r="15" spans="1:22" s="289" customFormat="1">
      <c r="A15" s="456"/>
      <c r="B15" s="1284" t="s">
        <v>12</v>
      </c>
      <c r="C15" s="2307" t="s">
        <v>13</v>
      </c>
      <c r="D15" s="2307"/>
      <c r="E15" s="2307"/>
      <c r="F15" s="2307"/>
      <c r="G15" s="2307"/>
      <c r="H15" s="2307"/>
      <c r="I15" s="2307"/>
      <c r="J15" s="2307"/>
      <c r="K15" s="2307"/>
      <c r="L15" s="2307"/>
      <c r="M15" s="499"/>
      <c r="O15" s="456"/>
      <c r="U15" s="481"/>
      <c r="V15" s="481"/>
    </row>
    <row r="16" spans="1:22" s="289" customFormat="1">
      <c r="A16" s="456"/>
      <c r="B16" s="2329" t="s">
        <v>117</v>
      </c>
      <c r="C16" s="2239" t="s">
        <v>902</v>
      </c>
      <c r="D16" s="2240"/>
      <c r="E16" s="2240"/>
      <c r="F16" s="2240"/>
      <c r="G16" s="2240"/>
      <c r="H16" s="2240"/>
      <c r="I16" s="2240"/>
      <c r="J16" s="2240"/>
      <c r="K16" s="2240"/>
      <c r="L16" s="2241"/>
      <c r="M16" s="499"/>
      <c r="N16" s="728"/>
      <c r="O16" s="729"/>
      <c r="P16" s="728"/>
      <c r="Q16" s="728"/>
      <c r="R16" s="728"/>
      <c r="S16" s="728"/>
      <c r="U16" s="481"/>
      <c r="V16" s="481"/>
    </row>
    <row r="17" spans="1:22" s="289" customFormat="1">
      <c r="A17" s="456"/>
      <c r="B17" s="2330"/>
      <c r="C17" s="2242"/>
      <c r="D17" s="2243"/>
      <c r="E17" s="2243"/>
      <c r="F17" s="2243"/>
      <c r="G17" s="2243"/>
      <c r="H17" s="2243"/>
      <c r="I17" s="2243"/>
      <c r="J17" s="2243"/>
      <c r="K17" s="2243"/>
      <c r="L17" s="2244"/>
      <c r="M17" s="499"/>
      <c r="N17" s="728"/>
      <c r="O17" s="729"/>
      <c r="P17" s="728"/>
      <c r="Q17" s="728"/>
      <c r="R17" s="728"/>
      <c r="S17" s="728"/>
      <c r="U17" s="481"/>
      <c r="V17" s="481"/>
    </row>
    <row r="18" spans="1:22" s="289" customFormat="1">
      <c r="A18" s="456"/>
      <c r="B18" s="2330"/>
      <c r="C18" s="2242"/>
      <c r="D18" s="2243"/>
      <c r="E18" s="2243"/>
      <c r="F18" s="2243"/>
      <c r="G18" s="2243"/>
      <c r="H18" s="2243"/>
      <c r="I18" s="2243"/>
      <c r="J18" s="2243"/>
      <c r="K18" s="2243"/>
      <c r="L18" s="2244"/>
      <c r="M18" s="499"/>
      <c r="N18" s="728"/>
      <c r="O18" s="729"/>
      <c r="P18" s="728"/>
      <c r="Q18" s="728"/>
      <c r="R18" s="728"/>
      <c r="S18" s="728"/>
      <c r="U18" s="481"/>
      <c r="V18" s="481"/>
    </row>
    <row r="19" spans="1:22" s="289" customFormat="1" ht="18" customHeight="1">
      <c r="A19" s="456"/>
      <c r="B19" s="2331"/>
      <c r="C19" s="2245"/>
      <c r="D19" s="2246"/>
      <c r="E19" s="2246"/>
      <c r="F19" s="2246"/>
      <c r="G19" s="2246"/>
      <c r="H19" s="2246"/>
      <c r="I19" s="2246"/>
      <c r="J19" s="2246"/>
      <c r="K19" s="2246"/>
      <c r="L19" s="2247"/>
      <c r="M19" s="494"/>
      <c r="O19" s="456"/>
      <c r="U19" s="481"/>
      <c r="V19" s="481"/>
    </row>
    <row r="20" spans="1:22">
      <c r="A20" s="730"/>
      <c r="B20" s="2332" t="s">
        <v>11</v>
      </c>
      <c r="C20" s="2333" t="s">
        <v>351</v>
      </c>
      <c r="D20" s="2333"/>
      <c r="E20" s="2333"/>
      <c r="F20" s="2333"/>
      <c r="G20" s="2333"/>
      <c r="H20" s="2333"/>
      <c r="I20" s="2333"/>
      <c r="J20" s="2333"/>
      <c r="K20" s="2333"/>
      <c r="L20" s="2333"/>
      <c r="O20" s="221"/>
    </row>
    <row r="21" spans="1:22">
      <c r="A21" s="730"/>
      <c r="B21" s="2332"/>
      <c r="C21" s="2333"/>
      <c r="D21" s="2333"/>
      <c r="E21" s="2333"/>
      <c r="F21" s="2333"/>
      <c r="G21" s="2333"/>
      <c r="H21" s="2333"/>
      <c r="I21" s="2333"/>
      <c r="J21" s="2333"/>
      <c r="K21" s="2333"/>
      <c r="L21" s="2333"/>
      <c r="O21" s="221"/>
    </row>
    <row r="22" spans="1:22" s="289" customFormat="1" ht="9.9499999999999993" customHeight="1">
      <c r="A22" s="646"/>
      <c r="B22" s="582"/>
      <c r="C22" s="582"/>
      <c r="D22" s="218"/>
      <c r="E22" s="582"/>
      <c r="F22" s="582"/>
      <c r="G22" s="292"/>
      <c r="H22" s="292"/>
      <c r="I22" s="328"/>
      <c r="J22" s="292"/>
      <c r="K22" s="292"/>
      <c r="L22" s="292"/>
      <c r="M22" s="292"/>
      <c r="O22" s="456"/>
      <c r="U22" s="481"/>
      <c r="V22" s="481"/>
    </row>
    <row r="23" spans="1:22" s="334" customFormat="1" ht="15" customHeight="1">
      <c r="A23" s="493"/>
      <c r="B23" s="1882" t="s">
        <v>981</v>
      </c>
      <c r="C23" s="1882"/>
      <c r="D23" s="1882"/>
      <c r="E23" s="1882"/>
      <c r="F23" s="1882"/>
      <c r="G23" s="1882"/>
      <c r="H23" s="1882"/>
      <c r="I23" s="620" t="s">
        <v>716</v>
      </c>
      <c r="J23" s="610"/>
      <c r="K23" s="328"/>
      <c r="L23" s="502"/>
      <c r="M23" s="328"/>
      <c r="N23" s="328"/>
      <c r="O23" s="493"/>
      <c r="U23" s="505"/>
      <c r="V23" s="505"/>
    </row>
    <row r="24" spans="1:22" s="334" customFormat="1" ht="18">
      <c r="A24" s="493"/>
      <c r="B24" s="1882"/>
      <c r="C24" s="1882"/>
      <c r="D24" s="1882"/>
      <c r="E24" s="1882"/>
      <c r="F24" s="1882"/>
      <c r="G24" s="1882"/>
      <c r="H24" s="1882"/>
      <c r="I24" s="504" t="s">
        <v>85</v>
      </c>
      <c r="J24" s="504" t="s">
        <v>86</v>
      </c>
      <c r="K24" s="504" t="s">
        <v>124</v>
      </c>
      <c r="L24" s="504" t="s">
        <v>352</v>
      </c>
      <c r="M24" s="504" t="s">
        <v>353</v>
      </c>
      <c r="N24" s="328"/>
      <c r="O24" s="493"/>
      <c r="U24" s="505"/>
      <c r="V24" s="505"/>
    </row>
    <row r="25" spans="1:22" s="334" customFormat="1" ht="62.25" customHeight="1">
      <c r="A25" s="493"/>
      <c r="B25" s="1882"/>
      <c r="C25" s="1882"/>
      <c r="D25" s="1882"/>
      <c r="E25" s="1882"/>
      <c r="F25" s="1882"/>
      <c r="G25" s="1882"/>
      <c r="H25" s="1882"/>
      <c r="I25" s="731">
        <f>H72</f>
        <v>1</v>
      </c>
      <c r="J25" s="731">
        <f>I72</f>
        <v>1</v>
      </c>
      <c r="K25" s="731">
        <f>J72</f>
        <v>1</v>
      </c>
      <c r="L25" s="731">
        <f>K72</f>
        <v>1</v>
      </c>
      <c r="M25" s="731">
        <f>L72</f>
        <v>1</v>
      </c>
      <c r="N25" s="589"/>
      <c r="O25" s="493"/>
      <c r="U25" s="505"/>
      <c r="V25" s="505"/>
    </row>
    <row r="26" spans="1:22" s="334" customFormat="1" ht="30.75" customHeight="1">
      <c r="A26" s="493"/>
      <c r="B26" s="1882" t="s">
        <v>1160</v>
      </c>
      <c r="C26" s="1882"/>
      <c r="D26" s="1882"/>
      <c r="E26" s="1882"/>
      <c r="F26" s="1882"/>
      <c r="G26" s="1882"/>
      <c r="H26" s="1882"/>
      <c r="I26" s="610"/>
      <c r="J26" s="610"/>
      <c r="K26" s="328"/>
      <c r="L26" s="328"/>
      <c r="M26" s="328"/>
      <c r="N26" s="328"/>
      <c r="O26" s="493"/>
      <c r="U26" s="505"/>
      <c r="V26" s="505"/>
    </row>
    <row r="27" spans="1:22" s="289" customFormat="1" ht="9.9499999999999993" customHeight="1">
      <c r="A27" s="646"/>
      <c r="B27" s="582"/>
      <c r="C27" s="582"/>
      <c r="D27" s="218"/>
      <c r="E27" s="582"/>
      <c r="F27" s="582"/>
      <c r="G27" s="292"/>
      <c r="H27" s="292"/>
      <c r="I27" s="328"/>
      <c r="J27" s="292"/>
      <c r="K27" s="292"/>
      <c r="L27" s="292"/>
      <c r="M27" s="292"/>
      <c r="N27" s="292"/>
      <c r="O27" s="456"/>
      <c r="U27" s="481"/>
      <c r="V27" s="481"/>
    </row>
    <row r="28" spans="1:22" s="289" customFormat="1" ht="18.75" customHeight="1">
      <c r="A28" s="456"/>
      <c r="B28" s="2334" t="s">
        <v>898</v>
      </c>
      <c r="C28" s="2335"/>
      <c r="D28" s="2335"/>
      <c r="E28" s="2335"/>
      <c r="F28" s="2335"/>
      <c r="G28" s="2335"/>
      <c r="H28" s="2335"/>
      <c r="I28" s="2335"/>
      <c r="J28" s="2335"/>
      <c r="K28" s="732" t="s">
        <v>259</v>
      </c>
      <c r="L28" s="504" t="s">
        <v>123</v>
      </c>
      <c r="M28" s="328"/>
      <c r="N28" s="733"/>
      <c r="O28" s="618"/>
      <c r="U28" s="481"/>
      <c r="V28" s="481"/>
    </row>
    <row r="29" spans="1:22" s="289" customFormat="1" ht="30.75" customHeight="1">
      <c r="A29" s="456"/>
      <c r="B29" s="1288" t="s">
        <v>840</v>
      </c>
      <c r="C29" s="2336" t="s">
        <v>354</v>
      </c>
      <c r="D29" s="2336"/>
      <c r="E29" s="2336"/>
      <c r="F29" s="2336"/>
      <c r="G29" s="2336"/>
      <c r="H29" s="2336"/>
      <c r="I29" s="2336"/>
      <c r="J29" s="2336"/>
      <c r="K29" s="734"/>
      <c r="L29" s="761"/>
      <c r="M29" s="292"/>
      <c r="N29" s="733"/>
      <c r="O29" s="618"/>
      <c r="U29" s="1242" t="b">
        <v>0</v>
      </c>
      <c r="V29" s="496">
        <f>IF(U29=FALSE,1,0)</f>
        <v>1</v>
      </c>
    </row>
    <row r="30" spans="1:22" s="289" customFormat="1" ht="33" customHeight="1">
      <c r="A30" s="456"/>
      <c r="B30" s="1288" t="s">
        <v>841</v>
      </c>
      <c r="C30" s="2336" t="s">
        <v>354</v>
      </c>
      <c r="D30" s="2336"/>
      <c r="E30" s="2336"/>
      <c r="F30" s="2336"/>
      <c r="G30" s="2336"/>
      <c r="H30" s="2336"/>
      <c r="I30" s="2336"/>
      <c r="J30" s="2336"/>
      <c r="K30" s="734"/>
      <c r="L30" s="761"/>
      <c r="M30" s="292"/>
      <c r="N30" s="733"/>
      <c r="O30" s="618"/>
      <c r="U30" s="1242" t="b">
        <v>0</v>
      </c>
      <c r="V30" s="496">
        <f>IF(U30=FALSE,1,0)</f>
        <v>1</v>
      </c>
    </row>
    <row r="31" spans="1:22" s="289" customFormat="1" ht="33" customHeight="1">
      <c r="A31" s="456"/>
      <c r="B31" s="1288" t="s">
        <v>842</v>
      </c>
      <c r="C31" s="2336" t="s">
        <v>354</v>
      </c>
      <c r="D31" s="2336"/>
      <c r="E31" s="2336"/>
      <c r="F31" s="2336"/>
      <c r="G31" s="2336"/>
      <c r="H31" s="2336"/>
      <c r="I31" s="2336"/>
      <c r="J31" s="2336"/>
      <c r="K31" s="734"/>
      <c r="L31" s="762"/>
      <c r="M31" s="292"/>
      <c r="N31" s="735"/>
      <c r="O31" s="623"/>
      <c r="U31" s="1242" t="b">
        <v>0</v>
      </c>
      <c r="V31" s="496">
        <f>IF(U31=FALSE,1,0)</f>
        <v>1</v>
      </c>
    </row>
    <row r="32" spans="1:22" s="289" customFormat="1" ht="29.25" customHeight="1">
      <c r="A32" s="456"/>
      <c r="B32" s="1288" t="s">
        <v>899</v>
      </c>
      <c r="C32" s="2336" t="s">
        <v>354</v>
      </c>
      <c r="D32" s="2336"/>
      <c r="E32" s="2336"/>
      <c r="F32" s="2336"/>
      <c r="G32" s="2336"/>
      <c r="H32" s="2336"/>
      <c r="I32" s="2336"/>
      <c r="J32" s="2336"/>
      <c r="K32" s="734"/>
      <c r="L32" s="761"/>
      <c r="M32" s="292"/>
      <c r="N32" s="733"/>
      <c r="O32" s="618"/>
      <c r="U32" s="1242" t="b">
        <v>0</v>
      </c>
      <c r="V32" s="496">
        <f>IF(U32=FALSE,1,0)</f>
        <v>1</v>
      </c>
    </row>
    <row r="33" spans="1:22" s="289" customFormat="1" ht="33.75" customHeight="1">
      <c r="A33" s="456"/>
      <c r="B33" s="1288" t="s">
        <v>900</v>
      </c>
      <c r="C33" s="2336" t="s">
        <v>354</v>
      </c>
      <c r="D33" s="2336"/>
      <c r="E33" s="2336"/>
      <c r="F33" s="2336"/>
      <c r="G33" s="2336"/>
      <c r="H33" s="2336"/>
      <c r="I33" s="2336"/>
      <c r="J33" s="2336"/>
      <c r="K33" s="734"/>
      <c r="L33" s="762"/>
      <c r="M33" s="292"/>
      <c r="N33" s="733"/>
      <c r="O33" s="618"/>
      <c r="U33" s="1242" t="b">
        <v>0</v>
      </c>
      <c r="V33" s="496">
        <f>IF(U33=FALSE,1,0)</f>
        <v>1</v>
      </c>
    </row>
    <row r="34" spans="1:22" s="289" customFormat="1" ht="9.9499999999999993" customHeight="1">
      <c r="A34" s="493"/>
      <c r="B34" s="515"/>
      <c r="C34" s="520"/>
      <c r="D34" s="1219"/>
      <c r="E34" s="1220"/>
      <c r="F34" s="1220"/>
      <c r="G34" s="1220"/>
      <c r="H34" s="1220"/>
      <c r="I34" s="1220"/>
      <c r="J34" s="1220"/>
      <c r="K34" s="292"/>
      <c r="L34" s="292"/>
      <c r="M34" s="292"/>
      <c r="N34" s="292"/>
      <c r="O34" s="456"/>
      <c r="U34" s="481"/>
      <c r="V34" s="481"/>
    </row>
    <row r="35" spans="1:22" s="289" customFormat="1" ht="15" customHeight="1">
      <c r="A35" s="456"/>
      <c r="B35" s="2337" t="s">
        <v>1186</v>
      </c>
      <c r="C35" s="2337"/>
      <c r="D35" s="2337"/>
      <c r="E35" s="2337"/>
      <c r="F35" s="2337"/>
      <c r="G35" s="2337"/>
      <c r="H35" s="2337"/>
      <c r="I35" s="2337"/>
      <c r="J35" s="2337"/>
      <c r="K35" s="2337"/>
      <c r="L35" s="2337"/>
      <c r="M35" s="2337"/>
      <c r="N35" s="411"/>
      <c r="O35" s="456"/>
      <c r="U35" s="481"/>
      <c r="V35" s="481"/>
    </row>
    <row r="36" spans="1:22" s="289" customFormat="1" ht="15" customHeight="1">
      <c r="A36" s="456"/>
      <c r="B36" s="2337"/>
      <c r="C36" s="2337"/>
      <c r="D36" s="2337"/>
      <c r="E36" s="2337"/>
      <c r="F36" s="2337"/>
      <c r="G36" s="2337"/>
      <c r="H36" s="2337"/>
      <c r="I36" s="2337"/>
      <c r="J36" s="2337"/>
      <c r="K36" s="2337"/>
      <c r="L36" s="2337"/>
      <c r="M36" s="2337"/>
      <c r="N36" s="411"/>
      <c r="O36" s="456"/>
      <c r="U36" s="481"/>
      <c r="V36" s="481"/>
    </row>
    <row r="37" spans="1:22" s="289" customFormat="1" ht="15" customHeight="1">
      <c r="A37" s="456"/>
      <c r="B37" s="1226"/>
      <c r="C37" s="1226"/>
      <c r="D37" s="1226"/>
      <c r="E37" s="1226"/>
      <c r="F37" s="1226"/>
      <c r="G37" s="1226"/>
      <c r="H37" s="1226"/>
      <c r="I37" s="1226"/>
      <c r="J37" s="1226"/>
      <c r="K37" s="1226"/>
      <c r="L37" s="1226"/>
      <c r="M37" s="1226"/>
      <c r="N37" s="411"/>
      <c r="O37" s="456"/>
      <c r="U37" s="481"/>
      <c r="V37" s="481"/>
    </row>
    <row r="38" spans="1:22" s="289" customFormat="1" ht="15" customHeight="1">
      <c r="A38" s="456"/>
      <c r="B38" s="1205" t="s">
        <v>207</v>
      </c>
      <c r="C38" s="2337" t="s">
        <v>885</v>
      </c>
      <c r="D38" s="2337"/>
      <c r="E38" s="2337"/>
      <c r="F38" s="2337"/>
      <c r="G38" s="2337"/>
      <c r="H38" s="2337"/>
      <c r="I38" s="2337"/>
      <c r="J38" s="2337"/>
      <c r="K38" s="2337"/>
      <c r="L38" s="2337"/>
      <c r="M38" s="2337"/>
      <c r="N38" s="411"/>
      <c r="O38" s="456"/>
      <c r="U38" s="481"/>
      <c r="V38" s="481"/>
    </row>
    <row r="39" spans="1:22" s="289" customFormat="1" ht="15" customHeight="1">
      <c r="A39" s="456"/>
      <c r="B39" s="1205"/>
      <c r="C39" s="2337"/>
      <c r="D39" s="2337"/>
      <c r="E39" s="2337"/>
      <c r="F39" s="2337"/>
      <c r="G39" s="2337"/>
      <c r="H39" s="2337"/>
      <c r="I39" s="2337"/>
      <c r="J39" s="2337"/>
      <c r="K39" s="2337"/>
      <c r="L39" s="2337"/>
      <c r="M39" s="2337"/>
      <c r="N39" s="411"/>
      <c r="O39" s="456"/>
      <c r="U39" s="481"/>
      <c r="V39" s="481"/>
    </row>
    <row r="40" spans="1:22" s="289" customFormat="1" ht="15" customHeight="1">
      <c r="A40" s="456"/>
      <c r="B40" s="1226"/>
      <c r="C40" s="2337"/>
      <c r="D40" s="2337"/>
      <c r="E40" s="2337"/>
      <c r="F40" s="2337"/>
      <c r="G40" s="2337"/>
      <c r="H40" s="2337"/>
      <c r="I40" s="2337"/>
      <c r="J40" s="2337"/>
      <c r="K40" s="2337"/>
      <c r="L40" s="2337"/>
      <c r="M40" s="2337"/>
      <c r="N40" s="411"/>
      <c r="O40" s="456"/>
      <c r="U40" s="481"/>
      <c r="V40" s="481"/>
    </row>
    <row r="41" spans="1:22" s="289" customFormat="1" ht="15" customHeight="1">
      <c r="A41" s="456"/>
      <c r="B41" s="1226"/>
      <c r="C41" s="1226"/>
      <c r="D41" s="1226"/>
      <c r="E41" s="1226"/>
      <c r="F41" s="1226"/>
      <c r="G41" s="1226"/>
      <c r="H41" s="1226"/>
      <c r="I41" s="1226"/>
      <c r="J41" s="1226"/>
      <c r="K41" s="1226"/>
      <c r="L41" s="1226"/>
      <c r="M41" s="1226"/>
      <c r="N41" s="411"/>
      <c r="O41" s="456"/>
      <c r="U41" s="481"/>
      <c r="V41" s="481"/>
    </row>
    <row r="42" spans="1:22" s="289" customFormat="1" ht="15" customHeight="1">
      <c r="A42" s="456"/>
      <c r="B42" s="1206" t="s">
        <v>208</v>
      </c>
      <c r="C42" s="1907" t="s">
        <v>1105</v>
      </c>
      <c r="D42" s="1907"/>
      <c r="E42" s="1907"/>
      <c r="F42" s="1907"/>
      <c r="G42" s="1907"/>
      <c r="H42" s="1907"/>
      <c r="I42" s="1907"/>
      <c r="J42" s="1907"/>
      <c r="K42" s="1907"/>
      <c r="L42" s="1907"/>
      <c r="M42" s="1907"/>
      <c r="N42" s="411"/>
      <c r="O42" s="456"/>
      <c r="U42" s="481"/>
      <c r="V42" s="481"/>
    </row>
    <row r="43" spans="1:22" s="289" customFormat="1">
      <c r="A43" s="456"/>
      <c r="B43" s="411"/>
      <c r="C43" s="1907"/>
      <c r="D43" s="1907"/>
      <c r="E43" s="1907"/>
      <c r="F43" s="1907"/>
      <c r="G43" s="1907"/>
      <c r="H43" s="1907"/>
      <c r="I43" s="1907"/>
      <c r="J43" s="1907"/>
      <c r="K43" s="1907"/>
      <c r="L43" s="1907"/>
      <c r="M43" s="1907"/>
      <c r="N43" s="411"/>
      <c r="O43" s="456"/>
      <c r="U43" s="481"/>
      <c r="V43" s="481"/>
    </row>
    <row r="44" spans="1:22" s="289" customFormat="1" ht="15" customHeight="1">
      <c r="A44" s="456"/>
      <c r="B44" s="411"/>
      <c r="C44" s="1907"/>
      <c r="D44" s="1907"/>
      <c r="E44" s="1907"/>
      <c r="F44" s="1907"/>
      <c r="G44" s="1907"/>
      <c r="H44" s="1907"/>
      <c r="I44" s="1907"/>
      <c r="J44" s="1907"/>
      <c r="K44" s="1907"/>
      <c r="L44" s="1907"/>
      <c r="M44" s="1907"/>
      <c r="N44" s="411"/>
      <c r="O44" s="456"/>
      <c r="U44" s="481"/>
      <c r="V44" s="481"/>
    </row>
    <row r="45" spans="1:22" s="289" customFormat="1" ht="15" customHeight="1">
      <c r="A45" s="456"/>
      <c r="B45" s="411"/>
      <c r="C45" s="1907"/>
      <c r="D45" s="1907"/>
      <c r="E45" s="1907"/>
      <c r="F45" s="1907"/>
      <c r="G45" s="1907"/>
      <c r="H45" s="1907"/>
      <c r="I45" s="1907"/>
      <c r="J45" s="1907"/>
      <c r="K45" s="1907"/>
      <c r="L45" s="1907"/>
      <c r="M45" s="1907"/>
      <c r="N45" s="411"/>
      <c r="O45" s="456"/>
      <c r="U45" s="481"/>
      <c r="V45" s="481"/>
    </row>
    <row r="46" spans="1:22" s="289" customFormat="1" ht="16.5" customHeight="1">
      <c r="A46" s="456"/>
      <c r="B46" s="1907" t="s">
        <v>849</v>
      </c>
      <c r="C46" s="1907"/>
      <c r="D46" s="1907"/>
      <c r="E46" s="1907"/>
      <c r="F46" s="1907"/>
      <c r="G46" s="1907"/>
      <c r="H46" s="1907"/>
      <c r="I46" s="1907"/>
      <c r="J46" s="1907"/>
      <c r="K46" s="1907"/>
      <c r="L46" s="1907"/>
      <c r="M46" s="1907"/>
      <c r="N46" s="411"/>
      <c r="O46" s="456"/>
      <c r="U46" s="481"/>
      <c r="V46" s="481"/>
    </row>
    <row r="47" spans="1:22" s="289" customFormat="1" ht="16.5" customHeight="1">
      <c r="A47" s="456"/>
      <c r="B47" s="1203"/>
      <c r="C47" s="1203"/>
      <c r="D47" s="1203"/>
      <c r="E47" s="1203"/>
      <c r="F47" s="1203"/>
      <c r="G47" s="1203"/>
      <c r="H47" s="1203"/>
      <c r="I47" s="1203"/>
      <c r="J47" s="1203"/>
      <c r="K47" s="1203"/>
      <c r="L47" s="1203"/>
      <c r="M47" s="1203"/>
      <c r="N47" s="411"/>
      <c r="O47" s="456"/>
      <c r="U47" s="481"/>
      <c r="V47" s="481"/>
    </row>
    <row r="48" spans="1:22" s="289" customFormat="1">
      <c r="A48" s="456"/>
      <c r="B48" s="1206" t="s">
        <v>215</v>
      </c>
      <c r="C48" s="1907" t="s">
        <v>1106</v>
      </c>
      <c r="D48" s="1907"/>
      <c r="E48" s="1907"/>
      <c r="F48" s="1907"/>
      <c r="G48" s="1907"/>
      <c r="H48" s="1907"/>
      <c r="I48" s="1907"/>
      <c r="J48" s="1907"/>
      <c r="K48" s="1907"/>
      <c r="L48" s="1907"/>
      <c r="M48" s="1907"/>
      <c r="N48" s="411"/>
      <c r="O48" s="456"/>
      <c r="U48" s="481"/>
      <c r="V48" s="481"/>
    </row>
    <row r="49" spans="1:22" s="289" customFormat="1">
      <c r="A49" s="456"/>
      <c r="B49" s="411"/>
      <c r="C49" s="1907"/>
      <c r="D49" s="1907"/>
      <c r="E49" s="1907"/>
      <c r="F49" s="1907"/>
      <c r="G49" s="1907"/>
      <c r="H49" s="1907"/>
      <c r="I49" s="1907"/>
      <c r="J49" s="1907"/>
      <c r="K49" s="1907"/>
      <c r="L49" s="1907"/>
      <c r="M49" s="1907"/>
      <c r="N49" s="411"/>
      <c r="O49" s="456"/>
      <c r="U49" s="481"/>
      <c r="V49" s="481"/>
    </row>
    <row r="50" spans="1:22" s="289" customFormat="1">
      <c r="A50" s="456"/>
      <c r="B50" s="411"/>
      <c r="C50" s="1907"/>
      <c r="D50" s="1907"/>
      <c r="E50" s="1907"/>
      <c r="F50" s="1907"/>
      <c r="G50" s="1907"/>
      <c r="H50" s="1907"/>
      <c r="I50" s="1907"/>
      <c r="J50" s="1907"/>
      <c r="K50" s="1907"/>
      <c r="L50" s="1907"/>
      <c r="M50" s="1907"/>
      <c r="N50" s="411"/>
      <c r="O50" s="456"/>
      <c r="U50" s="481"/>
      <c r="V50" s="481"/>
    </row>
    <row r="51" spans="1:22" s="289" customFormat="1">
      <c r="A51" s="493"/>
      <c r="B51" s="736"/>
      <c r="C51" s="1907"/>
      <c r="D51" s="1907"/>
      <c r="E51" s="1907"/>
      <c r="F51" s="1907"/>
      <c r="G51" s="1907"/>
      <c r="H51" s="1907"/>
      <c r="I51" s="1907"/>
      <c r="J51" s="1907"/>
      <c r="K51" s="1907"/>
      <c r="L51" s="1907"/>
      <c r="M51" s="1907"/>
      <c r="N51" s="411"/>
      <c r="O51" s="456"/>
      <c r="U51" s="481"/>
      <c r="V51" s="481"/>
    </row>
    <row r="52" spans="1:22" s="289" customFormat="1" ht="9.9499999999999993" customHeight="1">
      <c r="A52" s="462"/>
      <c r="B52" s="285"/>
      <c r="D52" s="308"/>
      <c r="E52" s="292"/>
      <c r="O52" s="456"/>
      <c r="U52" s="481"/>
      <c r="V52" s="481"/>
    </row>
    <row r="53" spans="1:22" s="289" customFormat="1" ht="5.0999999999999996" customHeight="1">
      <c r="A53" s="737"/>
      <c r="B53" s="737"/>
      <c r="C53" s="456"/>
      <c r="D53" s="738"/>
      <c r="E53" s="456"/>
      <c r="F53" s="456"/>
      <c r="G53" s="456"/>
      <c r="H53" s="456"/>
      <c r="I53" s="456"/>
      <c r="J53" s="456"/>
      <c r="K53" s="456"/>
      <c r="L53" s="456"/>
      <c r="M53" s="456"/>
      <c r="N53" s="456"/>
      <c r="O53" s="456"/>
      <c r="U53" s="481"/>
      <c r="V53" s="481"/>
    </row>
    <row r="54" spans="1:22" s="289" customFormat="1">
      <c r="A54" s="284"/>
      <c r="B54" s="285"/>
      <c r="D54" s="308"/>
      <c r="E54" s="292"/>
      <c r="L54" s="142"/>
      <c r="M54" s="158" t="s">
        <v>631</v>
      </c>
      <c r="U54" s="481"/>
      <c r="V54" s="481"/>
    </row>
    <row r="55" spans="1:22" s="289" customFormat="1">
      <c r="A55" s="541"/>
      <c r="B55" s="541"/>
      <c r="D55" s="308"/>
      <c r="E55" s="292"/>
      <c r="U55" s="481"/>
      <c r="V55" s="481"/>
    </row>
    <row r="56" spans="1:22" s="289" customFormat="1" hidden="1">
      <c r="A56" s="284"/>
      <c r="B56" s="285"/>
      <c r="U56" s="481"/>
      <c r="V56" s="481"/>
    </row>
    <row r="57" spans="1:22" s="289" customFormat="1" ht="20.100000000000001" customHeight="1">
      <c r="A57" s="1918" t="s">
        <v>158</v>
      </c>
      <c r="B57" s="1918"/>
      <c r="C57" s="1918"/>
      <c r="D57" s="1918"/>
      <c r="E57" s="1918"/>
      <c r="F57" s="1918"/>
      <c r="G57" s="1918"/>
      <c r="H57" s="1918"/>
      <c r="I57" s="1918"/>
      <c r="J57" s="1918"/>
      <c r="K57" s="1918"/>
      <c r="L57" s="1918"/>
      <c r="M57" s="1918"/>
      <c r="N57" s="1918"/>
      <c r="O57" s="465"/>
      <c r="U57" s="481"/>
      <c r="V57" s="481"/>
    </row>
    <row r="58" spans="1:22" s="289" customFormat="1" ht="5.0999999999999996" customHeight="1">
      <c r="A58" s="648"/>
      <c r="B58" s="1213"/>
      <c r="C58" s="582"/>
      <c r="D58" s="582"/>
      <c r="E58" s="582"/>
      <c r="F58" s="582"/>
      <c r="G58" s="292"/>
      <c r="H58" s="292"/>
      <c r="I58" s="292"/>
      <c r="J58" s="292"/>
      <c r="K58" s="292"/>
      <c r="L58" s="292"/>
      <c r="M58" s="292"/>
      <c r="N58" s="733"/>
      <c r="O58" s="739"/>
      <c r="U58" s="481"/>
      <c r="V58" s="481"/>
    </row>
    <row r="59" spans="1:22" s="289" customFormat="1" ht="15" customHeight="1">
      <c r="A59" s="526"/>
      <c r="B59" s="412" t="s">
        <v>651</v>
      </c>
      <c r="C59" s="595"/>
      <c r="D59" s="595"/>
      <c r="E59" s="595"/>
      <c r="F59" s="595"/>
      <c r="G59" s="595"/>
      <c r="H59" s="595"/>
      <c r="I59" s="595"/>
      <c r="J59" s="595"/>
      <c r="K59" s="595"/>
      <c r="L59" s="595"/>
      <c r="M59" s="595"/>
      <c r="N59" s="740"/>
      <c r="O59" s="739"/>
      <c r="U59" s="481"/>
      <c r="V59" s="481"/>
    </row>
    <row r="60" spans="1:22" s="289" customFormat="1" ht="5.0999999999999996" customHeight="1">
      <c r="A60" s="648"/>
      <c r="B60" s="1213"/>
      <c r="C60" s="582"/>
      <c r="D60" s="582"/>
      <c r="E60" s="582"/>
      <c r="F60" s="582"/>
      <c r="G60" s="292"/>
      <c r="H60" s="292"/>
      <c r="I60" s="292"/>
      <c r="J60" s="292"/>
      <c r="K60" s="292"/>
      <c r="L60" s="292"/>
      <c r="M60" s="292"/>
      <c r="N60" s="741"/>
      <c r="O60" s="739"/>
      <c r="U60" s="481"/>
      <c r="V60" s="481"/>
    </row>
    <row r="61" spans="1:22" s="289" customFormat="1" ht="15" customHeight="1">
      <c r="A61" s="526"/>
      <c r="B61" s="705" t="s">
        <v>159</v>
      </c>
      <c r="C61" s="595"/>
      <c r="D61" s="595"/>
      <c r="E61" s="595"/>
      <c r="F61" s="595"/>
      <c r="G61" s="595"/>
      <c r="H61" s="595"/>
      <c r="I61" s="595"/>
      <c r="J61" s="595"/>
      <c r="K61" s="595"/>
      <c r="L61" s="595"/>
      <c r="M61" s="595"/>
      <c r="N61" s="740"/>
      <c r="O61" s="739"/>
      <c r="U61" s="481"/>
      <c r="V61" s="481"/>
    </row>
    <row r="62" spans="1:22" s="289" customFormat="1" ht="18.75">
      <c r="A62" s="465"/>
      <c r="B62" s="1085" t="s">
        <v>1194</v>
      </c>
      <c r="C62" s="1086"/>
      <c r="D62" s="1086"/>
      <c r="E62" s="1086"/>
      <c r="F62" s="1087"/>
      <c r="G62" s="1086"/>
      <c r="H62" s="1086"/>
      <c r="I62" s="1086"/>
      <c r="J62" s="1086"/>
      <c r="K62" s="1088"/>
      <c r="L62" s="1088"/>
      <c r="M62" s="1088"/>
      <c r="N62" s="1089"/>
      <c r="O62" s="529"/>
      <c r="U62" s="481"/>
      <c r="V62" s="481"/>
    </row>
    <row r="63" spans="1:22" s="289" customFormat="1" ht="15" customHeight="1">
      <c r="A63" s="529"/>
      <c r="B63" s="2340" t="s">
        <v>1195</v>
      </c>
      <c r="C63" s="2340"/>
      <c r="D63" s="2340"/>
      <c r="E63" s="2340"/>
      <c r="F63" s="2340"/>
      <c r="G63" s="2340"/>
      <c r="H63" s="2340"/>
      <c r="I63" s="2340"/>
      <c r="J63" s="2340"/>
      <c r="K63" s="2340"/>
      <c r="L63" s="2340"/>
      <c r="M63" s="2340"/>
      <c r="N63" s="2340"/>
      <c r="O63" s="529"/>
      <c r="P63" s="328"/>
      <c r="Q63" s="328"/>
      <c r="R63" s="328"/>
      <c r="S63" s="328"/>
      <c r="T63" s="292"/>
      <c r="U63" s="479"/>
      <c r="V63" s="479"/>
    </row>
    <row r="64" spans="1:22" s="289" customFormat="1" ht="1.5" customHeight="1">
      <c r="A64" s="529"/>
      <c r="B64" s="2340"/>
      <c r="C64" s="2340"/>
      <c r="D64" s="2340"/>
      <c r="E64" s="2340"/>
      <c r="F64" s="2340"/>
      <c r="G64" s="2340"/>
      <c r="H64" s="2340"/>
      <c r="I64" s="2340"/>
      <c r="J64" s="2340"/>
      <c r="K64" s="2340"/>
      <c r="L64" s="2340"/>
      <c r="M64" s="2340"/>
      <c r="N64" s="2340"/>
      <c r="O64" s="529"/>
      <c r="P64" s="328"/>
      <c r="Q64" s="328"/>
      <c r="R64" s="328"/>
      <c r="S64" s="328"/>
      <c r="T64" s="292"/>
      <c r="U64" s="479"/>
      <c r="V64" s="479"/>
    </row>
    <row r="65" spans="1:24" s="289" customFormat="1" ht="15" customHeight="1">
      <c r="A65" s="529"/>
      <c r="B65" s="1091" t="s">
        <v>1013</v>
      </c>
      <c r="C65" s="1090"/>
      <c r="D65" s="1090"/>
      <c r="E65" s="1090"/>
      <c r="F65" s="1090"/>
      <c r="G65" s="1090"/>
      <c r="H65" s="1090"/>
      <c r="I65" s="1090"/>
      <c r="J65" s="1090"/>
      <c r="K65" s="1090"/>
      <c r="L65" s="1090"/>
      <c r="M65" s="1090"/>
      <c r="N65" s="1090"/>
      <c r="O65" s="529"/>
      <c r="P65" s="292"/>
      <c r="Q65" s="292"/>
      <c r="R65" s="292"/>
      <c r="S65" s="292"/>
      <c r="T65" s="328"/>
      <c r="U65" s="479"/>
      <c r="V65" s="479"/>
      <c r="W65" s="292"/>
    </row>
    <row r="66" spans="1:24" s="289" customFormat="1" ht="5.0999999999999996" customHeight="1">
      <c r="A66" s="529"/>
      <c r="B66" s="745"/>
      <c r="C66" s="745"/>
      <c r="D66" s="745"/>
      <c r="E66" s="745"/>
      <c r="F66" s="745"/>
      <c r="G66" s="745"/>
      <c r="H66" s="745"/>
      <c r="I66" s="745"/>
      <c r="J66" s="745"/>
      <c r="K66" s="745"/>
      <c r="L66" s="745"/>
      <c r="M66" s="745"/>
      <c r="O66" s="529"/>
      <c r="P66" s="292"/>
      <c r="Q66" s="292"/>
      <c r="R66" s="292"/>
      <c r="S66" s="292"/>
      <c r="T66" s="328"/>
      <c r="U66" s="479"/>
      <c r="V66" s="479"/>
      <c r="W66" s="292"/>
    </row>
    <row r="67" spans="1:24" s="289" customFormat="1" ht="15" customHeight="1">
      <c r="A67" s="529"/>
      <c r="B67" s="2179" t="s">
        <v>603</v>
      </c>
      <c r="C67" s="2179"/>
      <c r="D67" s="2179"/>
      <c r="E67" s="746"/>
      <c r="F67" s="746"/>
      <c r="G67" s="746"/>
      <c r="H67" s="746"/>
      <c r="I67" s="746"/>
      <c r="J67" s="746"/>
      <c r="K67" s="746"/>
      <c r="L67" s="746"/>
      <c r="M67" s="746"/>
      <c r="N67" s="746"/>
      <c r="O67" s="529"/>
      <c r="P67" s="328"/>
      <c r="Q67" s="328"/>
      <c r="R67" s="328"/>
      <c r="S67" s="328"/>
      <c r="T67" s="292"/>
      <c r="U67" s="479"/>
      <c r="V67" s="479"/>
    </row>
    <row r="68" spans="1:24" s="289" customFormat="1" ht="15" customHeight="1">
      <c r="A68" s="530"/>
      <c r="B68" s="2179"/>
      <c r="C68" s="2179"/>
      <c r="D68" s="2179"/>
      <c r="E68" s="471"/>
      <c r="F68" s="471"/>
      <c r="G68" s="471"/>
      <c r="H68" s="471"/>
      <c r="I68" s="471"/>
      <c r="J68" s="471"/>
      <c r="K68" s="471"/>
      <c r="L68" s="471"/>
      <c r="M68" s="471"/>
      <c r="N68" s="334"/>
      <c r="O68" s="529"/>
      <c r="P68" s="328"/>
      <c r="Q68" s="328"/>
      <c r="R68" s="328"/>
      <c r="S68" s="328"/>
      <c r="T68" s="292"/>
      <c r="U68" s="479"/>
      <c r="V68" s="479"/>
      <c r="W68" s="1020"/>
      <c r="X68" s="1020"/>
    </row>
    <row r="69" spans="1:24" s="289" customFormat="1" ht="15" customHeight="1">
      <c r="A69" s="465"/>
      <c r="B69" s="2179"/>
      <c r="C69" s="2179"/>
      <c r="D69" s="2179"/>
      <c r="E69" s="2338" t="s">
        <v>1007</v>
      </c>
      <c r="F69" s="316"/>
      <c r="G69" s="316"/>
      <c r="H69" s="316"/>
      <c r="I69" s="316"/>
      <c r="J69" s="316"/>
      <c r="K69" s="316"/>
      <c r="L69" s="316"/>
      <c r="M69" s="316"/>
      <c r="N69" s="741"/>
      <c r="O69" s="747"/>
      <c r="U69" s="481"/>
      <c r="V69" s="481"/>
      <c r="W69" s="1020"/>
      <c r="X69" s="1020"/>
    </row>
    <row r="70" spans="1:24" s="289" customFormat="1" ht="5.0999999999999996" customHeight="1">
      <c r="A70" s="530"/>
      <c r="B70" s="748"/>
      <c r="C70" s="748"/>
      <c r="D70" s="749"/>
      <c r="E70" s="2339"/>
      <c r="F70" s="471"/>
      <c r="G70" s="471"/>
      <c r="H70" s="471"/>
      <c r="I70" s="471"/>
      <c r="J70" s="471"/>
      <c r="K70" s="471"/>
      <c r="L70" s="471"/>
      <c r="M70" s="471"/>
      <c r="N70" s="334"/>
      <c r="O70" s="529"/>
      <c r="P70" s="328"/>
      <c r="Q70" s="328"/>
      <c r="R70" s="328"/>
      <c r="S70" s="328"/>
      <c r="T70" s="292"/>
      <c r="U70" s="479"/>
      <c r="V70" s="479"/>
      <c r="W70" s="1020"/>
      <c r="X70" s="1020"/>
    </row>
    <row r="71" spans="1:24" s="289" customFormat="1" ht="15" customHeight="1">
      <c r="A71" s="530"/>
      <c r="B71" s="2012" t="s">
        <v>604</v>
      </c>
      <c r="C71" s="2012"/>
      <c r="D71" s="2012"/>
      <c r="E71" s="750" t="s">
        <v>362</v>
      </c>
      <c r="F71" s="750" t="s">
        <v>394</v>
      </c>
      <c r="G71" s="471"/>
      <c r="H71" s="445" t="s">
        <v>678</v>
      </c>
      <c r="I71" s="445" t="s">
        <v>679</v>
      </c>
      <c r="J71" s="445" t="s">
        <v>710</v>
      </c>
      <c r="K71" s="445" t="s">
        <v>711</v>
      </c>
      <c r="L71" s="445" t="s">
        <v>712</v>
      </c>
      <c r="M71" s="475" t="s">
        <v>643</v>
      </c>
      <c r="N71" s="334"/>
      <c r="O71" s="529"/>
      <c r="P71" s="328"/>
      <c r="Q71" s="328"/>
      <c r="R71" s="328"/>
      <c r="S71" s="328"/>
      <c r="T71" s="292"/>
      <c r="U71" s="479"/>
      <c r="V71" s="479"/>
      <c r="W71" s="1020"/>
      <c r="X71" s="1020"/>
    </row>
    <row r="72" spans="1:24" s="289" customFormat="1" ht="15" customHeight="1">
      <c r="A72" s="530"/>
      <c r="B72" s="2012"/>
      <c r="C72" s="2012"/>
      <c r="D72" s="2012"/>
      <c r="E72" s="584"/>
      <c r="F72" s="584"/>
      <c r="G72" s="471"/>
      <c r="H72" s="751">
        <f>H141</f>
        <v>1</v>
      </c>
      <c r="I72" s="751">
        <f>I141</f>
        <v>1</v>
      </c>
      <c r="J72" s="751">
        <f>J141</f>
        <v>1</v>
      </c>
      <c r="K72" s="751">
        <f>K141</f>
        <v>1</v>
      </c>
      <c r="L72" s="751">
        <f>L141</f>
        <v>1</v>
      </c>
      <c r="M72" s="446">
        <f>'Kriterijų sąrašas'!AG25</f>
        <v>0</v>
      </c>
      <c r="N72" s="334"/>
      <c r="O72" s="752"/>
      <c r="P72" s="328"/>
      <c r="Q72" s="328"/>
      <c r="R72" s="328"/>
      <c r="S72" s="328"/>
      <c r="T72" s="292"/>
      <c r="U72" s="479"/>
      <c r="V72" s="479"/>
      <c r="W72" s="1112"/>
      <c r="X72" s="1112"/>
    </row>
    <row r="73" spans="1:24" s="289" customFormat="1" ht="15" customHeight="1">
      <c r="A73" s="530"/>
      <c r="B73" s="2012"/>
      <c r="C73" s="2012"/>
      <c r="D73" s="2012"/>
      <c r="E73" s="1289"/>
      <c r="F73" s="1289"/>
      <c r="G73" s="471"/>
      <c r="H73" s="471"/>
      <c r="I73" s="471"/>
      <c r="J73" s="471"/>
      <c r="K73" s="471"/>
      <c r="L73" s="471"/>
      <c r="M73" s="471"/>
      <c r="N73" s="334"/>
      <c r="O73" s="752"/>
      <c r="P73" s="328"/>
      <c r="Q73" s="328"/>
      <c r="R73" s="328"/>
      <c r="S73" s="328"/>
      <c r="T73" s="292"/>
      <c r="U73" s="479"/>
      <c r="V73" s="479"/>
      <c r="W73" s="1112"/>
      <c r="X73" s="1020"/>
    </row>
    <row r="74" spans="1:24" s="289" customFormat="1" ht="15" customHeight="1">
      <c r="A74" s="530"/>
      <c r="B74" s="2328"/>
      <c r="C74" s="2328"/>
      <c r="D74" s="2328"/>
      <c r="E74" s="1110"/>
      <c r="F74" s="1110"/>
      <c r="G74" s="1111"/>
      <c r="H74" s="1111"/>
      <c r="I74" s="1111"/>
      <c r="J74" s="329"/>
      <c r="K74" s="329"/>
      <c r="L74" s="329"/>
      <c r="M74" s="329"/>
      <c r="N74" s="328"/>
      <c r="O74" s="529"/>
      <c r="P74" s="328"/>
      <c r="Q74" s="328"/>
      <c r="R74" s="328"/>
      <c r="S74" s="328"/>
      <c r="T74" s="292"/>
      <c r="U74" s="479"/>
      <c r="V74" s="479"/>
      <c r="W74" s="1112"/>
      <c r="X74" s="1112"/>
    </row>
    <row r="75" spans="1:24" s="289" customFormat="1" ht="11.25" hidden="1" customHeight="1">
      <c r="A75" s="530"/>
      <c r="B75" s="753"/>
      <c r="C75" s="753"/>
      <c r="D75" s="753"/>
      <c r="E75" s="1228"/>
      <c r="F75" s="1228"/>
      <c r="G75" s="1228"/>
      <c r="H75" s="1228"/>
      <c r="I75" s="1228"/>
      <c r="J75" s="328"/>
      <c r="K75" s="328"/>
      <c r="L75" s="328"/>
      <c r="M75" s="328"/>
      <c r="N75" s="328"/>
      <c r="O75" s="529"/>
      <c r="P75" s="328"/>
      <c r="Q75" s="328"/>
      <c r="R75" s="328"/>
      <c r="S75" s="328"/>
      <c r="T75" s="292"/>
      <c r="U75" s="479"/>
      <c r="V75" s="479"/>
      <c r="W75" s="1020"/>
      <c r="X75" s="1020"/>
    </row>
    <row r="76" spans="1:24" s="289" customFormat="1" ht="5.0999999999999996" customHeight="1">
      <c r="A76" s="530"/>
      <c r="B76" s="754"/>
      <c r="C76" s="754"/>
      <c r="D76" s="754"/>
      <c r="E76" s="755"/>
      <c r="F76" s="755"/>
      <c r="G76" s="755"/>
      <c r="H76" s="755"/>
      <c r="I76" s="755"/>
      <c r="J76" s="1228"/>
      <c r="K76" s="1228"/>
      <c r="L76" s="1228"/>
      <c r="M76" s="1228"/>
      <c r="N76" s="334"/>
      <c r="O76" s="529"/>
      <c r="P76" s="328"/>
      <c r="Q76" s="328"/>
      <c r="R76" s="328"/>
      <c r="S76" s="328"/>
      <c r="T76" s="292"/>
      <c r="U76" s="479"/>
      <c r="V76" s="479"/>
      <c r="W76" s="1020"/>
      <c r="X76" s="1020"/>
    </row>
    <row r="77" spans="1:24" s="289" customFormat="1" ht="30.75" customHeight="1">
      <c r="A77" s="530"/>
      <c r="B77" s="2012" t="s">
        <v>1014</v>
      </c>
      <c r="C77" s="2012"/>
      <c r="D77" s="2012"/>
      <c r="E77" s="2012"/>
      <c r="F77" s="2012"/>
      <c r="G77" s="2012"/>
      <c r="H77" s="2012"/>
      <c r="I77" s="2012"/>
      <c r="J77" s="2012"/>
      <c r="K77" s="2012"/>
      <c r="L77" s="2012"/>
      <c r="M77" s="2012"/>
      <c r="N77" s="2012"/>
      <c r="O77" s="529"/>
      <c r="P77" s="328"/>
      <c r="Q77" s="328"/>
      <c r="R77" s="328"/>
      <c r="S77" s="328"/>
      <c r="T77" s="292"/>
      <c r="U77" s="479"/>
      <c r="V77" s="479"/>
      <c r="W77" s="1020"/>
      <c r="X77" s="1020"/>
    </row>
    <row r="78" spans="1:24" s="289" customFormat="1" ht="22.5" customHeight="1">
      <c r="A78" s="648"/>
      <c r="B78" s="302" t="s">
        <v>1009</v>
      </c>
      <c r="C78" s="582"/>
      <c r="D78" s="582"/>
      <c r="E78" s="582"/>
      <c r="F78" s="582"/>
      <c r="G78" s="292"/>
      <c r="H78" s="292"/>
      <c r="I78" s="292"/>
      <c r="J78" s="292"/>
      <c r="K78" s="292"/>
      <c r="L78" s="292"/>
      <c r="M78" s="292"/>
      <c r="N78" s="741"/>
      <c r="O78" s="739"/>
      <c r="U78" s="481"/>
      <c r="V78" s="481"/>
      <c r="W78" s="1020"/>
      <c r="X78" s="1020"/>
    </row>
    <row r="79" spans="1:24" s="289" customFormat="1" ht="15" customHeight="1">
      <c r="A79" s="465"/>
      <c r="B79" s="1920" t="s">
        <v>6</v>
      </c>
      <c r="C79" s="2341" t="s">
        <v>898</v>
      </c>
      <c r="D79" s="2341"/>
      <c r="E79" s="2341"/>
      <c r="F79" s="2341"/>
      <c r="G79" s="2341"/>
      <c r="H79" s="2341" t="s">
        <v>901</v>
      </c>
      <c r="I79" s="2341"/>
      <c r="J79" s="2341"/>
      <c r="K79" s="2341"/>
      <c r="L79" s="2341"/>
      <c r="M79" s="292"/>
      <c r="O79" s="756"/>
      <c r="U79" s="481"/>
      <c r="W79" s="1020"/>
      <c r="X79" s="1020"/>
    </row>
    <row r="80" spans="1:24" s="289" customFormat="1" ht="15" customHeight="1">
      <c r="A80" s="465"/>
      <c r="B80" s="2011"/>
      <c r="C80" s="578">
        <v>1</v>
      </c>
      <c r="D80" s="578">
        <v>2</v>
      </c>
      <c r="E80" s="578">
        <v>3</v>
      </c>
      <c r="F80" s="578">
        <v>4</v>
      </c>
      <c r="G80" s="578">
        <v>5</v>
      </c>
      <c r="H80" s="474" t="s">
        <v>680</v>
      </c>
      <c r="I80" s="474" t="s">
        <v>700</v>
      </c>
      <c r="J80" s="474" t="s">
        <v>682</v>
      </c>
      <c r="K80" s="474" t="s">
        <v>708</v>
      </c>
      <c r="L80" s="474" t="s">
        <v>709</v>
      </c>
      <c r="M80" s="292"/>
      <c r="N80" s="741"/>
      <c r="O80" s="757"/>
      <c r="P80" s="292"/>
      <c r="Q80" s="292"/>
      <c r="R80" s="292"/>
      <c r="S80" s="292"/>
      <c r="W80" s="1113"/>
      <c r="X80" s="1020"/>
    </row>
    <row r="81" spans="1:25" s="289" customFormat="1" ht="15" customHeight="1">
      <c r="A81" s="465"/>
      <c r="B81" s="1921"/>
      <c r="C81" s="534" t="s">
        <v>83</v>
      </c>
      <c r="D81" s="534" t="s">
        <v>83</v>
      </c>
      <c r="E81" s="534" t="s">
        <v>83</v>
      </c>
      <c r="F81" s="534" t="s">
        <v>83</v>
      </c>
      <c r="G81" s="534" t="s">
        <v>83</v>
      </c>
      <c r="H81" s="758" t="s">
        <v>145</v>
      </c>
      <c r="I81" s="758" t="s">
        <v>145</v>
      </c>
      <c r="J81" s="758" t="s">
        <v>145</v>
      </c>
      <c r="K81" s="758" t="s">
        <v>145</v>
      </c>
      <c r="L81" s="758" t="s">
        <v>145</v>
      </c>
      <c r="M81" s="292"/>
      <c r="N81" s="741"/>
      <c r="O81" s="747"/>
      <c r="W81" s="1113"/>
      <c r="X81" s="1020"/>
    </row>
    <row r="82" spans="1:25" s="289" customFormat="1" ht="15" customHeight="1">
      <c r="A82" s="465"/>
      <c r="B82" s="477" t="str">
        <f>IF('Bendras vertinimas'!$B$20="","",'Bendras vertinimas'!$B$20)</f>
        <v>Tiekėjas 1</v>
      </c>
      <c r="C82" s="184"/>
      <c r="D82" s="184"/>
      <c r="E82" s="184"/>
      <c r="F82" s="184"/>
      <c r="G82" s="184"/>
      <c r="H82" s="446" t="str">
        <f>IF(C82="","",IF(C82&lt;=$E$72,"",IF(C82&gt;$F$72,$F$72,C82)))</f>
        <v/>
      </c>
      <c r="I82" s="446" t="str">
        <f t="shared" ref="I82:L82" si="0">IF(D82="","",IF(D82&lt;=$E$72,"",IF(D82&gt;$F$72,$F$72,D82)))</f>
        <v/>
      </c>
      <c r="J82" s="446" t="str">
        <f t="shared" si="0"/>
        <v/>
      </c>
      <c r="K82" s="446" t="str">
        <f t="shared" si="0"/>
        <v/>
      </c>
      <c r="L82" s="446" t="str">
        <f t="shared" si="0"/>
        <v/>
      </c>
      <c r="M82" s="292"/>
      <c r="N82" s="741"/>
      <c r="O82" s="747"/>
      <c r="U82" s="452">
        <f t="shared" ref="U82:U101" si="1">IF(C82="",0,IF(OR(C82&lt;$E$72),1,0))</f>
        <v>0</v>
      </c>
      <c r="V82" s="452">
        <f t="shared" ref="V82:V101" si="2">IF(D82="",0,IF(OR(D82&lt;$E$72),1,0))</f>
        <v>0</v>
      </c>
      <c r="W82" s="452">
        <f t="shared" ref="W82:W101" si="3">IF(E82="",0,IF(OR(E82&lt;$E$72),1,0))</f>
        <v>0</v>
      </c>
      <c r="X82" s="452">
        <f t="shared" ref="X82:X101" si="4">IF(F82="",0,IF(OR(F82&lt;$E$72),1,0))</f>
        <v>0</v>
      </c>
      <c r="Y82" s="452">
        <f t="shared" ref="Y82:Y101" si="5">IF(G82="",0,IF(OR(G82&lt;$E$72),1,0))</f>
        <v>0</v>
      </c>
    </row>
    <row r="83" spans="1:25" s="289" customFormat="1" ht="15" customHeight="1">
      <c r="A83" s="465"/>
      <c r="B83" s="477" t="str">
        <f>IF('Bendras vertinimas'!$B$21="","",'Bendras vertinimas'!$B$21)</f>
        <v>Tiekėjas 2</v>
      </c>
      <c r="C83" s="184"/>
      <c r="D83" s="184"/>
      <c r="E83" s="184"/>
      <c r="F83" s="184"/>
      <c r="G83" s="184"/>
      <c r="H83" s="446" t="str">
        <f t="shared" ref="H83:H101" si="6">IF(C83="","",IF(C83&lt;=$E$72,"",IF(C83&gt;$F$72,$F$72,C83)))</f>
        <v/>
      </c>
      <c r="I83" s="446" t="str">
        <f t="shared" ref="I83:I101" si="7">IF(D83="","",IF(D83&lt;=$E$72,"",IF(D83&gt;$F$72,$F$72,D83)))</f>
        <v/>
      </c>
      <c r="J83" s="446" t="str">
        <f t="shared" ref="J83:J101" si="8">IF(E83="","",IF(E83&lt;=$E$72,"",IF(E83&gt;$F$72,$F$72,E83)))</f>
        <v/>
      </c>
      <c r="K83" s="446" t="str">
        <f t="shared" ref="K83:K101" si="9">IF(F83="","",IF(F83&lt;=$E$72,"",IF(F83&gt;$F$72,$F$72,F83)))</f>
        <v/>
      </c>
      <c r="L83" s="446" t="str">
        <f t="shared" ref="L83:L101" si="10">IF(G83="","",IF(G83&lt;=$E$72,"",IF(G83&gt;$F$72,$F$72,G83)))</f>
        <v/>
      </c>
      <c r="M83" s="292"/>
      <c r="N83" s="694"/>
      <c r="O83" s="756"/>
      <c r="U83" s="452">
        <f t="shared" si="1"/>
        <v>0</v>
      </c>
      <c r="V83" s="452">
        <f t="shared" si="2"/>
        <v>0</v>
      </c>
      <c r="W83" s="452">
        <f t="shared" si="3"/>
        <v>0</v>
      </c>
      <c r="X83" s="452">
        <f t="shared" si="4"/>
        <v>0</v>
      </c>
      <c r="Y83" s="452">
        <f t="shared" si="5"/>
        <v>0</v>
      </c>
    </row>
    <row r="84" spans="1:25" s="289" customFormat="1" ht="15" customHeight="1">
      <c r="A84" s="465"/>
      <c r="B84" s="477" t="str">
        <f>IF('Bendras vertinimas'!$B$22="","",'Bendras vertinimas'!$B$22)</f>
        <v>Tiekėjas 3</v>
      </c>
      <c r="C84" s="184"/>
      <c r="D84" s="184"/>
      <c r="E84" s="184"/>
      <c r="F84" s="184"/>
      <c r="G84" s="184"/>
      <c r="H84" s="446" t="str">
        <f t="shared" si="6"/>
        <v/>
      </c>
      <c r="I84" s="446" t="str">
        <f t="shared" si="7"/>
        <v/>
      </c>
      <c r="J84" s="446" t="str">
        <f t="shared" si="8"/>
        <v/>
      </c>
      <c r="K84" s="446" t="str">
        <f t="shared" si="9"/>
        <v/>
      </c>
      <c r="L84" s="446" t="str">
        <f t="shared" si="10"/>
        <v/>
      </c>
      <c r="M84" s="292"/>
      <c r="N84" s="741"/>
      <c r="O84" s="747"/>
      <c r="U84" s="452">
        <f t="shared" si="1"/>
        <v>0</v>
      </c>
      <c r="V84" s="452">
        <f t="shared" si="2"/>
        <v>0</v>
      </c>
      <c r="W84" s="452">
        <f t="shared" si="3"/>
        <v>0</v>
      </c>
      <c r="X84" s="452">
        <f t="shared" si="4"/>
        <v>0</v>
      </c>
      <c r="Y84" s="452">
        <f t="shared" si="5"/>
        <v>0</v>
      </c>
    </row>
    <row r="85" spans="1:25" s="289" customFormat="1" ht="15" customHeight="1">
      <c r="A85" s="465"/>
      <c r="B85" s="477" t="str">
        <f>IF('Bendras vertinimas'!$B$23="","",'Bendras vertinimas'!$B$23)</f>
        <v>Tiekėjas 4</v>
      </c>
      <c r="C85" s="184"/>
      <c r="D85" s="184"/>
      <c r="E85" s="184"/>
      <c r="F85" s="184"/>
      <c r="G85" s="184"/>
      <c r="H85" s="446" t="str">
        <f t="shared" si="6"/>
        <v/>
      </c>
      <c r="I85" s="446" t="str">
        <f t="shared" si="7"/>
        <v/>
      </c>
      <c r="J85" s="446" t="str">
        <f t="shared" si="8"/>
        <v/>
      </c>
      <c r="K85" s="446" t="str">
        <f t="shared" si="9"/>
        <v/>
      </c>
      <c r="L85" s="446" t="str">
        <f t="shared" si="10"/>
        <v/>
      </c>
      <c r="M85" s="292"/>
      <c r="N85" s="741"/>
      <c r="O85" s="747"/>
      <c r="U85" s="452">
        <f t="shared" si="1"/>
        <v>0</v>
      </c>
      <c r="V85" s="452">
        <f t="shared" si="2"/>
        <v>0</v>
      </c>
      <c r="W85" s="452">
        <f t="shared" si="3"/>
        <v>0</v>
      </c>
      <c r="X85" s="452">
        <f t="shared" si="4"/>
        <v>0</v>
      </c>
      <c r="Y85" s="452">
        <f t="shared" si="5"/>
        <v>0</v>
      </c>
    </row>
    <row r="86" spans="1:25" s="289" customFormat="1" ht="15" customHeight="1">
      <c r="A86" s="465"/>
      <c r="B86" s="477" t="str">
        <f>IF('Bendras vertinimas'!$B$24="","",'Bendras vertinimas'!$B$24)</f>
        <v>Tiekėjas 5</v>
      </c>
      <c r="C86" s="184"/>
      <c r="D86" s="184"/>
      <c r="E86" s="184"/>
      <c r="F86" s="184"/>
      <c r="G86" s="184"/>
      <c r="H86" s="446" t="str">
        <f t="shared" si="6"/>
        <v/>
      </c>
      <c r="I86" s="446" t="str">
        <f t="shared" si="7"/>
        <v/>
      </c>
      <c r="J86" s="446" t="str">
        <f t="shared" si="8"/>
        <v/>
      </c>
      <c r="K86" s="446" t="str">
        <f t="shared" si="9"/>
        <v/>
      </c>
      <c r="L86" s="446" t="str">
        <f t="shared" si="10"/>
        <v/>
      </c>
      <c r="M86" s="292"/>
      <c r="N86" s="741"/>
      <c r="O86" s="747"/>
      <c r="U86" s="452">
        <f t="shared" si="1"/>
        <v>0</v>
      </c>
      <c r="V86" s="452">
        <f t="shared" si="2"/>
        <v>0</v>
      </c>
      <c r="W86" s="452">
        <f t="shared" si="3"/>
        <v>0</v>
      </c>
      <c r="X86" s="452">
        <f t="shared" si="4"/>
        <v>0</v>
      </c>
      <c r="Y86" s="452">
        <f t="shared" si="5"/>
        <v>0</v>
      </c>
    </row>
    <row r="87" spans="1:25" s="289" customFormat="1" ht="15" customHeight="1">
      <c r="A87" s="465"/>
      <c r="B87" s="477" t="str">
        <f>IF('Bendras vertinimas'!$B$25="","",'Bendras vertinimas'!$B$25)</f>
        <v>Tiekėjas 6</v>
      </c>
      <c r="C87" s="184"/>
      <c r="D87" s="184"/>
      <c r="E87" s="184"/>
      <c r="F87" s="184"/>
      <c r="G87" s="184"/>
      <c r="H87" s="446" t="str">
        <f t="shared" si="6"/>
        <v/>
      </c>
      <c r="I87" s="446" t="str">
        <f t="shared" si="7"/>
        <v/>
      </c>
      <c r="J87" s="446" t="str">
        <f t="shared" si="8"/>
        <v/>
      </c>
      <c r="K87" s="446" t="str">
        <f t="shared" si="9"/>
        <v/>
      </c>
      <c r="L87" s="446" t="str">
        <f t="shared" si="10"/>
        <v/>
      </c>
      <c r="M87" s="292"/>
      <c r="N87" s="741"/>
      <c r="O87" s="747"/>
      <c r="U87" s="452">
        <f t="shared" si="1"/>
        <v>0</v>
      </c>
      <c r="V87" s="452">
        <f t="shared" si="2"/>
        <v>0</v>
      </c>
      <c r="W87" s="452">
        <f t="shared" si="3"/>
        <v>0</v>
      </c>
      <c r="X87" s="452">
        <f t="shared" si="4"/>
        <v>0</v>
      </c>
      <c r="Y87" s="452">
        <f t="shared" si="5"/>
        <v>0</v>
      </c>
    </row>
    <row r="88" spans="1:25" s="289" customFormat="1" ht="15" customHeight="1">
      <c r="A88" s="465"/>
      <c r="B88" s="477" t="str">
        <f>IF('Bendras vertinimas'!$B$26="","",'Bendras vertinimas'!$B$26)</f>
        <v>Tiekėjas 7</v>
      </c>
      <c r="C88" s="184"/>
      <c r="D88" s="184"/>
      <c r="E88" s="184"/>
      <c r="F88" s="184"/>
      <c r="G88" s="184"/>
      <c r="H88" s="446" t="str">
        <f t="shared" si="6"/>
        <v/>
      </c>
      <c r="I88" s="446" t="str">
        <f t="shared" si="7"/>
        <v/>
      </c>
      <c r="J88" s="446" t="str">
        <f t="shared" si="8"/>
        <v/>
      </c>
      <c r="K88" s="446" t="str">
        <f t="shared" si="9"/>
        <v/>
      </c>
      <c r="L88" s="446" t="str">
        <f t="shared" si="10"/>
        <v/>
      </c>
      <c r="M88" s="292"/>
      <c r="N88" s="694"/>
      <c r="O88" s="756"/>
      <c r="U88" s="452">
        <f t="shared" si="1"/>
        <v>0</v>
      </c>
      <c r="V88" s="452">
        <f t="shared" si="2"/>
        <v>0</v>
      </c>
      <c r="W88" s="452">
        <f t="shared" si="3"/>
        <v>0</v>
      </c>
      <c r="X88" s="452">
        <f t="shared" si="4"/>
        <v>0</v>
      </c>
      <c r="Y88" s="452">
        <f t="shared" si="5"/>
        <v>0</v>
      </c>
    </row>
    <row r="89" spans="1:25" s="289" customFormat="1" ht="15" customHeight="1">
      <c r="A89" s="465"/>
      <c r="B89" s="477" t="str">
        <f>IF('Bendras vertinimas'!$B$27="","",'Bendras vertinimas'!$B$27)</f>
        <v>Tiekėjas 8</v>
      </c>
      <c r="C89" s="184"/>
      <c r="D89" s="184"/>
      <c r="E89" s="184"/>
      <c r="F89" s="184"/>
      <c r="G89" s="184"/>
      <c r="H89" s="446" t="str">
        <f t="shared" si="6"/>
        <v/>
      </c>
      <c r="I89" s="446" t="str">
        <f t="shared" si="7"/>
        <v/>
      </c>
      <c r="J89" s="446" t="str">
        <f t="shared" si="8"/>
        <v/>
      </c>
      <c r="K89" s="446" t="str">
        <f t="shared" si="9"/>
        <v/>
      </c>
      <c r="L89" s="446" t="str">
        <f t="shared" si="10"/>
        <v/>
      </c>
      <c r="M89" s="292"/>
      <c r="N89" s="741"/>
      <c r="O89" s="747"/>
      <c r="U89" s="452">
        <f t="shared" si="1"/>
        <v>0</v>
      </c>
      <c r="V89" s="452">
        <f t="shared" si="2"/>
        <v>0</v>
      </c>
      <c r="W89" s="452">
        <f t="shared" si="3"/>
        <v>0</v>
      </c>
      <c r="X89" s="452">
        <f t="shared" si="4"/>
        <v>0</v>
      </c>
      <c r="Y89" s="452">
        <f t="shared" si="5"/>
        <v>0</v>
      </c>
    </row>
    <row r="90" spans="1:25" s="289" customFormat="1" ht="15" customHeight="1">
      <c r="A90" s="465"/>
      <c r="B90" s="477" t="str">
        <f>IF('Bendras vertinimas'!$B$28="","",'Bendras vertinimas'!$B$28)</f>
        <v>Tiekėjas 9</v>
      </c>
      <c r="C90" s="184"/>
      <c r="D90" s="184"/>
      <c r="E90" s="184"/>
      <c r="F90" s="184"/>
      <c r="G90" s="184"/>
      <c r="H90" s="446" t="str">
        <f t="shared" si="6"/>
        <v/>
      </c>
      <c r="I90" s="446" t="str">
        <f t="shared" si="7"/>
        <v/>
      </c>
      <c r="J90" s="446" t="str">
        <f t="shared" si="8"/>
        <v/>
      </c>
      <c r="K90" s="446" t="str">
        <f t="shared" si="9"/>
        <v/>
      </c>
      <c r="L90" s="446" t="str">
        <f t="shared" si="10"/>
        <v/>
      </c>
      <c r="M90" s="292"/>
      <c r="N90" s="741"/>
      <c r="O90" s="747"/>
      <c r="U90" s="452">
        <f t="shared" si="1"/>
        <v>0</v>
      </c>
      <c r="V90" s="452">
        <f t="shared" si="2"/>
        <v>0</v>
      </c>
      <c r="W90" s="452">
        <f t="shared" si="3"/>
        <v>0</v>
      </c>
      <c r="X90" s="452">
        <f t="shared" si="4"/>
        <v>0</v>
      </c>
      <c r="Y90" s="452">
        <f t="shared" si="5"/>
        <v>0</v>
      </c>
    </row>
    <row r="91" spans="1:25" s="289" customFormat="1" ht="15" customHeight="1">
      <c r="A91" s="465"/>
      <c r="B91" s="477" t="str">
        <f>IF('Bendras vertinimas'!$B$29="","",'Bendras vertinimas'!$B$29)</f>
        <v>Tiekėjas 10</v>
      </c>
      <c r="C91" s="184"/>
      <c r="D91" s="184"/>
      <c r="E91" s="184"/>
      <c r="F91" s="184"/>
      <c r="G91" s="184"/>
      <c r="H91" s="446" t="str">
        <f t="shared" si="6"/>
        <v/>
      </c>
      <c r="I91" s="446" t="str">
        <f t="shared" si="7"/>
        <v/>
      </c>
      <c r="J91" s="446" t="str">
        <f t="shared" si="8"/>
        <v/>
      </c>
      <c r="K91" s="446" t="str">
        <f t="shared" si="9"/>
        <v/>
      </c>
      <c r="L91" s="446" t="str">
        <f t="shared" si="10"/>
        <v/>
      </c>
      <c r="M91" s="292"/>
      <c r="N91" s="741"/>
      <c r="O91" s="747"/>
      <c r="U91" s="452">
        <f t="shared" si="1"/>
        <v>0</v>
      </c>
      <c r="V91" s="452">
        <f t="shared" si="2"/>
        <v>0</v>
      </c>
      <c r="W91" s="452">
        <f t="shared" si="3"/>
        <v>0</v>
      </c>
      <c r="X91" s="452">
        <f t="shared" si="4"/>
        <v>0</v>
      </c>
      <c r="Y91" s="452">
        <f t="shared" si="5"/>
        <v>0</v>
      </c>
    </row>
    <row r="92" spans="1:25" s="289" customFormat="1" ht="15" customHeight="1">
      <c r="A92" s="465"/>
      <c r="B92" s="477" t="str">
        <f>IF('Bendras vertinimas'!$B$30="","",'Bendras vertinimas'!$B$30)</f>
        <v>Tiekėjas 11</v>
      </c>
      <c r="C92" s="184"/>
      <c r="D92" s="184"/>
      <c r="E92" s="184"/>
      <c r="F92" s="184"/>
      <c r="G92" s="184"/>
      <c r="H92" s="446" t="str">
        <f t="shared" si="6"/>
        <v/>
      </c>
      <c r="I92" s="446" t="str">
        <f t="shared" si="7"/>
        <v/>
      </c>
      <c r="J92" s="446" t="str">
        <f t="shared" si="8"/>
        <v/>
      </c>
      <c r="K92" s="446" t="str">
        <f t="shared" si="9"/>
        <v/>
      </c>
      <c r="L92" s="446" t="str">
        <f t="shared" si="10"/>
        <v/>
      </c>
      <c r="M92" s="292"/>
      <c r="N92" s="741"/>
      <c r="O92" s="747"/>
      <c r="U92" s="452">
        <f t="shared" si="1"/>
        <v>0</v>
      </c>
      <c r="V92" s="452">
        <f t="shared" si="2"/>
        <v>0</v>
      </c>
      <c r="W92" s="452">
        <f t="shared" si="3"/>
        <v>0</v>
      </c>
      <c r="X92" s="452">
        <f t="shared" si="4"/>
        <v>0</v>
      </c>
      <c r="Y92" s="452">
        <f t="shared" si="5"/>
        <v>0</v>
      </c>
    </row>
    <row r="93" spans="1:25" s="289" customFormat="1" ht="15" customHeight="1">
      <c r="A93" s="465"/>
      <c r="B93" s="477" t="str">
        <f>IF('Bendras vertinimas'!$B$31="","",'Bendras vertinimas'!$B$31)</f>
        <v>Tiekėjas 12</v>
      </c>
      <c r="C93" s="184"/>
      <c r="D93" s="184"/>
      <c r="E93" s="184"/>
      <c r="F93" s="184"/>
      <c r="G93" s="184"/>
      <c r="H93" s="446" t="str">
        <f t="shared" si="6"/>
        <v/>
      </c>
      <c r="I93" s="446" t="str">
        <f t="shared" si="7"/>
        <v/>
      </c>
      <c r="J93" s="446" t="str">
        <f t="shared" si="8"/>
        <v/>
      </c>
      <c r="K93" s="446" t="str">
        <f t="shared" si="9"/>
        <v/>
      </c>
      <c r="L93" s="446" t="str">
        <f t="shared" si="10"/>
        <v/>
      </c>
      <c r="M93" s="292"/>
      <c r="N93" s="741"/>
      <c r="O93" s="747"/>
      <c r="U93" s="452">
        <f t="shared" si="1"/>
        <v>0</v>
      </c>
      <c r="V93" s="452">
        <f t="shared" si="2"/>
        <v>0</v>
      </c>
      <c r="W93" s="452">
        <f t="shared" si="3"/>
        <v>0</v>
      </c>
      <c r="X93" s="452">
        <f t="shared" si="4"/>
        <v>0</v>
      </c>
      <c r="Y93" s="452">
        <f t="shared" si="5"/>
        <v>0</v>
      </c>
    </row>
    <row r="94" spans="1:25" s="289" customFormat="1" ht="15" customHeight="1">
      <c r="A94" s="465"/>
      <c r="B94" s="477" t="str">
        <f>IF('Bendras vertinimas'!$B$32="","",'Bendras vertinimas'!$B$32)</f>
        <v>Tiekėjas 13</v>
      </c>
      <c r="C94" s="184"/>
      <c r="D94" s="184"/>
      <c r="E94" s="184"/>
      <c r="F94" s="184"/>
      <c r="G94" s="184"/>
      <c r="H94" s="446" t="str">
        <f t="shared" si="6"/>
        <v/>
      </c>
      <c r="I94" s="446" t="str">
        <f t="shared" si="7"/>
        <v/>
      </c>
      <c r="J94" s="446" t="str">
        <f t="shared" si="8"/>
        <v/>
      </c>
      <c r="K94" s="446" t="str">
        <f t="shared" si="9"/>
        <v/>
      </c>
      <c r="L94" s="446" t="str">
        <f t="shared" si="10"/>
        <v/>
      </c>
      <c r="M94" s="292"/>
      <c r="N94" s="741"/>
      <c r="O94" s="747"/>
      <c r="U94" s="452">
        <f t="shared" si="1"/>
        <v>0</v>
      </c>
      <c r="V94" s="452">
        <f t="shared" si="2"/>
        <v>0</v>
      </c>
      <c r="W94" s="452">
        <f t="shared" si="3"/>
        <v>0</v>
      </c>
      <c r="X94" s="452">
        <f t="shared" si="4"/>
        <v>0</v>
      </c>
      <c r="Y94" s="452">
        <f t="shared" si="5"/>
        <v>0</v>
      </c>
    </row>
    <row r="95" spans="1:25" s="289" customFormat="1" ht="15" customHeight="1">
      <c r="A95" s="465"/>
      <c r="B95" s="477" t="str">
        <f>IF('Bendras vertinimas'!$B$33="","",'Bendras vertinimas'!$B$33)</f>
        <v>Tiekėjas 14</v>
      </c>
      <c r="C95" s="184"/>
      <c r="D95" s="184"/>
      <c r="E95" s="184"/>
      <c r="F95" s="184"/>
      <c r="G95" s="184"/>
      <c r="H95" s="446" t="str">
        <f t="shared" si="6"/>
        <v/>
      </c>
      <c r="I95" s="446" t="str">
        <f t="shared" si="7"/>
        <v/>
      </c>
      <c r="J95" s="446" t="str">
        <f t="shared" si="8"/>
        <v/>
      </c>
      <c r="K95" s="446" t="str">
        <f t="shared" si="9"/>
        <v/>
      </c>
      <c r="L95" s="446" t="str">
        <f t="shared" si="10"/>
        <v/>
      </c>
      <c r="M95" s="292"/>
      <c r="N95" s="741"/>
      <c r="O95" s="747"/>
      <c r="U95" s="452">
        <f t="shared" si="1"/>
        <v>0</v>
      </c>
      <c r="V95" s="452">
        <f t="shared" si="2"/>
        <v>0</v>
      </c>
      <c r="W95" s="452">
        <f t="shared" si="3"/>
        <v>0</v>
      </c>
      <c r="X95" s="452">
        <f t="shared" si="4"/>
        <v>0</v>
      </c>
      <c r="Y95" s="452">
        <f t="shared" si="5"/>
        <v>0</v>
      </c>
    </row>
    <row r="96" spans="1:25" s="289" customFormat="1" ht="15" customHeight="1">
      <c r="A96" s="465"/>
      <c r="B96" s="477" t="str">
        <f>IF('Bendras vertinimas'!$B$34="","",'Bendras vertinimas'!$B$34)</f>
        <v>Tiekėjas 15</v>
      </c>
      <c r="C96" s="184"/>
      <c r="D96" s="184"/>
      <c r="E96" s="184"/>
      <c r="F96" s="184"/>
      <c r="G96" s="184"/>
      <c r="H96" s="446" t="str">
        <f t="shared" si="6"/>
        <v/>
      </c>
      <c r="I96" s="446" t="str">
        <f t="shared" si="7"/>
        <v/>
      </c>
      <c r="J96" s="446" t="str">
        <f t="shared" si="8"/>
        <v/>
      </c>
      <c r="K96" s="446" t="str">
        <f t="shared" si="9"/>
        <v/>
      </c>
      <c r="L96" s="446" t="str">
        <f t="shared" si="10"/>
        <v/>
      </c>
      <c r="M96" s="292"/>
      <c r="N96" s="741"/>
      <c r="O96" s="747"/>
      <c r="U96" s="452">
        <f t="shared" si="1"/>
        <v>0</v>
      </c>
      <c r="V96" s="452">
        <f t="shared" si="2"/>
        <v>0</v>
      </c>
      <c r="W96" s="452">
        <f t="shared" si="3"/>
        <v>0</v>
      </c>
      <c r="X96" s="452">
        <f t="shared" si="4"/>
        <v>0</v>
      </c>
      <c r="Y96" s="452">
        <f t="shared" si="5"/>
        <v>0</v>
      </c>
    </row>
    <row r="97" spans="1:25" s="289" customFormat="1" ht="15" customHeight="1">
      <c r="A97" s="465"/>
      <c r="B97" s="477" t="str">
        <f>IF('Bendras vertinimas'!$B$35="","",'Bendras vertinimas'!$B$35)</f>
        <v>Tiekėjas 16</v>
      </c>
      <c r="C97" s="184"/>
      <c r="D97" s="184"/>
      <c r="E97" s="184"/>
      <c r="F97" s="184"/>
      <c r="G97" s="184"/>
      <c r="H97" s="446" t="str">
        <f t="shared" si="6"/>
        <v/>
      </c>
      <c r="I97" s="446" t="str">
        <f t="shared" si="7"/>
        <v/>
      </c>
      <c r="J97" s="446" t="str">
        <f t="shared" si="8"/>
        <v/>
      </c>
      <c r="K97" s="446" t="str">
        <f t="shared" si="9"/>
        <v/>
      </c>
      <c r="L97" s="446" t="str">
        <f t="shared" si="10"/>
        <v/>
      </c>
      <c r="M97" s="292"/>
      <c r="N97" s="741"/>
      <c r="O97" s="747"/>
      <c r="U97" s="452">
        <f t="shared" si="1"/>
        <v>0</v>
      </c>
      <c r="V97" s="452">
        <f t="shared" si="2"/>
        <v>0</v>
      </c>
      <c r="W97" s="452">
        <f t="shared" si="3"/>
        <v>0</v>
      </c>
      <c r="X97" s="452">
        <f t="shared" si="4"/>
        <v>0</v>
      </c>
      <c r="Y97" s="452">
        <f t="shared" si="5"/>
        <v>0</v>
      </c>
    </row>
    <row r="98" spans="1:25" s="289" customFormat="1" ht="15" customHeight="1">
      <c r="A98" s="465"/>
      <c r="B98" s="477" t="str">
        <f>IF('Bendras vertinimas'!$B$36="","",'Bendras vertinimas'!$B$36)</f>
        <v>Tiekėjas 17</v>
      </c>
      <c r="C98" s="184"/>
      <c r="D98" s="184"/>
      <c r="E98" s="184"/>
      <c r="F98" s="184"/>
      <c r="G98" s="184"/>
      <c r="H98" s="446" t="str">
        <f t="shared" si="6"/>
        <v/>
      </c>
      <c r="I98" s="446" t="str">
        <f t="shared" si="7"/>
        <v/>
      </c>
      <c r="J98" s="446" t="str">
        <f t="shared" si="8"/>
        <v/>
      </c>
      <c r="K98" s="446" t="str">
        <f t="shared" si="9"/>
        <v/>
      </c>
      <c r="L98" s="446" t="str">
        <f t="shared" si="10"/>
        <v/>
      </c>
      <c r="M98" s="292"/>
      <c r="N98" s="741"/>
      <c r="O98" s="747"/>
      <c r="U98" s="452">
        <f t="shared" si="1"/>
        <v>0</v>
      </c>
      <c r="V98" s="452">
        <f t="shared" si="2"/>
        <v>0</v>
      </c>
      <c r="W98" s="452">
        <f t="shared" si="3"/>
        <v>0</v>
      </c>
      <c r="X98" s="452">
        <f t="shared" si="4"/>
        <v>0</v>
      </c>
      <c r="Y98" s="452">
        <f t="shared" si="5"/>
        <v>0</v>
      </c>
    </row>
    <row r="99" spans="1:25" s="289" customFormat="1" ht="15" customHeight="1">
      <c r="A99" s="465"/>
      <c r="B99" s="477" t="str">
        <f>IF('Bendras vertinimas'!$B$37="","",'Bendras vertinimas'!$B$37)</f>
        <v>Tiekėjas 18</v>
      </c>
      <c r="C99" s="184"/>
      <c r="D99" s="184"/>
      <c r="E99" s="184"/>
      <c r="F99" s="184"/>
      <c r="G99" s="184"/>
      <c r="H99" s="446" t="str">
        <f t="shared" si="6"/>
        <v/>
      </c>
      <c r="I99" s="446" t="str">
        <f t="shared" si="7"/>
        <v/>
      </c>
      <c r="J99" s="446" t="str">
        <f t="shared" si="8"/>
        <v/>
      </c>
      <c r="K99" s="446" t="str">
        <f t="shared" si="9"/>
        <v/>
      </c>
      <c r="L99" s="446" t="str">
        <f t="shared" si="10"/>
        <v/>
      </c>
      <c r="M99" s="292"/>
      <c r="N99" s="741"/>
      <c r="O99" s="747"/>
      <c r="U99" s="452">
        <f t="shared" si="1"/>
        <v>0</v>
      </c>
      <c r="V99" s="452">
        <f t="shared" si="2"/>
        <v>0</v>
      </c>
      <c r="W99" s="452">
        <f t="shared" si="3"/>
        <v>0</v>
      </c>
      <c r="X99" s="452">
        <f t="shared" si="4"/>
        <v>0</v>
      </c>
      <c r="Y99" s="452">
        <f t="shared" si="5"/>
        <v>0</v>
      </c>
    </row>
    <row r="100" spans="1:25" s="289" customFormat="1" ht="15" customHeight="1">
      <c r="A100" s="465"/>
      <c r="B100" s="477" t="str">
        <f>IF('Bendras vertinimas'!$B$38="","",'Bendras vertinimas'!$B$38)</f>
        <v>Tiekėjas 19</v>
      </c>
      <c r="C100" s="184"/>
      <c r="D100" s="184"/>
      <c r="E100" s="184"/>
      <c r="F100" s="184"/>
      <c r="G100" s="184"/>
      <c r="H100" s="446" t="str">
        <f t="shared" si="6"/>
        <v/>
      </c>
      <c r="I100" s="446" t="str">
        <f t="shared" si="7"/>
        <v/>
      </c>
      <c r="J100" s="446" t="str">
        <f t="shared" si="8"/>
        <v/>
      </c>
      <c r="K100" s="446" t="str">
        <f t="shared" si="9"/>
        <v/>
      </c>
      <c r="L100" s="446" t="str">
        <f t="shared" si="10"/>
        <v/>
      </c>
      <c r="M100" s="292"/>
      <c r="N100" s="741"/>
      <c r="O100" s="747"/>
      <c r="U100" s="452">
        <f t="shared" si="1"/>
        <v>0</v>
      </c>
      <c r="V100" s="452">
        <f t="shared" si="2"/>
        <v>0</v>
      </c>
      <c r="W100" s="452">
        <f t="shared" si="3"/>
        <v>0</v>
      </c>
      <c r="X100" s="452">
        <f t="shared" si="4"/>
        <v>0</v>
      </c>
      <c r="Y100" s="452">
        <f t="shared" si="5"/>
        <v>0</v>
      </c>
    </row>
    <row r="101" spans="1:25" s="289" customFormat="1" ht="15" customHeight="1">
      <c r="A101" s="465"/>
      <c r="B101" s="477" t="str">
        <f>IF('Bendras vertinimas'!$B$39="","",'Bendras vertinimas'!$B$39)</f>
        <v>Tiekėjas 20</v>
      </c>
      <c r="C101" s="184"/>
      <c r="D101" s="184"/>
      <c r="E101" s="184"/>
      <c r="F101" s="184"/>
      <c r="G101" s="184"/>
      <c r="H101" s="446" t="str">
        <f t="shared" si="6"/>
        <v/>
      </c>
      <c r="I101" s="446" t="str">
        <f t="shared" si="7"/>
        <v/>
      </c>
      <c r="J101" s="446" t="str">
        <f t="shared" si="8"/>
        <v/>
      </c>
      <c r="K101" s="446" t="str">
        <f t="shared" si="9"/>
        <v/>
      </c>
      <c r="L101" s="446" t="str">
        <f t="shared" si="10"/>
        <v/>
      </c>
      <c r="M101" s="292"/>
      <c r="N101" s="741"/>
      <c r="O101" s="747"/>
      <c r="U101" s="452">
        <f t="shared" si="1"/>
        <v>0</v>
      </c>
      <c r="V101" s="452">
        <f t="shared" si="2"/>
        <v>0</v>
      </c>
      <c r="W101" s="452">
        <f t="shared" si="3"/>
        <v>0</v>
      </c>
      <c r="X101" s="452">
        <f t="shared" si="4"/>
        <v>0</v>
      </c>
      <c r="Y101" s="452">
        <f t="shared" si="5"/>
        <v>0</v>
      </c>
    </row>
    <row r="102" spans="1:25" s="289" customFormat="1" ht="9.9499999999999993" customHeight="1">
      <c r="A102" s="465"/>
      <c r="B102" s="444"/>
      <c r="C102" s="444"/>
      <c r="D102" s="444"/>
      <c r="E102" s="316"/>
      <c r="F102" s="316"/>
      <c r="G102" s="316"/>
      <c r="H102" s="316"/>
      <c r="I102" s="316"/>
      <c r="J102" s="316"/>
      <c r="K102" s="316"/>
      <c r="L102" s="292"/>
      <c r="M102" s="292"/>
      <c r="N102" s="741"/>
      <c r="O102" s="747"/>
      <c r="U102" s="481"/>
      <c r="V102" s="481"/>
    </row>
    <row r="103" spans="1:25" s="289" customFormat="1">
      <c r="A103" s="465"/>
      <c r="B103" s="472" t="s">
        <v>309</v>
      </c>
      <c r="C103" s="444"/>
      <c r="D103" s="444"/>
      <c r="E103" s="316"/>
      <c r="F103" s="316"/>
      <c r="G103" s="316"/>
      <c r="H103" s="316"/>
      <c r="I103" s="316"/>
      <c r="J103" s="316"/>
      <c r="K103" s="316"/>
      <c r="L103" s="292"/>
      <c r="M103" s="292"/>
      <c r="N103" s="694"/>
      <c r="O103" s="747"/>
      <c r="U103" s="481"/>
      <c r="V103" s="481"/>
    </row>
    <row r="104" spans="1:25" s="289" customFormat="1">
      <c r="A104" s="465"/>
      <c r="B104" s="1920" t="s">
        <v>6</v>
      </c>
      <c r="C104" s="1892" t="s">
        <v>896</v>
      </c>
      <c r="D104" s="1892"/>
      <c r="E104" s="1892"/>
      <c r="F104" s="1892"/>
      <c r="G104" s="1892"/>
      <c r="H104" s="1892"/>
      <c r="I104" s="316"/>
      <c r="J104" s="316"/>
      <c r="K104" s="316"/>
      <c r="L104" s="292"/>
      <c r="M104" s="292"/>
      <c r="N104" s="694"/>
      <c r="O104" s="747"/>
      <c r="U104" s="481"/>
      <c r="V104" s="481"/>
    </row>
    <row r="105" spans="1:25" s="289" customFormat="1" ht="18">
      <c r="A105" s="465"/>
      <c r="B105" s="2011"/>
      <c r="C105" s="445" t="s">
        <v>683</v>
      </c>
      <c r="D105" s="445" t="s">
        <v>701</v>
      </c>
      <c r="E105" s="445" t="s">
        <v>685</v>
      </c>
      <c r="F105" s="445" t="s">
        <v>713</v>
      </c>
      <c r="G105" s="445" t="s">
        <v>714</v>
      </c>
      <c r="H105" s="476" t="s">
        <v>992</v>
      </c>
      <c r="I105" s="316"/>
      <c r="J105" s="316"/>
      <c r="K105" s="316"/>
      <c r="L105" s="292"/>
      <c r="M105" s="292"/>
      <c r="N105" s="694"/>
      <c r="O105" s="747"/>
      <c r="U105" s="481"/>
      <c r="V105" s="481"/>
    </row>
    <row r="106" spans="1:25" s="289" customFormat="1">
      <c r="A106" s="465"/>
      <c r="B106" s="1921"/>
      <c r="C106" s="758" t="s">
        <v>145</v>
      </c>
      <c r="D106" s="758" t="s">
        <v>145</v>
      </c>
      <c r="E106" s="758" t="s">
        <v>145</v>
      </c>
      <c r="F106" s="758" t="s">
        <v>145</v>
      </c>
      <c r="G106" s="758" t="s">
        <v>145</v>
      </c>
      <c r="H106" s="758" t="s">
        <v>145</v>
      </c>
      <c r="I106" s="316"/>
      <c r="J106" s="316"/>
      <c r="K106" s="316"/>
      <c r="L106" s="292"/>
      <c r="M106" s="292"/>
      <c r="N106" s="694"/>
      <c r="O106" s="747"/>
      <c r="U106" s="481"/>
      <c r="V106" s="481"/>
    </row>
    <row r="107" spans="1:25" s="289" customFormat="1">
      <c r="A107" s="465"/>
      <c r="B107" s="477" t="str">
        <f>IF('Bendras vertinimas'!$B$20="","",'Bendras vertinimas'!$B$20)</f>
        <v>Tiekėjas 1</v>
      </c>
      <c r="C107" s="751">
        <f>IFERROR(IF(H82=$E$72,$E$72,H$72*H82/MAX($H$82:$H$101)),"")</f>
        <v>0</v>
      </c>
      <c r="D107" s="751">
        <f t="shared" ref="D107:G107" si="11">IFERROR(IF(I82=$E$72,$E$72,I$72*I82/MAX($H$82:$H$101)),"")</f>
        <v>0</v>
      </c>
      <c r="E107" s="751">
        <f t="shared" si="11"/>
        <v>0</v>
      </c>
      <c r="F107" s="751">
        <f t="shared" si="11"/>
        <v>0</v>
      </c>
      <c r="G107" s="751">
        <f t="shared" si="11"/>
        <v>0</v>
      </c>
      <c r="H107" s="751" t="str">
        <f>IF($M$72=0,"",IF(SUM(U82:Y82)&gt;0,'Bendras vertinimas'!$AS$18,IF(OR(SUM(C107:G107)*$M$72=0,$M$72=0),"",SUM(C107:G107)*$M$72)))</f>
        <v/>
      </c>
      <c r="I107" s="316"/>
      <c r="J107" s="316"/>
      <c r="K107" s="316"/>
      <c r="L107" s="292"/>
      <c r="M107" s="292"/>
      <c r="N107" s="694"/>
      <c r="O107" s="747"/>
      <c r="U107" s="481"/>
      <c r="V107" s="481"/>
    </row>
    <row r="108" spans="1:25" s="289" customFormat="1">
      <c r="A108" s="465"/>
      <c r="B108" s="477" t="str">
        <f>IF('Bendras vertinimas'!$B$21="","",'Bendras vertinimas'!$B$21)</f>
        <v>Tiekėjas 2</v>
      </c>
      <c r="C108" s="751">
        <f t="shared" ref="C108:C126" si="12">IFERROR(IF(H83=$E$72,$E$72,H$72*H83/MAX($H$82:$H$101)),"")</f>
        <v>0</v>
      </c>
      <c r="D108" s="751">
        <f t="shared" ref="D108:D126" si="13">IFERROR(IF(I83=$E$72,$E$72,I$72*I83/MAX($H$82:$H$101)),"")</f>
        <v>0</v>
      </c>
      <c r="E108" s="751">
        <f t="shared" ref="E108:E126" si="14">IFERROR(IF(J83=$E$72,$E$72,J$72*J83/MAX($H$82:$H$101)),"")</f>
        <v>0</v>
      </c>
      <c r="F108" s="751">
        <f t="shared" ref="F108:F126" si="15">IFERROR(IF(K83=$E$72,$E$72,K$72*K83/MAX($H$82:$H$101)),"")</f>
        <v>0</v>
      </c>
      <c r="G108" s="751">
        <f t="shared" ref="G108:G126" si="16">IFERROR(IF(L83=$E$72,$E$72,L$72*L83/MAX($H$82:$H$101)),"")</f>
        <v>0</v>
      </c>
      <c r="H108" s="751" t="str">
        <f>IF($M$72=0,"",IF(SUM(U83:Y83)&gt;0,'Bendras vertinimas'!$AS$18,IF(OR(SUM(C108:G108)*$M$72=0,$M$72=0),"",SUM(C108:G108)*$M$72)))</f>
        <v/>
      </c>
      <c r="I108" s="316"/>
      <c r="J108" s="316"/>
      <c r="K108" s="316"/>
      <c r="L108" s="292"/>
      <c r="M108" s="292"/>
      <c r="N108" s="694"/>
      <c r="O108" s="747"/>
      <c r="U108" s="481"/>
      <c r="V108" s="481"/>
    </row>
    <row r="109" spans="1:25" s="289" customFormat="1">
      <c r="A109" s="465"/>
      <c r="B109" s="477" t="str">
        <f>IF('Bendras vertinimas'!$B$22="","",'Bendras vertinimas'!$B$22)</f>
        <v>Tiekėjas 3</v>
      </c>
      <c r="C109" s="751">
        <f t="shared" si="12"/>
        <v>0</v>
      </c>
      <c r="D109" s="751">
        <f t="shared" si="13"/>
        <v>0</v>
      </c>
      <c r="E109" s="751">
        <f t="shared" si="14"/>
        <v>0</v>
      </c>
      <c r="F109" s="751">
        <f t="shared" si="15"/>
        <v>0</v>
      </c>
      <c r="G109" s="751">
        <f t="shared" si="16"/>
        <v>0</v>
      </c>
      <c r="H109" s="751" t="str">
        <f>IF($M$72=0,"",IF(SUM(U84:Y84)&gt;0,'Bendras vertinimas'!$AS$18,IF(OR(SUM(C109:G109)*$M$72=0,$M$72=0),"",SUM(C109:G109)*$M$72)))</f>
        <v/>
      </c>
      <c r="I109" s="316"/>
      <c r="J109" s="316"/>
      <c r="K109" s="316"/>
      <c r="L109" s="292"/>
      <c r="M109" s="292"/>
      <c r="N109" s="694"/>
      <c r="O109" s="747"/>
      <c r="U109" s="481"/>
      <c r="V109" s="481"/>
    </row>
    <row r="110" spans="1:25" s="289" customFormat="1">
      <c r="A110" s="465"/>
      <c r="B110" s="477" t="str">
        <f>IF('Bendras vertinimas'!$B$23="","",'Bendras vertinimas'!$B$23)</f>
        <v>Tiekėjas 4</v>
      </c>
      <c r="C110" s="751">
        <f t="shared" si="12"/>
        <v>0</v>
      </c>
      <c r="D110" s="751">
        <f t="shared" si="13"/>
        <v>0</v>
      </c>
      <c r="E110" s="751">
        <f t="shared" si="14"/>
        <v>0</v>
      </c>
      <c r="F110" s="751">
        <f t="shared" si="15"/>
        <v>0</v>
      </c>
      <c r="G110" s="751">
        <f t="shared" si="16"/>
        <v>0</v>
      </c>
      <c r="H110" s="751" t="str">
        <f>IF($M$72=0,"",IF(SUM(U85:Y85)&gt;0,'Bendras vertinimas'!$AS$18,IF(OR(SUM(C110:G110)*$M$72=0,$M$72=0),"",SUM(C110:G110)*$M$72)))</f>
        <v/>
      </c>
      <c r="I110" s="316"/>
      <c r="J110" s="316"/>
      <c r="K110" s="316"/>
      <c r="L110" s="292"/>
      <c r="M110" s="292"/>
      <c r="N110" s="694"/>
      <c r="O110" s="747"/>
      <c r="U110" s="481"/>
      <c r="V110" s="481"/>
    </row>
    <row r="111" spans="1:25" s="289" customFormat="1">
      <c r="A111" s="465"/>
      <c r="B111" s="477" t="str">
        <f>IF('Bendras vertinimas'!$B$24="","",'Bendras vertinimas'!$B$24)</f>
        <v>Tiekėjas 5</v>
      </c>
      <c r="C111" s="751">
        <f t="shared" si="12"/>
        <v>0</v>
      </c>
      <c r="D111" s="751">
        <f t="shared" si="13"/>
        <v>0</v>
      </c>
      <c r="E111" s="751">
        <f t="shared" si="14"/>
        <v>0</v>
      </c>
      <c r="F111" s="751">
        <f t="shared" si="15"/>
        <v>0</v>
      </c>
      <c r="G111" s="751">
        <f t="shared" si="16"/>
        <v>0</v>
      </c>
      <c r="H111" s="751" t="str">
        <f>IF($M$72=0,"",IF(SUM(U86:Y86)&gt;0,'Bendras vertinimas'!$AS$18,IF(OR(SUM(C111:G111)*$M$72=0,$M$72=0),"",SUM(C111:G111)*$M$72)))</f>
        <v/>
      </c>
      <c r="I111" s="316"/>
      <c r="J111" s="316"/>
      <c r="K111" s="316"/>
      <c r="L111" s="292"/>
      <c r="M111" s="292"/>
      <c r="N111" s="694"/>
      <c r="O111" s="747"/>
      <c r="U111" s="481"/>
      <c r="V111" s="481"/>
    </row>
    <row r="112" spans="1:25" s="289" customFormat="1">
      <c r="A112" s="465"/>
      <c r="B112" s="477" t="str">
        <f>IF('Bendras vertinimas'!$B$25="","",'Bendras vertinimas'!$B$25)</f>
        <v>Tiekėjas 6</v>
      </c>
      <c r="C112" s="751">
        <f t="shared" si="12"/>
        <v>0</v>
      </c>
      <c r="D112" s="751">
        <f t="shared" si="13"/>
        <v>0</v>
      </c>
      <c r="E112" s="751">
        <f t="shared" si="14"/>
        <v>0</v>
      </c>
      <c r="F112" s="751">
        <f t="shared" si="15"/>
        <v>0</v>
      </c>
      <c r="G112" s="751">
        <f t="shared" si="16"/>
        <v>0</v>
      </c>
      <c r="H112" s="751" t="str">
        <f>IF($M$72=0,"",IF(SUM(U87:Y87)&gt;0,'Bendras vertinimas'!$AS$18,IF(OR(SUM(C112:G112)*$M$72=0,$M$72=0),"",SUM(C112:G112)*$M$72)))</f>
        <v/>
      </c>
      <c r="I112" s="316"/>
      <c r="J112" s="316"/>
      <c r="K112" s="316"/>
      <c r="L112" s="292"/>
      <c r="M112" s="292"/>
      <c r="N112" s="694"/>
      <c r="O112" s="747"/>
      <c r="U112" s="481"/>
      <c r="V112" s="481"/>
    </row>
    <row r="113" spans="1:22" s="289" customFormat="1">
      <c r="A113" s="465"/>
      <c r="B113" s="477" t="str">
        <f>IF('Bendras vertinimas'!$B$26="","",'Bendras vertinimas'!$B$26)</f>
        <v>Tiekėjas 7</v>
      </c>
      <c r="C113" s="751">
        <f t="shared" si="12"/>
        <v>0</v>
      </c>
      <c r="D113" s="751">
        <f t="shared" si="13"/>
        <v>0</v>
      </c>
      <c r="E113" s="751">
        <f t="shared" si="14"/>
        <v>0</v>
      </c>
      <c r="F113" s="751">
        <f t="shared" si="15"/>
        <v>0</v>
      </c>
      <c r="G113" s="751">
        <f t="shared" si="16"/>
        <v>0</v>
      </c>
      <c r="H113" s="751" t="str">
        <f>IF($M$72=0,"",IF(SUM(U88:Y88)&gt;0,'Bendras vertinimas'!$AS$18,IF(OR(SUM(C113:G113)*$M$72=0,$M$72=0),"",SUM(C113:G113)*$M$72)))</f>
        <v/>
      </c>
      <c r="I113" s="316"/>
      <c r="J113" s="316"/>
      <c r="K113" s="316"/>
      <c r="L113" s="292"/>
      <c r="M113" s="292"/>
      <c r="N113" s="694"/>
      <c r="O113" s="747"/>
      <c r="U113" s="481"/>
      <c r="V113" s="481"/>
    </row>
    <row r="114" spans="1:22" s="289" customFormat="1">
      <c r="A114" s="465"/>
      <c r="B114" s="477" t="str">
        <f>IF('Bendras vertinimas'!$B$27="","",'Bendras vertinimas'!$B$27)</f>
        <v>Tiekėjas 8</v>
      </c>
      <c r="C114" s="751">
        <f t="shared" si="12"/>
        <v>0</v>
      </c>
      <c r="D114" s="751">
        <f t="shared" si="13"/>
        <v>0</v>
      </c>
      <c r="E114" s="751">
        <f t="shared" si="14"/>
        <v>0</v>
      </c>
      <c r="F114" s="751">
        <f t="shared" si="15"/>
        <v>0</v>
      </c>
      <c r="G114" s="751">
        <f t="shared" si="16"/>
        <v>0</v>
      </c>
      <c r="H114" s="751" t="str">
        <f>IF($M$72=0,"",IF(SUM(U89:Y89)&gt;0,'Bendras vertinimas'!$AS$18,IF(OR(SUM(C114:G114)*$M$72=0,$M$72=0),"",SUM(C114:G114)*$M$72)))</f>
        <v/>
      </c>
      <c r="I114" s="316"/>
      <c r="J114" s="316"/>
      <c r="K114" s="316"/>
      <c r="L114" s="292"/>
      <c r="M114" s="292"/>
      <c r="N114" s="694"/>
      <c r="O114" s="747"/>
      <c r="U114" s="481"/>
      <c r="V114" s="481"/>
    </row>
    <row r="115" spans="1:22" s="289" customFormat="1">
      <c r="A115" s="465"/>
      <c r="B115" s="477" t="str">
        <f>IF('Bendras vertinimas'!$B$28="","",'Bendras vertinimas'!$B$28)</f>
        <v>Tiekėjas 9</v>
      </c>
      <c r="C115" s="751">
        <f t="shared" si="12"/>
        <v>0</v>
      </c>
      <c r="D115" s="751">
        <f t="shared" si="13"/>
        <v>0</v>
      </c>
      <c r="E115" s="751">
        <f t="shared" si="14"/>
        <v>0</v>
      </c>
      <c r="F115" s="751">
        <f t="shared" si="15"/>
        <v>0</v>
      </c>
      <c r="G115" s="751">
        <f t="shared" si="16"/>
        <v>0</v>
      </c>
      <c r="H115" s="751" t="str">
        <f>IF($M$72=0,"",IF(SUM(U90:Y90)&gt;0,'Bendras vertinimas'!$AS$18,IF(OR(SUM(C115:G115)*$M$72=0,$M$72=0),"",SUM(C115:G115)*$M$72)))</f>
        <v/>
      </c>
      <c r="I115" s="316"/>
      <c r="J115" s="316"/>
      <c r="K115" s="316"/>
      <c r="L115" s="292"/>
      <c r="M115" s="292"/>
      <c r="N115" s="694"/>
      <c r="O115" s="747"/>
      <c r="U115" s="481"/>
      <c r="V115" s="481"/>
    </row>
    <row r="116" spans="1:22" s="289" customFormat="1">
      <c r="A116" s="465"/>
      <c r="B116" s="477" t="str">
        <f>IF('Bendras vertinimas'!$B$29="","",'Bendras vertinimas'!$B$29)</f>
        <v>Tiekėjas 10</v>
      </c>
      <c r="C116" s="751">
        <f t="shared" si="12"/>
        <v>0</v>
      </c>
      <c r="D116" s="751">
        <f t="shared" si="13"/>
        <v>0</v>
      </c>
      <c r="E116" s="751">
        <f t="shared" si="14"/>
        <v>0</v>
      </c>
      <c r="F116" s="751">
        <f t="shared" si="15"/>
        <v>0</v>
      </c>
      <c r="G116" s="751">
        <f t="shared" si="16"/>
        <v>0</v>
      </c>
      <c r="H116" s="751" t="str">
        <f>IF($M$72=0,"",IF(SUM(U91:Y91)&gt;0,'Bendras vertinimas'!$AS$18,IF(OR(SUM(C116:G116)*$M$72=0,$M$72=0),"",SUM(C116:G116)*$M$72)))</f>
        <v/>
      </c>
      <c r="I116" s="316"/>
      <c r="J116" s="316"/>
      <c r="K116" s="316"/>
      <c r="L116" s="292"/>
      <c r="M116" s="292"/>
      <c r="N116" s="694"/>
      <c r="O116" s="747"/>
      <c r="U116" s="481"/>
      <c r="V116" s="481"/>
    </row>
    <row r="117" spans="1:22" s="289" customFormat="1">
      <c r="A117" s="465"/>
      <c r="B117" s="477" t="str">
        <f>IF('Bendras vertinimas'!$B$30="","",'Bendras vertinimas'!$B$30)</f>
        <v>Tiekėjas 11</v>
      </c>
      <c r="C117" s="751">
        <f t="shared" si="12"/>
        <v>0</v>
      </c>
      <c r="D117" s="751">
        <f t="shared" si="13"/>
        <v>0</v>
      </c>
      <c r="E117" s="751">
        <f t="shared" si="14"/>
        <v>0</v>
      </c>
      <c r="F117" s="751">
        <f t="shared" si="15"/>
        <v>0</v>
      </c>
      <c r="G117" s="751">
        <f t="shared" si="16"/>
        <v>0</v>
      </c>
      <c r="H117" s="751" t="str">
        <f>IF($M$72=0,"",IF(SUM(U92:Y92)&gt;0,'Bendras vertinimas'!$AS$18,IF(OR(SUM(C117:G117)*$M$72=0,$M$72=0),"",SUM(C117:G117)*$M$72)))</f>
        <v/>
      </c>
      <c r="I117" s="316"/>
      <c r="J117" s="316"/>
      <c r="K117" s="316"/>
      <c r="L117" s="292"/>
      <c r="M117" s="292"/>
      <c r="N117" s="694"/>
      <c r="O117" s="747"/>
      <c r="U117" s="481"/>
      <c r="V117" s="481"/>
    </row>
    <row r="118" spans="1:22" s="289" customFormat="1">
      <c r="A118" s="465"/>
      <c r="B118" s="477" t="str">
        <f>IF('Bendras vertinimas'!$B$31="","",'Bendras vertinimas'!$B$31)</f>
        <v>Tiekėjas 12</v>
      </c>
      <c r="C118" s="751">
        <f t="shared" si="12"/>
        <v>0</v>
      </c>
      <c r="D118" s="751">
        <f t="shared" si="13"/>
        <v>0</v>
      </c>
      <c r="E118" s="751">
        <f t="shared" si="14"/>
        <v>0</v>
      </c>
      <c r="F118" s="751">
        <f t="shared" si="15"/>
        <v>0</v>
      </c>
      <c r="G118" s="751">
        <f t="shared" si="16"/>
        <v>0</v>
      </c>
      <c r="H118" s="751" t="str">
        <f>IF($M$72=0,"",IF(SUM(U93:Y93)&gt;0,'Bendras vertinimas'!$AS$18,IF(OR(SUM(C118:G118)*$M$72=0,$M$72=0),"",SUM(C118:G118)*$M$72)))</f>
        <v/>
      </c>
      <c r="I118" s="316"/>
      <c r="J118" s="316"/>
      <c r="K118" s="316"/>
      <c r="L118" s="292"/>
      <c r="M118" s="292"/>
      <c r="N118" s="694"/>
      <c r="O118" s="747"/>
      <c r="U118" s="481"/>
      <c r="V118" s="481"/>
    </row>
    <row r="119" spans="1:22" s="289" customFormat="1">
      <c r="A119" s="465"/>
      <c r="B119" s="477" t="str">
        <f>IF('Bendras vertinimas'!$B$32="","",'Bendras vertinimas'!$B$32)</f>
        <v>Tiekėjas 13</v>
      </c>
      <c r="C119" s="751">
        <f t="shared" si="12"/>
        <v>0</v>
      </c>
      <c r="D119" s="751">
        <f t="shared" si="13"/>
        <v>0</v>
      </c>
      <c r="E119" s="751">
        <f t="shared" si="14"/>
        <v>0</v>
      </c>
      <c r="F119" s="751">
        <f t="shared" si="15"/>
        <v>0</v>
      </c>
      <c r="G119" s="751">
        <f t="shared" si="16"/>
        <v>0</v>
      </c>
      <c r="H119" s="751" t="str">
        <f>IF($M$72=0,"",IF(SUM(U94:Y94)&gt;0,'Bendras vertinimas'!$AS$18,IF(OR(SUM(C119:G119)*$M$72=0,$M$72=0),"",SUM(C119:G119)*$M$72)))</f>
        <v/>
      </c>
      <c r="I119" s="316"/>
      <c r="J119" s="316"/>
      <c r="K119" s="316"/>
      <c r="L119" s="292"/>
      <c r="M119" s="292"/>
      <c r="N119" s="694"/>
      <c r="O119" s="747"/>
      <c r="U119" s="481"/>
      <c r="V119" s="481"/>
    </row>
    <row r="120" spans="1:22" s="289" customFormat="1">
      <c r="A120" s="465"/>
      <c r="B120" s="477" t="str">
        <f>IF('Bendras vertinimas'!$B$33="","",'Bendras vertinimas'!$B$33)</f>
        <v>Tiekėjas 14</v>
      </c>
      <c r="C120" s="751">
        <f t="shared" si="12"/>
        <v>0</v>
      </c>
      <c r="D120" s="751">
        <f t="shared" si="13"/>
        <v>0</v>
      </c>
      <c r="E120" s="751">
        <f t="shared" si="14"/>
        <v>0</v>
      </c>
      <c r="F120" s="751">
        <f t="shared" si="15"/>
        <v>0</v>
      </c>
      <c r="G120" s="751">
        <f t="shared" si="16"/>
        <v>0</v>
      </c>
      <c r="H120" s="751" t="str">
        <f>IF($M$72=0,"",IF(SUM(U95:Y95)&gt;0,'Bendras vertinimas'!$AS$18,IF(OR(SUM(C120:G120)*$M$72=0,$M$72=0),"",SUM(C120:G120)*$M$72)))</f>
        <v/>
      </c>
      <c r="I120" s="316"/>
      <c r="J120" s="316"/>
      <c r="K120" s="316"/>
      <c r="L120" s="292"/>
      <c r="M120" s="292"/>
      <c r="N120" s="694"/>
      <c r="O120" s="747"/>
      <c r="U120" s="481"/>
      <c r="V120" s="481"/>
    </row>
    <row r="121" spans="1:22" s="289" customFormat="1">
      <c r="A121" s="465"/>
      <c r="B121" s="477" t="str">
        <f>IF('Bendras vertinimas'!$B$34="","",'Bendras vertinimas'!$B$34)</f>
        <v>Tiekėjas 15</v>
      </c>
      <c r="C121" s="751">
        <f t="shared" si="12"/>
        <v>0</v>
      </c>
      <c r="D121" s="751">
        <f t="shared" si="13"/>
        <v>0</v>
      </c>
      <c r="E121" s="751">
        <f t="shared" si="14"/>
        <v>0</v>
      </c>
      <c r="F121" s="751">
        <f t="shared" si="15"/>
        <v>0</v>
      </c>
      <c r="G121" s="751">
        <f t="shared" si="16"/>
        <v>0</v>
      </c>
      <c r="H121" s="751" t="str">
        <f>IF($M$72=0,"",IF(SUM(U96:Y96)&gt;0,'Bendras vertinimas'!$AS$18,IF(OR(SUM(C121:G121)*$M$72=0,$M$72=0),"",SUM(C121:G121)*$M$72)))</f>
        <v/>
      </c>
      <c r="I121" s="316"/>
      <c r="J121" s="316"/>
      <c r="K121" s="316"/>
      <c r="L121" s="292"/>
      <c r="M121" s="292"/>
      <c r="N121" s="694"/>
      <c r="O121" s="747"/>
      <c r="U121" s="481"/>
      <c r="V121" s="481"/>
    </row>
    <row r="122" spans="1:22" s="289" customFormat="1">
      <c r="A122" s="465"/>
      <c r="B122" s="477" t="str">
        <f>IF('Bendras vertinimas'!$B$35="","",'Bendras vertinimas'!$B$35)</f>
        <v>Tiekėjas 16</v>
      </c>
      <c r="C122" s="751">
        <f t="shared" si="12"/>
        <v>0</v>
      </c>
      <c r="D122" s="751">
        <f t="shared" si="13"/>
        <v>0</v>
      </c>
      <c r="E122" s="751">
        <f t="shared" si="14"/>
        <v>0</v>
      </c>
      <c r="F122" s="751">
        <f t="shared" si="15"/>
        <v>0</v>
      </c>
      <c r="G122" s="751">
        <f t="shared" si="16"/>
        <v>0</v>
      </c>
      <c r="H122" s="751" t="str">
        <f>IF($M$72=0,"",IF(SUM(U97:Y97)&gt;0,'Bendras vertinimas'!$AS$18,IF(OR(SUM(C122:G122)*$M$72=0,$M$72=0),"",SUM(C122:G122)*$M$72)))</f>
        <v/>
      </c>
      <c r="I122" s="316"/>
      <c r="J122" s="316"/>
      <c r="K122" s="316"/>
      <c r="L122" s="292"/>
      <c r="M122" s="292"/>
      <c r="N122" s="694"/>
      <c r="O122" s="747"/>
      <c r="U122" s="481"/>
      <c r="V122" s="481"/>
    </row>
    <row r="123" spans="1:22" s="289" customFormat="1">
      <c r="A123" s="465"/>
      <c r="B123" s="477" t="str">
        <f>IF('Bendras vertinimas'!$B$36="","",'Bendras vertinimas'!$B$36)</f>
        <v>Tiekėjas 17</v>
      </c>
      <c r="C123" s="751">
        <f t="shared" si="12"/>
        <v>0</v>
      </c>
      <c r="D123" s="751">
        <f t="shared" si="13"/>
        <v>0</v>
      </c>
      <c r="E123" s="751">
        <f t="shared" si="14"/>
        <v>0</v>
      </c>
      <c r="F123" s="751">
        <f t="shared" si="15"/>
        <v>0</v>
      </c>
      <c r="G123" s="751">
        <f t="shared" si="16"/>
        <v>0</v>
      </c>
      <c r="H123" s="751" t="str">
        <f>IF($M$72=0,"",IF(SUM(U98:Y98)&gt;0,'Bendras vertinimas'!$AS$18,IF(OR(SUM(C123:G123)*$M$72=0,$M$72=0),"",SUM(C123:G123)*$M$72)))</f>
        <v/>
      </c>
      <c r="I123" s="316"/>
      <c r="J123" s="316"/>
      <c r="K123" s="316"/>
      <c r="L123" s="292"/>
      <c r="M123" s="292"/>
      <c r="N123" s="694"/>
      <c r="O123" s="747"/>
      <c r="U123" s="481"/>
      <c r="V123" s="481"/>
    </row>
    <row r="124" spans="1:22" s="289" customFormat="1">
      <c r="A124" s="465"/>
      <c r="B124" s="477" t="str">
        <f>IF('Bendras vertinimas'!$B$37="","",'Bendras vertinimas'!$B$37)</f>
        <v>Tiekėjas 18</v>
      </c>
      <c r="C124" s="751">
        <f t="shared" si="12"/>
        <v>0</v>
      </c>
      <c r="D124" s="751">
        <f t="shared" si="13"/>
        <v>0</v>
      </c>
      <c r="E124" s="751">
        <f t="shared" si="14"/>
        <v>0</v>
      </c>
      <c r="F124" s="751">
        <f t="shared" si="15"/>
        <v>0</v>
      </c>
      <c r="G124" s="751">
        <f t="shared" si="16"/>
        <v>0</v>
      </c>
      <c r="H124" s="751" t="str">
        <f>IF($M$72=0,"",IF(SUM(U99:Y99)&gt;0,'Bendras vertinimas'!$AS$18,IF(OR(SUM(C124:G124)*$M$72=0,$M$72=0),"",SUM(C124:G124)*$M$72)))</f>
        <v/>
      </c>
      <c r="I124" s="316"/>
      <c r="J124" s="316"/>
      <c r="K124" s="316"/>
      <c r="L124" s="292"/>
      <c r="M124" s="292"/>
      <c r="N124" s="694"/>
      <c r="O124" s="747"/>
      <c r="U124" s="481"/>
      <c r="V124" s="481"/>
    </row>
    <row r="125" spans="1:22" s="289" customFormat="1">
      <c r="A125" s="465"/>
      <c r="B125" s="477" t="str">
        <f>IF('Bendras vertinimas'!$B$38="","",'Bendras vertinimas'!$B$38)</f>
        <v>Tiekėjas 19</v>
      </c>
      <c r="C125" s="751">
        <f t="shared" si="12"/>
        <v>0</v>
      </c>
      <c r="D125" s="751">
        <f t="shared" si="13"/>
        <v>0</v>
      </c>
      <c r="E125" s="751">
        <f t="shared" si="14"/>
        <v>0</v>
      </c>
      <c r="F125" s="751">
        <f t="shared" si="15"/>
        <v>0</v>
      </c>
      <c r="G125" s="751">
        <f t="shared" si="16"/>
        <v>0</v>
      </c>
      <c r="H125" s="751" t="str">
        <f>IF($M$72=0,"",IF(SUM(U100:Y100)&gt;0,'Bendras vertinimas'!$AS$18,IF(OR(SUM(C125:G125)*$M$72=0,$M$72=0),"",SUM(C125:G125)*$M$72)))</f>
        <v/>
      </c>
      <c r="I125" s="316"/>
      <c r="J125" s="316"/>
      <c r="K125" s="316"/>
      <c r="L125" s="292"/>
      <c r="M125" s="292"/>
      <c r="N125" s="694"/>
      <c r="O125" s="747"/>
      <c r="U125" s="481"/>
      <c r="V125" s="481"/>
    </row>
    <row r="126" spans="1:22" s="289" customFormat="1">
      <c r="A126" s="465"/>
      <c r="B126" s="477" t="str">
        <f>IF('Bendras vertinimas'!$B$39="","",'Bendras vertinimas'!$B$39)</f>
        <v>Tiekėjas 20</v>
      </c>
      <c r="C126" s="751">
        <f t="shared" si="12"/>
        <v>0</v>
      </c>
      <c r="D126" s="751">
        <f t="shared" si="13"/>
        <v>0</v>
      </c>
      <c r="E126" s="751">
        <f t="shared" si="14"/>
        <v>0</v>
      </c>
      <c r="F126" s="751">
        <f t="shared" si="15"/>
        <v>0</v>
      </c>
      <c r="G126" s="751">
        <f t="shared" si="16"/>
        <v>0</v>
      </c>
      <c r="H126" s="751" t="str">
        <f>IF($M$72=0,"",IF(SUM(U101:Y101)&gt;0,'Bendras vertinimas'!$AS$18,IF(OR(SUM(C126:G126)*$M$72=0,$M$72=0),"",SUM(C126:G126)*$M$72)))</f>
        <v/>
      </c>
      <c r="I126" s="316"/>
      <c r="J126" s="316"/>
      <c r="K126" s="316"/>
      <c r="L126" s="292"/>
      <c r="M126" s="292"/>
      <c r="N126" s="694"/>
      <c r="O126" s="747"/>
      <c r="U126" s="481"/>
      <c r="V126" s="481"/>
    </row>
    <row r="127" spans="1:22" s="289" customFormat="1" ht="9.9499999999999993" customHeight="1">
      <c r="A127" s="465"/>
      <c r="B127" s="292"/>
      <c r="C127" s="292"/>
      <c r="D127" s="292"/>
      <c r="E127" s="292"/>
      <c r="F127" s="292"/>
      <c r="G127" s="292"/>
      <c r="H127" s="292"/>
      <c r="I127" s="292"/>
      <c r="J127" s="292"/>
      <c r="K127" s="292"/>
      <c r="L127" s="292"/>
      <c r="M127" s="292"/>
      <c r="N127" s="694"/>
      <c r="O127" s="747"/>
      <c r="U127" s="481"/>
      <c r="V127" s="481"/>
    </row>
    <row r="128" spans="1:22" s="289" customFormat="1" ht="5.0999999999999996" customHeight="1">
      <c r="A128" s="465"/>
      <c r="B128" s="465"/>
      <c r="C128" s="465"/>
      <c r="D128" s="465"/>
      <c r="E128" s="465"/>
      <c r="F128" s="465"/>
      <c r="G128" s="465"/>
      <c r="H128" s="465"/>
      <c r="I128" s="465"/>
      <c r="J128" s="465"/>
      <c r="K128" s="465"/>
      <c r="L128" s="465"/>
      <c r="M128" s="465"/>
      <c r="N128" s="759"/>
      <c r="O128" s="747"/>
      <c r="U128" s="481"/>
      <c r="V128" s="481"/>
    </row>
    <row r="129" spans="1:22" s="289" customFormat="1">
      <c r="A129" s="292"/>
      <c r="B129" s="292"/>
      <c r="C129" s="292"/>
      <c r="D129" s="292"/>
      <c r="E129" s="292"/>
      <c r="F129" s="292"/>
      <c r="G129" s="292"/>
      <c r="H129" s="292"/>
      <c r="I129" s="292"/>
      <c r="J129" s="292"/>
      <c r="K129" s="292"/>
      <c r="L129" s="142"/>
      <c r="M129" s="158" t="s">
        <v>631</v>
      </c>
      <c r="N129" s="694"/>
      <c r="O129" s="760"/>
      <c r="U129" s="481"/>
      <c r="V129" s="481"/>
    </row>
    <row r="130" spans="1:22">
      <c r="O130" s="760"/>
    </row>
    <row r="131" spans="1:22">
      <c r="O131" s="760"/>
    </row>
    <row r="132" spans="1:22">
      <c r="O132" s="760"/>
    </row>
    <row r="133" spans="1:22">
      <c r="O133" s="760"/>
    </row>
    <row r="134" spans="1:22">
      <c r="O134" s="760"/>
    </row>
    <row r="135" spans="1:22">
      <c r="H135" s="71"/>
      <c r="I135" s="71"/>
      <c r="J135" s="71"/>
      <c r="K135" s="71"/>
      <c r="L135" s="71"/>
      <c r="O135" s="760"/>
    </row>
    <row r="136" spans="1:22" hidden="1">
      <c r="H136" s="222">
        <f>IF(U29=TRUE,L29,0)</f>
        <v>0</v>
      </c>
      <c r="I136" s="222">
        <f>IF(U30=TRUE,L30,0)</f>
        <v>0</v>
      </c>
      <c r="J136" s="222">
        <f>IF(U31=TRUE,L31,0)</f>
        <v>0</v>
      </c>
      <c r="K136" s="222">
        <f>IF(U32=TRUE,L32,0)</f>
        <v>0</v>
      </c>
      <c r="L136" s="222">
        <f>IF(U33=TRUE,L33,0)</f>
        <v>0</v>
      </c>
      <c r="M136" s="307" t="s">
        <v>123</v>
      </c>
      <c r="N136" s="289"/>
      <c r="O136" s="760"/>
    </row>
    <row r="137" spans="1:22" hidden="1">
      <c r="H137" s="307">
        <f>IF(H136=0,0,MAX($G137:G137)+1)</f>
        <v>0</v>
      </c>
      <c r="I137" s="307">
        <f>IF(I136=0,0,MAX($G137:H137)+1)</f>
        <v>0</v>
      </c>
      <c r="J137" s="307">
        <f>IF(J136=0,0,MAX($G137:I137)+1)</f>
        <v>0</v>
      </c>
      <c r="K137" s="307">
        <f>IF(K136=0,0,MAX($G137:J137)+1)</f>
        <v>0</v>
      </c>
      <c r="L137" s="307">
        <f>IF(L136=0,0,MAX($G137:K137)+1)</f>
        <v>0</v>
      </c>
      <c r="M137" s="307" t="s">
        <v>394</v>
      </c>
      <c r="N137" s="307"/>
    </row>
    <row r="138" spans="1:22" hidden="1">
      <c r="H138" s="307">
        <f>IFERROR(IF(H136=0,0,H136/SUM($H136:$L136)),"")</f>
        <v>0</v>
      </c>
      <c r="I138" s="307">
        <f>IFERROR(IF(I136=0,0,I136/SUM($H136:$L136)),"")</f>
        <v>0</v>
      </c>
      <c r="J138" s="307">
        <f>IFERROR(IF(J136=0,0,J136/SUM($H136:$L136)),"")</f>
        <v>0</v>
      </c>
      <c r="K138" s="307">
        <f>IFERROR(IF(K136=0,0,K136/SUM($H136:$L136)),"")</f>
        <v>0</v>
      </c>
      <c r="L138" s="307">
        <f>IFERROR(IF(L136=0,0,L136/SUM($H136:$L136)),"")</f>
        <v>0</v>
      </c>
      <c r="M138" s="307" t="s">
        <v>395</v>
      </c>
      <c r="N138" s="307"/>
    </row>
    <row r="139" spans="1:22" hidden="1">
      <c r="H139" s="307">
        <f>ROUND(H138,$N139)</f>
        <v>0</v>
      </c>
      <c r="I139" s="307">
        <f>ROUND(I138,$N139)</f>
        <v>0</v>
      </c>
      <c r="J139" s="307">
        <f>ROUND(J138,$N139)</f>
        <v>0</v>
      </c>
      <c r="K139" s="307">
        <f>ROUND(K138,$N139)</f>
        <v>0</v>
      </c>
      <c r="L139" s="307">
        <f>ROUND(L138,$N139)</f>
        <v>0</v>
      </c>
      <c r="M139" s="307" t="s">
        <v>396</v>
      </c>
      <c r="N139" s="307">
        <v>3</v>
      </c>
    </row>
    <row r="140" spans="1:22" hidden="1">
      <c r="H140" s="307">
        <f>IF(H137=MAX($H137:$L137),0,1)</f>
        <v>0</v>
      </c>
      <c r="I140" s="307">
        <f>IF(I137=MAX($H137:$L137),0,1)</f>
        <v>0</v>
      </c>
      <c r="J140" s="307">
        <f>IF(J137=MAX($H137:$L137),0,1)</f>
        <v>0</v>
      </c>
      <c r="K140" s="307">
        <f>IF(K137=MAX($H137:$L137),0,1)</f>
        <v>0</v>
      </c>
      <c r="L140" s="307">
        <f>IF(L137=MAX($H137:$L137),0,1)</f>
        <v>0</v>
      </c>
      <c r="M140" s="307"/>
      <c r="N140" s="307"/>
    </row>
    <row r="141" spans="1:22" hidden="1">
      <c r="H141" s="307">
        <f>IF(H140=0,1-SUMIFS($H139:$L139,$H140:$L140,1),H139)</f>
        <v>1</v>
      </c>
      <c r="I141" s="307">
        <f>IF(I140=0,1-SUMIFS($H139:$L139,$H140:$L140,1),I139)</f>
        <v>1</v>
      </c>
      <c r="J141" s="307">
        <f>IF(J140=0,1-SUMIFS($H139:$L139,$H140:$L140,1),J139)</f>
        <v>1</v>
      </c>
      <c r="K141" s="307">
        <f>IF(K140=0,1-SUMIFS($H139:$L139,$H140:$L140,1),K139)</f>
        <v>1</v>
      </c>
      <c r="L141" s="307">
        <f>IF(L140=0,1-SUMIFS($H139:$L139,$H140:$L140,1),L139)</f>
        <v>1</v>
      </c>
      <c r="M141" s="307" t="s">
        <v>397</v>
      </c>
      <c r="N141" s="307">
        <f>SUM(H141:L141)</f>
        <v>5</v>
      </c>
    </row>
    <row r="142" spans="1:22" hidden="1"/>
    <row r="143" spans="1:22" hidden="1">
      <c r="C143" s="222">
        <f>V29</f>
        <v>1</v>
      </c>
      <c r="D143" s="222">
        <f>V30</f>
        <v>1</v>
      </c>
      <c r="E143" s="222">
        <f>V31</f>
        <v>1</v>
      </c>
      <c r="F143" s="222">
        <f>V32</f>
        <v>1</v>
      </c>
      <c r="G143" s="222">
        <f>V33</f>
        <v>1</v>
      </c>
      <c r="H143" s="222">
        <f>C143</f>
        <v>1</v>
      </c>
      <c r="I143" s="222">
        <f>D143</f>
        <v>1</v>
      </c>
      <c r="J143" s="222">
        <f>E143</f>
        <v>1</v>
      </c>
      <c r="K143" s="222">
        <f>F143</f>
        <v>1</v>
      </c>
      <c r="L143" s="222">
        <f>G143</f>
        <v>1</v>
      </c>
    </row>
  </sheetData>
  <sheetProtection algorithmName="SHA-512" hashValue="WBmIRe/vI4+BUU2+p5ifjQzfZ4xIBPAr1sQUxfm9TCF48owSHr2XUHZj1Jr+R9oJTIwwjalvQY60Ff48kcZAvQ==" saltValue="rpGM81yzDFy3cC964HHlCQ==" spinCount="100000" sheet="1" objects="1" scenarios="1"/>
  <customSheetViews>
    <customSheetView guid="{AE7FCA23-A141-42BB-B68F-DD99A7DC8BEA}" scale="110" showPageBreaks="1" showGridLines="0" printArea="1" hiddenRows="1" hiddenColumns="1" topLeftCell="A34">
      <selection activeCell="B20" sqref="B20:B21"/>
      <rowBreaks count="1" manualBreakCount="1">
        <brk id="100" max="16383" man="1"/>
      </rowBreaks>
      <pageMargins left="0.39370078740157483" right="0.39370078740157483" top="0.39370078740157483" bottom="0.19685039370078741" header="0.74803149606299213" footer="0.74803149606299213"/>
      <printOptions horizontalCentered="1"/>
      <pageSetup paperSize="9" fitToWidth="0" fitToHeight="0" orientation="landscape" r:id="rId1"/>
      <headerFooter alignWithMargins="0"/>
    </customSheetView>
    <customSheetView guid="{A2242E59-B958-429D-B3CE-85E415A7ABA5}" showGridLines="0" hiddenRows="1" hiddenColumns="1" topLeftCell="A48">
      <selection activeCell="I83" sqref="I83"/>
      <rowBreaks count="1" manualBreakCount="1">
        <brk id="98" max="16383" man="1"/>
      </rowBreaks>
      <pageMargins left="0.39370078740157483" right="0.39370078740157483" top="0.39370078740157483" bottom="0.19685039370078741" header="0.74803149606299213" footer="0.74803149606299213"/>
      <printOptions horizontalCentered="1"/>
      <pageSetup paperSize="9" fitToWidth="0" fitToHeight="0" orientation="landscape" r:id="rId2"/>
      <headerFooter alignWithMargins="0"/>
    </customSheetView>
  </customSheetViews>
  <mergeCells count="33">
    <mergeCell ref="C104:H104"/>
    <mergeCell ref="C79:G79"/>
    <mergeCell ref="H79:L79"/>
    <mergeCell ref="B77:N77"/>
    <mergeCell ref="B79:B81"/>
    <mergeCell ref="B104:B106"/>
    <mergeCell ref="B35:M36"/>
    <mergeCell ref="C38:M40"/>
    <mergeCell ref="E69:E70"/>
    <mergeCell ref="A1:O1"/>
    <mergeCell ref="A7:O7"/>
    <mergeCell ref="A10:N10"/>
    <mergeCell ref="B46:M46"/>
    <mergeCell ref="C48:M51"/>
    <mergeCell ref="A57:N57"/>
    <mergeCell ref="B63:N64"/>
    <mergeCell ref="B67:D69"/>
    <mergeCell ref="B71:D73"/>
    <mergeCell ref="B74:D74"/>
    <mergeCell ref="B16:B19"/>
    <mergeCell ref="C16:L19"/>
    <mergeCell ref="C15:L15"/>
    <mergeCell ref="B23:H25"/>
    <mergeCell ref="B26:H26"/>
    <mergeCell ref="C42:M45"/>
    <mergeCell ref="B20:B21"/>
    <mergeCell ref="C20:L21"/>
    <mergeCell ref="B28:J28"/>
    <mergeCell ref="C29:J29"/>
    <mergeCell ref="C30:J30"/>
    <mergeCell ref="C31:J31"/>
    <mergeCell ref="C32:J32"/>
    <mergeCell ref="C33:J33"/>
  </mergeCells>
  <conditionalFormatting sqref="B29:L33">
    <cfRule type="expression" dxfId="72" priority="4">
      <formula>$V29=1</formula>
    </cfRule>
  </conditionalFormatting>
  <conditionalFormatting sqref="C107:G126 C81:L101">
    <cfRule type="expression" dxfId="71" priority="42">
      <formula>C$143=1</formula>
    </cfRule>
  </conditionalFormatting>
  <conditionalFormatting sqref="C82:G101">
    <cfRule type="expression" dxfId="70" priority="195">
      <formula>U82=1</formula>
    </cfRule>
  </conditionalFormatting>
  <dataValidations disablePrompts="1" count="2">
    <dataValidation type="list" allowBlank="1" showInputMessage="1" showErrorMessage="1" sqref="E74">
      <formula1>$W$72:$W$73</formula1>
    </dataValidation>
    <dataValidation type="list" allowBlank="1" showInputMessage="1" showErrorMessage="1" sqref="F74">
      <formula1>$X$72:$X$73</formula1>
    </dataValidation>
  </dataValidations>
  <printOptions horizontalCentered="1"/>
  <pageMargins left="0.39370078740157483" right="0.39370078740157483" top="0.39370078740157483" bottom="0.19685039370078741" header="0.74803149606299213" footer="0.74803149606299213"/>
  <pageSetup paperSize="9" fitToWidth="0" fitToHeight="0" orientation="landscape" r:id="rId3"/>
  <headerFooter alignWithMargins="0"/>
  <rowBreaks count="1" manualBreakCount="1">
    <brk id="104"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103433" r:id="rId6" name="Check Box 9">
              <controlPr locked="0" defaultSize="0" autoFill="0" autoLine="0" autoPict="0">
                <anchor moveWithCells="1">
                  <from>
                    <xdr:col>10</xdr:col>
                    <xdr:colOff>190500</xdr:colOff>
                    <xdr:row>28</xdr:row>
                    <xdr:rowOff>66675</xdr:rowOff>
                  </from>
                  <to>
                    <xdr:col>10</xdr:col>
                    <xdr:colOff>466725</xdr:colOff>
                    <xdr:row>28</xdr:row>
                    <xdr:rowOff>295275</xdr:rowOff>
                  </to>
                </anchor>
              </controlPr>
            </control>
          </mc:Choice>
        </mc:AlternateContent>
        <mc:AlternateContent xmlns:mc="http://schemas.openxmlformats.org/markup-compatibility/2006">
          <mc:Choice Requires="x14">
            <control shapeId="103434" r:id="rId7" name="Check Box 10">
              <controlPr locked="0" defaultSize="0" autoFill="0" autoLine="0" autoPict="0">
                <anchor moveWithCells="1">
                  <from>
                    <xdr:col>10</xdr:col>
                    <xdr:colOff>190500</xdr:colOff>
                    <xdr:row>29</xdr:row>
                    <xdr:rowOff>66675</xdr:rowOff>
                  </from>
                  <to>
                    <xdr:col>10</xdr:col>
                    <xdr:colOff>466725</xdr:colOff>
                    <xdr:row>29</xdr:row>
                    <xdr:rowOff>295275</xdr:rowOff>
                  </to>
                </anchor>
              </controlPr>
            </control>
          </mc:Choice>
        </mc:AlternateContent>
        <mc:AlternateContent xmlns:mc="http://schemas.openxmlformats.org/markup-compatibility/2006">
          <mc:Choice Requires="x14">
            <control shapeId="103435" r:id="rId8" name="Check Box 11">
              <controlPr locked="0" defaultSize="0" autoFill="0" autoLine="0" autoPict="0">
                <anchor moveWithCells="1">
                  <from>
                    <xdr:col>10</xdr:col>
                    <xdr:colOff>190500</xdr:colOff>
                    <xdr:row>30</xdr:row>
                    <xdr:rowOff>66675</xdr:rowOff>
                  </from>
                  <to>
                    <xdr:col>10</xdr:col>
                    <xdr:colOff>466725</xdr:colOff>
                    <xdr:row>30</xdr:row>
                    <xdr:rowOff>295275</xdr:rowOff>
                  </to>
                </anchor>
              </controlPr>
            </control>
          </mc:Choice>
        </mc:AlternateContent>
        <mc:AlternateContent xmlns:mc="http://schemas.openxmlformats.org/markup-compatibility/2006">
          <mc:Choice Requires="x14">
            <control shapeId="103436" r:id="rId9" name="Check Box 12">
              <controlPr locked="0" defaultSize="0" autoFill="0" autoLine="0" autoPict="0">
                <anchor moveWithCells="1">
                  <from>
                    <xdr:col>10</xdr:col>
                    <xdr:colOff>190500</xdr:colOff>
                    <xdr:row>31</xdr:row>
                    <xdr:rowOff>66675</xdr:rowOff>
                  </from>
                  <to>
                    <xdr:col>10</xdr:col>
                    <xdr:colOff>466725</xdr:colOff>
                    <xdr:row>31</xdr:row>
                    <xdr:rowOff>295275</xdr:rowOff>
                  </to>
                </anchor>
              </controlPr>
            </control>
          </mc:Choice>
        </mc:AlternateContent>
        <mc:AlternateContent xmlns:mc="http://schemas.openxmlformats.org/markup-compatibility/2006">
          <mc:Choice Requires="x14">
            <control shapeId="103437" r:id="rId10" name="Check Box 13">
              <controlPr locked="0" defaultSize="0" autoFill="0" autoLine="0" autoPict="0">
                <anchor moveWithCells="1">
                  <from>
                    <xdr:col>10</xdr:col>
                    <xdr:colOff>190500</xdr:colOff>
                    <xdr:row>32</xdr:row>
                    <xdr:rowOff>66675</xdr:rowOff>
                  </from>
                  <to>
                    <xdr:col>10</xdr:col>
                    <xdr:colOff>466725</xdr:colOff>
                    <xdr:row>32</xdr:row>
                    <xdr:rowOff>295275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Z141"/>
  <sheetViews>
    <sheetView showGridLines="0" showRowColHeaders="0" workbookViewId="0">
      <selection activeCell="L33" sqref="L33"/>
    </sheetView>
  </sheetViews>
  <sheetFormatPr defaultRowHeight="15"/>
  <cols>
    <col min="1" max="1" width="4.42578125" style="723" customWidth="1"/>
    <col min="2" max="2" width="18.42578125" style="723" customWidth="1"/>
    <col min="3" max="3" width="9.85546875" style="723" customWidth="1"/>
    <col min="4" max="9" width="9.140625" style="218" customWidth="1"/>
    <col min="10" max="10" width="7.28515625" style="218" customWidth="1"/>
    <col min="11" max="11" width="9.140625" style="218" customWidth="1"/>
    <col min="12" max="12" width="8.140625" style="218" customWidth="1"/>
    <col min="13" max="13" width="11.42578125" style="218" customWidth="1"/>
    <col min="14" max="14" width="5.7109375" style="218" customWidth="1"/>
    <col min="15" max="15" width="0.85546875" style="218" customWidth="1"/>
    <col min="16" max="20" width="9.28515625" style="218" customWidth="1"/>
    <col min="21" max="21" width="9.28515625" style="1326" hidden="1" customWidth="1"/>
    <col min="22" max="25" width="9.28515625" style="218" hidden="1" customWidth="1"/>
    <col min="26" max="1014" width="9.28515625" style="218" customWidth="1"/>
    <col min="1015" max="1015" width="10.28515625" style="723" customWidth="1"/>
    <col min="1016" max="16384" width="9.140625" style="723"/>
  </cols>
  <sheetData>
    <row r="1" spans="1:28" ht="30" customHeight="1">
      <c r="A1" s="1895" t="s">
        <v>715</v>
      </c>
      <c r="B1" s="1895"/>
      <c r="C1" s="1895"/>
      <c r="D1" s="1895" t="s">
        <v>360</v>
      </c>
      <c r="E1" s="1895"/>
      <c r="F1" s="1895"/>
      <c r="G1" s="1895"/>
      <c r="H1" s="1895"/>
      <c r="I1" s="1895"/>
      <c r="J1" s="1895"/>
      <c r="K1" s="1895"/>
      <c r="L1" s="1895"/>
      <c r="M1" s="1895"/>
      <c r="N1" s="1895"/>
      <c r="O1" s="1895"/>
    </row>
    <row r="2" spans="1:28" ht="5.0999999999999996" customHeight="1">
      <c r="A2" s="541"/>
      <c r="B2" s="541"/>
      <c r="C2" s="724"/>
      <c r="D2" s="219"/>
      <c r="E2" s="219"/>
      <c r="F2" s="219"/>
      <c r="G2" s="219"/>
      <c r="H2" s="219"/>
      <c r="I2" s="219"/>
      <c r="J2" s="219"/>
    </row>
    <row r="3" spans="1:28">
      <c r="A3" s="289"/>
      <c r="B3" s="408" t="s">
        <v>214</v>
      </c>
      <c r="C3" s="724"/>
      <c r="D3" s="220"/>
    </row>
    <row r="4" spans="1:28" s="289" customFormat="1" ht="15" customHeight="1">
      <c r="B4" s="408" t="s">
        <v>267</v>
      </c>
      <c r="D4" s="454"/>
      <c r="E4" s="454"/>
      <c r="F4" s="454"/>
      <c r="G4" s="454"/>
      <c r="H4" s="454"/>
      <c r="I4" s="454"/>
      <c r="J4" s="454"/>
      <c r="K4" s="454"/>
      <c r="L4" s="292"/>
      <c r="M4" s="292"/>
      <c r="U4" s="1327"/>
    </row>
    <row r="5" spans="1:28" s="289" customFormat="1">
      <c r="B5" s="408" t="s">
        <v>294</v>
      </c>
      <c r="D5" s="454"/>
      <c r="E5" s="454"/>
      <c r="F5" s="454"/>
      <c r="G5" s="454"/>
      <c r="H5" s="454"/>
      <c r="I5" s="454"/>
      <c r="J5" s="454"/>
      <c r="K5" s="454"/>
      <c r="L5" s="292"/>
      <c r="M5" s="292"/>
      <c r="U5" s="1327"/>
    </row>
    <row r="6" spans="1:28" s="289" customFormat="1" ht="5.0999999999999996" customHeight="1">
      <c r="A6" s="541"/>
      <c r="B6" s="541"/>
      <c r="D6" s="549"/>
      <c r="E6" s="549"/>
      <c r="F6" s="549"/>
      <c r="G6" s="549"/>
      <c r="H6" s="549"/>
      <c r="I6" s="549"/>
      <c r="J6" s="549"/>
      <c r="K6" s="549"/>
      <c r="L6" s="292"/>
      <c r="M6" s="292"/>
      <c r="U6" s="1327"/>
    </row>
    <row r="7" spans="1:28" ht="30.75" customHeight="1">
      <c r="A7" s="2127" t="s">
        <v>1190</v>
      </c>
      <c r="B7" s="2127"/>
      <c r="C7" s="2127"/>
      <c r="D7" s="2127"/>
      <c r="E7" s="2127"/>
      <c r="F7" s="2127"/>
      <c r="G7" s="2127"/>
      <c r="H7" s="2127"/>
      <c r="I7" s="2127"/>
      <c r="J7" s="2127"/>
      <c r="K7" s="2127"/>
      <c r="L7" s="2127"/>
      <c r="M7" s="2127"/>
      <c r="N7" s="2127"/>
      <c r="O7" s="2127"/>
    </row>
    <row r="8" spans="1:28" s="289" customFormat="1" ht="15" customHeight="1">
      <c r="A8" s="586" t="s">
        <v>331</v>
      </c>
      <c r="B8" s="763"/>
      <c r="C8" s="763"/>
      <c r="D8" s="763"/>
      <c r="E8" s="763"/>
      <c r="F8" s="763"/>
      <c r="G8" s="763"/>
      <c r="H8" s="763"/>
      <c r="I8" s="763"/>
      <c r="J8" s="763"/>
      <c r="K8" s="763"/>
      <c r="L8" s="763"/>
      <c r="M8" s="763"/>
      <c r="N8" s="228"/>
      <c r="O8" s="228"/>
      <c r="P8" s="229"/>
      <c r="Q8" s="229"/>
      <c r="R8" s="229"/>
      <c r="S8" s="229"/>
      <c r="T8" s="229"/>
      <c r="U8" s="1328"/>
      <c r="V8" s="229"/>
      <c r="W8" s="229"/>
      <c r="X8" s="229"/>
      <c r="Y8" s="229"/>
      <c r="Z8" s="229"/>
      <c r="AA8" s="229"/>
      <c r="AB8" s="229"/>
    </row>
    <row r="9" spans="1:28" s="289" customFormat="1" ht="9.9499999999999993" customHeight="1">
      <c r="A9" s="410"/>
      <c r="B9" s="410"/>
      <c r="C9" s="410"/>
      <c r="D9" s="410"/>
      <c r="E9" s="410"/>
      <c r="F9" s="410"/>
      <c r="G9" s="410"/>
      <c r="H9" s="410"/>
      <c r="I9" s="410"/>
      <c r="J9" s="410"/>
      <c r="K9" s="410"/>
      <c r="L9" s="410"/>
      <c r="M9" s="410"/>
      <c r="N9" s="230"/>
      <c r="O9" s="230"/>
      <c r="P9" s="230"/>
      <c r="Q9" s="230"/>
      <c r="R9" s="230"/>
      <c r="S9" s="230"/>
      <c r="T9" s="230"/>
      <c r="U9" s="1328"/>
      <c r="V9" s="230"/>
      <c r="W9" s="230"/>
      <c r="X9" s="230"/>
      <c r="Y9" s="230"/>
      <c r="Z9" s="230"/>
      <c r="AA9" s="230"/>
      <c r="AB9" s="230"/>
    </row>
    <row r="10" spans="1:28" s="289" customFormat="1" ht="20.100000000000001" customHeight="1">
      <c r="A10" s="1898" t="s">
        <v>1175</v>
      </c>
      <c r="B10" s="1898"/>
      <c r="C10" s="1898"/>
      <c r="D10" s="1898"/>
      <c r="E10" s="1898"/>
      <c r="F10" s="1898"/>
      <c r="G10" s="1898"/>
      <c r="H10" s="1898"/>
      <c r="I10" s="1898"/>
      <c r="J10" s="1898"/>
      <c r="K10" s="1898"/>
      <c r="L10" s="1898"/>
      <c r="M10" s="1898"/>
      <c r="N10" s="1898"/>
      <c r="O10" s="231"/>
      <c r="P10" s="232"/>
      <c r="Q10" s="232"/>
      <c r="R10" s="232"/>
      <c r="S10" s="232"/>
      <c r="T10" s="232"/>
      <c r="U10" s="1328"/>
      <c r="V10" s="232"/>
      <c r="W10" s="232"/>
      <c r="X10" s="232"/>
      <c r="Y10" s="232"/>
      <c r="Z10" s="232"/>
      <c r="AA10" s="232"/>
      <c r="AB10" s="232"/>
    </row>
    <row r="11" spans="1:28" s="289" customFormat="1" ht="5.0999999999999996" customHeight="1">
      <c r="A11" s="619"/>
      <c r="C11" s="620"/>
      <c r="D11" s="620"/>
      <c r="E11" s="620"/>
      <c r="F11" s="620"/>
      <c r="G11" s="620"/>
      <c r="H11" s="620"/>
      <c r="I11" s="620"/>
      <c r="J11" s="620"/>
      <c r="K11" s="620"/>
      <c r="L11" s="551"/>
      <c r="M11" s="292"/>
      <c r="N11" s="229"/>
      <c r="O11" s="233"/>
      <c r="P11" s="229"/>
      <c r="Q11" s="229"/>
      <c r="R11" s="229"/>
      <c r="S11" s="229"/>
      <c r="T11" s="229"/>
      <c r="U11" s="1328"/>
      <c r="V11" s="229"/>
      <c r="W11" s="229"/>
      <c r="X11" s="229"/>
      <c r="Y11" s="229"/>
      <c r="Z11" s="229"/>
      <c r="AA11" s="229"/>
      <c r="AB11" s="229"/>
    </row>
    <row r="12" spans="1:28" s="289" customFormat="1" ht="15" customHeight="1">
      <c r="A12" s="619"/>
      <c r="B12" s="1300" t="s">
        <v>159</v>
      </c>
      <c r="C12" s="1300"/>
      <c r="D12" s="1300"/>
      <c r="E12" s="1300"/>
      <c r="F12" s="1300"/>
      <c r="G12" s="1300"/>
      <c r="H12" s="1300"/>
      <c r="I12" s="1300"/>
      <c r="J12" s="1300"/>
      <c r="K12" s="1300"/>
      <c r="L12" s="1308"/>
      <c r="M12" s="413"/>
      <c r="N12" s="234"/>
      <c r="O12" s="233"/>
      <c r="P12" s="229"/>
      <c r="Q12" s="229"/>
      <c r="R12" s="229"/>
      <c r="S12" s="229"/>
      <c r="T12" s="229"/>
      <c r="U12" s="1328"/>
      <c r="V12" s="229"/>
      <c r="W12" s="229"/>
      <c r="X12" s="229"/>
      <c r="Y12" s="229"/>
      <c r="Z12" s="229"/>
      <c r="AA12" s="229"/>
      <c r="AB12" s="229"/>
    </row>
    <row r="13" spans="1:28" s="289" customFormat="1" ht="16.5" customHeight="1">
      <c r="A13" s="456"/>
      <c r="B13" s="2286" t="s">
        <v>904</v>
      </c>
      <c r="C13" s="2286"/>
      <c r="D13" s="2286"/>
      <c r="E13" s="2286"/>
      <c r="F13" s="2286"/>
      <c r="G13" s="2286"/>
      <c r="H13" s="2286"/>
      <c r="I13" s="2286"/>
      <c r="J13" s="2286"/>
      <c r="K13" s="2286"/>
      <c r="L13" s="2286"/>
      <c r="M13" s="2286"/>
      <c r="N13" s="2286"/>
      <c r="O13" s="233"/>
      <c r="P13" s="229"/>
      <c r="Q13" s="229"/>
      <c r="R13" s="229"/>
      <c r="S13" s="229"/>
      <c r="T13" s="229"/>
      <c r="U13" s="1328"/>
      <c r="V13" s="229"/>
      <c r="W13" s="229"/>
      <c r="X13" s="229"/>
      <c r="Y13" s="229"/>
      <c r="Z13" s="229"/>
      <c r="AA13" s="229"/>
      <c r="AB13" s="229"/>
    </row>
    <row r="14" spans="1:28" s="289" customFormat="1" ht="9.9499999999999993" customHeight="1">
      <c r="A14" s="456"/>
      <c r="B14" s="764"/>
      <c r="C14" s="764"/>
      <c r="D14" s="764"/>
      <c r="E14" s="764"/>
      <c r="F14" s="764"/>
      <c r="G14" s="764"/>
      <c r="H14" s="764"/>
      <c r="I14" s="764"/>
      <c r="J14" s="764"/>
      <c r="K14" s="764"/>
      <c r="L14" s="764"/>
      <c r="M14" s="764"/>
      <c r="N14" s="229"/>
      <c r="O14" s="233"/>
      <c r="P14" s="229"/>
      <c r="Q14" s="229"/>
      <c r="R14" s="229"/>
      <c r="S14" s="229"/>
      <c r="T14" s="229"/>
      <c r="U14" s="1328"/>
      <c r="V14" s="229"/>
      <c r="W14" s="229"/>
      <c r="X14" s="229"/>
      <c r="Y14" s="229"/>
      <c r="Z14" s="229"/>
      <c r="AA14" s="229"/>
      <c r="AB14" s="229"/>
    </row>
    <row r="15" spans="1:28" s="289" customFormat="1">
      <c r="A15" s="456"/>
      <c r="B15" s="1311" t="s">
        <v>12</v>
      </c>
      <c r="C15" s="2307" t="s">
        <v>13</v>
      </c>
      <c r="D15" s="2307"/>
      <c r="E15" s="2307"/>
      <c r="F15" s="2307"/>
      <c r="G15" s="2307"/>
      <c r="H15" s="2307"/>
      <c r="I15" s="2307"/>
      <c r="J15" s="2307"/>
      <c r="K15" s="2307"/>
      <c r="L15" s="2307"/>
      <c r="M15" s="499"/>
      <c r="N15" s="229"/>
      <c r="O15" s="233"/>
      <c r="P15" s="229"/>
      <c r="Q15" s="229"/>
      <c r="R15" s="229"/>
      <c r="S15" s="229"/>
      <c r="T15" s="229"/>
      <c r="U15" s="1328"/>
      <c r="V15" s="229"/>
      <c r="W15" s="229"/>
      <c r="X15" s="229"/>
      <c r="Y15" s="229"/>
      <c r="Z15" s="229"/>
      <c r="AA15" s="229"/>
      <c r="AB15" s="229"/>
    </row>
    <row r="16" spans="1:28" s="289" customFormat="1">
      <c r="A16" s="456"/>
      <c r="B16" s="2329" t="s">
        <v>360</v>
      </c>
      <c r="C16" s="2239" t="s">
        <v>1263</v>
      </c>
      <c r="D16" s="2240"/>
      <c r="E16" s="2240"/>
      <c r="F16" s="2240"/>
      <c r="G16" s="2240"/>
      <c r="H16" s="2240"/>
      <c r="I16" s="2240"/>
      <c r="J16" s="2240"/>
      <c r="K16" s="2240"/>
      <c r="L16" s="2241"/>
      <c r="M16" s="499"/>
      <c r="N16" s="292"/>
      <c r="O16" s="456"/>
      <c r="U16" s="1327"/>
    </row>
    <row r="17" spans="1:28" s="289" customFormat="1">
      <c r="A17" s="456"/>
      <c r="B17" s="2330"/>
      <c r="C17" s="2242"/>
      <c r="D17" s="2243"/>
      <c r="E17" s="2243"/>
      <c r="F17" s="2243"/>
      <c r="G17" s="2243"/>
      <c r="H17" s="2243"/>
      <c r="I17" s="2243"/>
      <c r="J17" s="2243"/>
      <c r="K17" s="2243"/>
      <c r="L17" s="2244"/>
      <c r="M17" s="499"/>
      <c r="N17" s="292"/>
      <c r="O17" s="456"/>
      <c r="U17" s="1327"/>
    </row>
    <row r="18" spans="1:28" s="289" customFormat="1">
      <c r="A18" s="456"/>
      <c r="B18" s="2330"/>
      <c r="C18" s="2242"/>
      <c r="D18" s="2243"/>
      <c r="E18" s="2243"/>
      <c r="F18" s="2243"/>
      <c r="G18" s="2243"/>
      <c r="H18" s="2243"/>
      <c r="I18" s="2243"/>
      <c r="J18" s="2243"/>
      <c r="K18" s="2243"/>
      <c r="L18" s="2244"/>
      <c r="M18" s="499"/>
      <c r="N18" s="292"/>
      <c r="O18" s="456"/>
      <c r="U18" s="1327"/>
    </row>
    <row r="19" spans="1:28" s="289" customFormat="1" ht="111" customHeight="1">
      <c r="A19" s="456"/>
      <c r="B19" s="2331"/>
      <c r="C19" s="2245"/>
      <c r="D19" s="2246"/>
      <c r="E19" s="2246"/>
      <c r="F19" s="2246"/>
      <c r="G19" s="2246"/>
      <c r="H19" s="2246"/>
      <c r="I19" s="2246"/>
      <c r="J19" s="2246"/>
      <c r="K19" s="2246"/>
      <c r="L19" s="2247"/>
      <c r="M19" s="494"/>
      <c r="N19" s="292"/>
      <c r="O19" s="456"/>
      <c r="U19" s="1327"/>
    </row>
    <row r="20" spans="1:28">
      <c r="A20" s="730"/>
      <c r="B20" s="2343" t="s">
        <v>11</v>
      </c>
      <c r="C20" s="2326" t="s">
        <v>361</v>
      </c>
      <c r="D20" s="2326"/>
      <c r="E20" s="2326"/>
      <c r="F20" s="2326"/>
      <c r="G20" s="2326"/>
      <c r="H20" s="2326"/>
      <c r="I20" s="2326"/>
      <c r="J20" s="2326"/>
      <c r="K20" s="2326"/>
      <c r="L20" s="2326"/>
      <c r="O20" s="221"/>
    </row>
    <row r="21" spans="1:28" ht="36" customHeight="1">
      <c r="A21" s="730"/>
      <c r="B21" s="2343"/>
      <c r="C21" s="2326"/>
      <c r="D21" s="2326"/>
      <c r="E21" s="2326"/>
      <c r="F21" s="2326"/>
      <c r="G21" s="2326"/>
      <c r="H21" s="2326"/>
      <c r="I21" s="2326"/>
      <c r="J21" s="2326"/>
      <c r="K21" s="2326"/>
      <c r="L21" s="2326"/>
      <c r="O21" s="221"/>
    </row>
    <row r="22" spans="1:28" s="289" customFormat="1" ht="9.9499999999999993" customHeight="1">
      <c r="A22" s="646"/>
      <c r="B22" s="582"/>
      <c r="C22" s="582"/>
      <c r="D22" s="218"/>
      <c r="E22" s="582"/>
      <c r="F22" s="582"/>
      <c r="G22" s="292"/>
      <c r="H22" s="292"/>
      <c r="I22" s="328"/>
      <c r="J22" s="292"/>
      <c r="K22" s="292"/>
      <c r="L22" s="292"/>
      <c r="M22" s="292"/>
      <c r="O22" s="456"/>
      <c r="U22" s="1327"/>
    </row>
    <row r="23" spans="1:28" s="768" customFormat="1" ht="15" customHeight="1">
      <c r="A23" s="765"/>
      <c r="B23" s="2342" t="s">
        <v>980</v>
      </c>
      <c r="C23" s="2342"/>
      <c r="D23" s="2342"/>
      <c r="E23" s="2342"/>
      <c r="F23" s="2342"/>
      <c r="G23" s="2342"/>
      <c r="H23" s="2342"/>
      <c r="I23" s="620" t="s">
        <v>639</v>
      </c>
      <c r="J23" s="766"/>
      <c r="K23" s="743"/>
      <c r="L23" s="767"/>
      <c r="M23" s="743"/>
      <c r="N23" s="743"/>
      <c r="O23" s="765"/>
      <c r="U23" s="1329"/>
    </row>
    <row r="24" spans="1:28" s="768" customFormat="1" ht="15" customHeight="1">
      <c r="A24" s="765"/>
      <c r="B24" s="2342"/>
      <c r="C24" s="2342"/>
      <c r="D24" s="2342"/>
      <c r="E24" s="2342"/>
      <c r="F24" s="2342"/>
      <c r="G24" s="2342"/>
      <c r="H24" s="2342"/>
      <c r="I24" s="504" t="s">
        <v>85</v>
      </c>
      <c r="J24" s="504" t="s">
        <v>86</v>
      </c>
      <c r="K24" s="504" t="s">
        <v>124</v>
      </c>
      <c r="L24" s="504" t="s">
        <v>352</v>
      </c>
      <c r="M24" s="504" t="s">
        <v>353</v>
      </c>
      <c r="N24" s="743"/>
      <c r="O24" s="765"/>
      <c r="U24" s="1329"/>
    </row>
    <row r="25" spans="1:28" s="768" customFormat="1" ht="79.5" customHeight="1">
      <c r="A25" s="765"/>
      <c r="B25" s="2342"/>
      <c r="C25" s="2342"/>
      <c r="D25" s="2342"/>
      <c r="E25" s="2342"/>
      <c r="F25" s="2342"/>
      <c r="G25" s="2342"/>
      <c r="H25" s="2342"/>
      <c r="I25" s="731">
        <f>H69</f>
        <v>1</v>
      </c>
      <c r="J25" s="731">
        <f>I69</f>
        <v>1</v>
      </c>
      <c r="K25" s="731">
        <f>J69</f>
        <v>1</v>
      </c>
      <c r="L25" s="731">
        <f>K69</f>
        <v>1</v>
      </c>
      <c r="M25" s="731">
        <f>L69</f>
        <v>1</v>
      </c>
      <c r="N25" s="589"/>
      <c r="O25" s="765"/>
      <c r="U25" s="1329"/>
    </row>
    <row r="26" spans="1:28" s="768" customFormat="1" ht="28.5" customHeight="1">
      <c r="A26" s="765"/>
      <c r="B26" s="2342" t="s">
        <v>1160</v>
      </c>
      <c r="C26" s="2342"/>
      <c r="D26" s="2342"/>
      <c r="E26" s="2342"/>
      <c r="F26" s="2342"/>
      <c r="G26" s="2342"/>
      <c r="H26" s="2342"/>
      <c r="I26" s="766"/>
      <c r="J26" s="766"/>
      <c r="K26" s="743"/>
      <c r="L26" s="743"/>
      <c r="M26" s="743"/>
      <c r="N26" s="743"/>
      <c r="O26" s="765"/>
      <c r="U26" s="1329"/>
    </row>
    <row r="27" spans="1:28" s="289" customFormat="1" ht="9.9499999999999993" customHeight="1">
      <c r="A27" s="646"/>
      <c r="B27" s="582"/>
      <c r="C27" s="582"/>
      <c r="D27" s="218"/>
      <c r="E27" s="582"/>
      <c r="F27" s="582"/>
      <c r="G27" s="292"/>
      <c r="H27" s="292"/>
      <c r="I27" s="328"/>
      <c r="J27" s="292"/>
      <c r="K27" s="292"/>
      <c r="L27" s="292"/>
      <c r="M27" s="292"/>
      <c r="O27" s="456"/>
      <c r="U27" s="1327"/>
    </row>
    <row r="28" spans="1:28" s="289" customFormat="1" ht="18.75" customHeight="1">
      <c r="A28" s="456"/>
      <c r="B28" s="2334" t="s">
        <v>898</v>
      </c>
      <c r="C28" s="2335"/>
      <c r="D28" s="2335"/>
      <c r="E28" s="2335"/>
      <c r="F28" s="2335"/>
      <c r="G28" s="2335"/>
      <c r="H28" s="2335"/>
      <c r="I28" s="2335"/>
      <c r="J28" s="2335"/>
      <c r="K28" s="732" t="s">
        <v>259</v>
      </c>
      <c r="L28" s="504" t="s">
        <v>123</v>
      </c>
      <c r="M28" s="328"/>
      <c r="N28" s="741"/>
      <c r="O28" s="618"/>
      <c r="P28" s="556"/>
      <c r="Q28" s="556"/>
      <c r="R28" s="556"/>
      <c r="S28" s="556"/>
      <c r="T28" s="556"/>
      <c r="U28" s="1330"/>
      <c r="V28" s="556"/>
      <c r="W28" s="556"/>
      <c r="X28" s="556"/>
      <c r="Y28" s="556"/>
      <c r="Z28" s="556"/>
      <c r="AA28" s="769"/>
      <c r="AB28" s="769"/>
    </row>
    <row r="29" spans="1:28" s="289" customFormat="1" ht="30.75" customHeight="1">
      <c r="A29" s="456"/>
      <c r="B29" s="1288" t="s">
        <v>840</v>
      </c>
      <c r="C29" s="2336" t="s">
        <v>354</v>
      </c>
      <c r="D29" s="2336"/>
      <c r="E29" s="2336"/>
      <c r="F29" s="2336"/>
      <c r="G29" s="2336"/>
      <c r="H29" s="2336"/>
      <c r="I29" s="2336"/>
      <c r="J29" s="2336"/>
      <c r="K29" s="734"/>
      <c r="L29" s="761"/>
      <c r="M29" s="292"/>
      <c r="N29" s="741"/>
      <c r="O29" s="618"/>
      <c r="P29" s="556"/>
      <c r="Q29" s="556"/>
      <c r="R29" s="556"/>
      <c r="S29" s="556"/>
      <c r="T29" s="556"/>
      <c r="U29" s="1321" t="b">
        <v>0</v>
      </c>
      <c r="V29" s="496">
        <f>IF(U29=FALSE,1,0)</f>
        <v>1</v>
      </c>
      <c r="W29" s="556"/>
      <c r="X29" s="556"/>
      <c r="Y29" s="556"/>
      <c r="Z29" s="556"/>
      <c r="AA29" s="769"/>
      <c r="AB29" s="769"/>
    </row>
    <row r="30" spans="1:28" s="289" customFormat="1" ht="33" customHeight="1">
      <c r="A30" s="456"/>
      <c r="B30" s="1288" t="s">
        <v>841</v>
      </c>
      <c r="C30" s="2336" t="s">
        <v>354</v>
      </c>
      <c r="D30" s="2336"/>
      <c r="E30" s="2336"/>
      <c r="F30" s="2336"/>
      <c r="G30" s="2336"/>
      <c r="H30" s="2336"/>
      <c r="I30" s="2336"/>
      <c r="J30" s="2336"/>
      <c r="K30" s="734"/>
      <c r="L30" s="761"/>
      <c r="M30" s="292"/>
      <c r="N30" s="741"/>
      <c r="O30" s="618"/>
      <c r="P30" s="556"/>
      <c r="Q30" s="556"/>
      <c r="R30" s="556"/>
      <c r="S30" s="556"/>
      <c r="T30" s="556"/>
      <c r="U30" s="1321" t="b">
        <v>0</v>
      </c>
      <c r="V30" s="496">
        <f>IF(U30=FALSE,1,0)</f>
        <v>1</v>
      </c>
      <c r="W30" s="556"/>
      <c r="X30" s="556"/>
      <c r="Y30" s="556"/>
      <c r="Z30" s="556"/>
      <c r="AA30" s="769"/>
      <c r="AB30" s="769"/>
    </row>
    <row r="31" spans="1:28" s="289" customFormat="1" ht="33" customHeight="1">
      <c r="A31" s="456"/>
      <c r="B31" s="1288" t="s">
        <v>842</v>
      </c>
      <c r="C31" s="2336" t="s">
        <v>354</v>
      </c>
      <c r="D31" s="2336"/>
      <c r="E31" s="2336"/>
      <c r="F31" s="2336"/>
      <c r="G31" s="2336"/>
      <c r="H31" s="2336"/>
      <c r="I31" s="2336"/>
      <c r="J31" s="2336"/>
      <c r="K31" s="734"/>
      <c r="L31" s="762"/>
      <c r="M31" s="292"/>
      <c r="N31" s="694"/>
      <c r="O31" s="623"/>
      <c r="P31" s="695"/>
      <c r="Q31" s="695"/>
      <c r="R31" s="695"/>
      <c r="S31" s="695"/>
      <c r="T31" s="695"/>
      <c r="U31" s="1322" t="b">
        <v>0</v>
      </c>
      <c r="V31" s="496">
        <f>IF(U31=FALSE,1,0)</f>
        <v>1</v>
      </c>
      <c r="W31" s="695"/>
      <c r="X31" s="695"/>
      <c r="Y31" s="695"/>
      <c r="Z31" s="695"/>
      <c r="AA31" s="769"/>
      <c r="AB31" s="769"/>
    </row>
    <row r="32" spans="1:28" s="289" customFormat="1" ht="29.25" customHeight="1">
      <c r="A32" s="456"/>
      <c r="B32" s="1288" t="s">
        <v>899</v>
      </c>
      <c r="C32" s="2336" t="s">
        <v>354</v>
      </c>
      <c r="D32" s="2336"/>
      <c r="E32" s="2336"/>
      <c r="F32" s="2336"/>
      <c r="G32" s="2336"/>
      <c r="H32" s="2336"/>
      <c r="I32" s="2336"/>
      <c r="J32" s="2336"/>
      <c r="K32" s="734"/>
      <c r="L32" s="761"/>
      <c r="M32" s="292"/>
      <c r="N32" s="741"/>
      <c r="O32" s="618"/>
      <c r="P32" s="556"/>
      <c r="Q32" s="556"/>
      <c r="R32" s="556"/>
      <c r="S32" s="556"/>
      <c r="T32" s="556"/>
      <c r="U32" s="1321" t="b">
        <v>0</v>
      </c>
      <c r="V32" s="496">
        <f>IF(U32=FALSE,1,0)</f>
        <v>1</v>
      </c>
      <c r="W32" s="556"/>
      <c r="X32" s="556"/>
      <c r="Y32" s="556"/>
      <c r="Z32" s="556"/>
      <c r="AA32" s="769"/>
      <c r="AB32" s="769"/>
    </row>
    <row r="33" spans="1:28" s="289" customFormat="1" ht="33.75" customHeight="1">
      <c r="A33" s="456"/>
      <c r="B33" s="1288" t="s">
        <v>900</v>
      </c>
      <c r="C33" s="2336" t="s">
        <v>354</v>
      </c>
      <c r="D33" s="2336"/>
      <c r="E33" s="2336"/>
      <c r="F33" s="2336"/>
      <c r="G33" s="2336"/>
      <c r="H33" s="2336"/>
      <c r="I33" s="2336"/>
      <c r="J33" s="2336"/>
      <c r="K33" s="734"/>
      <c r="L33" s="762"/>
      <c r="M33" s="292"/>
      <c r="N33" s="741"/>
      <c r="O33" s="618"/>
      <c r="P33" s="556"/>
      <c r="Q33" s="556"/>
      <c r="R33" s="556"/>
      <c r="S33" s="556"/>
      <c r="T33" s="556"/>
      <c r="U33" s="1321" t="b">
        <v>0</v>
      </c>
      <c r="V33" s="496">
        <f>IF(U33=FALSE,1,0)</f>
        <v>1</v>
      </c>
      <c r="W33" s="556"/>
      <c r="X33" s="556"/>
      <c r="Y33" s="556"/>
      <c r="Z33" s="556"/>
      <c r="AA33" s="769"/>
      <c r="AB33" s="769"/>
    </row>
    <row r="34" spans="1:28" s="289" customFormat="1" ht="9.9499999999999993" customHeight="1">
      <c r="A34" s="493"/>
      <c r="B34" s="515"/>
      <c r="C34" s="520"/>
      <c r="D34" s="1302"/>
      <c r="E34" s="1303"/>
      <c r="F34" s="1303"/>
      <c r="G34" s="1303"/>
      <c r="H34" s="1303"/>
      <c r="I34" s="1303"/>
      <c r="J34" s="1303"/>
      <c r="K34" s="292"/>
      <c r="L34" s="292"/>
      <c r="M34" s="292"/>
      <c r="O34" s="456"/>
      <c r="U34" s="1327"/>
    </row>
    <row r="35" spans="1:28" s="289" customFormat="1" ht="15" customHeight="1">
      <c r="A35" s="456"/>
      <c r="B35" s="2337" t="s">
        <v>1196</v>
      </c>
      <c r="C35" s="2337"/>
      <c r="D35" s="2337"/>
      <c r="E35" s="2337"/>
      <c r="F35" s="2337"/>
      <c r="G35" s="2337"/>
      <c r="H35" s="2337"/>
      <c r="I35" s="2337"/>
      <c r="J35" s="2337"/>
      <c r="K35" s="2337"/>
      <c r="L35" s="2337"/>
      <c r="M35" s="2337"/>
      <c r="N35" s="411"/>
      <c r="O35" s="456"/>
      <c r="U35" s="1327"/>
    </row>
    <row r="36" spans="1:28" s="289" customFormat="1" ht="15" customHeight="1">
      <c r="A36" s="456"/>
      <c r="B36" s="2337"/>
      <c r="C36" s="2337"/>
      <c r="D36" s="2337"/>
      <c r="E36" s="2337"/>
      <c r="F36" s="2337"/>
      <c r="G36" s="2337"/>
      <c r="H36" s="2337"/>
      <c r="I36" s="2337"/>
      <c r="J36" s="2337"/>
      <c r="K36" s="2337"/>
      <c r="L36" s="2337"/>
      <c r="M36" s="2337"/>
      <c r="N36" s="411"/>
      <c r="O36" s="456"/>
      <c r="U36" s="1327"/>
    </row>
    <row r="37" spans="1:28" s="289" customFormat="1" ht="15" customHeight="1">
      <c r="A37" s="456"/>
      <c r="B37" s="1313"/>
      <c r="C37" s="1313"/>
      <c r="D37" s="1313"/>
      <c r="E37" s="1313"/>
      <c r="F37" s="1313"/>
      <c r="G37" s="1313"/>
      <c r="H37" s="1313"/>
      <c r="I37" s="1313"/>
      <c r="J37" s="1313"/>
      <c r="K37" s="1313"/>
      <c r="L37" s="1313"/>
      <c r="M37" s="1313"/>
      <c r="N37" s="411"/>
      <c r="O37" s="456"/>
      <c r="U37" s="1327"/>
    </row>
    <row r="38" spans="1:28" s="289" customFormat="1" ht="15" customHeight="1">
      <c r="A38" s="456"/>
      <c r="B38" s="1292" t="s">
        <v>207</v>
      </c>
      <c r="C38" s="2337" t="s">
        <v>885</v>
      </c>
      <c r="D38" s="2337"/>
      <c r="E38" s="2337"/>
      <c r="F38" s="2337"/>
      <c r="G38" s="2337"/>
      <c r="H38" s="2337"/>
      <c r="I38" s="2337"/>
      <c r="J38" s="2337"/>
      <c r="K38" s="2337"/>
      <c r="L38" s="2337"/>
      <c r="M38" s="2337"/>
      <c r="N38" s="411"/>
      <c r="O38" s="456"/>
      <c r="U38" s="1327"/>
    </row>
    <row r="39" spans="1:28" s="289" customFormat="1" ht="26.25" customHeight="1">
      <c r="A39" s="456"/>
      <c r="B39" s="1313"/>
      <c r="C39" s="2337"/>
      <c r="D39" s="2337"/>
      <c r="E39" s="2337"/>
      <c r="F39" s="2337"/>
      <c r="G39" s="2337"/>
      <c r="H39" s="2337"/>
      <c r="I39" s="2337"/>
      <c r="J39" s="2337"/>
      <c r="K39" s="2337"/>
      <c r="L39" s="2337"/>
      <c r="M39" s="2337"/>
      <c r="N39" s="411"/>
      <c r="O39" s="456"/>
      <c r="U39" s="1327"/>
    </row>
    <row r="40" spans="1:28" s="289" customFormat="1" ht="14.25" customHeight="1">
      <c r="A40" s="456"/>
      <c r="B40" s="1313"/>
      <c r="C40" s="1313"/>
      <c r="D40" s="1313"/>
      <c r="E40" s="1313"/>
      <c r="F40" s="1313"/>
      <c r="G40" s="1313"/>
      <c r="H40" s="1313"/>
      <c r="I40" s="1313"/>
      <c r="J40" s="1313"/>
      <c r="K40" s="1313"/>
      <c r="L40" s="1313"/>
      <c r="M40" s="1313"/>
      <c r="N40" s="411"/>
      <c r="O40" s="456"/>
      <c r="U40" s="1327"/>
    </row>
    <row r="41" spans="1:28" s="289" customFormat="1" ht="15" customHeight="1">
      <c r="A41" s="456"/>
      <c r="B41" s="1293" t="s">
        <v>209</v>
      </c>
      <c r="C41" s="1907" t="s">
        <v>1107</v>
      </c>
      <c r="D41" s="1907"/>
      <c r="E41" s="1907"/>
      <c r="F41" s="1907"/>
      <c r="G41" s="1907"/>
      <c r="H41" s="1907"/>
      <c r="I41" s="1907"/>
      <c r="J41" s="1907"/>
      <c r="K41" s="1907"/>
      <c r="L41" s="1907"/>
      <c r="M41" s="1907"/>
      <c r="N41" s="411"/>
      <c r="O41" s="456"/>
      <c r="U41" s="1327"/>
    </row>
    <row r="42" spans="1:28" s="289" customFormat="1">
      <c r="A42" s="456"/>
      <c r="B42" s="411"/>
      <c r="C42" s="1907"/>
      <c r="D42" s="1907"/>
      <c r="E42" s="1907"/>
      <c r="F42" s="1907"/>
      <c r="G42" s="1907"/>
      <c r="H42" s="1907"/>
      <c r="I42" s="1907"/>
      <c r="J42" s="1907"/>
      <c r="K42" s="1907"/>
      <c r="L42" s="1907"/>
      <c r="M42" s="1907"/>
      <c r="N42" s="411"/>
      <c r="O42" s="456"/>
      <c r="U42" s="1327"/>
    </row>
    <row r="43" spans="1:28" s="289" customFormat="1" ht="15" customHeight="1">
      <c r="A43" s="456"/>
      <c r="B43" s="411"/>
      <c r="C43" s="1907"/>
      <c r="D43" s="1907"/>
      <c r="E43" s="1907"/>
      <c r="F43" s="1907"/>
      <c r="G43" s="1907"/>
      <c r="H43" s="1907"/>
      <c r="I43" s="1907"/>
      <c r="J43" s="1907"/>
      <c r="K43" s="1907"/>
      <c r="L43" s="1907"/>
      <c r="M43" s="1907"/>
      <c r="N43" s="411"/>
      <c r="O43" s="456"/>
      <c r="U43" s="1327"/>
    </row>
    <row r="44" spans="1:28" s="289" customFormat="1" ht="15" customHeight="1">
      <c r="A44" s="456"/>
      <c r="B44" s="411"/>
      <c r="C44" s="1907"/>
      <c r="D44" s="1907"/>
      <c r="E44" s="1907"/>
      <c r="F44" s="1907"/>
      <c r="G44" s="1907"/>
      <c r="H44" s="1907"/>
      <c r="I44" s="1907"/>
      <c r="J44" s="1907"/>
      <c r="K44" s="1907"/>
      <c r="L44" s="1907"/>
      <c r="M44" s="1907"/>
      <c r="N44" s="411"/>
      <c r="O44" s="456"/>
      <c r="U44" s="1327"/>
    </row>
    <row r="45" spans="1:28" s="289" customFormat="1" ht="15" customHeight="1">
      <c r="A45" s="456"/>
      <c r="B45" s="1907" t="s">
        <v>905</v>
      </c>
      <c r="C45" s="1907"/>
      <c r="D45" s="1907"/>
      <c r="E45" s="1907"/>
      <c r="F45" s="1907"/>
      <c r="G45" s="1907"/>
      <c r="H45" s="1907"/>
      <c r="I45" s="1907"/>
      <c r="J45" s="1907"/>
      <c r="K45" s="1907"/>
      <c r="L45" s="1907"/>
      <c r="M45" s="1907"/>
      <c r="N45" s="411"/>
      <c r="O45" s="456"/>
      <c r="U45" s="1327"/>
    </row>
    <row r="46" spans="1:28" s="289" customFormat="1" ht="15" customHeight="1">
      <c r="A46" s="456"/>
      <c r="B46" s="411"/>
      <c r="C46" s="770"/>
      <c r="D46" s="690"/>
      <c r="E46" s="690"/>
      <c r="F46" s="690"/>
      <c r="G46" s="690"/>
      <c r="H46" s="690"/>
      <c r="I46" s="690"/>
      <c r="J46" s="690"/>
      <c r="K46" s="690"/>
      <c r="L46" s="690"/>
      <c r="M46" s="690"/>
      <c r="N46" s="411"/>
      <c r="O46" s="456"/>
      <c r="U46" s="1327"/>
    </row>
    <row r="47" spans="1:28" s="289" customFormat="1" ht="15" customHeight="1">
      <c r="A47" s="456"/>
      <c r="B47" s="1293" t="s">
        <v>216</v>
      </c>
      <c r="C47" s="2349" t="s">
        <v>1104</v>
      </c>
      <c r="D47" s="2349"/>
      <c r="E47" s="2349"/>
      <c r="F47" s="2349"/>
      <c r="G47" s="2349"/>
      <c r="H47" s="2349"/>
      <c r="I47" s="2349"/>
      <c r="J47" s="2349"/>
      <c r="K47" s="2349"/>
      <c r="L47" s="2349"/>
      <c r="M47" s="2349"/>
      <c r="N47" s="411"/>
      <c r="O47" s="456"/>
      <c r="U47" s="1327"/>
    </row>
    <row r="48" spans="1:28" s="289" customFormat="1" ht="15" customHeight="1">
      <c r="A48" s="456"/>
      <c r="B48" s="411"/>
      <c r="C48" s="2349"/>
      <c r="D48" s="2349"/>
      <c r="E48" s="2349"/>
      <c r="F48" s="2349"/>
      <c r="G48" s="2349"/>
      <c r="H48" s="2349"/>
      <c r="I48" s="2349"/>
      <c r="J48" s="2349"/>
      <c r="K48" s="2349"/>
      <c r="L48" s="2349"/>
      <c r="M48" s="2349"/>
      <c r="N48" s="411"/>
      <c r="O48" s="456"/>
      <c r="U48" s="1327"/>
    </row>
    <row r="49" spans="1:34" s="289" customFormat="1" ht="22.5" customHeight="1">
      <c r="A49" s="456"/>
      <c r="B49" s="411"/>
      <c r="C49" s="2349"/>
      <c r="D49" s="2349"/>
      <c r="E49" s="2349"/>
      <c r="F49" s="2349"/>
      <c r="G49" s="2349"/>
      <c r="H49" s="2349"/>
      <c r="I49" s="2349"/>
      <c r="J49" s="2349"/>
      <c r="K49" s="2349"/>
      <c r="L49" s="2349"/>
      <c r="M49" s="2349"/>
      <c r="N49" s="411"/>
      <c r="O49" s="456"/>
      <c r="U49" s="1327"/>
    </row>
    <row r="50" spans="1:34" s="289" customFormat="1" ht="9.9499999999999993" customHeight="1">
      <c r="A50" s="456"/>
      <c r="B50" s="292"/>
      <c r="C50" s="593"/>
      <c r="D50" s="593"/>
      <c r="E50" s="593"/>
      <c r="F50" s="593"/>
      <c r="G50" s="593"/>
      <c r="H50" s="593"/>
      <c r="I50" s="593"/>
      <c r="J50" s="593"/>
      <c r="K50" s="593"/>
      <c r="L50" s="593"/>
      <c r="M50" s="593"/>
      <c r="N50" s="292"/>
      <c r="O50" s="456"/>
      <c r="U50" s="1327"/>
    </row>
    <row r="51" spans="1:34" s="289" customFormat="1">
      <c r="A51" s="462"/>
      <c r="B51" s="463"/>
      <c r="C51" s="456"/>
      <c r="D51" s="738"/>
      <c r="E51" s="456"/>
      <c r="F51" s="456"/>
      <c r="G51" s="456"/>
      <c r="H51" s="456"/>
      <c r="I51" s="456"/>
      <c r="J51" s="456"/>
      <c r="K51" s="456"/>
      <c r="L51" s="456"/>
      <c r="M51" s="456"/>
      <c r="N51" s="456"/>
      <c r="O51" s="456"/>
      <c r="U51" s="1327"/>
    </row>
    <row r="52" spans="1:34" s="289" customFormat="1">
      <c r="A52" s="541"/>
      <c r="B52" s="541"/>
      <c r="C52" s="292"/>
      <c r="D52" s="308"/>
      <c r="E52" s="292"/>
      <c r="F52" s="292"/>
      <c r="G52" s="292"/>
      <c r="H52" s="292"/>
      <c r="I52" s="292"/>
      <c r="J52" s="292"/>
      <c r="K52" s="292"/>
      <c r="L52" s="142"/>
      <c r="M52" s="158" t="s">
        <v>631</v>
      </c>
      <c r="N52" s="292"/>
      <c r="O52" s="292"/>
      <c r="P52" s="292"/>
      <c r="Q52" s="292"/>
      <c r="R52" s="292"/>
      <c r="S52" s="292"/>
      <c r="U52" s="1327"/>
    </row>
    <row r="53" spans="1:34" s="289" customFormat="1">
      <c r="A53" s="284"/>
      <c r="B53" s="285"/>
      <c r="D53" s="308"/>
      <c r="E53" s="292"/>
      <c r="U53" s="1327"/>
    </row>
    <row r="54" spans="1:34" s="289" customFormat="1" hidden="1">
      <c r="A54" s="541"/>
      <c r="B54" s="541"/>
      <c r="D54" s="308"/>
      <c r="E54" s="292"/>
      <c r="U54" s="1327"/>
    </row>
    <row r="55" spans="1:34" s="289" customFormat="1" hidden="1">
      <c r="A55" s="284"/>
      <c r="B55" s="285"/>
      <c r="U55" s="1327"/>
    </row>
    <row r="56" spans="1:34" s="289" customFormat="1" ht="15" hidden="1" customHeight="1">
      <c r="A56" s="612"/>
      <c r="B56" s="612"/>
      <c r="U56" s="1327"/>
    </row>
    <row r="57" spans="1:34" s="289" customFormat="1" ht="15" hidden="1" customHeight="1">
      <c r="A57" s="1297"/>
      <c r="B57" s="1297"/>
      <c r="C57" s="582"/>
      <c r="D57" s="582"/>
      <c r="E57" s="582"/>
      <c r="F57" s="582"/>
      <c r="G57" s="292"/>
      <c r="H57" s="292"/>
      <c r="I57" s="292"/>
      <c r="J57" s="292"/>
      <c r="K57" s="292"/>
      <c r="L57" s="292"/>
      <c r="M57" s="292"/>
      <c r="N57" s="733"/>
      <c r="O57" s="696"/>
      <c r="P57" s="696"/>
      <c r="Q57" s="696"/>
      <c r="R57" s="696"/>
      <c r="S57" s="696"/>
      <c r="T57" s="696"/>
      <c r="U57" s="1331"/>
      <c r="V57" s="696"/>
      <c r="W57" s="696"/>
      <c r="X57" s="696"/>
      <c r="Y57" s="696"/>
      <c r="Z57" s="696"/>
      <c r="AA57" s="334"/>
      <c r="AB57" s="334"/>
    </row>
    <row r="58" spans="1:34" s="289" customFormat="1" ht="20.100000000000001" customHeight="1">
      <c r="A58" s="1918" t="s">
        <v>158</v>
      </c>
      <c r="B58" s="1918"/>
      <c r="C58" s="1918"/>
      <c r="D58" s="1918"/>
      <c r="E58" s="1918"/>
      <c r="F58" s="1918"/>
      <c r="G58" s="1918"/>
      <c r="H58" s="1918"/>
      <c r="I58" s="1918"/>
      <c r="J58" s="1918"/>
      <c r="K58" s="1918"/>
      <c r="L58" s="1918"/>
      <c r="M58" s="1918"/>
      <c r="N58" s="1918"/>
      <c r="O58" s="739"/>
      <c r="P58" s="696"/>
      <c r="Q58" s="696"/>
      <c r="R58" s="696"/>
      <c r="S58" s="696"/>
      <c r="T58" s="696"/>
      <c r="U58" s="1331"/>
      <c r="V58" s="696"/>
      <c r="W58" s="696"/>
      <c r="X58" s="696"/>
      <c r="Y58" s="696"/>
      <c r="Z58" s="696"/>
      <c r="AA58" s="334"/>
      <c r="AB58" s="334"/>
    </row>
    <row r="59" spans="1:34" s="289" customFormat="1" ht="5.0999999999999996" customHeight="1">
      <c r="A59" s="648"/>
      <c r="B59" s="1297"/>
      <c r="C59" s="582"/>
      <c r="D59" s="582"/>
      <c r="E59" s="582"/>
      <c r="F59" s="582"/>
      <c r="G59" s="292"/>
      <c r="H59" s="292"/>
      <c r="I59" s="292"/>
      <c r="J59" s="292"/>
      <c r="K59" s="292"/>
      <c r="L59" s="292"/>
      <c r="M59" s="292"/>
      <c r="N59" s="741"/>
      <c r="O59" s="739"/>
      <c r="P59" s="696"/>
      <c r="Q59" s="696"/>
      <c r="R59" s="696"/>
      <c r="S59" s="696"/>
      <c r="T59" s="696"/>
      <c r="U59" s="1331"/>
      <c r="V59" s="696"/>
      <c r="W59" s="696"/>
      <c r="X59" s="696"/>
      <c r="Y59" s="696"/>
      <c r="Z59" s="696"/>
      <c r="AA59" s="334"/>
      <c r="AB59" s="334"/>
    </row>
    <row r="60" spans="1:34" s="289" customFormat="1" ht="15" customHeight="1">
      <c r="A60" s="526"/>
      <c r="B60" s="412" t="s">
        <v>651</v>
      </c>
      <c r="C60" s="595"/>
      <c r="D60" s="595"/>
      <c r="E60" s="595"/>
      <c r="F60" s="595"/>
      <c r="G60" s="595"/>
      <c r="H60" s="595"/>
      <c r="I60" s="595"/>
      <c r="J60" s="595"/>
      <c r="K60" s="595"/>
      <c r="L60" s="595"/>
      <c r="M60" s="595"/>
      <c r="N60" s="740"/>
      <c r="O60" s="739"/>
      <c r="P60" s="696"/>
      <c r="Q60" s="696"/>
      <c r="R60" s="696"/>
      <c r="S60" s="696"/>
      <c r="T60" s="696"/>
      <c r="U60" s="1331"/>
      <c r="V60" s="696"/>
      <c r="W60" s="696"/>
      <c r="X60" s="696"/>
      <c r="Y60" s="696"/>
      <c r="Z60" s="696"/>
      <c r="AA60" s="334"/>
      <c r="AB60" s="334"/>
    </row>
    <row r="61" spans="1:34" s="289" customFormat="1" ht="5.0999999999999996" customHeight="1">
      <c r="A61" s="465"/>
      <c r="B61" s="302"/>
      <c r="C61" s="585"/>
      <c r="D61" s="585"/>
      <c r="E61" s="585"/>
      <c r="F61" s="297"/>
      <c r="G61" s="585"/>
      <c r="H61" s="585"/>
      <c r="I61" s="585"/>
      <c r="J61" s="585"/>
      <c r="K61" s="292"/>
      <c r="L61" s="292"/>
      <c r="M61" s="292"/>
      <c r="N61" s="334"/>
      <c r="O61" s="529"/>
      <c r="P61" s="334"/>
      <c r="Q61" s="334"/>
      <c r="R61" s="334"/>
      <c r="S61" s="334"/>
      <c r="T61" s="334"/>
      <c r="U61" s="1329"/>
      <c r="V61" s="334"/>
      <c r="W61" s="334"/>
      <c r="X61" s="334"/>
      <c r="Y61" s="334"/>
      <c r="Z61" s="334"/>
      <c r="AA61" s="334"/>
      <c r="AB61" s="334"/>
    </row>
    <row r="62" spans="1:34" s="289" customFormat="1" ht="15" customHeight="1">
      <c r="A62" s="465"/>
      <c r="B62" s="771" t="s">
        <v>159</v>
      </c>
      <c r="C62" s="598"/>
      <c r="D62" s="598"/>
      <c r="E62" s="598"/>
      <c r="F62" s="742"/>
      <c r="G62" s="598"/>
      <c r="H62" s="598"/>
      <c r="I62" s="598"/>
      <c r="J62" s="598"/>
      <c r="K62" s="411"/>
      <c r="L62" s="411"/>
      <c r="M62" s="411"/>
      <c r="N62" s="501"/>
      <c r="O62" s="529"/>
      <c r="P62" s="334"/>
      <c r="Q62" s="334"/>
      <c r="R62" s="334"/>
      <c r="S62" s="334"/>
      <c r="T62" s="334"/>
      <c r="U62" s="1329"/>
      <c r="V62" s="334"/>
      <c r="W62" s="334"/>
      <c r="X62" s="334"/>
      <c r="Y62" s="334"/>
      <c r="Z62" s="334"/>
      <c r="AA62" s="334"/>
      <c r="AB62" s="334"/>
    </row>
    <row r="63" spans="1:34" s="289" customFormat="1" ht="29.25" customHeight="1">
      <c r="A63" s="529"/>
      <c r="B63" s="2350" t="s">
        <v>1262</v>
      </c>
      <c r="C63" s="2350"/>
      <c r="D63" s="2350"/>
      <c r="E63" s="2350"/>
      <c r="F63" s="2350"/>
      <c r="G63" s="2350"/>
      <c r="H63" s="2350"/>
      <c r="I63" s="2350"/>
      <c r="J63" s="2350"/>
      <c r="K63" s="2350"/>
      <c r="L63" s="2350"/>
      <c r="M63" s="2350"/>
      <c r="N63" s="2350"/>
      <c r="O63" s="529"/>
      <c r="P63" s="328"/>
      <c r="Q63" s="328"/>
      <c r="R63" s="328"/>
      <c r="S63" s="328"/>
      <c r="T63" s="328"/>
      <c r="U63" s="625"/>
      <c r="V63" s="328"/>
      <c r="W63" s="328"/>
      <c r="X63" s="328"/>
      <c r="Y63" s="328"/>
      <c r="Z63" s="328"/>
      <c r="AA63" s="328"/>
      <c r="AB63" s="328"/>
      <c r="AC63" s="292"/>
      <c r="AD63" s="328"/>
      <c r="AE63" s="292"/>
      <c r="AF63" s="292"/>
      <c r="AG63" s="292"/>
    </row>
    <row r="64" spans="1:34" s="289" customFormat="1" ht="15" customHeight="1">
      <c r="A64" s="529"/>
      <c r="B64" s="1919" t="s">
        <v>1013</v>
      </c>
      <c r="C64" s="1919"/>
      <c r="D64" s="1919"/>
      <c r="E64" s="1919"/>
      <c r="F64" s="1919"/>
      <c r="G64" s="1919"/>
      <c r="H64" s="1919"/>
      <c r="I64" s="1919"/>
      <c r="J64" s="1919"/>
      <c r="K64" s="1919"/>
      <c r="L64" s="1919"/>
      <c r="M64" s="1919"/>
      <c r="N64" s="1919"/>
      <c r="O64" s="529"/>
      <c r="P64" s="328"/>
      <c r="Q64" s="328"/>
      <c r="R64" s="328"/>
      <c r="S64" s="328"/>
      <c r="T64" s="328"/>
      <c r="U64" s="625"/>
      <c r="V64" s="328"/>
      <c r="W64" s="328"/>
      <c r="X64" s="328"/>
      <c r="Y64" s="328"/>
      <c r="Z64" s="328"/>
      <c r="AA64" s="328"/>
      <c r="AB64" s="328"/>
      <c r="AC64" s="328"/>
      <c r="AD64" s="292"/>
      <c r="AE64" s="328"/>
      <c r="AF64" s="292"/>
      <c r="AG64" s="292"/>
      <c r="AH64" s="292"/>
    </row>
    <row r="65" spans="1:34" s="289" customFormat="1" ht="15" hidden="1" customHeight="1">
      <c r="A65" s="529"/>
      <c r="B65" s="745"/>
      <c r="C65" s="745"/>
      <c r="D65" s="745"/>
      <c r="E65" s="745"/>
      <c r="F65" s="745"/>
      <c r="G65" s="745"/>
      <c r="H65" s="745"/>
      <c r="I65" s="745"/>
      <c r="J65" s="745"/>
      <c r="K65" s="745"/>
      <c r="L65" s="745"/>
      <c r="M65" s="745"/>
      <c r="O65" s="529"/>
      <c r="P65" s="328"/>
      <c r="Q65" s="328"/>
      <c r="R65" s="328"/>
      <c r="S65" s="328"/>
      <c r="T65" s="328"/>
      <c r="U65" s="625"/>
      <c r="V65" s="328"/>
      <c r="W65" s="328"/>
      <c r="X65" s="328"/>
      <c r="Y65" s="328"/>
      <c r="Z65" s="328"/>
      <c r="AA65" s="328"/>
      <c r="AB65" s="328"/>
      <c r="AC65" s="328"/>
      <c r="AD65" s="292"/>
      <c r="AE65" s="328"/>
      <c r="AF65" s="292"/>
      <c r="AG65" s="292"/>
      <c r="AH65" s="292"/>
    </row>
    <row r="66" spans="1:34" s="289" customFormat="1" ht="9.9499999999999993" customHeight="1">
      <c r="A66" s="530"/>
      <c r="B66" s="1314"/>
      <c r="C66" s="1314"/>
      <c r="D66" s="1314"/>
      <c r="E66" s="1314"/>
      <c r="F66" s="1314"/>
      <c r="G66" s="1314"/>
      <c r="H66" s="1314"/>
      <c r="I66" s="1314"/>
      <c r="J66" s="1314"/>
      <c r="K66" s="1314"/>
      <c r="L66" s="1314"/>
      <c r="M66" s="1314"/>
      <c r="N66" s="334"/>
      <c r="O66" s="529"/>
      <c r="P66" s="328"/>
      <c r="Q66" s="328"/>
      <c r="R66" s="328"/>
      <c r="S66" s="328"/>
      <c r="T66" s="328"/>
      <c r="U66" s="625"/>
      <c r="V66" s="328"/>
      <c r="W66" s="328"/>
      <c r="X66" s="328"/>
      <c r="Y66" s="328"/>
      <c r="Z66" s="328"/>
      <c r="AA66" s="328"/>
      <c r="AB66" s="328"/>
      <c r="AC66" s="292"/>
      <c r="AD66" s="328"/>
      <c r="AE66" s="292"/>
      <c r="AF66" s="292"/>
      <c r="AG66" s="292"/>
    </row>
    <row r="67" spans="1:34" s="289" customFormat="1" ht="15" customHeight="1">
      <c r="A67" s="530"/>
      <c r="B67" s="2345" t="s">
        <v>1264</v>
      </c>
      <c r="C67" s="2345"/>
      <c r="D67" s="2345"/>
      <c r="E67" s="2345"/>
      <c r="F67" s="772" t="s">
        <v>716</v>
      </c>
      <c r="G67" s="1314"/>
      <c r="H67" s="1314"/>
      <c r="I67" s="1314"/>
      <c r="J67" s="1314"/>
      <c r="K67" s="1314"/>
      <c r="L67" s="1314"/>
      <c r="M67" s="1314"/>
      <c r="N67" s="334"/>
      <c r="O67" s="529"/>
      <c r="P67" s="328"/>
      <c r="Q67" s="328"/>
      <c r="R67" s="328"/>
      <c r="S67" s="328"/>
      <c r="T67" s="328"/>
      <c r="U67" s="625"/>
      <c r="V67" s="328"/>
      <c r="W67" s="328"/>
      <c r="X67" s="328"/>
      <c r="Y67" s="328"/>
      <c r="Z67" s="328"/>
      <c r="AA67" s="328"/>
      <c r="AB67" s="328"/>
      <c r="AC67" s="292"/>
      <c r="AD67" s="328"/>
      <c r="AE67" s="292"/>
      <c r="AF67" s="292"/>
      <c r="AG67" s="292"/>
    </row>
    <row r="68" spans="1:34" s="289" customFormat="1" ht="15" customHeight="1">
      <c r="A68" s="530"/>
      <c r="B68" s="2345"/>
      <c r="C68" s="2345"/>
      <c r="D68" s="2345"/>
      <c r="E68" s="2345"/>
      <c r="F68" s="773" t="s">
        <v>394</v>
      </c>
      <c r="G68" s="1314"/>
      <c r="H68" s="504" t="s">
        <v>85</v>
      </c>
      <c r="I68" s="504" t="s">
        <v>86</v>
      </c>
      <c r="J68" s="504" t="s">
        <v>355</v>
      </c>
      <c r="K68" s="504" t="s">
        <v>352</v>
      </c>
      <c r="L68" s="504" t="s">
        <v>353</v>
      </c>
      <c r="M68" s="719" t="s">
        <v>76</v>
      </c>
      <c r="N68" s="334"/>
      <c r="O68" s="529"/>
      <c r="P68" s="328"/>
      <c r="Q68" s="328"/>
      <c r="R68" s="328"/>
      <c r="S68" s="328"/>
      <c r="T68" s="328"/>
      <c r="U68" s="625"/>
      <c r="V68" s="328"/>
      <c r="W68" s="328"/>
      <c r="X68" s="328"/>
      <c r="Y68" s="328"/>
      <c r="Z68" s="328"/>
      <c r="AA68" s="328"/>
      <c r="AB68" s="328"/>
      <c r="AC68" s="292"/>
      <c r="AD68" s="328"/>
      <c r="AE68" s="292"/>
      <c r="AF68" s="292"/>
      <c r="AG68" s="292"/>
    </row>
    <row r="69" spans="1:34" s="289" customFormat="1" ht="15" customHeight="1">
      <c r="A69" s="530"/>
      <c r="B69" s="2345"/>
      <c r="C69" s="2345"/>
      <c r="D69" s="2345"/>
      <c r="E69" s="2345"/>
      <c r="F69" s="604"/>
      <c r="G69" s="1314"/>
      <c r="H69" s="774">
        <f>H135</f>
        <v>1</v>
      </c>
      <c r="I69" s="774">
        <f>I135</f>
        <v>1</v>
      </c>
      <c r="J69" s="774">
        <f>J135</f>
        <v>1</v>
      </c>
      <c r="K69" s="774">
        <f>K135</f>
        <v>1</v>
      </c>
      <c r="L69" s="774">
        <f>L135</f>
        <v>1</v>
      </c>
      <c r="M69" s="590">
        <f>'Kriterijų sąrašas'!AG26</f>
        <v>0</v>
      </c>
      <c r="N69" s="334"/>
      <c r="O69" s="529"/>
      <c r="P69" s="328"/>
      <c r="Q69" s="328"/>
      <c r="R69" s="328"/>
      <c r="S69" s="328"/>
      <c r="T69" s="328"/>
      <c r="U69" s="625"/>
      <c r="V69" s="328"/>
      <c r="W69" s="328"/>
      <c r="X69" s="328"/>
      <c r="Y69" s="328"/>
      <c r="Z69" s="328"/>
      <c r="AA69" s="328"/>
      <c r="AB69" s="328"/>
      <c r="AC69" s="292"/>
      <c r="AD69" s="328"/>
      <c r="AE69" s="292"/>
      <c r="AF69" s="292"/>
      <c r="AG69" s="292"/>
    </row>
    <row r="70" spans="1:34" s="289" customFormat="1" ht="9.9499999999999993" customHeight="1">
      <c r="A70" s="530"/>
      <c r="B70" s="2346"/>
      <c r="C70" s="2346"/>
      <c r="D70" s="2346"/>
      <c r="E70" s="2346"/>
      <c r="F70" s="2346"/>
      <c r="G70" s="2346"/>
      <c r="H70" s="1314"/>
      <c r="I70" s="1314"/>
      <c r="J70" s="328"/>
      <c r="K70" s="328"/>
      <c r="L70" s="328"/>
      <c r="M70" s="328"/>
      <c r="N70" s="334"/>
      <c r="O70" s="529"/>
      <c r="P70" s="328"/>
      <c r="Q70" s="328"/>
      <c r="R70" s="328"/>
      <c r="S70" s="328"/>
      <c r="T70" s="328"/>
      <c r="U70" s="625"/>
      <c r="V70" s="328"/>
      <c r="W70" s="328"/>
      <c r="X70" s="328"/>
      <c r="Y70" s="328"/>
      <c r="Z70" s="328"/>
      <c r="AA70" s="328"/>
      <c r="AB70" s="328"/>
      <c r="AC70" s="292"/>
      <c r="AD70" s="328"/>
      <c r="AE70" s="292"/>
      <c r="AF70" s="292"/>
      <c r="AG70" s="292"/>
    </row>
    <row r="71" spans="1:34" s="289" customFormat="1" ht="28.5" customHeight="1">
      <c r="A71" s="530"/>
      <c r="B71" s="2176" t="s">
        <v>1014</v>
      </c>
      <c r="C71" s="2176"/>
      <c r="D71" s="2176"/>
      <c r="E71" s="2176"/>
      <c r="F71" s="2176"/>
      <c r="G71" s="2176"/>
      <c r="H71" s="2176"/>
      <c r="I71" s="2176"/>
      <c r="J71" s="2176"/>
      <c r="K71" s="2176"/>
      <c r="L71" s="2176"/>
      <c r="M71" s="2176"/>
      <c r="N71" s="2176"/>
      <c r="O71" s="529"/>
      <c r="P71" s="328"/>
      <c r="Q71" s="328"/>
      <c r="R71" s="328"/>
      <c r="S71" s="328"/>
      <c r="T71" s="328"/>
      <c r="U71" s="625"/>
      <c r="V71" s="328"/>
      <c r="W71" s="328"/>
      <c r="X71" s="328"/>
      <c r="Y71" s="328"/>
      <c r="Z71" s="328"/>
      <c r="AA71" s="328"/>
      <c r="AB71" s="328"/>
      <c r="AC71" s="292"/>
      <c r="AD71" s="328"/>
      <c r="AE71" s="292"/>
      <c r="AF71" s="292"/>
      <c r="AG71" s="292"/>
    </row>
    <row r="72" spans="1:34" s="289" customFormat="1" ht="9.9499999999999993" customHeight="1">
      <c r="A72" s="530"/>
      <c r="B72" s="2347"/>
      <c r="C72" s="2346"/>
      <c r="D72" s="2346"/>
      <c r="E72" s="2346"/>
      <c r="F72" s="2346"/>
      <c r="G72" s="2346"/>
      <c r="H72" s="1314"/>
      <c r="I72" s="1314"/>
      <c r="J72" s="328"/>
      <c r="K72" s="328"/>
      <c r="L72" s="328"/>
      <c r="M72" s="328"/>
      <c r="N72" s="334"/>
      <c r="O72" s="529"/>
      <c r="P72" s="328"/>
      <c r="Q72" s="328"/>
      <c r="R72" s="328"/>
      <c r="S72" s="328"/>
      <c r="T72" s="328"/>
      <c r="U72" s="625"/>
      <c r="V72" s="328"/>
      <c r="W72" s="328"/>
      <c r="X72" s="328"/>
      <c r="Y72" s="328"/>
      <c r="Z72" s="328"/>
      <c r="AA72" s="328"/>
      <c r="AB72" s="328"/>
      <c r="AC72" s="292"/>
      <c r="AD72" s="328"/>
      <c r="AE72" s="292"/>
      <c r="AF72" s="292"/>
      <c r="AG72" s="292"/>
    </row>
    <row r="73" spans="1:34" s="289" customFormat="1" ht="15" customHeight="1">
      <c r="A73" s="648"/>
      <c r="B73" s="302" t="s">
        <v>1009</v>
      </c>
      <c r="C73" s="582"/>
      <c r="D73" s="582"/>
      <c r="E73" s="582"/>
      <c r="F73" s="582"/>
      <c r="G73" s="292"/>
      <c r="H73" s="1314"/>
      <c r="I73" s="292"/>
      <c r="J73" s="292"/>
      <c r="K73" s="292"/>
      <c r="L73" s="292"/>
      <c r="M73" s="292"/>
      <c r="N73" s="741"/>
      <c r="O73" s="739"/>
      <c r="P73" s="696"/>
      <c r="Q73" s="696"/>
      <c r="R73" s="696"/>
      <c r="S73" s="696"/>
      <c r="T73" s="696"/>
      <c r="U73" s="1331"/>
      <c r="V73" s="696"/>
      <c r="W73" s="696"/>
      <c r="X73" s="696"/>
      <c r="Y73" s="696"/>
      <c r="Z73" s="696"/>
      <c r="AA73" s="334"/>
      <c r="AB73" s="334"/>
    </row>
    <row r="74" spans="1:34" s="289" customFormat="1" ht="15" customHeight="1">
      <c r="A74" s="465"/>
      <c r="B74" s="2173" t="s">
        <v>6</v>
      </c>
      <c r="C74" s="2348" t="s">
        <v>898</v>
      </c>
      <c r="D74" s="2348"/>
      <c r="E74" s="2348"/>
      <c r="F74" s="2348"/>
      <c r="G74" s="2348"/>
      <c r="H74" s="2348" t="s">
        <v>901</v>
      </c>
      <c r="I74" s="2348"/>
      <c r="J74" s="2348"/>
      <c r="K74" s="2348"/>
      <c r="L74" s="2348"/>
      <c r="M74" s="292"/>
      <c r="N74" s="694"/>
      <c r="O74" s="775"/>
      <c r="P74" s="611"/>
      <c r="Q74" s="611"/>
      <c r="R74" s="611"/>
      <c r="S74" s="611"/>
      <c r="T74" s="695"/>
      <c r="U74" s="1332"/>
      <c r="V74" s="695"/>
      <c r="W74" s="695"/>
      <c r="X74" s="695"/>
      <c r="Y74" s="695"/>
      <c r="Z74" s="695"/>
      <c r="AA74" s="334"/>
      <c r="AB74" s="334"/>
    </row>
    <row r="75" spans="1:34" s="289" customFormat="1" ht="15" customHeight="1">
      <c r="A75" s="465"/>
      <c r="B75" s="2177"/>
      <c r="C75" s="1305">
        <v>1</v>
      </c>
      <c r="D75" s="1305">
        <v>2</v>
      </c>
      <c r="E75" s="1305">
        <v>3</v>
      </c>
      <c r="F75" s="1305">
        <v>4</v>
      </c>
      <c r="G75" s="1305">
        <v>5</v>
      </c>
      <c r="H75" s="776" t="s">
        <v>88</v>
      </c>
      <c r="I75" s="776" t="s">
        <v>336</v>
      </c>
      <c r="J75" s="776" t="s">
        <v>337</v>
      </c>
      <c r="K75" s="776" t="s">
        <v>356</v>
      </c>
      <c r="L75" s="776" t="s">
        <v>357</v>
      </c>
      <c r="M75" s="292"/>
      <c r="N75" s="741"/>
      <c r="O75" s="747"/>
      <c r="P75" s="1307"/>
      <c r="Q75" s="1307"/>
      <c r="R75" s="1307"/>
      <c r="S75" s="1307"/>
      <c r="T75" s="1307"/>
      <c r="U75" s="1332"/>
      <c r="V75" s="1307"/>
      <c r="W75" s="1307"/>
      <c r="X75" s="1307"/>
      <c r="Y75" s="1307"/>
      <c r="Z75" s="1307"/>
      <c r="AA75" s="334"/>
      <c r="AB75" s="334"/>
    </row>
    <row r="76" spans="1:34" s="289" customFormat="1" ht="15" customHeight="1">
      <c r="A76" s="465"/>
      <c r="B76" s="2174"/>
      <c r="C76" s="534" t="s">
        <v>768</v>
      </c>
      <c r="D76" s="534" t="s">
        <v>768</v>
      </c>
      <c r="E76" s="534" t="s">
        <v>768</v>
      </c>
      <c r="F76" s="534" t="s">
        <v>768</v>
      </c>
      <c r="G76" s="534" t="s">
        <v>768</v>
      </c>
      <c r="H76" s="777" t="s">
        <v>145</v>
      </c>
      <c r="I76" s="777" t="s">
        <v>145</v>
      </c>
      <c r="J76" s="777" t="s">
        <v>145</v>
      </c>
      <c r="K76" s="777" t="s">
        <v>145</v>
      </c>
      <c r="L76" s="777" t="s">
        <v>145</v>
      </c>
      <c r="M76" s="292"/>
      <c r="N76" s="741"/>
      <c r="O76" s="747"/>
      <c r="P76" s="1307"/>
      <c r="Q76" s="1307"/>
      <c r="R76" s="1307"/>
      <c r="S76" s="1307"/>
      <c r="T76" s="1307"/>
      <c r="U76" s="1332"/>
      <c r="V76" s="1307"/>
      <c r="W76" s="1307"/>
      <c r="X76" s="1307"/>
      <c r="Y76" s="1307"/>
      <c r="Z76" s="1307"/>
      <c r="AA76" s="334"/>
      <c r="AB76" s="334"/>
    </row>
    <row r="77" spans="1:34" s="289" customFormat="1" ht="15" customHeight="1">
      <c r="A77" s="465"/>
      <c r="B77" s="721" t="str">
        <f>IF('Bendras vertinimas'!$B$20="","",'Bendras vertinimas'!$B$20)</f>
        <v>Tiekėjas 1</v>
      </c>
      <c r="C77" s="235"/>
      <c r="D77" s="235"/>
      <c r="E77" s="235"/>
      <c r="F77" s="235"/>
      <c r="G77" s="235"/>
      <c r="H77" s="778" t="str">
        <f>IF(OR(SUM(C77)=0,C77&gt;=$F$69),"",C77)</f>
        <v/>
      </c>
      <c r="I77" s="778" t="str">
        <f>IF(OR(SUM(D77)=0,D77&gt;=$F$69),"",D77)</f>
        <v/>
      </c>
      <c r="J77" s="778" t="str">
        <f>IF(OR(SUM(E77)=0,E77&gt;=$F$69),"",E77)</f>
        <v/>
      </c>
      <c r="K77" s="778" t="str">
        <f>IF(OR(SUM(F77)=0,F77&gt;=$F$69),"",F77)</f>
        <v/>
      </c>
      <c r="L77" s="778" t="str">
        <f>IF(OR(SUM(G77)=0,G77&gt;=$F$69),"",G77)</f>
        <v/>
      </c>
      <c r="M77" s="292"/>
      <c r="N77" s="741"/>
      <c r="O77" s="747"/>
      <c r="P77" s="1307"/>
      <c r="Q77" s="1307"/>
      <c r="R77" s="1307"/>
      <c r="S77" s="1307"/>
      <c r="T77" s="1307"/>
      <c r="U77" s="452">
        <f t="shared" ref="U77:U96" si="0">IF(C77="",0,IF(C77&gt;$F$69,1,0))</f>
        <v>0</v>
      </c>
      <c r="V77" s="452">
        <f t="shared" ref="V77:V96" si="1">IF(D77="",0,IF(D77&gt;$F$69,1,0))</f>
        <v>0</v>
      </c>
      <c r="W77" s="452">
        <f t="shared" ref="W77:W96" si="2">IF(E77="",0,IF(E77&gt;$F$69,1,0))</f>
        <v>0</v>
      </c>
      <c r="X77" s="452">
        <f t="shared" ref="X77:X96" si="3">IF(F77="",0,IF(F77&gt;$F$69,1,0))</f>
        <v>0</v>
      </c>
      <c r="Y77" s="452">
        <f t="shared" ref="Y77:Y96" si="4">IF(G77="",0,IF(G77&gt;$F$69,1,0))</f>
        <v>0</v>
      </c>
      <c r="Z77" s="1307"/>
      <c r="AA77" s="334"/>
      <c r="AG77" s="292"/>
    </row>
    <row r="78" spans="1:34" s="289" customFormat="1" ht="15" customHeight="1">
      <c r="A78" s="465"/>
      <c r="B78" s="721" t="str">
        <f>IF('Bendras vertinimas'!$B$21="","",'Bendras vertinimas'!$B$21)</f>
        <v>Tiekėjas 2</v>
      </c>
      <c r="C78" s="235"/>
      <c r="D78" s="235"/>
      <c r="E78" s="235"/>
      <c r="F78" s="235"/>
      <c r="G78" s="235"/>
      <c r="H78" s="778" t="str">
        <f t="shared" ref="H78:H96" si="5">IF(OR(SUM(C78)=0,C78&gt;=$F$69),"",C78)</f>
        <v/>
      </c>
      <c r="I78" s="778" t="str">
        <f t="shared" ref="I78:I96" si="6">IF(OR(SUM(D78)=0,D78&gt;=$F$69),"",D78)</f>
        <v/>
      </c>
      <c r="J78" s="778" t="str">
        <f t="shared" ref="J78:J96" si="7">IF(OR(SUM(E78)=0,E78&gt;=$F$69),"",E78)</f>
        <v/>
      </c>
      <c r="K78" s="778" t="str">
        <f t="shared" ref="K78:K96" si="8">IF(OR(SUM(F78)=0,F78&gt;=$F$69),"",F78)</f>
        <v/>
      </c>
      <c r="L78" s="778" t="str">
        <f t="shared" ref="L78:L96" si="9">IF(OR(SUM(G78)=0,G78&gt;=$F$69),"",G78)</f>
        <v/>
      </c>
      <c r="M78" s="292"/>
      <c r="N78" s="694"/>
      <c r="O78" s="756"/>
      <c r="P78" s="695"/>
      <c r="Q78" s="695"/>
      <c r="R78" s="695"/>
      <c r="S78" s="695"/>
      <c r="T78" s="695"/>
      <c r="U78" s="452">
        <f t="shared" si="0"/>
        <v>0</v>
      </c>
      <c r="V78" s="452">
        <f t="shared" si="1"/>
        <v>0</v>
      </c>
      <c r="W78" s="452">
        <f t="shared" si="2"/>
        <v>0</v>
      </c>
      <c r="X78" s="452">
        <f t="shared" si="3"/>
        <v>0</v>
      </c>
      <c r="Y78" s="452">
        <f t="shared" si="4"/>
        <v>0</v>
      </c>
      <c r="Z78" s="695"/>
      <c r="AA78" s="334"/>
      <c r="AG78" s="292"/>
    </row>
    <row r="79" spans="1:34" s="289" customFormat="1" ht="15" customHeight="1">
      <c r="A79" s="465"/>
      <c r="B79" s="721" t="str">
        <f>IF('Bendras vertinimas'!$B$22="","",'Bendras vertinimas'!$B$22)</f>
        <v>Tiekėjas 3</v>
      </c>
      <c r="C79" s="235"/>
      <c r="D79" s="235"/>
      <c r="E79" s="235"/>
      <c r="F79" s="235"/>
      <c r="G79" s="235"/>
      <c r="H79" s="778" t="str">
        <f t="shared" si="5"/>
        <v/>
      </c>
      <c r="I79" s="778" t="str">
        <f t="shared" si="6"/>
        <v/>
      </c>
      <c r="J79" s="778" t="str">
        <f t="shared" si="7"/>
        <v/>
      </c>
      <c r="K79" s="778" t="str">
        <f t="shared" si="8"/>
        <v/>
      </c>
      <c r="L79" s="778" t="str">
        <f t="shared" si="9"/>
        <v/>
      </c>
      <c r="M79" s="292"/>
      <c r="N79" s="741"/>
      <c r="O79" s="747"/>
      <c r="P79" s="1307"/>
      <c r="Q79" s="1307"/>
      <c r="R79" s="1307"/>
      <c r="S79" s="1307"/>
      <c r="T79" s="1307"/>
      <c r="U79" s="452">
        <f t="shared" si="0"/>
        <v>0</v>
      </c>
      <c r="V79" s="452">
        <f t="shared" si="1"/>
        <v>0</v>
      </c>
      <c r="W79" s="452">
        <f t="shared" si="2"/>
        <v>0</v>
      </c>
      <c r="X79" s="452">
        <f t="shared" si="3"/>
        <v>0</v>
      </c>
      <c r="Y79" s="452">
        <f t="shared" si="4"/>
        <v>0</v>
      </c>
      <c r="Z79" s="1307"/>
      <c r="AA79" s="334"/>
      <c r="AG79" s="292"/>
    </row>
    <row r="80" spans="1:34" s="289" customFormat="1" ht="15" customHeight="1">
      <c r="A80" s="465"/>
      <c r="B80" s="721" t="str">
        <f>IF('Bendras vertinimas'!$B$23="","",'Bendras vertinimas'!$B$23)</f>
        <v>Tiekėjas 4</v>
      </c>
      <c r="C80" s="235"/>
      <c r="D80" s="235"/>
      <c r="E80" s="235"/>
      <c r="F80" s="235"/>
      <c r="G80" s="235"/>
      <c r="H80" s="778" t="str">
        <f t="shared" si="5"/>
        <v/>
      </c>
      <c r="I80" s="778" t="str">
        <f t="shared" si="6"/>
        <v/>
      </c>
      <c r="J80" s="778" t="str">
        <f t="shared" si="7"/>
        <v/>
      </c>
      <c r="K80" s="778" t="str">
        <f t="shared" si="8"/>
        <v/>
      </c>
      <c r="L80" s="778" t="str">
        <f t="shared" si="9"/>
        <v/>
      </c>
      <c r="M80" s="292"/>
      <c r="N80" s="741"/>
      <c r="O80" s="747"/>
      <c r="P80" s="1307"/>
      <c r="Q80" s="1307"/>
      <c r="R80" s="1307"/>
      <c r="S80" s="1307"/>
      <c r="T80" s="1307"/>
      <c r="U80" s="452">
        <f t="shared" si="0"/>
        <v>0</v>
      </c>
      <c r="V80" s="452">
        <f t="shared" si="1"/>
        <v>0</v>
      </c>
      <c r="W80" s="452">
        <f t="shared" si="2"/>
        <v>0</v>
      </c>
      <c r="X80" s="452">
        <f t="shared" si="3"/>
        <v>0</v>
      </c>
      <c r="Y80" s="452">
        <f t="shared" si="4"/>
        <v>0</v>
      </c>
      <c r="Z80" s="1307"/>
      <c r="AA80" s="334"/>
      <c r="AG80" s="292"/>
    </row>
    <row r="81" spans="1:33" s="289" customFormat="1" ht="15" customHeight="1">
      <c r="A81" s="465"/>
      <c r="B81" s="721" t="str">
        <f>IF('Bendras vertinimas'!$B$24="","",'Bendras vertinimas'!$B$24)</f>
        <v>Tiekėjas 5</v>
      </c>
      <c r="C81" s="235"/>
      <c r="D81" s="235"/>
      <c r="E81" s="235"/>
      <c r="F81" s="235"/>
      <c r="G81" s="235"/>
      <c r="H81" s="778" t="str">
        <f t="shared" si="5"/>
        <v/>
      </c>
      <c r="I81" s="778" t="str">
        <f t="shared" si="6"/>
        <v/>
      </c>
      <c r="J81" s="778" t="str">
        <f t="shared" si="7"/>
        <v/>
      </c>
      <c r="K81" s="778" t="str">
        <f t="shared" si="8"/>
        <v/>
      </c>
      <c r="L81" s="778" t="str">
        <f t="shared" si="9"/>
        <v/>
      </c>
      <c r="M81" s="292"/>
      <c r="N81" s="741"/>
      <c r="O81" s="747"/>
      <c r="P81" s="1307"/>
      <c r="Q81" s="1307"/>
      <c r="R81" s="1307"/>
      <c r="S81" s="1307"/>
      <c r="T81" s="1307"/>
      <c r="U81" s="452">
        <f t="shared" si="0"/>
        <v>0</v>
      </c>
      <c r="V81" s="452">
        <f t="shared" si="1"/>
        <v>0</v>
      </c>
      <c r="W81" s="452">
        <f t="shared" si="2"/>
        <v>0</v>
      </c>
      <c r="X81" s="452">
        <f t="shared" si="3"/>
        <v>0</v>
      </c>
      <c r="Y81" s="452">
        <f t="shared" si="4"/>
        <v>0</v>
      </c>
      <c r="Z81" s="1307"/>
      <c r="AA81" s="334"/>
      <c r="AG81" s="292"/>
    </row>
    <row r="82" spans="1:33" s="289" customFormat="1" ht="15" customHeight="1">
      <c r="A82" s="465"/>
      <c r="B82" s="721" t="str">
        <f>IF('Bendras vertinimas'!$B$25="","",'Bendras vertinimas'!$B$25)</f>
        <v>Tiekėjas 6</v>
      </c>
      <c r="C82" s="235"/>
      <c r="D82" s="235"/>
      <c r="E82" s="235"/>
      <c r="F82" s="235"/>
      <c r="G82" s="235"/>
      <c r="H82" s="778" t="str">
        <f t="shared" si="5"/>
        <v/>
      </c>
      <c r="I82" s="778" t="str">
        <f t="shared" si="6"/>
        <v/>
      </c>
      <c r="J82" s="778" t="str">
        <f t="shared" si="7"/>
        <v/>
      </c>
      <c r="K82" s="778" t="str">
        <f t="shared" si="8"/>
        <v/>
      </c>
      <c r="L82" s="778" t="str">
        <f t="shared" si="9"/>
        <v/>
      </c>
      <c r="M82" s="292"/>
      <c r="N82" s="741"/>
      <c r="O82" s="747"/>
      <c r="P82" s="1307"/>
      <c r="Q82" s="1307"/>
      <c r="R82" s="1307"/>
      <c r="S82" s="1307"/>
      <c r="T82" s="1307"/>
      <c r="U82" s="452">
        <f t="shared" si="0"/>
        <v>0</v>
      </c>
      <c r="V82" s="452">
        <f t="shared" si="1"/>
        <v>0</v>
      </c>
      <c r="W82" s="452">
        <f t="shared" si="2"/>
        <v>0</v>
      </c>
      <c r="X82" s="452">
        <f t="shared" si="3"/>
        <v>0</v>
      </c>
      <c r="Y82" s="452">
        <f t="shared" si="4"/>
        <v>0</v>
      </c>
      <c r="Z82" s="1307"/>
      <c r="AA82" s="334"/>
      <c r="AG82" s="292"/>
    </row>
    <row r="83" spans="1:33" s="289" customFormat="1" ht="15" customHeight="1">
      <c r="A83" s="465"/>
      <c r="B83" s="721" t="str">
        <f>IF('Bendras vertinimas'!$B$26="","",'Bendras vertinimas'!$B$26)</f>
        <v>Tiekėjas 7</v>
      </c>
      <c r="C83" s="235"/>
      <c r="D83" s="235"/>
      <c r="E83" s="235"/>
      <c r="F83" s="235"/>
      <c r="G83" s="235"/>
      <c r="H83" s="778" t="str">
        <f t="shared" si="5"/>
        <v/>
      </c>
      <c r="I83" s="778" t="str">
        <f t="shared" si="6"/>
        <v/>
      </c>
      <c r="J83" s="778" t="str">
        <f t="shared" si="7"/>
        <v/>
      </c>
      <c r="K83" s="778" t="str">
        <f t="shared" si="8"/>
        <v/>
      </c>
      <c r="L83" s="778" t="str">
        <f t="shared" si="9"/>
        <v/>
      </c>
      <c r="M83" s="292"/>
      <c r="N83" s="694"/>
      <c r="O83" s="756"/>
      <c r="P83" s="695"/>
      <c r="Q83" s="695"/>
      <c r="R83" s="695"/>
      <c r="S83" s="695"/>
      <c r="T83" s="695"/>
      <c r="U83" s="452">
        <f t="shared" si="0"/>
        <v>0</v>
      </c>
      <c r="V83" s="452">
        <f t="shared" si="1"/>
        <v>0</v>
      </c>
      <c r="W83" s="452">
        <f t="shared" si="2"/>
        <v>0</v>
      </c>
      <c r="X83" s="452">
        <f t="shared" si="3"/>
        <v>0</v>
      </c>
      <c r="Y83" s="452">
        <f t="shared" si="4"/>
        <v>0</v>
      </c>
      <c r="Z83" s="695"/>
      <c r="AA83" s="334"/>
      <c r="AG83" s="292"/>
    </row>
    <row r="84" spans="1:33" s="289" customFormat="1" ht="15" customHeight="1">
      <c r="A84" s="465"/>
      <c r="B84" s="721" t="str">
        <f>IF('Bendras vertinimas'!$B$27="","",'Bendras vertinimas'!$B$27)</f>
        <v>Tiekėjas 8</v>
      </c>
      <c r="C84" s="235"/>
      <c r="D84" s="235"/>
      <c r="E84" s="235"/>
      <c r="F84" s="235"/>
      <c r="G84" s="235"/>
      <c r="H84" s="778" t="str">
        <f t="shared" si="5"/>
        <v/>
      </c>
      <c r="I84" s="778" t="str">
        <f t="shared" si="6"/>
        <v/>
      </c>
      <c r="J84" s="778" t="str">
        <f t="shared" si="7"/>
        <v/>
      </c>
      <c r="K84" s="778" t="str">
        <f t="shared" si="8"/>
        <v/>
      </c>
      <c r="L84" s="778" t="str">
        <f t="shared" si="9"/>
        <v/>
      </c>
      <c r="M84" s="292"/>
      <c r="N84" s="741"/>
      <c r="O84" s="747"/>
      <c r="P84" s="1307"/>
      <c r="Q84" s="1307"/>
      <c r="R84" s="1307"/>
      <c r="S84" s="1307"/>
      <c r="T84" s="1307"/>
      <c r="U84" s="452">
        <f t="shared" si="0"/>
        <v>0</v>
      </c>
      <c r="V84" s="452">
        <f t="shared" si="1"/>
        <v>0</v>
      </c>
      <c r="W84" s="452">
        <f t="shared" si="2"/>
        <v>0</v>
      </c>
      <c r="X84" s="452">
        <f t="shared" si="3"/>
        <v>0</v>
      </c>
      <c r="Y84" s="452">
        <f t="shared" si="4"/>
        <v>0</v>
      </c>
      <c r="Z84" s="1307"/>
      <c r="AA84" s="334"/>
      <c r="AG84" s="292"/>
    </row>
    <row r="85" spans="1:33" s="289" customFormat="1" ht="15" customHeight="1">
      <c r="A85" s="465"/>
      <c r="B85" s="721" t="str">
        <f>IF('Bendras vertinimas'!$B$28="","",'Bendras vertinimas'!$B$28)</f>
        <v>Tiekėjas 9</v>
      </c>
      <c r="C85" s="235"/>
      <c r="D85" s="235"/>
      <c r="E85" s="235"/>
      <c r="F85" s="235"/>
      <c r="G85" s="235"/>
      <c r="H85" s="778" t="str">
        <f t="shared" si="5"/>
        <v/>
      </c>
      <c r="I85" s="778" t="str">
        <f t="shared" si="6"/>
        <v/>
      </c>
      <c r="J85" s="778" t="str">
        <f t="shared" si="7"/>
        <v/>
      </c>
      <c r="K85" s="778" t="str">
        <f t="shared" si="8"/>
        <v/>
      </c>
      <c r="L85" s="778" t="str">
        <f t="shared" si="9"/>
        <v/>
      </c>
      <c r="M85" s="292"/>
      <c r="N85" s="741"/>
      <c r="O85" s="747"/>
      <c r="P85" s="1307"/>
      <c r="Q85" s="1307"/>
      <c r="R85" s="1307"/>
      <c r="S85" s="1307"/>
      <c r="T85" s="1307"/>
      <c r="U85" s="452">
        <f t="shared" si="0"/>
        <v>0</v>
      </c>
      <c r="V85" s="452">
        <f t="shared" si="1"/>
        <v>0</v>
      </c>
      <c r="W85" s="452">
        <f t="shared" si="2"/>
        <v>0</v>
      </c>
      <c r="X85" s="452">
        <f t="shared" si="3"/>
        <v>0</v>
      </c>
      <c r="Y85" s="452">
        <f t="shared" si="4"/>
        <v>0</v>
      </c>
      <c r="Z85" s="1307"/>
      <c r="AA85" s="334"/>
      <c r="AG85" s="292"/>
    </row>
    <row r="86" spans="1:33" s="289" customFormat="1" ht="15" customHeight="1">
      <c r="A86" s="465"/>
      <c r="B86" s="721" t="str">
        <f>IF('Bendras vertinimas'!$B$29="","",'Bendras vertinimas'!$B$29)</f>
        <v>Tiekėjas 10</v>
      </c>
      <c r="C86" s="235"/>
      <c r="D86" s="235"/>
      <c r="E86" s="235"/>
      <c r="F86" s="235"/>
      <c r="G86" s="235"/>
      <c r="H86" s="778" t="str">
        <f t="shared" si="5"/>
        <v/>
      </c>
      <c r="I86" s="778" t="str">
        <f t="shared" si="6"/>
        <v/>
      </c>
      <c r="J86" s="778" t="str">
        <f t="shared" si="7"/>
        <v/>
      </c>
      <c r="K86" s="778" t="str">
        <f t="shared" si="8"/>
        <v/>
      </c>
      <c r="L86" s="778" t="str">
        <f t="shared" si="9"/>
        <v/>
      </c>
      <c r="M86" s="292"/>
      <c r="N86" s="741"/>
      <c r="O86" s="747"/>
      <c r="P86" s="1307"/>
      <c r="Q86" s="1307"/>
      <c r="R86" s="1307"/>
      <c r="S86" s="1307"/>
      <c r="T86" s="1307"/>
      <c r="U86" s="452">
        <f t="shared" si="0"/>
        <v>0</v>
      </c>
      <c r="V86" s="452">
        <f t="shared" si="1"/>
        <v>0</v>
      </c>
      <c r="W86" s="452">
        <f t="shared" si="2"/>
        <v>0</v>
      </c>
      <c r="X86" s="452">
        <f t="shared" si="3"/>
        <v>0</v>
      </c>
      <c r="Y86" s="452">
        <f t="shared" si="4"/>
        <v>0</v>
      </c>
      <c r="Z86" s="1307"/>
      <c r="AA86" s="334"/>
      <c r="AG86" s="292"/>
    </row>
    <row r="87" spans="1:33" s="289" customFormat="1" ht="15" customHeight="1">
      <c r="A87" s="465"/>
      <c r="B87" s="721" t="str">
        <f>IF('Bendras vertinimas'!$B$30="","",'Bendras vertinimas'!$B$30)</f>
        <v>Tiekėjas 11</v>
      </c>
      <c r="C87" s="235"/>
      <c r="D87" s="235"/>
      <c r="E87" s="235"/>
      <c r="F87" s="235"/>
      <c r="G87" s="235"/>
      <c r="H87" s="778" t="str">
        <f t="shared" si="5"/>
        <v/>
      </c>
      <c r="I87" s="778" t="str">
        <f t="shared" si="6"/>
        <v/>
      </c>
      <c r="J87" s="778" t="str">
        <f t="shared" si="7"/>
        <v/>
      </c>
      <c r="K87" s="778" t="str">
        <f t="shared" si="8"/>
        <v/>
      </c>
      <c r="L87" s="778" t="str">
        <f t="shared" si="9"/>
        <v/>
      </c>
      <c r="M87" s="292"/>
      <c r="N87" s="741"/>
      <c r="O87" s="747"/>
      <c r="P87" s="1307"/>
      <c r="Q87" s="1307"/>
      <c r="R87" s="1307"/>
      <c r="S87" s="1307"/>
      <c r="T87" s="1307"/>
      <c r="U87" s="452">
        <f t="shared" si="0"/>
        <v>0</v>
      </c>
      <c r="V87" s="452">
        <f t="shared" si="1"/>
        <v>0</v>
      </c>
      <c r="W87" s="452">
        <f t="shared" si="2"/>
        <v>0</v>
      </c>
      <c r="X87" s="452">
        <f t="shared" si="3"/>
        <v>0</v>
      </c>
      <c r="Y87" s="452">
        <f t="shared" si="4"/>
        <v>0</v>
      </c>
      <c r="Z87" s="1307"/>
      <c r="AA87" s="334"/>
      <c r="AG87" s="292"/>
    </row>
    <row r="88" spans="1:33" s="289" customFormat="1" ht="15" customHeight="1">
      <c r="A88" s="465"/>
      <c r="B88" s="721" t="str">
        <f>IF('Bendras vertinimas'!$B$31="","",'Bendras vertinimas'!$B$31)</f>
        <v>Tiekėjas 12</v>
      </c>
      <c r="C88" s="235"/>
      <c r="D88" s="235"/>
      <c r="E88" s="235"/>
      <c r="F88" s="235"/>
      <c r="G88" s="235"/>
      <c r="H88" s="778" t="str">
        <f t="shared" si="5"/>
        <v/>
      </c>
      <c r="I88" s="778" t="str">
        <f t="shared" si="6"/>
        <v/>
      </c>
      <c r="J88" s="778" t="str">
        <f t="shared" si="7"/>
        <v/>
      </c>
      <c r="K88" s="778" t="str">
        <f t="shared" si="8"/>
        <v/>
      </c>
      <c r="L88" s="778" t="str">
        <f t="shared" si="9"/>
        <v/>
      </c>
      <c r="M88" s="292"/>
      <c r="N88" s="741"/>
      <c r="O88" s="747"/>
      <c r="P88" s="1307"/>
      <c r="Q88" s="1307"/>
      <c r="R88" s="1307"/>
      <c r="S88" s="1307"/>
      <c r="T88" s="1307"/>
      <c r="U88" s="452">
        <f t="shared" si="0"/>
        <v>0</v>
      </c>
      <c r="V88" s="452">
        <f t="shared" si="1"/>
        <v>0</v>
      </c>
      <c r="W88" s="452">
        <f t="shared" si="2"/>
        <v>0</v>
      </c>
      <c r="X88" s="452">
        <f t="shared" si="3"/>
        <v>0</v>
      </c>
      <c r="Y88" s="452">
        <f t="shared" si="4"/>
        <v>0</v>
      </c>
      <c r="Z88" s="1307"/>
      <c r="AA88" s="334"/>
      <c r="AG88" s="292"/>
    </row>
    <row r="89" spans="1:33" s="289" customFormat="1" ht="15" customHeight="1">
      <c r="A89" s="465"/>
      <c r="B89" s="721" t="str">
        <f>IF('Bendras vertinimas'!$B$32="","",'Bendras vertinimas'!$B$32)</f>
        <v>Tiekėjas 13</v>
      </c>
      <c r="C89" s="235"/>
      <c r="D89" s="235"/>
      <c r="E89" s="235"/>
      <c r="F89" s="235"/>
      <c r="G89" s="235"/>
      <c r="H89" s="778" t="str">
        <f t="shared" si="5"/>
        <v/>
      </c>
      <c r="I89" s="778" t="str">
        <f t="shared" si="6"/>
        <v/>
      </c>
      <c r="J89" s="778" t="str">
        <f t="shared" si="7"/>
        <v/>
      </c>
      <c r="K89" s="778" t="str">
        <f t="shared" si="8"/>
        <v/>
      </c>
      <c r="L89" s="778" t="str">
        <f t="shared" si="9"/>
        <v/>
      </c>
      <c r="M89" s="292"/>
      <c r="N89" s="741"/>
      <c r="O89" s="747"/>
      <c r="P89" s="1307"/>
      <c r="Q89" s="1307"/>
      <c r="R89" s="1307"/>
      <c r="S89" s="1307"/>
      <c r="T89" s="1307"/>
      <c r="U89" s="452">
        <f t="shared" si="0"/>
        <v>0</v>
      </c>
      <c r="V89" s="452">
        <f t="shared" si="1"/>
        <v>0</v>
      </c>
      <c r="W89" s="452">
        <f t="shared" si="2"/>
        <v>0</v>
      </c>
      <c r="X89" s="452">
        <f t="shared" si="3"/>
        <v>0</v>
      </c>
      <c r="Y89" s="452">
        <f t="shared" si="4"/>
        <v>0</v>
      </c>
      <c r="Z89" s="1307"/>
      <c r="AA89" s="334"/>
      <c r="AG89" s="292"/>
    </row>
    <row r="90" spans="1:33" s="289" customFormat="1" ht="15" customHeight="1">
      <c r="A90" s="465"/>
      <c r="B90" s="721" t="str">
        <f>IF('Bendras vertinimas'!$B$33="","",'Bendras vertinimas'!$B$33)</f>
        <v>Tiekėjas 14</v>
      </c>
      <c r="C90" s="235"/>
      <c r="D90" s="235"/>
      <c r="E90" s="235"/>
      <c r="F90" s="235"/>
      <c r="G90" s="235"/>
      <c r="H90" s="778" t="str">
        <f t="shared" si="5"/>
        <v/>
      </c>
      <c r="I90" s="778" t="str">
        <f t="shared" si="6"/>
        <v/>
      </c>
      <c r="J90" s="778" t="str">
        <f t="shared" si="7"/>
        <v/>
      </c>
      <c r="K90" s="778" t="str">
        <f t="shared" si="8"/>
        <v/>
      </c>
      <c r="L90" s="778" t="str">
        <f t="shared" si="9"/>
        <v/>
      </c>
      <c r="M90" s="292"/>
      <c r="N90" s="741"/>
      <c r="O90" s="747"/>
      <c r="P90" s="1307"/>
      <c r="Q90" s="1307"/>
      <c r="R90" s="1307"/>
      <c r="S90" s="1307"/>
      <c r="T90" s="1307"/>
      <c r="U90" s="452">
        <f t="shared" si="0"/>
        <v>0</v>
      </c>
      <c r="V90" s="452">
        <f t="shared" si="1"/>
        <v>0</v>
      </c>
      <c r="W90" s="452">
        <f t="shared" si="2"/>
        <v>0</v>
      </c>
      <c r="X90" s="452">
        <f t="shared" si="3"/>
        <v>0</v>
      </c>
      <c r="Y90" s="452">
        <f t="shared" si="4"/>
        <v>0</v>
      </c>
      <c r="Z90" s="1307"/>
      <c r="AA90" s="334"/>
      <c r="AG90" s="292"/>
    </row>
    <row r="91" spans="1:33" s="289" customFormat="1" ht="15" customHeight="1">
      <c r="A91" s="465"/>
      <c r="B91" s="721" t="str">
        <f>IF('Bendras vertinimas'!$B$34="","",'Bendras vertinimas'!$B$34)</f>
        <v>Tiekėjas 15</v>
      </c>
      <c r="C91" s="235"/>
      <c r="D91" s="235"/>
      <c r="E91" s="235"/>
      <c r="F91" s="235"/>
      <c r="G91" s="235"/>
      <c r="H91" s="778" t="str">
        <f t="shared" si="5"/>
        <v/>
      </c>
      <c r="I91" s="778" t="str">
        <f t="shared" si="6"/>
        <v/>
      </c>
      <c r="J91" s="778" t="str">
        <f t="shared" si="7"/>
        <v/>
      </c>
      <c r="K91" s="778" t="str">
        <f t="shared" si="8"/>
        <v/>
      </c>
      <c r="L91" s="778" t="str">
        <f t="shared" si="9"/>
        <v/>
      </c>
      <c r="M91" s="292"/>
      <c r="N91" s="741"/>
      <c r="O91" s="747"/>
      <c r="P91" s="1307"/>
      <c r="Q91" s="1307"/>
      <c r="R91" s="1307"/>
      <c r="S91" s="1307"/>
      <c r="T91" s="1307"/>
      <c r="U91" s="452">
        <f t="shared" si="0"/>
        <v>0</v>
      </c>
      <c r="V91" s="452">
        <f t="shared" si="1"/>
        <v>0</v>
      </c>
      <c r="W91" s="452">
        <f t="shared" si="2"/>
        <v>0</v>
      </c>
      <c r="X91" s="452">
        <f t="shared" si="3"/>
        <v>0</v>
      </c>
      <c r="Y91" s="452">
        <f t="shared" si="4"/>
        <v>0</v>
      </c>
      <c r="Z91" s="1307"/>
      <c r="AA91" s="334"/>
      <c r="AG91" s="292"/>
    </row>
    <row r="92" spans="1:33" s="289" customFormat="1" ht="15" customHeight="1">
      <c r="A92" s="465"/>
      <c r="B92" s="721" t="str">
        <f>IF('Bendras vertinimas'!$B$35="","",'Bendras vertinimas'!$B$35)</f>
        <v>Tiekėjas 16</v>
      </c>
      <c r="C92" s="235"/>
      <c r="D92" s="235"/>
      <c r="E92" s="235"/>
      <c r="F92" s="235"/>
      <c r="G92" s="235"/>
      <c r="H92" s="778" t="str">
        <f t="shared" si="5"/>
        <v/>
      </c>
      <c r="I92" s="778" t="str">
        <f t="shared" si="6"/>
        <v/>
      </c>
      <c r="J92" s="778" t="str">
        <f t="shared" si="7"/>
        <v/>
      </c>
      <c r="K92" s="778" t="str">
        <f t="shared" si="8"/>
        <v/>
      </c>
      <c r="L92" s="778" t="str">
        <f t="shared" si="9"/>
        <v/>
      </c>
      <c r="M92" s="292"/>
      <c r="N92" s="741"/>
      <c r="O92" s="747"/>
      <c r="P92" s="1307"/>
      <c r="Q92" s="1307"/>
      <c r="R92" s="1307"/>
      <c r="S92" s="1307"/>
      <c r="T92" s="1307"/>
      <c r="U92" s="452">
        <f t="shared" si="0"/>
        <v>0</v>
      </c>
      <c r="V92" s="452">
        <f t="shared" si="1"/>
        <v>0</v>
      </c>
      <c r="W92" s="452">
        <f t="shared" si="2"/>
        <v>0</v>
      </c>
      <c r="X92" s="452">
        <f t="shared" si="3"/>
        <v>0</v>
      </c>
      <c r="Y92" s="452">
        <f t="shared" si="4"/>
        <v>0</v>
      </c>
      <c r="Z92" s="1307"/>
      <c r="AA92" s="334"/>
      <c r="AG92" s="292"/>
    </row>
    <row r="93" spans="1:33" s="289" customFormat="1" ht="15" customHeight="1">
      <c r="A93" s="465"/>
      <c r="B93" s="721" t="str">
        <f>IF('Bendras vertinimas'!$B$36="","",'Bendras vertinimas'!$B$36)</f>
        <v>Tiekėjas 17</v>
      </c>
      <c r="C93" s="235"/>
      <c r="D93" s="235"/>
      <c r="E93" s="235"/>
      <c r="F93" s="235"/>
      <c r="G93" s="235"/>
      <c r="H93" s="778" t="str">
        <f t="shared" si="5"/>
        <v/>
      </c>
      <c r="I93" s="778" t="str">
        <f t="shared" si="6"/>
        <v/>
      </c>
      <c r="J93" s="778" t="str">
        <f t="shared" si="7"/>
        <v/>
      </c>
      <c r="K93" s="778" t="str">
        <f t="shared" si="8"/>
        <v/>
      </c>
      <c r="L93" s="778" t="str">
        <f t="shared" si="9"/>
        <v/>
      </c>
      <c r="M93" s="292"/>
      <c r="N93" s="741"/>
      <c r="O93" s="747"/>
      <c r="P93" s="1307"/>
      <c r="Q93" s="1307"/>
      <c r="R93" s="1307"/>
      <c r="S93" s="1307"/>
      <c r="T93" s="1307"/>
      <c r="U93" s="452">
        <f t="shared" si="0"/>
        <v>0</v>
      </c>
      <c r="V93" s="452">
        <f t="shared" si="1"/>
        <v>0</v>
      </c>
      <c r="W93" s="452">
        <f t="shared" si="2"/>
        <v>0</v>
      </c>
      <c r="X93" s="452">
        <f t="shared" si="3"/>
        <v>0</v>
      </c>
      <c r="Y93" s="452">
        <f t="shared" si="4"/>
        <v>0</v>
      </c>
      <c r="Z93" s="1307"/>
      <c r="AA93" s="334"/>
      <c r="AG93" s="292"/>
    </row>
    <row r="94" spans="1:33" s="289" customFormat="1" ht="15" customHeight="1">
      <c r="A94" s="465"/>
      <c r="B94" s="721" t="str">
        <f>IF('Bendras vertinimas'!$B$37="","",'Bendras vertinimas'!$B$37)</f>
        <v>Tiekėjas 18</v>
      </c>
      <c r="C94" s="235"/>
      <c r="D94" s="235"/>
      <c r="E94" s="235"/>
      <c r="F94" s="235"/>
      <c r="G94" s="235"/>
      <c r="H94" s="778" t="str">
        <f t="shared" si="5"/>
        <v/>
      </c>
      <c r="I94" s="778" t="str">
        <f t="shared" si="6"/>
        <v/>
      </c>
      <c r="J94" s="778" t="str">
        <f t="shared" si="7"/>
        <v/>
      </c>
      <c r="K94" s="778" t="str">
        <f t="shared" si="8"/>
        <v/>
      </c>
      <c r="L94" s="778" t="str">
        <f t="shared" si="9"/>
        <v/>
      </c>
      <c r="M94" s="292"/>
      <c r="N94" s="741"/>
      <c r="O94" s="747"/>
      <c r="P94" s="1307"/>
      <c r="Q94" s="1307"/>
      <c r="R94" s="1307"/>
      <c r="S94" s="1307"/>
      <c r="T94" s="1307"/>
      <c r="U94" s="452">
        <f t="shared" si="0"/>
        <v>0</v>
      </c>
      <c r="V94" s="452">
        <f t="shared" si="1"/>
        <v>0</v>
      </c>
      <c r="W94" s="452">
        <f t="shared" si="2"/>
        <v>0</v>
      </c>
      <c r="X94" s="452">
        <f t="shared" si="3"/>
        <v>0</v>
      </c>
      <c r="Y94" s="452">
        <f t="shared" si="4"/>
        <v>0</v>
      </c>
      <c r="Z94" s="1307"/>
      <c r="AA94" s="334"/>
      <c r="AG94" s="292"/>
    </row>
    <row r="95" spans="1:33" s="289" customFormat="1" ht="15" customHeight="1">
      <c r="A95" s="465"/>
      <c r="B95" s="721" t="str">
        <f>IF('Bendras vertinimas'!$B$38="","",'Bendras vertinimas'!$B$38)</f>
        <v>Tiekėjas 19</v>
      </c>
      <c r="C95" s="235"/>
      <c r="D95" s="235"/>
      <c r="E95" s="235"/>
      <c r="F95" s="235"/>
      <c r="G95" s="235"/>
      <c r="H95" s="778" t="str">
        <f t="shared" si="5"/>
        <v/>
      </c>
      <c r="I95" s="778" t="str">
        <f t="shared" si="6"/>
        <v/>
      </c>
      <c r="J95" s="778" t="str">
        <f t="shared" si="7"/>
        <v/>
      </c>
      <c r="K95" s="778" t="str">
        <f t="shared" si="8"/>
        <v/>
      </c>
      <c r="L95" s="778" t="str">
        <f t="shared" si="9"/>
        <v/>
      </c>
      <c r="M95" s="292"/>
      <c r="N95" s="741"/>
      <c r="O95" s="747"/>
      <c r="P95" s="1307"/>
      <c r="Q95" s="1307"/>
      <c r="R95" s="1307"/>
      <c r="S95" s="1307"/>
      <c r="T95" s="1307"/>
      <c r="U95" s="452">
        <f t="shared" si="0"/>
        <v>0</v>
      </c>
      <c r="V95" s="452">
        <f t="shared" si="1"/>
        <v>0</v>
      </c>
      <c r="W95" s="452">
        <f t="shared" si="2"/>
        <v>0</v>
      </c>
      <c r="X95" s="452">
        <f t="shared" si="3"/>
        <v>0</v>
      </c>
      <c r="Y95" s="452">
        <f t="shared" si="4"/>
        <v>0</v>
      </c>
      <c r="Z95" s="1307"/>
      <c r="AA95" s="334"/>
      <c r="AG95" s="292"/>
    </row>
    <row r="96" spans="1:33" s="289" customFormat="1" ht="15" customHeight="1">
      <c r="A96" s="465"/>
      <c r="B96" s="721" t="str">
        <f>IF('Bendras vertinimas'!$B$39="","",'Bendras vertinimas'!$B$39)</f>
        <v>Tiekėjas 20</v>
      </c>
      <c r="C96" s="235"/>
      <c r="D96" s="235"/>
      <c r="E96" s="235"/>
      <c r="F96" s="235"/>
      <c r="G96" s="235"/>
      <c r="H96" s="778" t="str">
        <f t="shared" si="5"/>
        <v/>
      </c>
      <c r="I96" s="778" t="str">
        <f t="shared" si="6"/>
        <v/>
      </c>
      <c r="J96" s="778" t="str">
        <f t="shared" si="7"/>
        <v/>
      </c>
      <c r="K96" s="778" t="str">
        <f t="shared" si="8"/>
        <v/>
      </c>
      <c r="L96" s="778" t="str">
        <f t="shared" si="9"/>
        <v/>
      </c>
      <c r="M96" s="292"/>
      <c r="N96" s="741"/>
      <c r="O96" s="747"/>
      <c r="P96" s="1307"/>
      <c r="Q96" s="1307"/>
      <c r="R96" s="1307"/>
      <c r="S96" s="1307"/>
      <c r="T96" s="1307"/>
      <c r="U96" s="452">
        <f t="shared" si="0"/>
        <v>0</v>
      </c>
      <c r="V96" s="452">
        <f t="shared" si="1"/>
        <v>0</v>
      </c>
      <c r="W96" s="452">
        <f t="shared" si="2"/>
        <v>0</v>
      </c>
      <c r="X96" s="452">
        <f t="shared" si="3"/>
        <v>0</v>
      </c>
      <c r="Y96" s="452">
        <f t="shared" si="4"/>
        <v>0</v>
      </c>
      <c r="Z96" s="1307"/>
      <c r="AA96" s="334"/>
      <c r="AG96" s="292"/>
    </row>
    <row r="97" spans="1:28" s="289" customFormat="1" ht="9.9499999999999993" customHeight="1">
      <c r="A97" s="465"/>
      <c r="B97" s="582"/>
      <c r="C97" s="582"/>
      <c r="D97" s="582"/>
      <c r="E97" s="292"/>
      <c r="F97" s="292"/>
      <c r="G97" s="292"/>
      <c r="H97" s="292"/>
      <c r="I97" s="292"/>
      <c r="J97" s="292"/>
      <c r="K97" s="292"/>
      <c r="L97" s="292"/>
      <c r="M97" s="292"/>
      <c r="N97" s="741"/>
      <c r="O97" s="747"/>
      <c r="P97" s="1307"/>
      <c r="Q97" s="1307"/>
      <c r="R97" s="1307"/>
      <c r="S97" s="1307"/>
      <c r="T97" s="1307"/>
      <c r="U97" s="1332"/>
      <c r="V97" s="1307"/>
      <c r="W97" s="1307"/>
      <c r="X97" s="1307"/>
      <c r="Y97" s="1307"/>
      <c r="Z97" s="1307"/>
      <c r="AA97" s="334"/>
      <c r="AB97" s="334"/>
    </row>
    <row r="98" spans="1:28" s="289" customFormat="1">
      <c r="A98" s="465"/>
      <c r="B98" s="302" t="s">
        <v>309</v>
      </c>
      <c r="C98" s="292"/>
      <c r="D98" s="292"/>
      <c r="E98" s="292"/>
      <c r="F98" s="292"/>
      <c r="G98" s="292"/>
      <c r="H98" s="292"/>
      <c r="I98" s="292"/>
      <c r="J98" s="292"/>
      <c r="K98" s="292"/>
      <c r="L98" s="292"/>
      <c r="M98" s="292"/>
      <c r="N98" s="694"/>
      <c r="O98" s="779"/>
      <c r="P98" s="780"/>
      <c r="Q98" s="780"/>
      <c r="R98" s="780"/>
      <c r="S98" s="780"/>
      <c r="T98" s="780"/>
      <c r="U98" s="1333"/>
      <c r="V98" s="780"/>
      <c r="W98" s="780"/>
      <c r="X98" s="780"/>
      <c r="Y98" s="780"/>
      <c r="Z98" s="780"/>
      <c r="AA98" s="334"/>
      <c r="AB98" s="334"/>
    </row>
    <row r="99" spans="1:28">
      <c r="A99" s="465"/>
      <c r="B99" s="2173" t="s">
        <v>6</v>
      </c>
      <c r="C99" s="2344" t="s">
        <v>896</v>
      </c>
      <c r="D99" s="2344"/>
      <c r="E99" s="2344"/>
      <c r="F99" s="2344"/>
      <c r="G99" s="2344"/>
      <c r="H99" s="2344"/>
      <c r="I99" s="292"/>
      <c r="J99" s="292"/>
      <c r="K99" s="292"/>
      <c r="L99" s="292"/>
      <c r="M99" s="292"/>
      <c r="O99" s="236"/>
    </row>
    <row r="100" spans="1:28" ht="18">
      <c r="A100" s="465"/>
      <c r="B100" s="2177"/>
      <c r="C100" s="504" t="s">
        <v>90</v>
      </c>
      <c r="D100" s="504" t="s">
        <v>338</v>
      </c>
      <c r="E100" s="504" t="s">
        <v>339</v>
      </c>
      <c r="F100" s="504" t="s">
        <v>358</v>
      </c>
      <c r="G100" s="504" t="s">
        <v>359</v>
      </c>
      <c r="H100" s="781" t="s">
        <v>955</v>
      </c>
      <c r="I100" s="292"/>
      <c r="J100" s="292"/>
      <c r="K100" s="292"/>
      <c r="L100" s="292"/>
      <c r="M100" s="292"/>
      <c r="O100" s="236"/>
    </row>
    <row r="101" spans="1:28">
      <c r="A101" s="465"/>
      <c r="B101" s="2174"/>
      <c r="C101" s="777" t="s">
        <v>145</v>
      </c>
      <c r="D101" s="777" t="s">
        <v>145</v>
      </c>
      <c r="E101" s="777" t="s">
        <v>145</v>
      </c>
      <c r="F101" s="777" t="s">
        <v>145</v>
      </c>
      <c r="G101" s="777" t="s">
        <v>145</v>
      </c>
      <c r="H101" s="777" t="s">
        <v>145</v>
      </c>
      <c r="I101" s="292"/>
      <c r="J101" s="292"/>
      <c r="K101" s="292"/>
      <c r="L101" s="292"/>
      <c r="M101" s="292"/>
      <c r="O101" s="236"/>
    </row>
    <row r="102" spans="1:28">
      <c r="A102" s="465"/>
      <c r="B102" s="721" t="str">
        <f>IF('Bendras vertinimas'!$B$20="","",'Bendras vertinimas'!$B$20)</f>
        <v>Tiekėjas 1</v>
      </c>
      <c r="C102" s="782" t="str">
        <f>IF(SUM(H77)=0,"",H$69*MIN(H$77:H$96)/H77)</f>
        <v/>
      </c>
      <c r="D102" s="782" t="str">
        <f>IF(SUM(I77)=0,"",I$69*MIN(I$77:I$96)/I77)</f>
        <v/>
      </c>
      <c r="E102" s="782" t="str">
        <f>IF(SUM(J77)=0,"",J$69*MIN(J$77:J$96)/J77)</f>
        <v/>
      </c>
      <c r="F102" s="782" t="str">
        <f>IF(SUM(K77)=0,"",K$69*MIN(K$77:K$96)/K77)</f>
        <v/>
      </c>
      <c r="G102" s="782" t="str">
        <f>IF(SUM(L77)=0,"",L$69*MIN(L$77:L$96)/L77)</f>
        <v/>
      </c>
      <c r="H102" s="751" t="str">
        <f>IF($M$69=0,"",IF(SUM(U77:Y77)&gt;0,'Bendras vertinimas'!$AS$18,IF(OR(SUM(C102:G102)*$M$69=0,$M$69=0),"",SUM(C102:G102)*$M$69)))</f>
        <v/>
      </c>
      <c r="I102" s="292"/>
      <c r="J102" s="292"/>
      <c r="K102" s="292"/>
      <c r="L102" s="292"/>
      <c r="M102" s="292"/>
      <c r="O102" s="236"/>
    </row>
    <row r="103" spans="1:28">
      <c r="A103" s="465"/>
      <c r="B103" s="721" t="str">
        <f>IF('Bendras vertinimas'!$B$21="","",'Bendras vertinimas'!$B$21)</f>
        <v>Tiekėjas 2</v>
      </c>
      <c r="C103" s="782" t="str">
        <f t="shared" ref="C103:C121" si="10">IF(SUM(H78)=0,"",H$69*MIN(H$77:H$96)/H78)</f>
        <v/>
      </c>
      <c r="D103" s="782" t="str">
        <f t="shared" ref="D103:D121" si="11">IF(SUM(I78)=0,"",I$69*MIN(I$77:I$96)/I78)</f>
        <v/>
      </c>
      <c r="E103" s="782" t="str">
        <f t="shared" ref="E103:E121" si="12">IF(SUM(J78)=0,"",J$69*MIN(J$77:J$96)/J78)</f>
        <v/>
      </c>
      <c r="F103" s="782" t="str">
        <f t="shared" ref="F103:F121" si="13">IF(SUM(K78)=0,"",K$69*MIN(K$77:K$96)/K78)</f>
        <v/>
      </c>
      <c r="G103" s="782" t="str">
        <f t="shared" ref="G103:G121" si="14">IF(SUM(L78)=0,"",L$69*MIN(L$77:L$96)/L78)</f>
        <v/>
      </c>
      <c r="H103" s="751" t="str">
        <f>IF($M$69=0,"",IF(SUM(U78:Y78)&gt;0,'Bendras vertinimas'!$AS$18,IF(OR(SUM(C103:G103)*$M$69=0,$M$69=0),"",SUM(C103:G103)*$M$69)))</f>
        <v/>
      </c>
      <c r="I103" s="292"/>
      <c r="J103" s="292"/>
      <c r="K103" s="292"/>
      <c r="L103" s="292"/>
      <c r="M103" s="292"/>
      <c r="O103" s="236"/>
    </row>
    <row r="104" spans="1:28">
      <c r="A104" s="465"/>
      <c r="B104" s="721" t="str">
        <f>IF('Bendras vertinimas'!$B$22="","",'Bendras vertinimas'!$B$22)</f>
        <v>Tiekėjas 3</v>
      </c>
      <c r="C104" s="782" t="str">
        <f t="shared" si="10"/>
        <v/>
      </c>
      <c r="D104" s="782" t="str">
        <f t="shared" si="11"/>
        <v/>
      </c>
      <c r="E104" s="782" t="str">
        <f t="shared" si="12"/>
        <v/>
      </c>
      <c r="F104" s="782" t="str">
        <f t="shared" si="13"/>
        <v/>
      </c>
      <c r="G104" s="782" t="str">
        <f t="shared" si="14"/>
        <v/>
      </c>
      <c r="H104" s="751" t="str">
        <f>IF($M$69=0,"",IF(SUM(U79:Y79)&gt;0,'Bendras vertinimas'!$AS$18,IF(OR(SUM(C104:G104)*$M$69=0,$M$69=0),"",SUM(C104:G104)*$M$69)))</f>
        <v/>
      </c>
      <c r="I104" s="292"/>
      <c r="J104" s="292"/>
      <c r="K104" s="292"/>
      <c r="L104" s="292"/>
      <c r="M104" s="292"/>
      <c r="O104" s="236"/>
    </row>
    <row r="105" spans="1:28">
      <c r="A105" s="465"/>
      <c r="B105" s="721" t="str">
        <f>IF('Bendras vertinimas'!$B$23="","",'Bendras vertinimas'!$B$23)</f>
        <v>Tiekėjas 4</v>
      </c>
      <c r="C105" s="782" t="str">
        <f t="shared" si="10"/>
        <v/>
      </c>
      <c r="D105" s="782" t="str">
        <f t="shared" si="11"/>
        <v/>
      </c>
      <c r="E105" s="782" t="str">
        <f t="shared" si="12"/>
        <v/>
      </c>
      <c r="F105" s="782" t="str">
        <f t="shared" si="13"/>
        <v/>
      </c>
      <c r="G105" s="782" t="str">
        <f t="shared" si="14"/>
        <v/>
      </c>
      <c r="H105" s="751" t="str">
        <f>IF($M$69=0,"",IF(SUM(U80:Y80)&gt;0,'Bendras vertinimas'!$AS$18,IF(OR(SUM(C105:G105)*$M$69=0,$M$69=0),"",SUM(C105:G105)*$M$69)))</f>
        <v/>
      </c>
      <c r="I105" s="292"/>
      <c r="J105" s="292"/>
      <c r="K105" s="292"/>
      <c r="L105" s="292"/>
      <c r="M105" s="292"/>
      <c r="O105" s="236"/>
    </row>
    <row r="106" spans="1:28">
      <c r="A106" s="465"/>
      <c r="B106" s="721" t="str">
        <f>IF('Bendras vertinimas'!$B$24="","",'Bendras vertinimas'!$B$24)</f>
        <v>Tiekėjas 5</v>
      </c>
      <c r="C106" s="782" t="str">
        <f t="shared" si="10"/>
        <v/>
      </c>
      <c r="D106" s="782" t="str">
        <f t="shared" si="11"/>
        <v/>
      </c>
      <c r="E106" s="782" t="str">
        <f t="shared" si="12"/>
        <v/>
      </c>
      <c r="F106" s="782" t="str">
        <f t="shared" si="13"/>
        <v/>
      </c>
      <c r="G106" s="782" t="str">
        <f t="shared" si="14"/>
        <v/>
      </c>
      <c r="H106" s="751" t="str">
        <f>IF($M$69=0,"",IF(SUM(U81:Y81)&gt;0,'Bendras vertinimas'!$AS$18,IF(OR(SUM(C106:G106)*$M$69=0,$M$69=0),"",SUM(C106:G106)*$M$69)))</f>
        <v/>
      </c>
      <c r="I106" s="292"/>
      <c r="J106" s="292"/>
      <c r="K106" s="292"/>
      <c r="L106" s="292"/>
      <c r="M106" s="292"/>
      <c r="O106" s="236"/>
    </row>
    <row r="107" spans="1:28">
      <c r="A107" s="465"/>
      <c r="B107" s="721" t="str">
        <f>IF('Bendras vertinimas'!$B$25="","",'Bendras vertinimas'!$B$25)</f>
        <v>Tiekėjas 6</v>
      </c>
      <c r="C107" s="782" t="str">
        <f t="shared" si="10"/>
        <v/>
      </c>
      <c r="D107" s="782" t="str">
        <f t="shared" si="11"/>
        <v/>
      </c>
      <c r="E107" s="782" t="str">
        <f t="shared" si="12"/>
        <v/>
      </c>
      <c r="F107" s="782" t="str">
        <f t="shared" si="13"/>
        <v/>
      </c>
      <c r="G107" s="782" t="str">
        <f t="shared" si="14"/>
        <v/>
      </c>
      <c r="H107" s="751" t="str">
        <f>IF($M$69=0,"",IF(SUM(U82:Y82)&gt;0,'Bendras vertinimas'!$AS$18,IF(OR(SUM(C107:G107)*$M$69=0,$M$69=0),"",SUM(C107:G107)*$M$69)))</f>
        <v/>
      </c>
      <c r="I107" s="292"/>
      <c r="J107" s="292"/>
      <c r="K107" s="292"/>
      <c r="L107" s="292"/>
      <c r="M107" s="292"/>
      <c r="O107" s="236"/>
    </row>
    <row r="108" spans="1:28">
      <c r="A108" s="465"/>
      <c r="B108" s="721" t="str">
        <f>IF('Bendras vertinimas'!$B$26="","",'Bendras vertinimas'!$B$26)</f>
        <v>Tiekėjas 7</v>
      </c>
      <c r="C108" s="782" t="str">
        <f t="shared" si="10"/>
        <v/>
      </c>
      <c r="D108" s="782" t="str">
        <f t="shared" si="11"/>
        <v/>
      </c>
      <c r="E108" s="782" t="str">
        <f t="shared" si="12"/>
        <v/>
      </c>
      <c r="F108" s="782" t="str">
        <f t="shared" si="13"/>
        <v/>
      </c>
      <c r="G108" s="782" t="str">
        <f t="shared" si="14"/>
        <v/>
      </c>
      <c r="H108" s="751" t="str">
        <f>IF($M$69=0,"",IF(SUM(U83:Y83)&gt;0,'Bendras vertinimas'!$AS$18,IF(OR(SUM(C108:G108)*$M$69=0,$M$69=0),"",SUM(C108:G108)*$M$69)))</f>
        <v/>
      </c>
      <c r="I108" s="292"/>
      <c r="J108" s="292"/>
      <c r="K108" s="292"/>
      <c r="L108" s="292"/>
      <c r="M108" s="292"/>
      <c r="O108" s="236"/>
    </row>
    <row r="109" spans="1:28">
      <c r="A109" s="465"/>
      <c r="B109" s="721" t="str">
        <f>IF('Bendras vertinimas'!$B$27="","",'Bendras vertinimas'!$B$27)</f>
        <v>Tiekėjas 8</v>
      </c>
      <c r="C109" s="782" t="str">
        <f t="shared" si="10"/>
        <v/>
      </c>
      <c r="D109" s="782" t="str">
        <f t="shared" si="11"/>
        <v/>
      </c>
      <c r="E109" s="782" t="str">
        <f t="shared" si="12"/>
        <v/>
      </c>
      <c r="F109" s="782" t="str">
        <f t="shared" si="13"/>
        <v/>
      </c>
      <c r="G109" s="782" t="str">
        <f t="shared" si="14"/>
        <v/>
      </c>
      <c r="H109" s="751" t="str">
        <f>IF($M$69=0,"",IF(SUM(U84:Y84)&gt;0,'Bendras vertinimas'!$AS$18,IF(OR(SUM(C109:G109)*$M$69=0,$M$69=0),"",SUM(C109:G109)*$M$69)))</f>
        <v/>
      </c>
      <c r="I109" s="292"/>
      <c r="J109" s="292"/>
      <c r="K109" s="292"/>
      <c r="L109" s="292"/>
      <c r="M109" s="292"/>
      <c r="O109" s="236"/>
    </row>
    <row r="110" spans="1:28">
      <c r="A110" s="465"/>
      <c r="B110" s="721" t="str">
        <f>IF('Bendras vertinimas'!$B$28="","",'Bendras vertinimas'!$B$28)</f>
        <v>Tiekėjas 9</v>
      </c>
      <c r="C110" s="782" t="str">
        <f t="shared" si="10"/>
        <v/>
      </c>
      <c r="D110" s="782" t="str">
        <f t="shared" si="11"/>
        <v/>
      </c>
      <c r="E110" s="782" t="str">
        <f t="shared" si="12"/>
        <v/>
      </c>
      <c r="F110" s="782" t="str">
        <f t="shared" si="13"/>
        <v/>
      </c>
      <c r="G110" s="782" t="str">
        <f t="shared" si="14"/>
        <v/>
      </c>
      <c r="H110" s="751" t="str">
        <f>IF($M$69=0,"",IF(SUM(U85:Y85)&gt;0,'Bendras vertinimas'!$AS$18,IF(OR(SUM(C110:G110)*$M$69=0,$M$69=0),"",SUM(C110:G110)*$M$69)))</f>
        <v/>
      </c>
      <c r="I110" s="292"/>
      <c r="J110" s="292"/>
      <c r="K110" s="292"/>
      <c r="L110" s="292"/>
      <c r="M110" s="292"/>
      <c r="O110" s="236"/>
    </row>
    <row r="111" spans="1:28">
      <c r="A111" s="465"/>
      <c r="B111" s="721" t="str">
        <f>IF('Bendras vertinimas'!$B$29="","",'Bendras vertinimas'!$B$29)</f>
        <v>Tiekėjas 10</v>
      </c>
      <c r="C111" s="782" t="str">
        <f t="shared" si="10"/>
        <v/>
      </c>
      <c r="D111" s="782" t="str">
        <f t="shared" si="11"/>
        <v/>
      </c>
      <c r="E111" s="782" t="str">
        <f t="shared" si="12"/>
        <v/>
      </c>
      <c r="F111" s="782" t="str">
        <f t="shared" si="13"/>
        <v/>
      </c>
      <c r="G111" s="782" t="str">
        <f t="shared" si="14"/>
        <v/>
      </c>
      <c r="H111" s="751" t="str">
        <f>IF($M$69=0,"",IF(SUM(U86:Y86)&gt;0,'Bendras vertinimas'!$AS$18,IF(OR(SUM(C111:G111)*$M$69=0,$M$69=0),"",SUM(C111:G111)*$M$69)))</f>
        <v/>
      </c>
      <c r="I111" s="292"/>
      <c r="J111" s="292"/>
      <c r="K111" s="292"/>
      <c r="L111" s="292"/>
      <c r="M111" s="292"/>
      <c r="O111" s="236"/>
    </row>
    <row r="112" spans="1:28">
      <c r="A112" s="465"/>
      <c r="B112" s="721" t="str">
        <f>IF('Bendras vertinimas'!$B$30="","",'Bendras vertinimas'!$B$30)</f>
        <v>Tiekėjas 11</v>
      </c>
      <c r="C112" s="782" t="str">
        <f t="shared" si="10"/>
        <v/>
      </c>
      <c r="D112" s="782" t="str">
        <f t="shared" si="11"/>
        <v/>
      </c>
      <c r="E112" s="782" t="str">
        <f t="shared" si="12"/>
        <v/>
      </c>
      <c r="F112" s="782" t="str">
        <f t="shared" si="13"/>
        <v/>
      </c>
      <c r="G112" s="782" t="str">
        <f t="shared" si="14"/>
        <v/>
      </c>
      <c r="H112" s="751" t="str">
        <f>IF($M$69=0,"",IF(SUM(U87:Y87)&gt;0,'Bendras vertinimas'!$AS$18,IF(OR(SUM(C112:G112)*$M$69=0,$M$69=0),"",SUM(C112:G112)*$M$69)))</f>
        <v/>
      </c>
      <c r="I112" s="292"/>
      <c r="J112" s="292"/>
      <c r="K112" s="292"/>
      <c r="L112" s="292"/>
      <c r="M112" s="292"/>
      <c r="O112" s="236"/>
    </row>
    <row r="113" spans="1:15">
      <c r="A113" s="465"/>
      <c r="B113" s="721" t="str">
        <f>IF('Bendras vertinimas'!$B$31="","",'Bendras vertinimas'!$B$31)</f>
        <v>Tiekėjas 12</v>
      </c>
      <c r="C113" s="782" t="str">
        <f t="shared" si="10"/>
        <v/>
      </c>
      <c r="D113" s="782" t="str">
        <f t="shared" si="11"/>
        <v/>
      </c>
      <c r="E113" s="782" t="str">
        <f t="shared" si="12"/>
        <v/>
      </c>
      <c r="F113" s="782" t="str">
        <f t="shared" si="13"/>
        <v/>
      </c>
      <c r="G113" s="782" t="str">
        <f t="shared" si="14"/>
        <v/>
      </c>
      <c r="H113" s="751" t="str">
        <f>IF($M$69=0,"",IF(SUM(U88:Y88)&gt;0,'Bendras vertinimas'!$AS$18,IF(OR(SUM(C113:G113)*$M$69=0,$M$69=0),"",SUM(C113:G113)*$M$69)))</f>
        <v/>
      </c>
      <c r="I113" s="292"/>
      <c r="J113" s="292"/>
      <c r="K113" s="292"/>
      <c r="L113" s="292"/>
      <c r="M113" s="292"/>
      <c r="O113" s="236"/>
    </row>
    <row r="114" spans="1:15">
      <c r="A114" s="465"/>
      <c r="B114" s="721" t="str">
        <f>IF('Bendras vertinimas'!$B$32="","",'Bendras vertinimas'!$B$32)</f>
        <v>Tiekėjas 13</v>
      </c>
      <c r="C114" s="782" t="str">
        <f t="shared" si="10"/>
        <v/>
      </c>
      <c r="D114" s="782" t="str">
        <f t="shared" si="11"/>
        <v/>
      </c>
      <c r="E114" s="782" t="str">
        <f t="shared" si="12"/>
        <v/>
      </c>
      <c r="F114" s="782" t="str">
        <f t="shared" si="13"/>
        <v/>
      </c>
      <c r="G114" s="782" t="str">
        <f t="shared" si="14"/>
        <v/>
      </c>
      <c r="H114" s="751" t="str">
        <f>IF($M$69=0,"",IF(SUM(U89:Y89)&gt;0,'Bendras vertinimas'!$AS$18,IF(OR(SUM(C114:G114)*$M$69=0,$M$69=0),"",SUM(C114:G114)*$M$69)))</f>
        <v/>
      </c>
      <c r="I114" s="292"/>
      <c r="J114" s="292"/>
      <c r="K114" s="292"/>
      <c r="L114" s="292"/>
      <c r="M114" s="292"/>
      <c r="O114" s="236"/>
    </row>
    <row r="115" spans="1:15">
      <c r="A115" s="465"/>
      <c r="B115" s="721" t="str">
        <f>IF('Bendras vertinimas'!$B$33="","",'Bendras vertinimas'!$B$33)</f>
        <v>Tiekėjas 14</v>
      </c>
      <c r="C115" s="782" t="str">
        <f t="shared" si="10"/>
        <v/>
      </c>
      <c r="D115" s="782" t="str">
        <f t="shared" si="11"/>
        <v/>
      </c>
      <c r="E115" s="782" t="str">
        <f t="shared" si="12"/>
        <v/>
      </c>
      <c r="F115" s="782" t="str">
        <f t="shared" si="13"/>
        <v/>
      </c>
      <c r="G115" s="782" t="str">
        <f t="shared" si="14"/>
        <v/>
      </c>
      <c r="H115" s="751" t="str">
        <f>IF($M$69=0,"",IF(SUM(U90:Y90)&gt;0,'Bendras vertinimas'!$AS$18,IF(OR(SUM(C115:G115)*$M$69=0,$M$69=0),"",SUM(C115:G115)*$M$69)))</f>
        <v/>
      </c>
      <c r="I115" s="292"/>
      <c r="J115" s="292"/>
      <c r="K115" s="292"/>
      <c r="L115" s="292"/>
      <c r="M115" s="292"/>
      <c r="O115" s="236"/>
    </row>
    <row r="116" spans="1:15">
      <c r="A116" s="465"/>
      <c r="B116" s="721" t="str">
        <f>IF('Bendras vertinimas'!$B$34="","",'Bendras vertinimas'!$B$34)</f>
        <v>Tiekėjas 15</v>
      </c>
      <c r="C116" s="782" t="str">
        <f t="shared" si="10"/>
        <v/>
      </c>
      <c r="D116" s="782" t="str">
        <f t="shared" si="11"/>
        <v/>
      </c>
      <c r="E116" s="782" t="str">
        <f t="shared" si="12"/>
        <v/>
      </c>
      <c r="F116" s="782" t="str">
        <f t="shared" si="13"/>
        <v/>
      </c>
      <c r="G116" s="782" t="str">
        <f t="shared" si="14"/>
        <v/>
      </c>
      <c r="H116" s="751" t="str">
        <f>IF($M$69=0,"",IF(SUM(U91:Y91)&gt;0,'Bendras vertinimas'!$AS$18,IF(OR(SUM(C116:G116)*$M$69=0,$M$69=0),"",SUM(C116:G116)*$M$69)))</f>
        <v/>
      </c>
      <c r="I116" s="292"/>
      <c r="J116" s="292"/>
      <c r="K116" s="292"/>
      <c r="L116" s="292"/>
      <c r="M116" s="292"/>
      <c r="O116" s="236"/>
    </row>
    <row r="117" spans="1:15">
      <c r="A117" s="465"/>
      <c r="B117" s="721" t="str">
        <f>IF('Bendras vertinimas'!$B$35="","",'Bendras vertinimas'!$B$35)</f>
        <v>Tiekėjas 16</v>
      </c>
      <c r="C117" s="782" t="str">
        <f t="shared" si="10"/>
        <v/>
      </c>
      <c r="D117" s="782" t="str">
        <f t="shared" si="11"/>
        <v/>
      </c>
      <c r="E117" s="782" t="str">
        <f t="shared" si="12"/>
        <v/>
      </c>
      <c r="F117" s="782" t="str">
        <f t="shared" si="13"/>
        <v/>
      </c>
      <c r="G117" s="782" t="str">
        <f t="shared" si="14"/>
        <v/>
      </c>
      <c r="H117" s="751" t="str">
        <f>IF($M$69=0,"",IF(SUM(U92:Y92)&gt;0,'Bendras vertinimas'!$AS$18,IF(OR(SUM(C117:G117)*$M$69=0,$M$69=0),"",SUM(C117:G117)*$M$69)))</f>
        <v/>
      </c>
      <c r="I117" s="292"/>
      <c r="J117" s="292"/>
      <c r="K117" s="292"/>
      <c r="L117" s="292"/>
      <c r="M117" s="292"/>
      <c r="O117" s="236"/>
    </row>
    <row r="118" spans="1:15">
      <c r="A118" s="465"/>
      <c r="B118" s="721" t="str">
        <f>IF('Bendras vertinimas'!$B$36="","",'Bendras vertinimas'!$B$36)</f>
        <v>Tiekėjas 17</v>
      </c>
      <c r="C118" s="782" t="str">
        <f t="shared" si="10"/>
        <v/>
      </c>
      <c r="D118" s="782" t="str">
        <f t="shared" si="11"/>
        <v/>
      </c>
      <c r="E118" s="782" t="str">
        <f t="shared" si="12"/>
        <v/>
      </c>
      <c r="F118" s="782" t="str">
        <f t="shared" si="13"/>
        <v/>
      </c>
      <c r="G118" s="782" t="str">
        <f t="shared" si="14"/>
        <v/>
      </c>
      <c r="H118" s="751" t="str">
        <f>IF($M$69=0,"",IF(SUM(U93:Y93)&gt;0,'Bendras vertinimas'!$AS$18,IF(OR(SUM(C118:G118)*$M$69=0,$M$69=0),"",SUM(C118:G118)*$M$69)))</f>
        <v/>
      </c>
      <c r="I118" s="292"/>
      <c r="J118" s="292"/>
      <c r="K118" s="292"/>
      <c r="L118" s="292"/>
      <c r="M118" s="292"/>
      <c r="O118" s="236"/>
    </row>
    <row r="119" spans="1:15">
      <c r="A119" s="465"/>
      <c r="B119" s="721" t="str">
        <f>IF('Bendras vertinimas'!$B$37="","",'Bendras vertinimas'!$B$37)</f>
        <v>Tiekėjas 18</v>
      </c>
      <c r="C119" s="782" t="str">
        <f t="shared" si="10"/>
        <v/>
      </c>
      <c r="D119" s="782" t="str">
        <f t="shared" si="11"/>
        <v/>
      </c>
      <c r="E119" s="782" t="str">
        <f t="shared" si="12"/>
        <v/>
      </c>
      <c r="F119" s="782" t="str">
        <f t="shared" si="13"/>
        <v/>
      </c>
      <c r="G119" s="782" t="str">
        <f t="shared" si="14"/>
        <v/>
      </c>
      <c r="H119" s="751" t="str">
        <f>IF($M$69=0,"",IF(SUM(U94:Y94)&gt;0,'Bendras vertinimas'!$AS$18,IF(OR(SUM(C119:G119)*$M$69=0,$M$69=0),"",SUM(C119:G119)*$M$69)))</f>
        <v/>
      </c>
      <c r="I119" s="292"/>
      <c r="J119" s="292"/>
      <c r="K119" s="292"/>
      <c r="L119" s="292"/>
      <c r="M119" s="292"/>
      <c r="O119" s="236"/>
    </row>
    <row r="120" spans="1:15">
      <c r="A120" s="465"/>
      <c r="B120" s="721" t="str">
        <f>IF('Bendras vertinimas'!$B$38="","",'Bendras vertinimas'!$B$38)</f>
        <v>Tiekėjas 19</v>
      </c>
      <c r="C120" s="782" t="str">
        <f t="shared" si="10"/>
        <v/>
      </c>
      <c r="D120" s="782" t="str">
        <f t="shared" si="11"/>
        <v/>
      </c>
      <c r="E120" s="782" t="str">
        <f t="shared" si="12"/>
        <v/>
      </c>
      <c r="F120" s="782" t="str">
        <f t="shared" si="13"/>
        <v/>
      </c>
      <c r="G120" s="782" t="str">
        <f t="shared" si="14"/>
        <v/>
      </c>
      <c r="H120" s="751" t="str">
        <f>IF($M$69=0,"",IF(SUM(U95:Y95)&gt;0,'Bendras vertinimas'!$AS$18,IF(OR(SUM(C120:G120)*$M$69=0,$M$69=0),"",SUM(C120:G120)*$M$69)))</f>
        <v/>
      </c>
      <c r="I120" s="292"/>
      <c r="J120" s="292"/>
      <c r="K120" s="292"/>
      <c r="L120" s="292"/>
      <c r="M120" s="292"/>
      <c r="O120" s="236"/>
    </row>
    <row r="121" spans="1:15">
      <c r="A121" s="465"/>
      <c r="B121" s="721" t="str">
        <f>IF('Bendras vertinimas'!$B$39="","",'Bendras vertinimas'!$B$39)</f>
        <v>Tiekėjas 20</v>
      </c>
      <c r="C121" s="782" t="str">
        <f t="shared" si="10"/>
        <v/>
      </c>
      <c r="D121" s="782" t="str">
        <f t="shared" si="11"/>
        <v/>
      </c>
      <c r="E121" s="782" t="str">
        <f t="shared" si="12"/>
        <v/>
      </c>
      <c r="F121" s="782" t="str">
        <f t="shared" si="13"/>
        <v/>
      </c>
      <c r="G121" s="782" t="str">
        <f t="shared" si="14"/>
        <v/>
      </c>
      <c r="H121" s="751" t="str">
        <f>IF($M$69=0,"",IF(SUM(U96:Y96)&gt;0,'Bendras vertinimas'!$AS$18,IF(OR(SUM(C121:G121)*$M$69=0,$M$69=0),"",SUM(C121:G121)*$M$69)))</f>
        <v/>
      </c>
      <c r="I121" s="292"/>
      <c r="J121" s="292"/>
      <c r="K121" s="292"/>
      <c r="L121" s="292"/>
      <c r="M121" s="292"/>
      <c r="O121" s="236"/>
    </row>
    <row r="122" spans="1:15">
      <c r="A122" s="465"/>
      <c r="B122" s="769"/>
      <c r="C122" s="769"/>
      <c r="D122" s="769"/>
      <c r="E122" s="769"/>
      <c r="F122" s="769"/>
      <c r="G122" s="769"/>
      <c r="H122" s="769"/>
      <c r="I122" s="328"/>
      <c r="J122" s="292"/>
      <c r="K122" s="292"/>
      <c r="L122" s="292"/>
      <c r="M122" s="292"/>
      <c r="O122" s="236"/>
    </row>
    <row r="123" spans="1:15">
      <c r="A123" s="465"/>
      <c r="B123" s="465"/>
      <c r="C123" s="465"/>
      <c r="D123" s="465"/>
      <c r="E123" s="465"/>
      <c r="F123" s="465"/>
      <c r="G123" s="465"/>
      <c r="H123" s="465"/>
      <c r="I123" s="465"/>
      <c r="J123" s="465"/>
      <c r="K123" s="465"/>
      <c r="L123" s="465"/>
      <c r="M123" s="465"/>
      <c r="N123" s="236"/>
      <c r="O123" s="236"/>
    </row>
    <row r="124" spans="1:15">
      <c r="A124" s="292"/>
      <c r="B124" s="292"/>
      <c r="C124" s="292"/>
      <c r="D124" s="292"/>
      <c r="E124" s="292"/>
      <c r="F124" s="292"/>
      <c r="G124" s="292"/>
      <c r="H124" s="292"/>
      <c r="I124" s="292"/>
      <c r="J124" s="292"/>
      <c r="K124" s="292"/>
      <c r="L124" s="142"/>
      <c r="M124" s="158" t="s">
        <v>631</v>
      </c>
    </row>
    <row r="125" spans="1:15">
      <c r="B125" s="292"/>
      <c r="C125" s="292"/>
      <c r="D125" s="292"/>
      <c r="E125" s="292"/>
      <c r="F125" s="292"/>
      <c r="G125" s="292"/>
      <c r="H125" s="292"/>
      <c r="I125" s="292"/>
      <c r="J125" s="292"/>
      <c r="K125" s="292"/>
      <c r="L125" s="292"/>
      <c r="M125" s="292"/>
    </row>
    <row r="126" spans="1:15">
      <c r="B126" s="292"/>
      <c r="C126" s="292"/>
      <c r="D126" s="292"/>
      <c r="E126" s="292"/>
      <c r="F126" s="292"/>
    </row>
    <row r="127" spans="1:15">
      <c r="B127" s="292"/>
      <c r="C127" s="292"/>
      <c r="D127" s="292"/>
      <c r="E127" s="292"/>
      <c r="F127" s="292"/>
    </row>
    <row r="128" spans="1:15">
      <c r="B128" s="292"/>
      <c r="C128" s="292"/>
      <c r="D128" s="292"/>
      <c r="E128" s="292"/>
      <c r="F128" s="292"/>
    </row>
    <row r="129" spans="3:14" hidden="1">
      <c r="H129" s="71"/>
      <c r="I129" s="71"/>
      <c r="J129" s="71"/>
      <c r="K129" s="71"/>
      <c r="L129" s="71"/>
    </row>
    <row r="130" spans="3:14" hidden="1">
      <c r="H130" s="222">
        <f>IF(U29=TRUE,L29,0)</f>
        <v>0</v>
      </c>
      <c r="I130" s="222">
        <f>IF(U30=TRUE,L30,0)</f>
        <v>0</v>
      </c>
      <c r="J130" s="222">
        <f>IF(U31=TRUE,L31,0)</f>
        <v>0</v>
      </c>
      <c r="K130" s="222">
        <f>IF(U32=TRUE,L32,0)</f>
        <v>0</v>
      </c>
      <c r="L130" s="222">
        <f>IF(U33=TRUE,L33,0)</f>
        <v>0</v>
      </c>
      <c r="M130" s="307" t="s">
        <v>123</v>
      </c>
      <c r="N130" s="289"/>
    </row>
    <row r="131" spans="3:14" hidden="1">
      <c r="H131" s="307">
        <f>IF(H130=0,0,MAX($G131:G131)+1)</f>
        <v>0</v>
      </c>
      <c r="I131" s="307">
        <f>IF(I130=0,0,MAX($G131:H131)+1)</f>
        <v>0</v>
      </c>
      <c r="J131" s="307">
        <f>IF(J130=0,0,MAX($G131:I131)+1)</f>
        <v>0</v>
      </c>
      <c r="K131" s="307">
        <f>IF(K130=0,0,MAX($G131:J131)+1)</f>
        <v>0</v>
      </c>
      <c r="L131" s="307">
        <f>IF(L130=0,0,MAX($G131:K131)+1)</f>
        <v>0</v>
      </c>
      <c r="M131" s="307" t="s">
        <v>394</v>
      </c>
      <c r="N131" s="307"/>
    </row>
    <row r="132" spans="3:14" hidden="1">
      <c r="H132" s="307">
        <f>IFERROR(IF(H130=0,0,H130/SUM($H130:$L130)),"")</f>
        <v>0</v>
      </c>
      <c r="I132" s="307">
        <f>IFERROR(IF(I130=0,0,I130/SUM($H130:$L130)),"")</f>
        <v>0</v>
      </c>
      <c r="J132" s="307">
        <f>IFERROR(IF(J130=0,0,J130/SUM($H130:$L130)),"")</f>
        <v>0</v>
      </c>
      <c r="K132" s="307">
        <f>IFERROR(IF(K130=0,0,K130/SUM($H130:$L130)),"")</f>
        <v>0</v>
      </c>
      <c r="L132" s="307">
        <f>IFERROR(IF(L130=0,0,L130/SUM($H130:$L130)),"")</f>
        <v>0</v>
      </c>
      <c r="M132" s="307" t="s">
        <v>395</v>
      </c>
      <c r="N132" s="307"/>
    </row>
    <row r="133" spans="3:14" hidden="1">
      <c r="H133" s="307">
        <f>ROUND(H132,$N133)</f>
        <v>0</v>
      </c>
      <c r="I133" s="307">
        <f>ROUND(I132,$N133)</f>
        <v>0</v>
      </c>
      <c r="J133" s="307">
        <f>ROUND(J132,$N133)</f>
        <v>0</v>
      </c>
      <c r="K133" s="307">
        <f>ROUND(K132,$N133)</f>
        <v>0</v>
      </c>
      <c r="L133" s="307">
        <f>ROUND(L132,$N133)</f>
        <v>0</v>
      </c>
      <c r="M133" s="307" t="s">
        <v>396</v>
      </c>
      <c r="N133" s="307">
        <v>3</v>
      </c>
    </row>
    <row r="134" spans="3:14" hidden="1">
      <c r="H134" s="307">
        <f>IF(H131=MAX($H131:$L131),0,1)</f>
        <v>0</v>
      </c>
      <c r="I134" s="307">
        <f>IF(I131=MAX($H131:$L131),0,1)</f>
        <v>0</v>
      </c>
      <c r="J134" s="307">
        <f>IF(J131=MAX($H131:$L131),0,1)</f>
        <v>0</v>
      </c>
      <c r="K134" s="307">
        <f>IF(K131=MAX($H131:$L131),0,1)</f>
        <v>0</v>
      </c>
      <c r="L134" s="307">
        <f>IF(L131=MAX($H131:$L131),0,1)</f>
        <v>0</v>
      </c>
      <c r="M134" s="307"/>
      <c r="N134" s="307"/>
    </row>
    <row r="135" spans="3:14" hidden="1">
      <c r="H135" s="307">
        <f>IF(H134=0,1-SUMIFS($H133:$L133,$H134:$L134,1),H133)</f>
        <v>1</v>
      </c>
      <c r="I135" s="307">
        <f>IF(I134=0,1-SUMIFS($H133:$L133,$H134:$L134,1),I133)</f>
        <v>1</v>
      </c>
      <c r="J135" s="307">
        <f>IF(J134=0,1-SUMIFS($H133:$L133,$H134:$L134,1),J133)</f>
        <v>1</v>
      </c>
      <c r="K135" s="307">
        <f>IF(K134=0,1-SUMIFS($H133:$L133,$H134:$L134,1),K133)</f>
        <v>1</v>
      </c>
      <c r="L135" s="307">
        <f>IF(L134=0,1-SUMIFS($H133:$L133,$H134:$L134,1),L133)</f>
        <v>1</v>
      </c>
      <c r="M135" s="307" t="s">
        <v>397</v>
      </c>
      <c r="N135" s="307">
        <f>SUM(H135:L135)</f>
        <v>5</v>
      </c>
    </row>
    <row r="136" spans="3:14" hidden="1"/>
    <row r="137" spans="3:14" hidden="1">
      <c r="G137" s="222">
        <f>V33</f>
        <v>1</v>
      </c>
      <c r="H137" s="222">
        <f>C141</f>
        <v>1</v>
      </c>
      <c r="I137" s="222">
        <f>D141</f>
        <v>1</v>
      </c>
      <c r="J137" s="222">
        <f>E141</f>
        <v>1</v>
      </c>
      <c r="K137" s="222">
        <f>F141</f>
        <v>1</v>
      </c>
      <c r="L137" s="222">
        <f>G137</f>
        <v>1</v>
      </c>
    </row>
    <row r="138" spans="3:14" hidden="1"/>
    <row r="139" spans="3:14" hidden="1"/>
    <row r="140" spans="3:14" hidden="1"/>
    <row r="141" spans="3:14" hidden="1">
      <c r="C141" s="222">
        <f>V29</f>
        <v>1</v>
      </c>
      <c r="D141" s="222">
        <f>V30</f>
        <v>1</v>
      </c>
      <c r="E141" s="222">
        <f>V31</f>
        <v>1</v>
      </c>
      <c r="F141" s="222">
        <f>V32</f>
        <v>1</v>
      </c>
      <c r="G141" s="222">
        <f>V33</f>
        <v>1</v>
      </c>
    </row>
  </sheetData>
  <sheetProtection algorithmName="SHA-512" hashValue="ql0s8NRqwMEJUkuwroDf/AhvUHKSt1qZWyRulqFpXcWE+mQnKJa6Rg+O8KGSScI53zQLeH2DXinybQoPYqJmGg==" saltValue="vzBmVqKlnRs/xbj/D7dj4g==" spinCount="100000" sheet="1" objects="1" scenarios="1"/>
  <customSheetViews>
    <customSheetView guid="{AE7FCA23-A141-42BB-B68F-DD99A7DC8BEA}" showGridLines="0" hiddenRows="1" hiddenColumns="1" topLeftCell="A59">
      <selection activeCell="V19" sqref="V19"/>
      <pageMargins left="0.70000000000000007" right="0.70000000000000007" top="1.1437000000000002" bottom="1.1437000000000002" header="0.75000000000000011" footer="0.75000000000000011"/>
      <pageSetup paperSize="9" fitToWidth="0" fitToHeight="0" orientation="landscape" r:id="rId1"/>
      <headerFooter alignWithMargins="0"/>
    </customSheetView>
    <customSheetView guid="{A2242E59-B958-429D-B3CE-85E415A7ABA5}" showGridLines="0" hiddenRows="1" hiddenColumns="1" topLeftCell="A51">
      <selection activeCell="X49" sqref="X49"/>
      <pageMargins left="0.70000000000000007" right="0.70000000000000007" top="1.1437000000000002" bottom="1.1437000000000002" header="0.75000000000000011" footer="0.75000000000000011"/>
      <pageSetup paperSize="9" fitToWidth="0" fitToHeight="0" orientation="landscape" r:id="rId2"/>
      <headerFooter alignWithMargins="0"/>
    </customSheetView>
  </customSheetViews>
  <mergeCells count="34">
    <mergeCell ref="C33:J33"/>
    <mergeCell ref="C99:H99"/>
    <mergeCell ref="B67:E69"/>
    <mergeCell ref="B70:G70"/>
    <mergeCell ref="B72:G72"/>
    <mergeCell ref="C74:G74"/>
    <mergeCell ref="H74:L74"/>
    <mergeCell ref="B45:M45"/>
    <mergeCell ref="C47:M49"/>
    <mergeCell ref="B64:N64"/>
    <mergeCell ref="B63:N63"/>
    <mergeCell ref="B99:B101"/>
    <mergeCell ref="B74:B76"/>
    <mergeCell ref="B28:J28"/>
    <mergeCell ref="C29:J29"/>
    <mergeCell ref="C30:J30"/>
    <mergeCell ref="C31:J31"/>
    <mergeCell ref="C32:J32"/>
    <mergeCell ref="A1:O1"/>
    <mergeCell ref="A7:O7"/>
    <mergeCell ref="B71:N71"/>
    <mergeCell ref="B23:H25"/>
    <mergeCell ref="B26:H26"/>
    <mergeCell ref="B35:M36"/>
    <mergeCell ref="C38:M39"/>
    <mergeCell ref="B16:B19"/>
    <mergeCell ref="C16:L19"/>
    <mergeCell ref="C15:L15"/>
    <mergeCell ref="A10:N10"/>
    <mergeCell ref="B13:N13"/>
    <mergeCell ref="A58:N58"/>
    <mergeCell ref="C41:M44"/>
    <mergeCell ref="B20:B21"/>
    <mergeCell ref="C20:L21"/>
  </mergeCells>
  <conditionalFormatting sqref="B29:L33">
    <cfRule type="expression" dxfId="69" priority="3">
      <formula>$V29=1</formula>
    </cfRule>
  </conditionalFormatting>
  <conditionalFormatting sqref="C77:G96">
    <cfRule type="expression" dxfId="68" priority="196">
      <formula>U77=1</formula>
    </cfRule>
  </conditionalFormatting>
  <pageMargins left="0.70000000000000007" right="0.70000000000000007" top="1.1437000000000002" bottom="1.1437000000000002" header="0.75000000000000011" footer="0.75000000000000011"/>
  <pageSetup paperSize="9" fitToWidth="0" fitToHeight="0"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4457" r:id="rId6" name="Check Box 9">
              <controlPr locked="0" defaultSize="0" autoFill="0" autoLine="0" autoPict="0">
                <anchor moveWithCells="1">
                  <from>
                    <xdr:col>10</xdr:col>
                    <xdr:colOff>190500</xdr:colOff>
                    <xdr:row>28</xdr:row>
                    <xdr:rowOff>76200</xdr:rowOff>
                  </from>
                  <to>
                    <xdr:col>10</xdr:col>
                    <xdr:colOff>466725</xdr:colOff>
                    <xdr:row>28</xdr:row>
                    <xdr:rowOff>304800</xdr:rowOff>
                  </to>
                </anchor>
              </controlPr>
            </control>
          </mc:Choice>
        </mc:AlternateContent>
        <mc:AlternateContent xmlns:mc="http://schemas.openxmlformats.org/markup-compatibility/2006">
          <mc:Choice Requires="x14">
            <control shapeId="104458" r:id="rId7" name="Check Box 10">
              <controlPr locked="0" defaultSize="0" autoFill="0" autoLine="0" autoPict="0">
                <anchor moveWithCells="1">
                  <from>
                    <xdr:col>10</xdr:col>
                    <xdr:colOff>190500</xdr:colOff>
                    <xdr:row>29</xdr:row>
                    <xdr:rowOff>76200</xdr:rowOff>
                  </from>
                  <to>
                    <xdr:col>10</xdr:col>
                    <xdr:colOff>466725</xdr:colOff>
                    <xdr:row>29</xdr:row>
                    <xdr:rowOff>304800</xdr:rowOff>
                  </to>
                </anchor>
              </controlPr>
            </control>
          </mc:Choice>
        </mc:AlternateContent>
        <mc:AlternateContent xmlns:mc="http://schemas.openxmlformats.org/markup-compatibility/2006">
          <mc:Choice Requires="x14">
            <control shapeId="104459" r:id="rId8" name="Check Box 11">
              <controlPr locked="0" defaultSize="0" autoFill="0" autoLine="0" autoPict="0">
                <anchor moveWithCells="1">
                  <from>
                    <xdr:col>10</xdr:col>
                    <xdr:colOff>190500</xdr:colOff>
                    <xdr:row>30</xdr:row>
                    <xdr:rowOff>76200</xdr:rowOff>
                  </from>
                  <to>
                    <xdr:col>10</xdr:col>
                    <xdr:colOff>466725</xdr:colOff>
                    <xdr:row>30</xdr:row>
                    <xdr:rowOff>304800</xdr:rowOff>
                  </to>
                </anchor>
              </controlPr>
            </control>
          </mc:Choice>
        </mc:AlternateContent>
        <mc:AlternateContent xmlns:mc="http://schemas.openxmlformats.org/markup-compatibility/2006">
          <mc:Choice Requires="x14">
            <control shapeId="104460" r:id="rId9" name="Check Box 12">
              <controlPr locked="0" defaultSize="0" autoFill="0" autoLine="0" autoPict="0">
                <anchor moveWithCells="1">
                  <from>
                    <xdr:col>10</xdr:col>
                    <xdr:colOff>190500</xdr:colOff>
                    <xdr:row>31</xdr:row>
                    <xdr:rowOff>76200</xdr:rowOff>
                  </from>
                  <to>
                    <xdr:col>10</xdr:col>
                    <xdr:colOff>466725</xdr:colOff>
                    <xdr:row>31</xdr:row>
                    <xdr:rowOff>304800</xdr:rowOff>
                  </to>
                </anchor>
              </controlPr>
            </control>
          </mc:Choice>
        </mc:AlternateContent>
        <mc:AlternateContent xmlns:mc="http://schemas.openxmlformats.org/markup-compatibility/2006">
          <mc:Choice Requires="x14">
            <control shapeId="104461" r:id="rId10" name="Check Box 13">
              <controlPr locked="0" defaultSize="0" autoFill="0" autoLine="0" autoPict="0">
                <anchor moveWithCells="1">
                  <from>
                    <xdr:col>10</xdr:col>
                    <xdr:colOff>190500</xdr:colOff>
                    <xdr:row>32</xdr:row>
                    <xdr:rowOff>76200</xdr:rowOff>
                  </from>
                  <to>
                    <xdr:col>10</xdr:col>
                    <xdr:colOff>466725</xdr:colOff>
                    <xdr:row>32</xdr:row>
                    <xdr:rowOff>304800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55"/>
  <sheetViews>
    <sheetView showGridLines="0" showRowColHeaders="0" zoomScaleNormal="100" workbookViewId="0">
      <selection activeCell="K37" sqref="K37:K38"/>
    </sheetView>
  </sheetViews>
  <sheetFormatPr defaultRowHeight="15"/>
  <cols>
    <col min="1" max="1" width="4.42578125" style="289" customWidth="1"/>
    <col min="2" max="2" width="23" style="289" customWidth="1"/>
    <col min="3" max="6" width="9.140625" style="289" customWidth="1"/>
    <col min="7" max="15" width="9.140625" style="289"/>
    <col min="16" max="16" width="0.85546875" style="289" customWidth="1"/>
    <col min="17" max="20" width="9.140625" style="289"/>
    <col min="21" max="23" width="8.7109375" style="289" customWidth="1"/>
    <col min="24" max="24" width="5.7109375" style="289" customWidth="1"/>
    <col min="25" max="25" width="0.85546875" style="289" customWidth="1"/>
    <col min="26" max="27" width="9.140625" style="289"/>
    <col min="28" max="33" width="9.140625" style="289" hidden="1" customWidth="1"/>
    <col min="34" max="34" width="13.42578125" style="289" hidden="1" customWidth="1"/>
    <col min="35" max="41" width="11" style="289" hidden="1" customWidth="1"/>
    <col min="42" max="16384" width="9.140625" style="289"/>
  </cols>
  <sheetData>
    <row r="1" spans="1:1021" s="723" customFormat="1" ht="30" customHeight="1">
      <c r="A1" s="1895" t="s">
        <v>717</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c r="IW1" s="218"/>
      <c r="IX1" s="218"/>
      <c r="IY1" s="218"/>
      <c r="IZ1" s="218"/>
      <c r="JA1" s="218"/>
      <c r="JB1" s="218"/>
      <c r="JC1" s="218"/>
      <c r="JD1" s="218"/>
      <c r="JE1" s="218"/>
      <c r="JF1" s="218"/>
      <c r="JG1" s="218"/>
      <c r="JH1" s="218"/>
      <c r="JI1" s="218"/>
      <c r="JJ1" s="218"/>
      <c r="JK1" s="218"/>
      <c r="JL1" s="218"/>
      <c r="JM1" s="218"/>
      <c r="JN1" s="218"/>
      <c r="JO1" s="218"/>
      <c r="JP1" s="218"/>
      <c r="JQ1" s="218"/>
      <c r="JR1" s="218"/>
      <c r="JS1" s="218"/>
      <c r="JT1" s="218"/>
      <c r="JU1" s="218"/>
      <c r="JV1" s="218"/>
      <c r="JW1" s="218"/>
      <c r="JX1" s="218"/>
      <c r="JY1" s="218"/>
      <c r="JZ1" s="218"/>
      <c r="KA1" s="218"/>
      <c r="KB1" s="218"/>
      <c r="KC1" s="218"/>
      <c r="KD1" s="218"/>
      <c r="KE1" s="218"/>
      <c r="KF1" s="218"/>
      <c r="KG1" s="218"/>
      <c r="KH1" s="218"/>
      <c r="KI1" s="218"/>
      <c r="KJ1" s="218"/>
      <c r="KK1" s="218"/>
      <c r="KL1" s="218"/>
      <c r="KM1" s="218"/>
      <c r="KN1" s="218"/>
      <c r="KO1" s="218"/>
      <c r="KP1" s="218"/>
      <c r="KQ1" s="218"/>
      <c r="KR1" s="218"/>
      <c r="KS1" s="218"/>
      <c r="KT1" s="218"/>
      <c r="KU1" s="218"/>
      <c r="KV1" s="218"/>
      <c r="KW1" s="218"/>
      <c r="KX1" s="218"/>
      <c r="KY1" s="218"/>
      <c r="KZ1" s="218"/>
      <c r="LA1" s="218"/>
      <c r="LB1" s="218"/>
      <c r="LC1" s="218"/>
      <c r="LD1" s="218"/>
      <c r="LE1" s="218"/>
      <c r="LF1" s="218"/>
      <c r="LG1" s="218"/>
      <c r="LH1" s="218"/>
      <c r="LI1" s="218"/>
      <c r="LJ1" s="218"/>
      <c r="LK1" s="218"/>
      <c r="LL1" s="218"/>
      <c r="LM1" s="218"/>
      <c r="LN1" s="218"/>
      <c r="LO1" s="218"/>
      <c r="LP1" s="218"/>
      <c r="LQ1" s="218"/>
      <c r="LR1" s="218"/>
      <c r="LS1" s="218"/>
      <c r="LT1" s="218"/>
      <c r="LU1" s="218"/>
      <c r="LV1" s="218"/>
      <c r="LW1" s="218"/>
      <c r="LX1" s="218"/>
      <c r="LY1" s="218"/>
      <c r="LZ1" s="218"/>
      <c r="MA1" s="218"/>
      <c r="MB1" s="218"/>
      <c r="MC1" s="218"/>
      <c r="MD1" s="218"/>
      <c r="ME1" s="218"/>
      <c r="MF1" s="218"/>
      <c r="MG1" s="218"/>
      <c r="MH1" s="218"/>
      <c r="MI1" s="218"/>
      <c r="MJ1" s="218"/>
      <c r="MK1" s="218"/>
      <c r="ML1" s="218"/>
      <c r="MM1" s="218"/>
      <c r="MN1" s="218"/>
      <c r="MO1" s="218"/>
      <c r="MP1" s="218"/>
      <c r="MQ1" s="218"/>
      <c r="MR1" s="218"/>
      <c r="MS1" s="218"/>
      <c r="MT1" s="218"/>
      <c r="MU1" s="218"/>
      <c r="MV1" s="218"/>
      <c r="MW1" s="218"/>
      <c r="MX1" s="218"/>
      <c r="MY1" s="218"/>
      <c r="MZ1" s="218"/>
      <c r="NA1" s="218"/>
      <c r="NB1" s="218"/>
      <c r="NC1" s="218"/>
      <c r="ND1" s="218"/>
      <c r="NE1" s="218"/>
      <c r="NF1" s="218"/>
      <c r="NG1" s="218"/>
      <c r="NH1" s="218"/>
      <c r="NI1" s="218"/>
      <c r="NJ1" s="218"/>
      <c r="NK1" s="218"/>
      <c r="NL1" s="218"/>
      <c r="NM1" s="218"/>
      <c r="NN1" s="218"/>
      <c r="NO1" s="218"/>
      <c r="NP1" s="218"/>
      <c r="NQ1" s="218"/>
      <c r="NR1" s="218"/>
      <c r="NS1" s="218"/>
      <c r="NT1" s="218"/>
      <c r="NU1" s="218"/>
      <c r="NV1" s="218"/>
      <c r="NW1" s="218"/>
      <c r="NX1" s="218"/>
      <c r="NY1" s="218"/>
      <c r="NZ1" s="218"/>
      <c r="OA1" s="218"/>
      <c r="OB1" s="218"/>
      <c r="OC1" s="218"/>
      <c r="OD1" s="218"/>
      <c r="OE1" s="218"/>
      <c r="OF1" s="218"/>
      <c r="OG1" s="218"/>
      <c r="OH1" s="218"/>
      <c r="OI1" s="218"/>
      <c r="OJ1" s="218"/>
      <c r="OK1" s="218"/>
      <c r="OL1" s="218"/>
      <c r="OM1" s="218"/>
      <c r="ON1" s="218"/>
      <c r="OO1" s="218"/>
      <c r="OP1" s="218"/>
      <c r="OQ1" s="218"/>
      <c r="OR1" s="218"/>
      <c r="OS1" s="218"/>
      <c r="OT1" s="218"/>
      <c r="OU1" s="218"/>
      <c r="OV1" s="218"/>
      <c r="OW1" s="218"/>
      <c r="OX1" s="218"/>
      <c r="OY1" s="218"/>
      <c r="OZ1" s="218"/>
      <c r="PA1" s="218"/>
      <c r="PB1" s="218"/>
      <c r="PC1" s="218"/>
      <c r="PD1" s="218"/>
      <c r="PE1" s="218"/>
      <c r="PF1" s="218"/>
      <c r="PG1" s="218"/>
      <c r="PH1" s="218"/>
      <c r="PI1" s="218"/>
      <c r="PJ1" s="218"/>
      <c r="PK1" s="218"/>
      <c r="PL1" s="218"/>
      <c r="PM1" s="218"/>
      <c r="PN1" s="218"/>
      <c r="PO1" s="218"/>
      <c r="PP1" s="218"/>
      <c r="PQ1" s="218"/>
      <c r="PR1" s="218"/>
      <c r="PS1" s="218"/>
      <c r="PT1" s="218"/>
      <c r="PU1" s="218"/>
      <c r="PV1" s="218"/>
      <c r="PW1" s="218"/>
      <c r="PX1" s="218"/>
      <c r="PY1" s="218"/>
      <c r="PZ1" s="218"/>
      <c r="QA1" s="218"/>
      <c r="QB1" s="218"/>
      <c r="QC1" s="218"/>
      <c r="QD1" s="218"/>
      <c r="QE1" s="218"/>
      <c r="QF1" s="218"/>
      <c r="QG1" s="218"/>
      <c r="QH1" s="218"/>
      <c r="QI1" s="218"/>
      <c r="QJ1" s="218"/>
      <c r="QK1" s="218"/>
      <c r="QL1" s="218"/>
      <c r="QM1" s="218"/>
      <c r="QN1" s="218"/>
      <c r="QO1" s="218"/>
      <c r="QP1" s="218"/>
      <c r="QQ1" s="218"/>
      <c r="QR1" s="218"/>
      <c r="QS1" s="218"/>
      <c r="QT1" s="218"/>
      <c r="QU1" s="218"/>
      <c r="QV1" s="218"/>
      <c r="QW1" s="218"/>
      <c r="QX1" s="218"/>
      <c r="QY1" s="218"/>
      <c r="QZ1" s="218"/>
      <c r="RA1" s="218"/>
      <c r="RB1" s="218"/>
      <c r="RC1" s="218"/>
      <c r="RD1" s="218"/>
      <c r="RE1" s="218"/>
      <c r="RF1" s="218"/>
      <c r="RG1" s="218"/>
      <c r="RH1" s="218"/>
      <c r="RI1" s="218"/>
      <c r="RJ1" s="218"/>
      <c r="RK1" s="218"/>
      <c r="RL1" s="218"/>
      <c r="RM1" s="218"/>
      <c r="RN1" s="218"/>
      <c r="RO1" s="218"/>
      <c r="RP1" s="218"/>
      <c r="RQ1" s="218"/>
      <c r="RR1" s="218"/>
      <c r="RS1" s="218"/>
      <c r="RT1" s="218"/>
      <c r="RU1" s="218"/>
      <c r="RV1" s="218"/>
      <c r="RW1" s="218"/>
      <c r="RX1" s="218"/>
      <c r="RY1" s="218"/>
      <c r="RZ1" s="218"/>
      <c r="SA1" s="218"/>
      <c r="SB1" s="218"/>
      <c r="SC1" s="218"/>
      <c r="SD1" s="218"/>
      <c r="SE1" s="218"/>
      <c r="SF1" s="218"/>
      <c r="SG1" s="218"/>
      <c r="SH1" s="218"/>
      <c r="SI1" s="218"/>
      <c r="SJ1" s="218"/>
      <c r="SK1" s="218"/>
      <c r="SL1" s="218"/>
      <c r="SM1" s="218"/>
      <c r="SN1" s="218"/>
      <c r="SO1" s="218"/>
      <c r="SP1" s="218"/>
      <c r="SQ1" s="218"/>
      <c r="SR1" s="218"/>
      <c r="SS1" s="218"/>
      <c r="ST1" s="218"/>
      <c r="SU1" s="218"/>
      <c r="SV1" s="218"/>
      <c r="SW1" s="218"/>
      <c r="SX1" s="218"/>
      <c r="SY1" s="218"/>
      <c r="SZ1" s="218"/>
      <c r="TA1" s="218"/>
      <c r="TB1" s="218"/>
      <c r="TC1" s="218"/>
      <c r="TD1" s="218"/>
      <c r="TE1" s="218"/>
      <c r="TF1" s="218"/>
      <c r="TG1" s="218"/>
      <c r="TH1" s="218"/>
      <c r="TI1" s="218"/>
      <c r="TJ1" s="218"/>
      <c r="TK1" s="218"/>
      <c r="TL1" s="218"/>
      <c r="TM1" s="218"/>
      <c r="TN1" s="218"/>
      <c r="TO1" s="218"/>
      <c r="TP1" s="218"/>
      <c r="TQ1" s="218"/>
      <c r="TR1" s="218"/>
      <c r="TS1" s="218"/>
      <c r="TT1" s="218"/>
      <c r="TU1" s="218"/>
      <c r="TV1" s="218"/>
      <c r="TW1" s="218"/>
      <c r="TX1" s="218"/>
      <c r="TY1" s="218"/>
      <c r="TZ1" s="218"/>
      <c r="UA1" s="218"/>
      <c r="UB1" s="218"/>
      <c r="UC1" s="218"/>
      <c r="UD1" s="218"/>
      <c r="UE1" s="218"/>
      <c r="UF1" s="218"/>
      <c r="UG1" s="218"/>
      <c r="UH1" s="218"/>
      <c r="UI1" s="218"/>
      <c r="UJ1" s="218"/>
      <c r="UK1" s="218"/>
      <c r="UL1" s="218"/>
      <c r="UM1" s="218"/>
      <c r="UN1" s="218"/>
      <c r="UO1" s="218"/>
      <c r="UP1" s="218"/>
      <c r="UQ1" s="218"/>
      <c r="UR1" s="218"/>
      <c r="US1" s="218"/>
      <c r="UT1" s="218"/>
      <c r="UU1" s="218"/>
      <c r="UV1" s="218"/>
      <c r="UW1" s="218"/>
      <c r="UX1" s="218"/>
      <c r="UY1" s="218"/>
      <c r="UZ1" s="218"/>
      <c r="VA1" s="218"/>
      <c r="VB1" s="218"/>
      <c r="VC1" s="218"/>
      <c r="VD1" s="218"/>
      <c r="VE1" s="218"/>
      <c r="VF1" s="218"/>
      <c r="VG1" s="218"/>
      <c r="VH1" s="218"/>
      <c r="VI1" s="218"/>
      <c r="VJ1" s="218"/>
      <c r="VK1" s="218"/>
      <c r="VL1" s="218"/>
      <c r="VM1" s="218"/>
      <c r="VN1" s="218"/>
      <c r="VO1" s="218"/>
      <c r="VP1" s="218"/>
      <c r="VQ1" s="218"/>
      <c r="VR1" s="218"/>
      <c r="VS1" s="218"/>
      <c r="VT1" s="218"/>
      <c r="VU1" s="218"/>
      <c r="VV1" s="218"/>
      <c r="VW1" s="218"/>
      <c r="VX1" s="218"/>
      <c r="VY1" s="218"/>
      <c r="VZ1" s="218"/>
      <c r="WA1" s="218"/>
      <c r="WB1" s="218"/>
      <c r="WC1" s="218"/>
      <c r="WD1" s="218"/>
      <c r="WE1" s="218"/>
      <c r="WF1" s="218"/>
      <c r="WG1" s="218"/>
      <c r="WH1" s="218"/>
      <c r="WI1" s="218"/>
      <c r="WJ1" s="218"/>
      <c r="WK1" s="218"/>
      <c r="WL1" s="218"/>
      <c r="WM1" s="218"/>
      <c r="WN1" s="218"/>
      <c r="WO1" s="218"/>
      <c r="WP1" s="218"/>
      <c r="WQ1" s="218"/>
      <c r="WR1" s="218"/>
      <c r="WS1" s="218"/>
      <c r="WT1" s="218"/>
      <c r="WU1" s="218"/>
      <c r="WV1" s="218"/>
      <c r="WW1" s="218"/>
      <c r="WX1" s="218"/>
      <c r="WY1" s="218"/>
      <c r="WZ1" s="218"/>
      <c r="XA1" s="218"/>
      <c r="XB1" s="218"/>
      <c r="XC1" s="218"/>
      <c r="XD1" s="218"/>
      <c r="XE1" s="218"/>
      <c r="XF1" s="218"/>
      <c r="XG1" s="218"/>
      <c r="XH1" s="218"/>
      <c r="XI1" s="218"/>
      <c r="XJ1" s="218"/>
      <c r="XK1" s="218"/>
      <c r="XL1" s="218"/>
      <c r="XM1" s="218"/>
      <c r="XN1" s="218"/>
      <c r="XO1" s="218"/>
      <c r="XP1" s="218"/>
      <c r="XQ1" s="218"/>
      <c r="XR1" s="218"/>
      <c r="XS1" s="218"/>
      <c r="XT1" s="218"/>
      <c r="XU1" s="218"/>
      <c r="XV1" s="218"/>
      <c r="XW1" s="218"/>
      <c r="XX1" s="218"/>
      <c r="XY1" s="218"/>
      <c r="XZ1" s="218"/>
      <c r="YA1" s="218"/>
      <c r="YB1" s="218"/>
      <c r="YC1" s="218"/>
      <c r="YD1" s="218"/>
      <c r="YE1" s="218"/>
      <c r="YF1" s="218"/>
      <c r="YG1" s="218"/>
      <c r="YH1" s="218"/>
      <c r="YI1" s="218"/>
      <c r="YJ1" s="218"/>
      <c r="YK1" s="218"/>
      <c r="YL1" s="218"/>
      <c r="YM1" s="218"/>
      <c r="YN1" s="218"/>
      <c r="YO1" s="218"/>
      <c r="YP1" s="218"/>
      <c r="YQ1" s="218"/>
      <c r="YR1" s="218"/>
      <c r="YS1" s="218"/>
      <c r="YT1" s="218"/>
      <c r="YU1" s="218"/>
      <c r="YV1" s="218"/>
      <c r="YW1" s="218"/>
      <c r="YX1" s="218"/>
      <c r="YY1" s="218"/>
      <c r="YZ1" s="218"/>
      <c r="ZA1" s="218"/>
      <c r="ZB1" s="218"/>
      <c r="ZC1" s="218"/>
      <c r="ZD1" s="218"/>
      <c r="ZE1" s="218"/>
      <c r="ZF1" s="218"/>
      <c r="ZG1" s="218"/>
      <c r="ZH1" s="218"/>
      <c r="ZI1" s="218"/>
      <c r="ZJ1" s="218"/>
      <c r="ZK1" s="218"/>
      <c r="ZL1" s="218"/>
      <c r="ZM1" s="218"/>
      <c r="ZN1" s="218"/>
      <c r="ZO1" s="218"/>
      <c r="ZP1" s="218"/>
      <c r="ZQ1" s="218"/>
      <c r="ZR1" s="218"/>
      <c r="ZS1" s="218"/>
      <c r="ZT1" s="218"/>
      <c r="ZU1" s="218"/>
      <c r="ZV1" s="218"/>
      <c r="ZW1" s="218"/>
      <c r="ZX1" s="218"/>
      <c r="ZY1" s="218"/>
      <c r="ZZ1" s="218"/>
      <c r="AAA1" s="218"/>
      <c r="AAB1" s="218"/>
      <c r="AAC1" s="218"/>
      <c r="AAD1" s="218"/>
      <c r="AAE1" s="218"/>
      <c r="AAF1" s="218"/>
      <c r="AAG1" s="218"/>
      <c r="AAH1" s="218"/>
      <c r="AAI1" s="218"/>
      <c r="AAJ1" s="218"/>
      <c r="AAK1" s="218"/>
      <c r="AAL1" s="218"/>
      <c r="AAM1" s="218"/>
      <c r="AAN1" s="218"/>
      <c r="AAO1" s="218"/>
      <c r="AAP1" s="218"/>
      <c r="AAQ1" s="218"/>
      <c r="AAR1" s="218"/>
      <c r="AAS1" s="218"/>
      <c r="AAT1" s="218"/>
      <c r="AAU1" s="218"/>
      <c r="AAV1" s="218"/>
      <c r="AAW1" s="218"/>
      <c r="AAX1" s="218"/>
      <c r="AAY1" s="218"/>
      <c r="AAZ1" s="218"/>
      <c r="ABA1" s="218"/>
      <c r="ABB1" s="218"/>
      <c r="ABC1" s="218"/>
      <c r="ABD1" s="218"/>
      <c r="ABE1" s="218"/>
      <c r="ABF1" s="218"/>
      <c r="ABG1" s="218"/>
      <c r="ABH1" s="218"/>
      <c r="ABI1" s="218"/>
      <c r="ABJ1" s="218"/>
      <c r="ABK1" s="218"/>
      <c r="ABL1" s="218"/>
      <c r="ABM1" s="218"/>
      <c r="ABN1" s="218"/>
      <c r="ABO1" s="218"/>
      <c r="ABP1" s="218"/>
      <c r="ABQ1" s="218"/>
      <c r="ABR1" s="218"/>
      <c r="ABS1" s="218"/>
      <c r="ABT1" s="218"/>
      <c r="ABU1" s="218"/>
      <c r="ABV1" s="218"/>
      <c r="ABW1" s="218"/>
      <c r="ABX1" s="218"/>
      <c r="ABY1" s="218"/>
      <c r="ABZ1" s="218"/>
      <c r="ACA1" s="218"/>
      <c r="ACB1" s="218"/>
      <c r="ACC1" s="218"/>
      <c r="ACD1" s="218"/>
      <c r="ACE1" s="218"/>
      <c r="ACF1" s="218"/>
      <c r="ACG1" s="218"/>
      <c r="ACH1" s="218"/>
      <c r="ACI1" s="218"/>
      <c r="ACJ1" s="218"/>
      <c r="ACK1" s="218"/>
      <c r="ACL1" s="218"/>
      <c r="ACM1" s="218"/>
      <c r="ACN1" s="218"/>
      <c r="ACO1" s="218"/>
      <c r="ACP1" s="218"/>
      <c r="ACQ1" s="218"/>
      <c r="ACR1" s="218"/>
      <c r="ACS1" s="218"/>
      <c r="ACT1" s="218"/>
      <c r="ACU1" s="218"/>
      <c r="ACV1" s="218"/>
      <c r="ACW1" s="218"/>
      <c r="ACX1" s="218"/>
      <c r="ACY1" s="218"/>
      <c r="ACZ1" s="218"/>
      <c r="ADA1" s="218"/>
      <c r="ADB1" s="218"/>
      <c r="ADC1" s="218"/>
      <c r="ADD1" s="218"/>
      <c r="ADE1" s="218"/>
      <c r="ADF1" s="218"/>
      <c r="ADG1" s="218"/>
      <c r="ADH1" s="218"/>
      <c r="ADI1" s="218"/>
      <c r="ADJ1" s="218"/>
      <c r="ADK1" s="218"/>
      <c r="ADL1" s="218"/>
      <c r="ADM1" s="218"/>
      <c r="ADN1" s="218"/>
      <c r="ADO1" s="218"/>
      <c r="ADP1" s="218"/>
      <c r="ADQ1" s="218"/>
      <c r="ADR1" s="218"/>
      <c r="ADS1" s="218"/>
      <c r="ADT1" s="218"/>
      <c r="ADU1" s="218"/>
      <c r="ADV1" s="218"/>
      <c r="ADW1" s="218"/>
      <c r="ADX1" s="218"/>
      <c r="ADY1" s="218"/>
      <c r="ADZ1" s="218"/>
      <c r="AEA1" s="218"/>
      <c r="AEB1" s="218"/>
      <c r="AEC1" s="218"/>
      <c r="AED1" s="218"/>
      <c r="AEE1" s="218"/>
      <c r="AEF1" s="218"/>
      <c r="AEG1" s="218"/>
      <c r="AEH1" s="218"/>
      <c r="AEI1" s="218"/>
      <c r="AEJ1" s="218"/>
      <c r="AEK1" s="218"/>
      <c r="AEL1" s="218"/>
      <c r="AEM1" s="218"/>
      <c r="AEN1" s="218"/>
      <c r="AEO1" s="218"/>
      <c r="AEP1" s="218"/>
      <c r="AEQ1" s="218"/>
      <c r="AER1" s="218"/>
      <c r="AES1" s="218"/>
      <c r="AET1" s="218"/>
      <c r="AEU1" s="218"/>
      <c r="AEV1" s="218"/>
      <c r="AEW1" s="218"/>
      <c r="AEX1" s="218"/>
      <c r="AEY1" s="218"/>
      <c r="AEZ1" s="218"/>
      <c r="AFA1" s="218"/>
      <c r="AFB1" s="218"/>
      <c r="AFC1" s="218"/>
      <c r="AFD1" s="218"/>
      <c r="AFE1" s="218"/>
      <c r="AFF1" s="218"/>
      <c r="AFG1" s="218"/>
      <c r="AFH1" s="218"/>
      <c r="AFI1" s="218"/>
      <c r="AFJ1" s="218"/>
      <c r="AFK1" s="218"/>
      <c r="AFL1" s="218"/>
      <c r="AFM1" s="218"/>
      <c r="AFN1" s="218"/>
      <c r="AFO1" s="218"/>
      <c r="AFP1" s="218"/>
      <c r="AFQ1" s="218"/>
      <c r="AFR1" s="218"/>
      <c r="AFS1" s="218"/>
      <c r="AFT1" s="218"/>
      <c r="AFU1" s="218"/>
      <c r="AFV1" s="218"/>
      <c r="AFW1" s="218"/>
      <c r="AFX1" s="218"/>
      <c r="AFY1" s="218"/>
      <c r="AFZ1" s="218"/>
      <c r="AGA1" s="218"/>
      <c r="AGB1" s="218"/>
      <c r="AGC1" s="218"/>
      <c r="AGD1" s="218"/>
      <c r="AGE1" s="218"/>
      <c r="AGF1" s="218"/>
      <c r="AGG1" s="218"/>
      <c r="AGH1" s="218"/>
      <c r="AGI1" s="218"/>
      <c r="AGJ1" s="218"/>
      <c r="AGK1" s="218"/>
      <c r="AGL1" s="218"/>
      <c r="AGM1" s="218"/>
      <c r="AGN1" s="218"/>
      <c r="AGO1" s="218"/>
      <c r="AGP1" s="218"/>
      <c r="AGQ1" s="218"/>
      <c r="AGR1" s="218"/>
      <c r="AGS1" s="218"/>
      <c r="AGT1" s="218"/>
      <c r="AGU1" s="218"/>
      <c r="AGV1" s="218"/>
      <c r="AGW1" s="218"/>
      <c r="AGX1" s="218"/>
      <c r="AGY1" s="218"/>
      <c r="AGZ1" s="218"/>
      <c r="AHA1" s="218"/>
      <c r="AHB1" s="218"/>
      <c r="AHC1" s="218"/>
      <c r="AHD1" s="218"/>
      <c r="AHE1" s="218"/>
      <c r="AHF1" s="218"/>
      <c r="AHG1" s="218"/>
      <c r="AHH1" s="218"/>
      <c r="AHI1" s="218"/>
      <c r="AHJ1" s="218"/>
      <c r="AHK1" s="218"/>
      <c r="AHL1" s="218"/>
      <c r="AHM1" s="218"/>
      <c r="AHN1" s="218"/>
      <c r="AHO1" s="218"/>
      <c r="AHP1" s="218"/>
      <c r="AHQ1" s="218"/>
      <c r="AHR1" s="218"/>
      <c r="AHS1" s="218"/>
      <c r="AHT1" s="218"/>
      <c r="AHU1" s="218"/>
      <c r="AHV1" s="218"/>
      <c r="AHW1" s="218"/>
      <c r="AHX1" s="218"/>
      <c r="AHY1" s="218"/>
      <c r="AHZ1" s="218"/>
      <c r="AIA1" s="218"/>
      <c r="AIB1" s="218"/>
      <c r="AIC1" s="218"/>
      <c r="AID1" s="218"/>
      <c r="AIE1" s="218"/>
      <c r="AIF1" s="218"/>
      <c r="AIG1" s="218"/>
      <c r="AIH1" s="218"/>
      <c r="AII1" s="218"/>
      <c r="AIJ1" s="218"/>
      <c r="AIK1" s="218"/>
      <c r="AIL1" s="218"/>
      <c r="AIM1" s="218"/>
      <c r="AIN1" s="218"/>
      <c r="AIO1" s="218"/>
      <c r="AIP1" s="218"/>
      <c r="AIQ1" s="218"/>
      <c r="AIR1" s="218"/>
      <c r="AIS1" s="218"/>
      <c r="AIT1" s="218"/>
      <c r="AIU1" s="218"/>
      <c r="AIV1" s="218"/>
      <c r="AIW1" s="218"/>
      <c r="AIX1" s="218"/>
      <c r="AIY1" s="218"/>
      <c r="AIZ1" s="218"/>
      <c r="AJA1" s="218"/>
      <c r="AJB1" s="218"/>
      <c r="AJC1" s="218"/>
      <c r="AJD1" s="218"/>
      <c r="AJE1" s="218"/>
      <c r="AJF1" s="218"/>
      <c r="AJG1" s="218"/>
      <c r="AJH1" s="218"/>
      <c r="AJI1" s="218"/>
      <c r="AJJ1" s="218"/>
      <c r="AJK1" s="218"/>
      <c r="AJL1" s="218"/>
      <c r="AJM1" s="218"/>
      <c r="AJN1" s="218"/>
      <c r="AJO1" s="218"/>
      <c r="AJP1" s="218"/>
      <c r="AJQ1" s="218"/>
      <c r="AJR1" s="218"/>
      <c r="AJS1" s="218"/>
      <c r="AJT1" s="218"/>
      <c r="AJU1" s="218"/>
      <c r="AJV1" s="218"/>
      <c r="AJW1" s="218"/>
      <c r="AJX1" s="218"/>
      <c r="AJY1" s="218"/>
      <c r="AJZ1" s="218"/>
      <c r="AKA1" s="218"/>
      <c r="AKB1" s="218"/>
      <c r="AKC1" s="218"/>
      <c r="AKD1" s="218"/>
      <c r="AKE1" s="218"/>
      <c r="AKF1" s="218"/>
      <c r="AKG1" s="218"/>
      <c r="AKH1" s="218"/>
      <c r="AKI1" s="218"/>
      <c r="AKJ1" s="218"/>
      <c r="AKK1" s="218"/>
      <c r="AKL1" s="218"/>
      <c r="AKM1" s="218"/>
      <c r="AKN1" s="218"/>
      <c r="AKO1" s="218"/>
      <c r="AKP1" s="218"/>
      <c r="AKQ1" s="218"/>
      <c r="AKR1" s="218"/>
      <c r="AKS1" s="218"/>
      <c r="AKT1" s="218"/>
      <c r="AKU1" s="218"/>
      <c r="AKV1" s="218"/>
      <c r="AKW1" s="218"/>
      <c r="AKX1" s="218"/>
      <c r="AKY1" s="218"/>
      <c r="AKZ1" s="218"/>
      <c r="ALA1" s="218"/>
      <c r="ALB1" s="218"/>
      <c r="ALC1" s="218"/>
      <c r="ALD1" s="218"/>
      <c r="ALE1" s="218"/>
      <c r="ALF1" s="218"/>
      <c r="ALG1" s="218"/>
      <c r="ALH1" s="218"/>
      <c r="ALI1" s="218"/>
      <c r="ALJ1" s="218"/>
      <c r="ALK1" s="218"/>
      <c r="ALL1" s="218"/>
      <c r="ALM1" s="218"/>
      <c r="ALN1" s="218"/>
      <c r="ALO1" s="218"/>
      <c r="ALP1" s="218"/>
      <c r="ALQ1" s="218"/>
      <c r="ALR1" s="218"/>
      <c r="ALS1" s="218"/>
      <c r="ALT1" s="218"/>
      <c r="ALU1" s="218"/>
      <c r="ALV1" s="218"/>
      <c r="ALW1" s="218"/>
      <c r="ALX1" s="218"/>
      <c r="ALY1" s="218"/>
      <c r="ALZ1" s="218"/>
      <c r="AMA1" s="218"/>
      <c r="AMB1" s="218"/>
      <c r="AMC1" s="218"/>
      <c r="AMD1" s="218"/>
      <c r="AME1" s="218"/>
      <c r="AMF1" s="218"/>
      <c r="AMG1" s="218"/>
    </row>
    <row r="2" spans="1:1021" s="723" customFormat="1" ht="5.0999999999999996" customHeight="1">
      <c r="A2" s="541"/>
      <c r="B2" s="541"/>
      <c r="C2" s="724"/>
      <c r="D2" s="219"/>
      <c r="E2" s="219"/>
      <c r="F2" s="219"/>
      <c r="G2" s="219"/>
      <c r="H2" s="219"/>
      <c r="I2" s="219"/>
      <c r="J2" s="219"/>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c r="IW2" s="218"/>
      <c r="IX2" s="218"/>
      <c r="IY2" s="218"/>
      <c r="IZ2" s="218"/>
      <c r="JA2" s="218"/>
      <c r="JB2" s="218"/>
      <c r="JC2" s="218"/>
      <c r="JD2" s="218"/>
      <c r="JE2" s="218"/>
      <c r="JF2" s="218"/>
      <c r="JG2" s="218"/>
      <c r="JH2" s="218"/>
      <c r="JI2" s="218"/>
      <c r="JJ2" s="218"/>
      <c r="JK2" s="218"/>
      <c r="JL2" s="218"/>
      <c r="JM2" s="218"/>
      <c r="JN2" s="218"/>
      <c r="JO2" s="218"/>
      <c r="JP2" s="218"/>
      <c r="JQ2" s="218"/>
      <c r="JR2" s="218"/>
      <c r="JS2" s="218"/>
      <c r="JT2" s="218"/>
      <c r="JU2" s="218"/>
      <c r="JV2" s="218"/>
      <c r="JW2" s="218"/>
      <c r="JX2" s="218"/>
      <c r="JY2" s="218"/>
      <c r="JZ2" s="218"/>
      <c r="KA2" s="218"/>
      <c r="KB2" s="218"/>
      <c r="KC2" s="218"/>
      <c r="KD2" s="218"/>
      <c r="KE2" s="218"/>
      <c r="KF2" s="218"/>
      <c r="KG2" s="218"/>
      <c r="KH2" s="218"/>
      <c r="KI2" s="218"/>
      <c r="KJ2" s="218"/>
      <c r="KK2" s="218"/>
      <c r="KL2" s="218"/>
      <c r="KM2" s="218"/>
      <c r="KN2" s="218"/>
      <c r="KO2" s="218"/>
      <c r="KP2" s="218"/>
      <c r="KQ2" s="218"/>
      <c r="KR2" s="218"/>
      <c r="KS2" s="218"/>
      <c r="KT2" s="218"/>
      <c r="KU2" s="218"/>
      <c r="KV2" s="218"/>
      <c r="KW2" s="218"/>
      <c r="KX2" s="218"/>
      <c r="KY2" s="218"/>
      <c r="KZ2" s="218"/>
      <c r="LA2" s="218"/>
      <c r="LB2" s="218"/>
      <c r="LC2" s="218"/>
      <c r="LD2" s="218"/>
      <c r="LE2" s="218"/>
      <c r="LF2" s="218"/>
      <c r="LG2" s="218"/>
      <c r="LH2" s="218"/>
      <c r="LI2" s="218"/>
      <c r="LJ2" s="218"/>
      <c r="LK2" s="218"/>
      <c r="LL2" s="218"/>
      <c r="LM2" s="218"/>
      <c r="LN2" s="218"/>
      <c r="LO2" s="218"/>
      <c r="LP2" s="218"/>
      <c r="LQ2" s="218"/>
      <c r="LR2" s="218"/>
      <c r="LS2" s="218"/>
      <c r="LT2" s="218"/>
      <c r="LU2" s="218"/>
      <c r="LV2" s="218"/>
      <c r="LW2" s="218"/>
      <c r="LX2" s="218"/>
      <c r="LY2" s="218"/>
      <c r="LZ2" s="218"/>
      <c r="MA2" s="218"/>
      <c r="MB2" s="218"/>
      <c r="MC2" s="218"/>
      <c r="MD2" s="218"/>
      <c r="ME2" s="218"/>
      <c r="MF2" s="218"/>
      <c r="MG2" s="218"/>
      <c r="MH2" s="218"/>
      <c r="MI2" s="218"/>
      <c r="MJ2" s="218"/>
      <c r="MK2" s="218"/>
      <c r="ML2" s="218"/>
      <c r="MM2" s="218"/>
      <c r="MN2" s="218"/>
      <c r="MO2" s="218"/>
      <c r="MP2" s="218"/>
      <c r="MQ2" s="218"/>
      <c r="MR2" s="218"/>
      <c r="MS2" s="218"/>
      <c r="MT2" s="218"/>
      <c r="MU2" s="218"/>
      <c r="MV2" s="218"/>
      <c r="MW2" s="218"/>
      <c r="MX2" s="218"/>
      <c r="MY2" s="218"/>
      <c r="MZ2" s="218"/>
      <c r="NA2" s="218"/>
      <c r="NB2" s="218"/>
      <c r="NC2" s="218"/>
      <c r="ND2" s="218"/>
      <c r="NE2" s="218"/>
      <c r="NF2" s="218"/>
      <c r="NG2" s="218"/>
      <c r="NH2" s="218"/>
      <c r="NI2" s="218"/>
      <c r="NJ2" s="218"/>
      <c r="NK2" s="218"/>
      <c r="NL2" s="218"/>
      <c r="NM2" s="218"/>
      <c r="NN2" s="218"/>
      <c r="NO2" s="218"/>
      <c r="NP2" s="218"/>
      <c r="NQ2" s="218"/>
      <c r="NR2" s="218"/>
      <c r="NS2" s="218"/>
      <c r="NT2" s="218"/>
      <c r="NU2" s="218"/>
      <c r="NV2" s="218"/>
      <c r="NW2" s="218"/>
      <c r="NX2" s="218"/>
      <c r="NY2" s="218"/>
      <c r="NZ2" s="218"/>
      <c r="OA2" s="218"/>
      <c r="OB2" s="218"/>
      <c r="OC2" s="218"/>
      <c r="OD2" s="218"/>
      <c r="OE2" s="218"/>
      <c r="OF2" s="218"/>
      <c r="OG2" s="218"/>
      <c r="OH2" s="218"/>
      <c r="OI2" s="218"/>
      <c r="OJ2" s="218"/>
      <c r="OK2" s="218"/>
      <c r="OL2" s="218"/>
      <c r="OM2" s="218"/>
      <c r="ON2" s="218"/>
      <c r="OO2" s="218"/>
      <c r="OP2" s="218"/>
      <c r="OQ2" s="218"/>
      <c r="OR2" s="218"/>
      <c r="OS2" s="218"/>
      <c r="OT2" s="218"/>
      <c r="OU2" s="218"/>
      <c r="OV2" s="218"/>
      <c r="OW2" s="218"/>
      <c r="OX2" s="218"/>
      <c r="OY2" s="218"/>
      <c r="OZ2" s="218"/>
      <c r="PA2" s="218"/>
      <c r="PB2" s="218"/>
      <c r="PC2" s="218"/>
      <c r="PD2" s="218"/>
      <c r="PE2" s="218"/>
      <c r="PF2" s="218"/>
      <c r="PG2" s="218"/>
      <c r="PH2" s="218"/>
      <c r="PI2" s="218"/>
      <c r="PJ2" s="218"/>
      <c r="PK2" s="218"/>
      <c r="PL2" s="218"/>
      <c r="PM2" s="218"/>
      <c r="PN2" s="218"/>
      <c r="PO2" s="218"/>
      <c r="PP2" s="218"/>
      <c r="PQ2" s="218"/>
      <c r="PR2" s="218"/>
      <c r="PS2" s="218"/>
      <c r="PT2" s="218"/>
      <c r="PU2" s="218"/>
      <c r="PV2" s="218"/>
      <c r="PW2" s="218"/>
      <c r="PX2" s="218"/>
      <c r="PY2" s="218"/>
      <c r="PZ2" s="218"/>
      <c r="QA2" s="218"/>
      <c r="QB2" s="218"/>
      <c r="QC2" s="218"/>
      <c r="QD2" s="218"/>
      <c r="QE2" s="218"/>
      <c r="QF2" s="218"/>
      <c r="QG2" s="218"/>
      <c r="QH2" s="218"/>
      <c r="QI2" s="218"/>
      <c r="QJ2" s="218"/>
      <c r="QK2" s="218"/>
      <c r="QL2" s="218"/>
      <c r="QM2" s="218"/>
      <c r="QN2" s="218"/>
      <c r="QO2" s="218"/>
      <c r="QP2" s="218"/>
      <c r="QQ2" s="218"/>
      <c r="QR2" s="218"/>
      <c r="QS2" s="218"/>
      <c r="QT2" s="218"/>
      <c r="QU2" s="218"/>
      <c r="QV2" s="218"/>
      <c r="QW2" s="218"/>
      <c r="QX2" s="218"/>
      <c r="QY2" s="218"/>
      <c r="QZ2" s="218"/>
      <c r="RA2" s="218"/>
      <c r="RB2" s="218"/>
      <c r="RC2" s="218"/>
      <c r="RD2" s="218"/>
      <c r="RE2" s="218"/>
      <c r="RF2" s="218"/>
      <c r="RG2" s="218"/>
      <c r="RH2" s="218"/>
      <c r="RI2" s="218"/>
      <c r="RJ2" s="218"/>
      <c r="RK2" s="218"/>
      <c r="RL2" s="218"/>
      <c r="RM2" s="218"/>
      <c r="RN2" s="218"/>
      <c r="RO2" s="218"/>
      <c r="RP2" s="218"/>
      <c r="RQ2" s="218"/>
      <c r="RR2" s="218"/>
      <c r="RS2" s="218"/>
      <c r="RT2" s="218"/>
      <c r="RU2" s="218"/>
      <c r="RV2" s="218"/>
      <c r="RW2" s="218"/>
      <c r="RX2" s="218"/>
      <c r="RY2" s="218"/>
      <c r="RZ2" s="218"/>
      <c r="SA2" s="218"/>
      <c r="SB2" s="218"/>
      <c r="SC2" s="218"/>
      <c r="SD2" s="218"/>
      <c r="SE2" s="218"/>
      <c r="SF2" s="218"/>
      <c r="SG2" s="218"/>
      <c r="SH2" s="218"/>
      <c r="SI2" s="218"/>
      <c r="SJ2" s="218"/>
      <c r="SK2" s="218"/>
      <c r="SL2" s="218"/>
      <c r="SM2" s="218"/>
      <c r="SN2" s="218"/>
      <c r="SO2" s="218"/>
      <c r="SP2" s="218"/>
      <c r="SQ2" s="218"/>
      <c r="SR2" s="218"/>
      <c r="SS2" s="218"/>
      <c r="ST2" s="218"/>
      <c r="SU2" s="218"/>
      <c r="SV2" s="218"/>
      <c r="SW2" s="218"/>
      <c r="SX2" s="218"/>
      <c r="SY2" s="218"/>
      <c r="SZ2" s="218"/>
      <c r="TA2" s="218"/>
      <c r="TB2" s="218"/>
      <c r="TC2" s="218"/>
      <c r="TD2" s="218"/>
      <c r="TE2" s="218"/>
      <c r="TF2" s="218"/>
      <c r="TG2" s="218"/>
      <c r="TH2" s="218"/>
      <c r="TI2" s="218"/>
      <c r="TJ2" s="218"/>
      <c r="TK2" s="218"/>
      <c r="TL2" s="218"/>
      <c r="TM2" s="218"/>
      <c r="TN2" s="218"/>
      <c r="TO2" s="218"/>
      <c r="TP2" s="218"/>
      <c r="TQ2" s="218"/>
      <c r="TR2" s="218"/>
      <c r="TS2" s="218"/>
      <c r="TT2" s="218"/>
      <c r="TU2" s="218"/>
      <c r="TV2" s="218"/>
      <c r="TW2" s="218"/>
      <c r="TX2" s="218"/>
      <c r="TY2" s="218"/>
      <c r="TZ2" s="218"/>
      <c r="UA2" s="218"/>
      <c r="UB2" s="218"/>
      <c r="UC2" s="218"/>
      <c r="UD2" s="218"/>
      <c r="UE2" s="218"/>
      <c r="UF2" s="218"/>
      <c r="UG2" s="218"/>
      <c r="UH2" s="218"/>
      <c r="UI2" s="218"/>
      <c r="UJ2" s="218"/>
      <c r="UK2" s="218"/>
      <c r="UL2" s="218"/>
      <c r="UM2" s="218"/>
      <c r="UN2" s="218"/>
      <c r="UO2" s="218"/>
      <c r="UP2" s="218"/>
      <c r="UQ2" s="218"/>
      <c r="UR2" s="218"/>
      <c r="US2" s="218"/>
      <c r="UT2" s="218"/>
      <c r="UU2" s="218"/>
      <c r="UV2" s="218"/>
      <c r="UW2" s="218"/>
      <c r="UX2" s="218"/>
      <c r="UY2" s="218"/>
      <c r="UZ2" s="218"/>
      <c r="VA2" s="218"/>
      <c r="VB2" s="218"/>
      <c r="VC2" s="218"/>
      <c r="VD2" s="218"/>
      <c r="VE2" s="218"/>
      <c r="VF2" s="218"/>
      <c r="VG2" s="218"/>
      <c r="VH2" s="218"/>
      <c r="VI2" s="218"/>
      <c r="VJ2" s="218"/>
      <c r="VK2" s="218"/>
      <c r="VL2" s="218"/>
      <c r="VM2" s="218"/>
      <c r="VN2" s="218"/>
      <c r="VO2" s="218"/>
      <c r="VP2" s="218"/>
      <c r="VQ2" s="218"/>
      <c r="VR2" s="218"/>
      <c r="VS2" s="218"/>
      <c r="VT2" s="218"/>
      <c r="VU2" s="218"/>
      <c r="VV2" s="218"/>
      <c r="VW2" s="218"/>
      <c r="VX2" s="218"/>
      <c r="VY2" s="218"/>
      <c r="VZ2" s="218"/>
      <c r="WA2" s="218"/>
      <c r="WB2" s="218"/>
      <c r="WC2" s="218"/>
      <c r="WD2" s="218"/>
      <c r="WE2" s="218"/>
      <c r="WF2" s="218"/>
      <c r="WG2" s="218"/>
      <c r="WH2" s="218"/>
      <c r="WI2" s="218"/>
      <c r="WJ2" s="218"/>
      <c r="WK2" s="218"/>
      <c r="WL2" s="218"/>
      <c r="WM2" s="218"/>
      <c r="WN2" s="218"/>
      <c r="WO2" s="218"/>
      <c r="WP2" s="218"/>
      <c r="WQ2" s="218"/>
      <c r="WR2" s="218"/>
      <c r="WS2" s="218"/>
      <c r="WT2" s="218"/>
      <c r="WU2" s="218"/>
      <c r="WV2" s="218"/>
      <c r="WW2" s="218"/>
      <c r="WX2" s="218"/>
      <c r="WY2" s="218"/>
      <c r="WZ2" s="218"/>
      <c r="XA2" s="218"/>
      <c r="XB2" s="218"/>
      <c r="XC2" s="218"/>
      <c r="XD2" s="218"/>
      <c r="XE2" s="218"/>
      <c r="XF2" s="218"/>
      <c r="XG2" s="218"/>
      <c r="XH2" s="218"/>
      <c r="XI2" s="218"/>
      <c r="XJ2" s="218"/>
      <c r="XK2" s="218"/>
      <c r="XL2" s="218"/>
      <c r="XM2" s="218"/>
      <c r="XN2" s="218"/>
      <c r="XO2" s="218"/>
      <c r="XP2" s="218"/>
      <c r="XQ2" s="218"/>
      <c r="XR2" s="218"/>
      <c r="XS2" s="218"/>
      <c r="XT2" s="218"/>
      <c r="XU2" s="218"/>
      <c r="XV2" s="218"/>
      <c r="XW2" s="218"/>
      <c r="XX2" s="218"/>
      <c r="XY2" s="218"/>
      <c r="XZ2" s="218"/>
      <c r="YA2" s="218"/>
      <c r="YB2" s="218"/>
      <c r="YC2" s="218"/>
      <c r="YD2" s="218"/>
      <c r="YE2" s="218"/>
      <c r="YF2" s="218"/>
      <c r="YG2" s="218"/>
      <c r="YH2" s="218"/>
      <c r="YI2" s="218"/>
      <c r="YJ2" s="218"/>
      <c r="YK2" s="218"/>
      <c r="YL2" s="218"/>
      <c r="YM2" s="218"/>
      <c r="YN2" s="218"/>
      <c r="YO2" s="218"/>
      <c r="YP2" s="218"/>
      <c r="YQ2" s="218"/>
      <c r="YR2" s="218"/>
      <c r="YS2" s="218"/>
      <c r="YT2" s="218"/>
      <c r="YU2" s="218"/>
      <c r="YV2" s="218"/>
      <c r="YW2" s="218"/>
      <c r="YX2" s="218"/>
      <c r="YY2" s="218"/>
      <c r="YZ2" s="218"/>
      <c r="ZA2" s="218"/>
      <c r="ZB2" s="218"/>
      <c r="ZC2" s="218"/>
      <c r="ZD2" s="218"/>
      <c r="ZE2" s="218"/>
      <c r="ZF2" s="218"/>
      <c r="ZG2" s="218"/>
      <c r="ZH2" s="218"/>
      <c r="ZI2" s="218"/>
      <c r="ZJ2" s="218"/>
      <c r="ZK2" s="218"/>
      <c r="ZL2" s="218"/>
      <c r="ZM2" s="218"/>
      <c r="ZN2" s="218"/>
      <c r="ZO2" s="218"/>
      <c r="ZP2" s="218"/>
      <c r="ZQ2" s="218"/>
      <c r="ZR2" s="218"/>
      <c r="ZS2" s="218"/>
      <c r="ZT2" s="218"/>
      <c r="ZU2" s="218"/>
      <c r="ZV2" s="218"/>
      <c r="ZW2" s="218"/>
      <c r="ZX2" s="218"/>
      <c r="ZY2" s="218"/>
      <c r="ZZ2" s="218"/>
      <c r="AAA2" s="218"/>
      <c r="AAB2" s="218"/>
      <c r="AAC2" s="218"/>
      <c r="AAD2" s="218"/>
      <c r="AAE2" s="218"/>
      <c r="AAF2" s="218"/>
      <c r="AAG2" s="218"/>
      <c r="AAH2" s="218"/>
      <c r="AAI2" s="218"/>
      <c r="AAJ2" s="218"/>
      <c r="AAK2" s="218"/>
      <c r="AAL2" s="218"/>
      <c r="AAM2" s="218"/>
      <c r="AAN2" s="218"/>
      <c r="AAO2" s="218"/>
      <c r="AAP2" s="218"/>
      <c r="AAQ2" s="218"/>
      <c r="AAR2" s="218"/>
      <c r="AAS2" s="218"/>
      <c r="AAT2" s="218"/>
      <c r="AAU2" s="218"/>
      <c r="AAV2" s="218"/>
      <c r="AAW2" s="218"/>
      <c r="AAX2" s="218"/>
      <c r="AAY2" s="218"/>
      <c r="AAZ2" s="218"/>
      <c r="ABA2" s="218"/>
      <c r="ABB2" s="218"/>
      <c r="ABC2" s="218"/>
      <c r="ABD2" s="218"/>
      <c r="ABE2" s="218"/>
      <c r="ABF2" s="218"/>
      <c r="ABG2" s="218"/>
      <c r="ABH2" s="218"/>
      <c r="ABI2" s="218"/>
      <c r="ABJ2" s="218"/>
      <c r="ABK2" s="218"/>
      <c r="ABL2" s="218"/>
      <c r="ABM2" s="218"/>
      <c r="ABN2" s="218"/>
      <c r="ABO2" s="218"/>
      <c r="ABP2" s="218"/>
      <c r="ABQ2" s="218"/>
      <c r="ABR2" s="218"/>
      <c r="ABS2" s="218"/>
      <c r="ABT2" s="218"/>
      <c r="ABU2" s="218"/>
      <c r="ABV2" s="218"/>
      <c r="ABW2" s="218"/>
      <c r="ABX2" s="218"/>
      <c r="ABY2" s="218"/>
      <c r="ABZ2" s="218"/>
      <c r="ACA2" s="218"/>
      <c r="ACB2" s="218"/>
      <c r="ACC2" s="218"/>
      <c r="ACD2" s="218"/>
      <c r="ACE2" s="218"/>
      <c r="ACF2" s="218"/>
      <c r="ACG2" s="218"/>
      <c r="ACH2" s="218"/>
      <c r="ACI2" s="218"/>
      <c r="ACJ2" s="218"/>
      <c r="ACK2" s="218"/>
      <c r="ACL2" s="218"/>
      <c r="ACM2" s="218"/>
      <c r="ACN2" s="218"/>
      <c r="ACO2" s="218"/>
      <c r="ACP2" s="218"/>
      <c r="ACQ2" s="218"/>
      <c r="ACR2" s="218"/>
      <c r="ACS2" s="218"/>
      <c r="ACT2" s="218"/>
      <c r="ACU2" s="218"/>
      <c r="ACV2" s="218"/>
      <c r="ACW2" s="218"/>
      <c r="ACX2" s="218"/>
      <c r="ACY2" s="218"/>
      <c r="ACZ2" s="218"/>
      <c r="ADA2" s="218"/>
      <c r="ADB2" s="218"/>
      <c r="ADC2" s="218"/>
      <c r="ADD2" s="218"/>
      <c r="ADE2" s="218"/>
      <c r="ADF2" s="218"/>
      <c r="ADG2" s="218"/>
      <c r="ADH2" s="218"/>
      <c r="ADI2" s="218"/>
      <c r="ADJ2" s="218"/>
      <c r="ADK2" s="218"/>
      <c r="ADL2" s="218"/>
      <c r="ADM2" s="218"/>
      <c r="ADN2" s="218"/>
      <c r="ADO2" s="218"/>
      <c r="ADP2" s="218"/>
      <c r="ADQ2" s="218"/>
      <c r="ADR2" s="218"/>
      <c r="ADS2" s="218"/>
      <c r="ADT2" s="218"/>
      <c r="ADU2" s="218"/>
      <c r="ADV2" s="218"/>
      <c r="ADW2" s="218"/>
      <c r="ADX2" s="218"/>
      <c r="ADY2" s="218"/>
      <c r="ADZ2" s="218"/>
      <c r="AEA2" s="218"/>
      <c r="AEB2" s="218"/>
      <c r="AEC2" s="218"/>
      <c r="AED2" s="218"/>
      <c r="AEE2" s="218"/>
      <c r="AEF2" s="218"/>
      <c r="AEG2" s="218"/>
      <c r="AEH2" s="218"/>
      <c r="AEI2" s="218"/>
      <c r="AEJ2" s="218"/>
      <c r="AEK2" s="218"/>
      <c r="AEL2" s="218"/>
      <c r="AEM2" s="218"/>
      <c r="AEN2" s="218"/>
      <c r="AEO2" s="218"/>
      <c r="AEP2" s="218"/>
      <c r="AEQ2" s="218"/>
      <c r="AER2" s="218"/>
      <c r="AES2" s="218"/>
      <c r="AET2" s="218"/>
      <c r="AEU2" s="218"/>
      <c r="AEV2" s="218"/>
      <c r="AEW2" s="218"/>
      <c r="AEX2" s="218"/>
      <c r="AEY2" s="218"/>
      <c r="AEZ2" s="218"/>
      <c r="AFA2" s="218"/>
      <c r="AFB2" s="218"/>
      <c r="AFC2" s="218"/>
      <c r="AFD2" s="218"/>
      <c r="AFE2" s="218"/>
      <c r="AFF2" s="218"/>
      <c r="AFG2" s="218"/>
      <c r="AFH2" s="218"/>
      <c r="AFI2" s="218"/>
      <c r="AFJ2" s="218"/>
      <c r="AFK2" s="218"/>
      <c r="AFL2" s="218"/>
      <c r="AFM2" s="218"/>
      <c r="AFN2" s="218"/>
      <c r="AFO2" s="218"/>
      <c r="AFP2" s="218"/>
      <c r="AFQ2" s="218"/>
      <c r="AFR2" s="218"/>
      <c r="AFS2" s="218"/>
      <c r="AFT2" s="218"/>
      <c r="AFU2" s="218"/>
      <c r="AFV2" s="218"/>
      <c r="AFW2" s="218"/>
      <c r="AFX2" s="218"/>
      <c r="AFY2" s="218"/>
      <c r="AFZ2" s="218"/>
      <c r="AGA2" s="218"/>
      <c r="AGB2" s="218"/>
      <c r="AGC2" s="218"/>
      <c r="AGD2" s="218"/>
      <c r="AGE2" s="218"/>
      <c r="AGF2" s="218"/>
      <c r="AGG2" s="218"/>
      <c r="AGH2" s="218"/>
      <c r="AGI2" s="218"/>
      <c r="AGJ2" s="218"/>
      <c r="AGK2" s="218"/>
      <c r="AGL2" s="218"/>
      <c r="AGM2" s="218"/>
      <c r="AGN2" s="218"/>
      <c r="AGO2" s="218"/>
      <c r="AGP2" s="218"/>
      <c r="AGQ2" s="218"/>
      <c r="AGR2" s="218"/>
      <c r="AGS2" s="218"/>
      <c r="AGT2" s="218"/>
      <c r="AGU2" s="218"/>
      <c r="AGV2" s="218"/>
      <c r="AGW2" s="218"/>
      <c r="AGX2" s="218"/>
      <c r="AGY2" s="218"/>
      <c r="AGZ2" s="218"/>
      <c r="AHA2" s="218"/>
      <c r="AHB2" s="218"/>
      <c r="AHC2" s="218"/>
      <c r="AHD2" s="218"/>
      <c r="AHE2" s="218"/>
      <c r="AHF2" s="218"/>
      <c r="AHG2" s="218"/>
      <c r="AHH2" s="218"/>
      <c r="AHI2" s="218"/>
      <c r="AHJ2" s="218"/>
      <c r="AHK2" s="218"/>
      <c r="AHL2" s="218"/>
      <c r="AHM2" s="218"/>
      <c r="AHN2" s="218"/>
      <c r="AHO2" s="218"/>
      <c r="AHP2" s="218"/>
      <c r="AHQ2" s="218"/>
      <c r="AHR2" s="218"/>
      <c r="AHS2" s="218"/>
      <c r="AHT2" s="218"/>
      <c r="AHU2" s="218"/>
      <c r="AHV2" s="218"/>
      <c r="AHW2" s="218"/>
      <c r="AHX2" s="218"/>
      <c r="AHY2" s="218"/>
      <c r="AHZ2" s="218"/>
      <c r="AIA2" s="218"/>
      <c r="AIB2" s="218"/>
      <c r="AIC2" s="218"/>
      <c r="AID2" s="218"/>
      <c r="AIE2" s="218"/>
      <c r="AIF2" s="218"/>
      <c r="AIG2" s="218"/>
      <c r="AIH2" s="218"/>
      <c r="AII2" s="218"/>
      <c r="AIJ2" s="218"/>
      <c r="AIK2" s="218"/>
      <c r="AIL2" s="218"/>
      <c r="AIM2" s="218"/>
      <c r="AIN2" s="218"/>
      <c r="AIO2" s="218"/>
      <c r="AIP2" s="218"/>
      <c r="AIQ2" s="218"/>
      <c r="AIR2" s="218"/>
      <c r="AIS2" s="218"/>
      <c r="AIT2" s="218"/>
      <c r="AIU2" s="218"/>
      <c r="AIV2" s="218"/>
      <c r="AIW2" s="218"/>
      <c r="AIX2" s="218"/>
      <c r="AIY2" s="218"/>
      <c r="AIZ2" s="218"/>
      <c r="AJA2" s="218"/>
      <c r="AJB2" s="218"/>
      <c r="AJC2" s="218"/>
      <c r="AJD2" s="218"/>
      <c r="AJE2" s="218"/>
      <c r="AJF2" s="218"/>
      <c r="AJG2" s="218"/>
      <c r="AJH2" s="218"/>
      <c r="AJI2" s="218"/>
      <c r="AJJ2" s="218"/>
      <c r="AJK2" s="218"/>
      <c r="AJL2" s="218"/>
      <c r="AJM2" s="218"/>
      <c r="AJN2" s="218"/>
      <c r="AJO2" s="218"/>
      <c r="AJP2" s="218"/>
      <c r="AJQ2" s="218"/>
      <c r="AJR2" s="218"/>
      <c r="AJS2" s="218"/>
      <c r="AJT2" s="218"/>
      <c r="AJU2" s="218"/>
      <c r="AJV2" s="218"/>
      <c r="AJW2" s="218"/>
      <c r="AJX2" s="218"/>
      <c r="AJY2" s="218"/>
      <c r="AJZ2" s="218"/>
      <c r="AKA2" s="218"/>
      <c r="AKB2" s="218"/>
      <c r="AKC2" s="218"/>
      <c r="AKD2" s="218"/>
      <c r="AKE2" s="218"/>
      <c r="AKF2" s="218"/>
      <c r="AKG2" s="218"/>
      <c r="AKH2" s="218"/>
      <c r="AKI2" s="218"/>
      <c r="AKJ2" s="218"/>
      <c r="AKK2" s="218"/>
      <c r="AKL2" s="218"/>
      <c r="AKM2" s="218"/>
      <c r="AKN2" s="218"/>
      <c r="AKO2" s="218"/>
      <c r="AKP2" s="218"/>
      <c r="AKQ2" s="218"/>
      <c r="AKR2" s="218"/>
      <c r="AKS2" s="218"/>
      <c r="AKT2" s="218"/>
      <c r="AKU2" s="218"/>
      <c r="AKV2" s="218"/>
      <c r="AKW2" s="218"/>
      <c r="AKX2" s="218"/>
      <c r="AKY2" s="218"/>
      <c r="AKZ2" s="218"/>
      <c r="ALA2" s="218"/>
      <c r="ALB2" s="218"/>
      <c r="ALC2" s="218"/>
      <c r="ALD2" s="218"/>
      <c r="ALE2" s="218"/>
      <c r="ALF2" s="218"/>
      <c r="ALG2" s="218"/>
      <c r="ALH2" s="218"/>
      <c r="ALI2" s="218"/>
      <c r="ALJ2" s="218"/>
      <c r="ALK2" s="218"/>
      <c r="ALL2" s="218"/>
      <c r="ALM2" s="218"/>
      <c r="ALN2" s="218"/>
      <c r="ALO2" s="218"/>
      <c r="ALP2" s="218"/>
      <c r="ALQ2" s="218"/>
      <c r="ALR2" s="218"/>
      <c r="ALS2" s="218"/>
      <c r="ALT2" s="218"/>
      <c r="ALU2" s="218"/>
      <c r="ALV2" s="218"/>
      <c r="ALW2" s="218"/>
      <c r="ALX2" s="218"/>
      <c r="ALY2" s="218"/>
      <c r="ALZ2" s="218"/>
      <c r="AMA2" s="218"/>
      <c r="AMB2" s="218"/>
      <c r="AMC2" s="218"/>
      <c r="AMD2" s="218"/>
      <c r="AME2" s="218"/>
      <c r="AMF2" s="218"/>
      <c r="AMG2" s="218"/>
    </row>
    <row r="3" spans="1:1021" s="723" customFormat="1">
      <c r="A3" s="289"/>
      <c r="B3" s="408" t="s">
        <v>214</v>
      </c>
      <c r="C3" s="724"/>
      <c r="D3" s="220"/>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8"/>
      <c r="OM3" s="218"/>
      <c r="ON3" s="218"/>
      <c r="OO3" s="218"/>
      <c r="OP3" s="218"/>
      <c r="OQ3" s="218"/>
      <c r="OR3" s="218"/>
      <c r="OS3" s="218"/>
      <c r="OT3" s="218"/>
      <c r="OU3" s="218"/>
      <c r="OV3" s="218"/>
      <c r="OW3" s="218"/>
      <c r="OX3" s="218"/>
      <c r="OY3" s="218"/>
      <c r="OZ3" s="218"/>
      <c r="PA3" s="218"/>
      <c r="PB3" s="218"/>
      <c r="PC3" s="218"/>
      <c r="PD3" s="218"/>
      <c r="PE3" s="218"/>
      <c r="PF3" s="218"/>
      <c r="PG3" s="218"/>
      <c r="PH3" s="218"/>
      <c r="PI3" s="218"/>
      <c r="PJ3" s="218"/>
      <c r="PK3" s="218"/>
      <c r="PL3" s="218"/>
      <c r="PM3" s="218"/>
      <c r="PN3" s="218"/>
      <c r="PO3" s="218"/>
      <c r="PP3" s="218"/>
      <c r="PQ3" s="218"/>
      <c r="PR3" s="218"/>
      <c r="PS3" s="218"/>
      <c r="PT3" s="218"/>
      <c r="PU3" s="218"/>
      <c r="PV3" s="218"/>
      <c r="PW3" s="218"/>
      <c r="PX3" s="218"/>
      <c r="PY3" s="218"/>
      <c r="PZ3" s="218"/>
      <c r="QA3" s="218"/>
      <c r="QB3" s="218"/>
      <c r="QC3" s="218"/>
      <c r="QD3" s="218"/>
      <c r="QE3" s="218"/>
      <c r="QF3" s="218"/>
      <c r="QG3" s="218"/>
      <c r="QH3" s="218"/>
      <c r="QI3" s="218"/>
      <c r="QJ3" s="218"/>
      <c r="QK3" s="218"/>
      <c r="QL3" s="218"/>
      <c r="QM3" s="218"/>
      <c r="QN3" s="218"/>
      <c r="QO3" s="218"/>
      <c r="QP3" s="218"/>
      <c r="QQ3" s="218"/>
      <c r="QR3" s="218"/>
      <c r="QS3" s="218"/>
      <c r="QT3" s="218"/>
      <c r="QU3" s="218"/>
      <c r="QV3" s="218"/>
      <c r="QW3" s="218"/>
      <c r="QX3" s="218"/>
      <c r="QY3" s="218"/>
      <c r="QZ3" s="218"/>
      <c r="RA3" s="218"/>
      <c r="RB3" s="218"/>
      <c r="RC3" s="218"/>
      <c r="RD3" s="218"/>
      <c r="RE3" s="218"/>
      <c r="RF3" s="218"/>
      <c r="RG3" s="218"/>
      <c r="RH3" s="218"/>
      <c r="RI3" s="218"/>
      <c r="RJ3" s="218"/>
      <c r="RK3" s="218"/>
      <c r="RL3" s="218"/>
      <c r="RM3" s="218"/>
      <c r="RN3" s="218"/>
      <c r="RO3" s="218"/>
      <c r="RP3" s="218"/>
      <c r="RQ3" s="218"/>
      <c r="RR3" s="218"/>
      <c r="RS3" s="218"/>
      <c r="RT3" s="218"/>
      <c r="RU3" s="218"/>
      <c r="RV3" s="218"/>
      <c r="RW3" s="218"/>
      <c r="RX3" s="218"/>
      <c r="RY3" s="218"/>
      <c r="RZ3" s="218"/>
      <c r="SA3" s="218"/>
      <c r="SB3" s="218"/>
      <c r="SC3" s="218"/>
      <c r="SD3" s="218"/>
      <c r="SE3" s="218"/>
      <c r="SF3" s="218"/>
      <c r="SG3" s="218"/>
      <c r="SH3" s="218"/>
      <c r="SI3" s="218"/>
      <c r="SJ3" s="218"/>
      <c r="SK3" s="218"/>
      <c r="SL3" s="218"/>
      <c r="SM3" s="218"/>
      <c r="SN3" s="218"/>
      <c r="SO3" s="218"/>
      <c r="SP3" s="218"/>
      <c r="SQ3" s="218"/>
      <c r="SR3" s="218"/>
      <c r="SS3" s="218"/>
      <c r="ST3" s="218"/>
      <c r="SU3" s="218"/>
      <c r="SV3" s="218"/>
      <c r="SW3" s="218"/>
      <c r="SX3" s="218"/>
      <c r="SY3" s="218"/>
      <c r="SZ3" s="218"/>
      <c r="TA3" s="218"/>
      <c r="TB3" s="218"/>
      <c r="TC3" s="218"/>
      <c r="TD3" s="218"/>
      <c r="TE3" s="218"/>
      <c r="TF3" s="218"/>
      <c r="TG3" s="218"/>
      <c r="TH3" s="218"/>
      <c r="TI3" s="218"/>
      <c r="TJ3" s="218"/>
      <c r="TK3" s="218"/>
      <c r="TL3" s="218"/>
      <c r="TM3" s="218"/>
      <c r="TN3" s="218"/>
      <c r="TO3" s="218"/>
      <c r="TP3" s="218"/>
      <c r="TQ3" s="218"/>
      <c r="TR3" s="218"/>
      <c r="TS3" s="218"/>
      <c r="TT3" s="218"/>
      <c r="TU3" s="218"/>
      <c r="TV3" s="218"/>
      <c r="TW3" s="218"/>
      <c r="TX3" s="218"/>
      <c r="TY3" s="218"/>
      <c r="TZ3" s="218"/>
      <c r="UA3" s="218"/>
      <c r="UB3" s="218"/>
      <c r="UC3" s="218"/>
      <c r="UD3" s="218"/>
      <c r="UE3" s="218"/>
      <c r="UF3" s="218"/>
      <c r="UG3" s="218"/>
      <c r="UH3" s="218"/>
      <c r="UI3" s="218"/>
      <c r="UJ3" s="218"/>
      <c r="UK3" s="218"/>
      <c r="UL3" s="218"/>
      <c r="UM3" s="218"/>
      <c r="UN3" s="218"/>
      <c r="UO3" s="218"/>
      <c r="UP3" s="218"/>
      <c r="UQ3" s="218"/>
      <c r="UR3" s="218"/>
      <c r="US3" s="218"/>
      <c r="UT3" s="218"/>
      <c r="UU3" s="218"/>
      <c r="UV3" s="218"/>
      <c r="UW3" s="218"/>
      <c r="UX3" s="218"/>
      <c r="UY3" s="218"/>
      <c r="UZ3" s="218"/>
      <c r="VA3" s="218"/>
      <c r="VB3" s="218"/>
      <c r="VC3" s="218"/>
      <c r="VD3" s="218"/>
      <c r="VE3" s="218"/>
      <c r="VF3" s="218"/>
      <c r="VG3" s="218"/>
      <c r="VH3" s="218"/>
      <c r="VI3" s="218"/>
      <c r="VJ3" s="218"/>
      <c r="VK3" s="218"/>
      <c r="VL3" s="218"/>
      <c r="VM3" s="218"/>
      <c r="VN3" s="218"/>
      <c r="VO3" s="218"/>
      <c r="VP3" s="218"/>
      <c r="VQ3" s="218"/>
      <c r="VR3" s="218"/>
      <c r="VS3" s="218"/>
      <c r="VT3" s="218"/>
      <c r="VU3" s="218"/>
      <c r="VV3" s="218"/>
      <c r="VW3" s="218"/>
      <c r="VX3" s="218"/>
      <c r="VY3" s="218"/>
      <c r="VZ3" s="218"/>
      <c r="WA3" s="218"/>
      <c r="WB3" s="218"/>
      <c r="WC3" s="218"/>
      <c r="WD3" s="218"/>
      <c r="WE3" s="218"/>
      <c r="WF3" s="218"/>
      <c r="WG3" s="218"/>
      <c r="WH3" s="218"/>
      <c r="WI3" s="218"/>
      <c r="WJ3" s="218"/>
      <c r="WK3" s="218"/>
      <c r="WL3" s="218"/>
      <c r="WM3" s="218"/>
      <c r="WN3" s="218"/>
      <c r="WO3" s="218"/>
      <c r="WP3" s="218"/>
      <c r="WQ3" s="218"/>
      <c r="WR3" s="218"/>
      <c r="WS3" s="218"/>
      <c r="WT3" s="218"/>
      <c r="WU3" s="218"/>
      <c r="WV3" s="218"/>
      <c r="WW3" s="218"/>
      <c r="WX3" s="218"/>
      <c r="WY3" s="218"/>
      <c r="WZ3" s="218"/>
      <c r="XA3" s="218"/>
      <c r="XB3" s="218"/>
      <c r="XC3" s="218"/>
      <c r="XD3" s="218"/>
      <c r="XE3" s="218"/>
      <c r="XF3" s="218"/>
      <c r="XG3" s="218"/>
      <c r="XH3" s="218"/>
      <c r="XI3" s="218"/>
      <c r="XJ3" s="218"/>
      <c r="XK3" s="218"/>
      <c r="XL3" s="218"/>
      <c r="XM3" s="218"/>
      <c r="XN3" s="218"/>
      <c r="XO3" s="218"/>
      <c r="XP3" s="218"/>
      <c r="XQ3" s="218"/>
      <c r="XR3" s="218"/>
      <c r="XS3" s="218"/>
      <c r="XT3" s="218"/>
      <c r="XU3" s="218"/>
      <c r="XV3" s="218"/>
      <c r="XW3" s="218"/>
      <c r="XX3" s="218"/>
      <c r="XY3" s="218"/>
      <c r="XZ3" s="218"/>
      <c r="YA3" s="218"/>
      <c r="YB3" s="218"/>
      <c r="YC3" s="218"/>
      <c r="YD3" s="218"/>
      <c r="YE3" s="218"/>
      <c r="YF3" s="218"/>
      <c r="YG3" s="218"/>
      <c r="YH3" s="218"/>
      <c r="YI3" s="218"/>
      <c r="YJ3" s="218"/>
      <c r="YK3" s="218"/>
      <c r="YL3" s="218"/>
      <c r="YM3" s="218"/>
      <c r="YN3" s="218"/>
      <c r="YO3" s="218"/>
      <c r="YP3" s="218"/>
      <c r="YQ3" s="218"/>
      <c r="YR3" s="218"/>
      <c r="YS3" s="218"/>
      <c r="YT3" s="218"/>
      <c r="YU3" s="218"/>
      <c r="YV3" s="218"/>
      <c r="YW3" s="218"/>
      <c r="YX3" s="218"/>
      <c r="YY3" s="218"/>
      <c r="YZ3" s="218"/>
      <c r="ZA3" s="218"/>
      <c r="ZB3" s="218"/>
      <c r="ZC3" s="218"/>
      <c r="ZD3" s="218"/>
      <c r="ZE3" s="218"/>
      <c r="ZF3" s="218"/>
      <c r="ZG3" s="218"/>
      <c r="ZH3" s="218"/>
      <c r="ZI3" s="218"/>
      <c r="ZJ3" s="218"/>
      <c r="ZK3" s="218"/>
      <c r="ZL3" s="218"/>
      <c r="ZM3" s="218"/>
      <c r="ZN3" s="218"/>
      <c r="ZO3" s="218"/>
      <c r="ZP3" s="218"/>
      <c r="ZQ3" s="218"/>
      <c r="ZR3" s="218"/>
      <c r="ZS3" s="218"/>
      <c r="ZT3" s="218"/>
      <c r="ZU3" s="218"/>
      <c r="ZV3" s="218"/>
      <c r="ZW3" s="218"/>
      <c r="ZX3" s="218"/>
      <c r="ZY3" s="218"/>
      <c r="ZZ3" s="218"/>
      <c r="AAA3" s="218"/>
      <c r="AAB3" s="218"/>
      <c r="AAC3" s="218"/>
      <c r="AAD3" s="218"/>
      <c r="AAE3" s="218"/>
      <c r="AAF3" s="218"/>
      <c r="AAG3" s="218"/>
      <c r="AAH3" s="218"/>
      <c r="AAI3" s="218"/>
      <c r="AAJ3" s="218"/>
      <c r="AAK3" s="218"/>
      <c r="AAL3" s="218"/>
      <c r="AAM3" s="218"/>
      <c r="AAN3" s="218"/>
      <c r="AAO3" s="218"/>
      <c r="AAP3" s="218"/>
      <c r="AAQ3" s="218"/>
      <c r="AAR3" s="218"/>
      <c r="AAS3" s="218"/>
      <c r="AAT3" s="218"/>
      <c r="AAU3" s="218"/>
      <c r="AAV3" s="218"/>
      <c r="AAW3" s="218"/>
      <c r="AAX3" s="218"/>
      <c r="AAY3" s="218"/>
      <c r="AAZ3" s="218"/>
      <c r="ABA3" s="218"/>
      <c r="ABB3" s="218"/>
      <c r="ABC3" s="218"/>
      <c r="ABD3" s="218"/>
      <c r="ABE3" s="218"/>
      <c r="ABF3" s="218"/>
      <c r="ABG3" s="218"/>
      <c r="ABH3" s="218"/>
      <c r="ABI3" s="218"/>
      <c r="ABJ3" s="218"/>
      <c r="ABK3" s="218"/>
      <c r="ABL3" s="218"/>
      <c r="ABM3" s="218"/>
      <c r="ABN3" s="218"/>
      <c r="ABO3" s="218"/>
      <c r="ABP3" s="218"/>
      <c r="ABQ3" s="218"/>
      <c r="ABR3" s="218"/>
      <c r="ABS3" s="218"/>
      <c r="ABT3" s="218"/>
      <c r="ABU3" s="218"/>
      <c r="ABV3" s="218"/>
      <c r="ABW3" s="218"/>
      <c r="ABX3" s="218"/>
      <c r="ABY3" s="218"/>
      <c r="ABZ3" s="218"/>
      <c r="ACA3" s="218"/>
      <c r="ACB3" s="218"/>
      <c r="ACC3" s="218"/>
      <c r="ACD3" s="218"/>
      <c r="ACE3" s="218"/>
      <c r="ACF3" s="218"/>
      <c r="ACG3" s="218"/>
      <c r="ACH3" s="218"/>
      <c r="ACI3" s="218"/>
      <c r="ACJ3" s="218"/>
      <c r="ACK3" s="218"/>
      <c r="ACL3" s="218"/>
      <c r="ACM3" s="218"/>
      <c r="ACN3" s="218"/>
      <c r="ACO3" s="218"/>
      <c r="ACP3" s="218"/>
      <c r="ACQ3" s="218"/>
      <c r="ACR3" s="218"/>
      <c r="ACS3" s="218"/>
      <c r="ACT3" s="218"/>
      <c r="ACU3" s="218"/>
      <c r="ACV3" s="218"/>
      <c r="ACW3" s="218"/>
      <c r="ACX3" s="218"/>
      <c r="ACY3" s="218"/>
      <c r="ACZ3" s="218"/>
      <c r="ADA3" s="218"/>
      <c r="ADB3" s="218"/>
      <c r="ADC3" s="218"/>
      <c r="ADD3" s="218"/>
      <c r="ADE3" s="218"/>
      <c r="ADF3" s="218"/>
      <c r="ADG3" s="218"/>
      <c r="ADH3" s="218"/>
      <c r="ADI3" s="218"/>
      <c r="ADJ3" s="218"/>
      <c r="ADK3" s="218"/>
      <c r="ADL3" s="218"/>
      <c r="ADM3" s="218"/>
      <c r="ADN3" s="218"/>
      <c r="ADO3" s="218"/>
      <c r="ADP3" s="218"/>
      <c r="ADQ3" s="218"/>
      <c r="ADR3" s="218"/>
      <c r="ADS3" s="218"/>
      <c r="ADT3" s="218"/>
      <c r="ADU3" s="218"/>
      <c r="ADV3" s="218"/>
      <c r="ADW3" s="218"/>
      <c r="ADX3" s="218"/>
      <c r="ADY3" s="218"/>
      <c r="ADZ3" s="218"/>
      <c r="AEA3" s="218"/>
      <c r="AEB3" s="218"/>
      <c r="AEC3" s="218"/>
      <c r="AED3" s="218"/>
      <c r="AEE3" s="218"/>
      <c r="AEF3" s="218"/>
      <c r="AEG3" s="218"/>
      <c r="AEH3" s="218"/>
      <c r="AEI3" s="218"/>
      <c r="AEJ3" s="218"/>
      <c r="AEK3" s="218"/>
      <c r="AEL3" s="218"/>
      <c r="AEM3" s="218"/>
      <c r="AEN3" s="218"/>
      <c r="AEO3" s="218"/>
      <c r="AEP3" s="218"/>
      <c r="AEQ3" s="218"/>
      <c r="AER3" s="218"/>
      <c r="AES3" s="218"/>
      <c r="AET3" s="218"/>
      <c r="AEU3" s="218"/>
      <c r="AEV3" s="218"/>
      <c r="AEW3" s="218"/>
      <c r="AEX3" s="218"/>
      <c r="AEY3" s="218"/>
      <c r="AEZ3" s="218"/>
      <c r="AFA3" s="218"/>
      <c r="AFB3" s="218"/>
      <c r="AFC3" s="218"/>
      <c r="AFD3" s="218"/>
      <c r="AFE3" s="218"/>
      <c r="AFF3" s="218"/>
      <c r="AFG3" s="218"/>
      <c r="AFH3" s="218"/>
      <c r="AFI3" s="218"/>
      <c r="AFJ3" s="218"/>
      <c r="AFK3" s="218"/>
      <c r="AFL3" s="218"/>
      <c r="AFM3" s="218"/>
      <c r="AFN3" s="218"/>
      <c r="AFO3" s="218"/>
      <c r="AFP3" s="218"/>
      <c r="AFQ3" s="218"/>
      <c r="AFR3" s="218"/>
      <c r="AFS3" s="218"/>
      <c r="AFT3" s="218"/>
      <c r="AFU3" s="218"/>
      <c r="AFV3" s="218"/>
      <c r="AFW3" s="218"/>
      <c r="AFX3" s="218"/>
      <c r="AFY3" s="218"/>
      <c r="AFZ3" s="218"/>
      <c r="AGA3" s="218"/>
      <c r="AGB3" s="218"/>
      <c r="AGC3" s="218"/>
      <c r="AGD3" s="218"/>
      <c r="AGE3" s="218"/>
      <c r="AGF3" s="218"/>
      <c r="AGG3" s="218"/>
      <c r="AGH3" s="218"/>
      <c r="AGI3" s="218"/>
      <c r="AGJ3" s="218"/>
      <c r="AGK3" s="218"/>
      <c r="AGL3" s="218"/>
      <c r="AGM3" s="218"/>
      <c r="AGN3" s="218"/>
      <c r="AGO3" s="218"/>
      <c r="AGP3" s="218"/>
      <c r="AGQ3" s="218"/>
      <c r="AGR3" s="218"/>
      <c r="AGS3" s="218"/>
      <c r="AGT3" s="218"/>
      <c r="AGU3" s="218"/>
      <c r="AGV3" s="218"/>
      <c r="AGW3" s="218"/>
      <c r="AGX3" s="218"/>
      <c r="AGY3" s="218"/>
      <c r="AGZ3" s="218"/>
      <c r="AHA3" s="218"/>
      <c r="AHB3" s="218"/>
      <c r="AHC3" s="218"/>
      <c r="AHD3" s="218"/>
      <c r="AHE3" s="218"/>
      <c r="AHF3" s="218"/>
      <c r="AHG3" s="218"/>
      <c r="AHH3" s="218"/>
      <c r="AHI3" s="218"/>
      <c r="AHJ3" s="218"/>
      <c r="AHK3" s="218"/>
      <c r="AHL3" s="218"/>
      <c r="AHM3" s="218"/>
      <c r="AHN3" s="218"/>
      <c r="AHO3" s="218"/>
      <c r="AHP3" s="218"/>
      <c r="AHQ3" s="218"/>
      <c r="AHR3" s="218"/>
      <c r="AHS3" s="218"/>
      <c r="AHT3" s="218"/>
      <c r="AHU3" s="218"/>
      <c r="AHV3" s="218"/>
      <c r="AHW3" s="218"/>
      <c r="AHX3" s="218"/>
      <c r="AHY3" s="218"/>
      <c r="AHZ3" s="218"/>
      <c r="AIA3" s="218"/>
      <c r="AIB3" s="218"/>
      <c r="AIC3" s="218"/>
      <c r="AID3" s="218"/>
      <c r="AIE3" s="218"/>
      <c r="AIF3" s="218"/>
      <c r="AIG3" s="218"/>
      <c r="AIH3" s="218"/>
      <c r="AII3" s="218"/>
      <c r="AIJ3" s="218"/>
      <c r="AIK3" s="218"/>
      <c r="AIL3" s="218"/>
      <c r="AIM3" s="218"/>
      <c r="AIN3" s="218"/>
      <c r="AIO3" s="218"/>
      <c r="AIP3" s="218"/>
      <c r="AIQ3" s="218"/>
      <c r="AIR3" s="218"/>
      <c r="AIS3" s="218"/>
      <c r="AIT3" s="218"/>
      <c r="AIU3" s="218"/>
      <c r="AIV3" s="218"/>
      <c r="AIW3" s="218"/>
      <c r="AIX3" s="218"/>
      <c r="AIY3" s="218"/>
      <c r="AIZ3" s="218"/>
      <c r="AJA3" s="218"/>
      <c r="AJB3" s="218"/>
      <c r="AJC3" s="218"/>
      <c r="AJD3" s="218"/>
      <c r="AJE3" s="218"/>
      <c r="AJF3" s="218"/>
      <c r="AJG3" s="218"/>
      <c r="AJH3" s="218"/>
      <c r="AJI3" s="218"/>
      <c r="AJJ3" s="218"/>
      <c r="AJK3" s="218"/>
      <c r="AJL3" s="218"/>
      <c r="AJM3" s="218"/>
      <c r="AJN3" s="218"/>
      <c r="AJO3" s="218"/>
      <c r="AJP3" s="218"/>
      <c r="AJQ3" s="218"/>
      <c r="AJR3" s="218"/>
      <c r="AJS3" s="218"/>
      <c r="AJT3" s="218"/>
      <c r="AJU3" s="218"/>
      <c r="AJV3" s="218"/>
      <c r="AJW3" s="218"/>
      <c r="AJX3" s="218"/>
      <c r="AJY3" s="218"/>
      <c r="AJZ3" s="218"/>
      <c r="AKA3" s="218"/>
      <c r="AKB3" s="218"/>
      <c r="AKC3" s="218"/>
      <c r="AKD3" s="218"/>
      <c r="AKE3" s="218"/>
      <c r="AKF3" s="218"/>
      <c r="AKG3" s="218"/>
      <c r="AKH3" s="218"/>
      <c r="AKI3" s="218"/>
      <c r="AKJ3" s="218"/>
      <c r="AKK3" s="218"/>
      <c r="AKL3" s="218"/>
      <c r="AKM3" s="218"/>
      <c r="AKN3" s="218"/>
      <c r="AKO3" s="218"/>
      <c r="AKP3" s="218"/>
      <c r="AKQ3" s="218"/>
      <c r="AKR3" s="218"/>
      <c r="AKS3" s="218"/>
      <c r="AKT3" s="218"/>
      <c r="AKU3" s="218"/>
      <c r="AKV3" s="218"/>
      <c r="AKW3" s="218"/>
      <c r="AKX3" s="218"/>
      <c r="AKY3" s="218"/>
      <c r="AKZ3" s="218"/>
      <c r="ALA3" s="218"/>
      <c r="ALB3" s="218"/>
      <c r="ALC3" s="218"/>
      <c r="ALD3" s="218"/>
      <c r="ALE3" s="218"/>
      <c r="ALF3" s="218"/>
      <c r="ALG3" s="218"/>
      <c r="ALH3" s="218"/>
      <c r="ALI3" s="218"/>
      <c r="ALJ3" s="218"/>
      <c r="ALK3" s="218"/>
      <c r="ALL3" s="218"/>
      <c r="ALM3" s="218"/>
      <c r="ALN3" s="218"/>
      <c r="ALO3" s="218"/>
      <c r="ALP3" s="218"/>
      <c r="ALQ3" s="218"/>
      <c r="ALR3" s="218"/>
      <c r="ALS3" s="218"/>
      <c r="ALT3" s="218"/>
      <c r="ALU3" s="218"/>
      <c r="ALV3" s="218"/>
      <c r="ALW3" s="218"/>
      <c r="ALX3" s="218"/>
      <c r="ALY3" s="218"/>
      <c r="ALZ3" s="218"/>
      <c r="AMA3" s="218"/>
      <c r="AMB3" s="218"/>
      <c r="AMC3" s="218"/>
      <c r="AMD3" s="218"/>
      <c r="AME3" s="218"/>
      <c r="AMF3" s="218"/>
      <c r="AMG3" s="218"/>
    </row>
    <row r="4" spans="1:1021" ht="15" customHeight="1">
      <c r="B4" s="408" t="s">
        <v>267</v>
      </c>
      <c r="C4" s="454"/>
      <c r="D4" s="454"/>
      <c r="E4" s="454"/>
      <c r="F4" s="454"/>
      <c r="G4" s="454"/>
      <c r="H4" s="454"/>
      <c r="I4" s="454"/>
      <c r="J4" s="454"/>
      <c r="K4" s="454"/>
    </row>
    <row r="5" spans="1:1021">
      <c r="B5" s="408" t="s">
        <v>294</v>
      </c>
      <c r="C5" s="454"/>
      <c r="D5" s="454"/>
      <c r="E5" s="454"/>
      <c r="F5" s="454"/>
      <c r="G5" s="454"/>
      <c r="H5" s="454"/>
      <c r="I5" s="454"/>
      <c r="J5" s="454"/>
      <c r="K5" s="454"/>
    </row>
    <row r="6" spans="1:1021" ht="5.0999999999999996" customHeight="1">
      <c r="B6" s="541"/>
      <c r="C6" s="549"/>
      <c r="D6" s="549"/>
      <c r="E6" s="549"/>
      <c r="F6" s="549"/>
      <c r="G6" s="549"/>
      <c r="H6" s="549"/>
      <c r="I6" s="549"/>
      <c r="J6" s="549"/>
      <c r="K6" s="549"/>
    </row>
    <row r="7" spans="1:1021" s="723" customFormat="1">
      <c r="A7" s="586" t="s">
        <v>1190</v>
      </c>
      <c r="B7" s="783"/>
      <c r="C7" s="783"/>
      <c r="D7" s="237"/>
      <c r="E7" s="238"/>
      <c r="F7" s="238"/>
      <c r="G7" s="238"/>
      <c r="H7" s="238"/>
      <c r="I7" s="238"/>
      <c r="J7" s="238"/>
      <c r="K7" s="238"/>
      <c r="L7" s="238"/>
      <c r="M7" s="238"/>
      <c r="N7" s="238"/>
      <c r="O7" s="238"/>
      <c r="P7" s="238"/>
      <c r="Q7" s="238"/>
      <c r="R7" s="238"/>
      <c r="S7" s="238"/>
      <c r="T7" s="238"/>
      <c r="U7" s="238"/>
      <c r="V7" s="238"/>
      <c r="W7" s="238"/>
      <c r="X7" s="238"/>
      <c r="Y7" s="23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c r="KZ7" s="218"/>
      <c r="LA7" s="218"/>
      <c r="LB7" s="218"/>
      <c r="LC7" s="218"/>
      <c r="LD7" s="218"/>
      <c r="LE7" s="218"/>
      <c r="LF7" s="218"/>
      <c r="LG7" s="218"/>
      <c r="LH7" s="218"/>
      <c r="LI7" s="218"/>
      <c r="LJ7" s="218"/>
      <c r="LK7" s="218"/>
      <c r="LL7" s="218"/>
      <c r="LM7" s="218"/>
      <c r="LN7" s="218"/>
      <c r="LO7" s="218"/>
      <c r="LP7" s="218"/>
      <c r="LQ7" s="218"/>
      <c r="LR7" s="218"/>
      <c r="LS7" s="218"/>
      <c r="LT7" s="218"/>
      <c r="LU7" s="218"/>
      <c r="LV7" s="218"/>
      <c r="LW7" s="218"/>
      <c r="LX7" s="218"/>
      <c r="LY7" s="218"/>
      <c r="LZ7" s="218"/>
      <c r="MA7" s="218"/>
      <c r="MB7" s="218"/>
      <c r="MC7" s="218"/>
      <c r="MD7" s="218"/>
      <c r="ME7" s="218"/>
      <c r="MF7" s="218"/>
      <c r="MG7" s="218"/>
      <c r="MH7" s="218"/>
      <c r="MI7" s="218"/>
      <c r="MJ7" s="218"/>
      <c r="MK7" s="218"/>
      <c r="ML7" s="218"/>
      <c r="MM7" s="218"/>
      <c r="MN7" s="218"/>
      <c r="MO7" s="218"/>
      <c r="MP7" s="218"/>
      <c r="MQ7" s="218"/>
      <c r="MR7" s="218"/>
      <c r="MS7" s="218"/>
      <c r="MT7" s="218"/>
      <c r="MU7" s="218"/>
      <c r="MV7" s="218"/>
      <c r="MW7" s="218"/>
      <c r="MX7" s="218"/>
      <c r="MY7" s="218"/>
      <c r="MZ7" s="218"/>
      <c r="NA7" s="218"/>
      <c r="NB7" s="218"/>
      <c r="NC7" s="218"/>
      <c r="ND7" s="218"/>
      <c r="NE7" s="218"/>
      <c r="NF7" s="218"/>
      <c r="NG7" s="218"/>
      <c r="NH7" s="218"/>
      <c r="NI7" s="218"/>
      <c r="NJ7" s="218"/>
      <c r="NK7" s="218"/>
      <c r="NL7" s="218"/>
      <c r="NM7" s="218"/>
      <c r="NN7" s="218"/>
      <c r="NO7" s="218"/>
      <c r="NP7" s="218"/>
      <c r="NQ7" s="218"/>
      <c r="NR7" s="218"/>
      <c r="NS7" s="218"/>
      <c r="NT7" s="218"/>
      <c r="NU7" s="218"/>
      <c r="NV7" s="218"/>
      <c r="NW7" s="218"/>
      <c r="NX7" s="218"/>
      <c r="NY7" s="218"/>
      <c r="NZ7" s="218"/>
      <c r="OA7" s="218"/>
      <c r="OB7" s="218"/>
      <c r="OC7" s="218"/>
      <c r="OD7" s="218"/>
      <c r="OE7" s="218"/>
      <c r="OF7" s="218"/>
      <c r="OG7" s="218"/>
      <c r="OH7" s="218"/>
      <c r="OI7" s="218"/>
      <c r="OJ7" s="218"/>
      <c r="OK7" s="218"/>
      <c r="OL7" s="218"/>
      <c r="OM7" s="218"/>
      <c r="ON7" s="218"/>
      <c r="OO7" s="218"/>
      <c r="OP7" s="218"/>
      <c r="OQ7" s="218"/>
      <c r="OR7" s="218"/>
      <c r="OS7" s="218"/>
      <c r="OT7" s="218"/>
      <c r="OU7" s="218"/>
      <c r="OV7" s="218"/>
      <c r="OW7" s="218"/>
      <c r="OX7" s="218"/>
      <c r="OY7" s="218"/>
      <c r="OZ7" s="218"/>
      <c r="PA7" s="218"/>
      <c r="PB7" s="218"/>
      <c r="PC7" s="218"/>
      <c r="PD7" s="218"/>
      <c r="PE7" s="218"/>
      <c r="PF7" s="218"/>
      <c r="PG7" s="218"/>
      <c r="PH7" s="218"/>
      <c r="PI7" s="218"/>
      <c r="PJ7" s="218"/>
      <c r="PK7" s="218"/>
      <c r="PL7" s="218"/>
      <c r="PM7" s="218"/>
      <c r="PN7" s="218"/>
      <c r="PO7" s="218"/>
      <c r="PP7" s="218"/>
      <c r="PQ7" s="218"/>
      <c r="PR7" s="218"/>
      <c r="PS7" s="218"/>
      <c r="PT7" s="218"/>
      <c r="PU7" s="218"/>
      <c r="PV7" s="218"/>
      <c r="PW7" s="218"/>
      <c r="PX7" s="218"/>
      <c r="PY7" s="218"/>
      <c r="PZ7" s="218"/>
      <c r="QA7" s="218"/>
      <c r="QB7" s="218"/>
      <c r="QC7" s="218"/>
      <c r="QD7" s="218"/>
      <c r="QE7" s="218"/>
      <c r="QF7" s="218"/>
      <c r="QG7" s="218"/>
      <c r="QH7" s="218"/>
      <c r="QI7" s="218"/>
      <c r="QJ7" s="218"/>
      <c r="QK7" s="218"/>
      <c r="QL7" s="218"/>
      <c r="QM7" s="218"/>
      <c r="QN7" s="218"/>
      <c r="QO7" s="218"/>
      <c r="QP7" s="218"/>
      <c r="QQ7" s="218"/>
      <c r="QR7" s="218"/>
      <c r="QS7" s="218"/>
      <c r="QT7" s="218"/>
      <c r="QU7" s="218"/>
      <c r="QV7" s="218"/>
      <c r="QW7" s="218"/>
      <c r="QX7" s="218"/>
      <c r="QY7" s="218"/>
      <c r="QZ7" s="218"/>
      <c r="RA7" s="218"/>
      <c r="RB7" s="218"/>
      <c r="RC7" s="218"/>
      <c r="RD7" s="218"/>
      <c r="RE7" s="218"/>
      <c r="RF7" s="218"/>
      <c r="RG7" s="218"/>
      <c r="RH7" s="218"/>
      <c r="RI7" s="218"/>
      <c r="RJ7" s="218"/>
      <c r="RK7" s="218"/>
      <c r="RL7" s="218"/>
      <c r="RM7" s="218"/>
      <c r="RN7" s="218"/>
      <c r="RO7" s="218"/>
      <c r="RP7" s="218"/>
      <c r="RQ7" s="218"/>
      <c r="RR7" s="218"/>
      <c r="RS7" s="218"/>
      <c r="RT7" s="218"/>
      <c r="RU7" s="218"/>
      <c r="RV7" s="218"/>
      <c r="RW7" s="218"/>
      <c r="RX7" s="218"/>
      <c r="RY7" s="218"/>
      <c r="RZ7" s="218"/>
      <c r="SA7" s="218"/>
      <c r="SB7" s="218"/>
      <c r="SC7" s="218"/>
      <c r="SD7" s="218"/>
      <c r="SE7" s="218"/>
      <c r="SF7" s="218"/>
      <c r="SG7" s="218"/>
      <c r="SH7" s="218"/>
      <c r="SI7" s="218"/>
      <c r="SJ7" s="218"/>
      <c r="SK7" s="218"/>
      <c r="SL7" s="218"/>
      <c r="SM7" s="218"/>
      <c r="SN7" s="218"/>
      <c r="SO7" s="218"/>
      <c r="SP7" s="218"/>
      <c r="SQ7" s="218"/>
      <c r="SR7" s="218"/>
      <c r="SS7" s="218"/>
      <c r="ST7" s="218"/>
      <c r="SU7" s="218"/>
      <c r="SV7" s="218"/>
      <c r="SW7" s="218"/>
      <c r="SX7" s="218"/>
      <c r="SY7" s="218"/>
      <c r="SZ7" s="218"/>
      <c r="TA7" s="218"/>
      <c r="TB7" s="218"/>
      <c r="TC7" s="218"/>
      <c r="TD7" s="218"/>
      <c r="TE7" s="218"/>
      <c r="TF7" s="218"/>
      <c r="TG7" s="218"/>
      <c r="TH7" s="218"/>
      <c r="TI7" s="218"/>
      <c r="TJ7" s="218"/>
      <c r="TK7" s="218"/>
      <c r="TL7" s="218"/>
      <c r="TM7" s="218"/>
      <c r="TN7" s="218"/>
      <c r="TO7" s="218"/>
      <c r="TP7" s="218"/>
      <c r="TQ7" s="218"/>
      <c r="TR7" s="218"/>
      <c r="TS7" s="218"/>
      <c r="TT7" s="218"/>
      <c r="TU7" s="218"/>
      <c r="TV7" s="218"/>
      <c r="TW7" s="218"/>
      <c r="TX7" s="218"/>
      <c r="TY7" s="218"/>
      <c r="TZ7" s="218"/>
      <c r="UA7" s="218"/>
      <c r="UB7" s="218"/>
      <c r="UC7" s="218"/>
      <c r="UD7" s="218"/>
      <c r="UE7" s="218"/>
      <c r="UF7" s="218"/>
      <c r="UG7" s="218"/>
      <c r="UH7" s="218"/>
      <c r="UI7" s="218"/>
      <c r="UJ7" s="218"/>
      <c r="UK7" s="218"/>
      <c r="UL7" s="218"/>
      <c r="UM7" s="218"/>
      <c r="UN7" s="218"/>
      <c r="UO7" s="218"/>
      <c r="UP7" s="218"/>
      <c r="UQ7" s="218"/>
      <c r="UR7" s="218"/>
      <c r="US7" s="218"/>
      <c r="UT7" s="218"/>
      <c r="UU7" s="218"/>
      <c r="UV7" s="218"/>
      <c r="UW7" s="218"/>
      <c r="UX7" s="218"/>
      <c r="UY7" s="218"/>
      <c r="UZ7" s="218"/>
      <c r="VA7" s="218"/>
      <c r="VB7" s="218"/>
      <c r="VC7" s="218"/>
      <c r="VD7" s="218"/>
      <c r="VE7" s="218"/>
      <c r="VF7" s="218"/>
      <c r="VG7" s="218"/>
      <c r="VH7" s="218"/>
      <c r="VI7" s="218"/>
      <c r="VJ7" s="218"/>
      <c r="VK7" s="218"/>
      <c r="VL7" s="218"/>
      <c r="VM7" s="218"/>
      <c r="VN7" s="218"/>
      <c r="VO7" s="218"/>
      <c r="VP7" s="218"/>
      <c r="VQ7" s="218"/>
      <c r="VR7" s="218"/>
      <c r="VS7" s="218"/>
      <c r="VT7" s="218"/>
      <c r="VU7" s="218"/>
      <c r="VV7" s="218"/>
      <c r="VW7" s="218"/>
      <c r="VX7" s="218"/>
      <c r="VY7" s="218"/>
      <c r="VZ7" s="218"/>
      <c r="WA7" s="218"/>
      <c r="WB7" s="218"/>
      <c r="WC7" s="218"/>
      <c r="WD7" s="218"/>
      <c r="WE7" s="218"/>
      <c r="WF7" s="218"/>
      <c r="WG7" s="218"/>
      <c r="WH7" s="218"/>
      <c r="WI7" s="218"/>
      <c r="WJ7" s="218"/>
      <c r="WK7" s="218"/>
      <c r="WL7" s="218"/>
      <c r="WM7" s="218"/>
      <c r="WN7" s="218"/>
      <c r="WO7" s="218"/>
      <c r="WP7" s="218"/>
      <c r="WQ7" s="218"/>
      <c r="WR7" s="218"/>
      <c r="WS7" s="218"/>
      <c r="WT7" s="218"/>
      <c r="WU7" s="218"/>
      <c r="WV7" s="218"/>
      <c r="WW7" s="218"/>
      <c r="WX7" s="218"/>
      <c r="WY7" s="218"/>
      <c r="WZ7" s="218"/>
      <c r="XA7" s="218"/>
      <c r="XB7" s="218"/>
      <c r="XC7" s="218"/>
      <c r="XD7" s="218"/>
      <c r="XE7" s="218"/>
      <c r="XF7" s="218"/>
      <c r="XG7" s="218"/>
      <c r="XH7" s="218"/>
      <c r="XI7" s="218"/>
      <c r="XJ7" s="218"/>
      <c r="XK7" s="218"/>
      <c r="XL7" s="218"/>
      <c r="XM7" s="218"/>
      <c r="XN7" s="218"/>
      <c r="XO7" s="218"/>
      <c r="XP7" s="218"/>
      <c r="XQ7" s="218"/>
      <c r="XR7" s="218"/>
      <c r="XS7" s="218"/>
      <c r="XT7" s="218"/>
      <c r="XU7" s="218"/>
      <c r="XV7" s="218"/>
      <c r="XW7" s="218"/>
      <c r="XX7" s="218"/>
      <c r="XY7" s="218"/>
      <c r="XZ7" s="218"/>
      <c r="YA7" s="218"/>
      <c r="YB7" s="218"/>
      <c r="YC7" s="218"/>
      <c r="YD7" s="218"/>
      <c r="YE7" s="218"/>
      <c r="YF7" s="218"/>
      <c r="YG7" s="218"/>
      <c r="YH7" s="218"/>
      <c r="YI7" s="218"/>
      <c r="YJ7" s="218"/>
      <c r="YK7" s="218"/>
      <c r="YL7" s="218"/>
      <c r="YM7" s="218"/>
      <c r="YN7" s="218"/>
      <c r="YO7" s="218"/>
      <c r="YP7" s="218"/>
      <c r="YQ7" s="218"/>
      <c r="YR7" s="218"/>
      <c r="YS7" s="218"/>
      <c r="YT7" s="218"/>
      <c r="YU7" s="218"/>
      <c r="YV7" s="218"/>
      <c r="YW7" s="218"/>
      <c r="YX7" s="218"/>
      <c r="YY7" s="218"/>
      <c r="YZ7" s="218"/>
      <c r="ZA7" s="218"/>
      <c r="ZB7" s="218"/>
      <c r="ZC7" s="218"/>
      <c r="ZD7" s="218"/>
      <c r="ZE7" s="218"/>
      <c r="ZF7" s="218"/>
      <c r="ZG7" s="218"/>
      <c r="ZH7" s="218"/>
      <c r="ZI7" s="218"/>
      <c r="ZJ7" s="218"/>
      <c r="ZK7" s="218"/>
      <c r="ZL7" s="218"/>
      <c r="ZM7" s="218"/>
      <c r="ZN7" s="218"/>
      <c r="ZO7" s="218"/>
      <c r="ZP7" s="218"/>
      <c r="ZQ7" s="218"/>
      <c r="ZR7" s="218"/>
      <c r="ZS7" s="218"/>
      <c r="ZT7" s="218"/>
      <c r="ZU7" s="218"/>
      <c r="ZV7" s="218"/>
      <c r="ZW7" s="218"/>
      <c r="ZX7" s="218"/>
      <c r="ZY7" s="218"/>
      <c r="ZZ7" s="218"/>
      <c r="AAA7" s="218"/>
      <c r="AAB7" s="218"/>
      <c r="AAC7" s="218"/>
      <c r="AAD7" s="218"/>
      <c r="AAE7" s="218"/>
      <c r="AAF7" s="218"/>
      <c r="AAG7" s="218"/>
      <c r="AAH7" s="218"/>
      <c r="AAI7" s="218"/>
      <c r="AAJ7" s="218"/>
      <c r="AAK7" s="218"/>
      <c r="AAL7" s="218"/>
      <c r="AAM7" s="218"/>
      <c r="AAN7" s="218"/>
      <c r="AAO7" s="218"/>
      <c r="AAP7" s="218"/>
      <c r="AAQ7" s="218"/>
      <c r="AAR7" s="218"/>
      <c r="AAS7" s="218"/>
      <c r="AAT7" s="218"/>
      <c r="AAU7" s="218"/>
      <c r="AAV7" s="218"/>
      <c r="AAW7" s="218"/>
      <c r="AAX7" s="218"/>
      <c r="AAY7" s="218"/>
      <c r="AAZ7" s="218"/>
      <c r="ABA7" s="218"/>
      <c r="ABB7" s="218"/>
      <c r="ABC7" s="218"/>
      <c r="ABD7" s="218"/>
      <c r="ABE7" s="218"/>
      <c r="ABF7" s="218"/>
      <c r="ABG7" s="218"/>
      <c r="ABH7" s="218"/>
      <c r="ABI7" s="218"/>
      <c r="ABJ7" s="218"/>
      <c r="ABK7" s="218"/>
      <c r="ABL7" s="218"/>
      <c r="ABM7" s="218"/>
      <c r="ABN7" s="218"/>
      <c r="ABO7" s="218"/>
      <c r="ABP7" s="218"/>
      <c r="ABQ7" s="218"/>
      <c r="ABR7" s="218"/>
      <c r="ABS7" s="218"/>
      <c r="ABT7" s="218"/>
      <c r="ABU7" s="218"/>
      <c r="ABV7" s="218"/>
      <c r="ABW7" s="218"/>
      <c r="ABX7" s="218"/>
      <c r="ABY7" s="218"/>
      <c r="ABZ7" s="218"/>
      <c r="ACA7" s="218"/>
      <c r="ACB7" s="218"/>
      <c r="ACC7" s="218"/>
      <c r="ACD7" s="218"/>
      <c r="ACE7" s="218"/>
      <c r="ACF7" s="218"/>
      <c r="ACG7" s="218"/>
      <c r="ACH7" s="218"/>
      <c r="ACI7" s="218"/>
      <c r="ACJ7" s="218"/>
      <c r="ACK7" s="218"/>
      <c r="ACL7" s="218"/>
      <c r="ACM7" s="218"/>
      <c r="ACN7" s="218"/>
      <c r="ACO7" s="218"/>
      <c r="ACP7" s="218"/>
      <c r="ACQ7" s="218"/>
      <c r="ACR7" s="218"/>
      <c r="ACS7" s="218"/>
      <c r="ACT7" s="218"/>
      <c r="ACU7" s="218"/>
      <c r="ACV7" s="218"/>
      <c r="ACW7" s="218"/>
      <c r="ACX7" s="218"/>
      <c r="ACY7" s="218"/>
      <c r="ACZ7" s="218"/>
      <c r="ADA7" s="218"/>
      <c r="ADB7" s="218"/>
      <c r="ADC7" s="218"/>
      <c r="ADD7" s="218"/>
      <c r="ADE7" s="218"/>
      <c r="ADF7" s="218"/>
      <c r="ADG7" s="218"/>
      <c r="ADH7" s="218"/>
      <c r="ADI7" s="218"/>
      <c r="ADJ7" s="218"/>
      <c r="ADK7" s="218"/>
      <c r="ADL7" s="218"/>
      <c r="ADM7" s="218"/>
      <c r="ADN7" s="218"/>
      <c r="ADO7" s="218"/>
      <c r="ADP7" s="218"/>
      <c r="ADQ7" s="218"/>
      <c r="ADR7" s="218"/>
      <c r="ADS7" s="218"/>
      <c r="ADT7" s="218"/>
      <c r="ADU7" s="218"/>
      <c r="ADV7" s="218"/>
      <c r="ADW7" s="218"/>
      <c r="ADX7" s="218"/>
      <c r="ADY7" s="218"/>
      <c r="ADZ7" s="218"/>
      <c r="AEA7" s="218"/>
      <c r="AEB7" s="218"/>
      <c r="AEC7" s="218"/>
      <c r="AED7" s="218"/>
      <c r="AEE7" s="218"/>
      <c r="AEF7" s="218"/>
      <c r="AEG7" s="218"/>
      <c r="AEH7" s="218"/>
      <c r="AEI7" s="218"/>
      <c r="AEJ7" s="218"/>
      <c r="AEK7" s="218"/>
      <c r="AEL7" s="218"/>
      <c r="AEM7" s="218"/>
      <c r="AEN7" s="218"/>
      <c r="AEO7" s="218"/>
      <c r="AEP7" s="218"/>
      <c r="AEQ7" s="218"/>
      <c r="AER7" s="218"/>
      <c r="AES7" s="218"/>
      <c r="AET7" s="218"/>
      <c r="AEU7" s="218"/>
      <c r="AEV7" s="218"/>
      <c r="AEW7" s="218"/>
      <c r="AEX7" s="218"/>
      <c r="AEY7" s="218"/>
      <c r="AEZ7" s="218"/>
      <c r="AFA7" s="218"/>
      <c r="AFB7" s="218"/>
      <c r="AFC7" s="218"/>
      <c r="AFD7" s="218"/>
      <c r="AFE7" s="218"/>
      <c r="AFF7" s="218"/>
      <c r="AFG7" s="218"/>
      <c r="AFH7" s="218"/>
      <c r="AFI7" s="218"/>
      <c r="AFJ7" s="218"/>
      <c r="AFK7" s="218"/>
      <c r="AFL7" s="218"/>
      <c r="AFM7" s="218"/>
      <c r="AFN7" s="218"/>
      <c r="AFO7" s="218"/>
      <c r="AFP7" s="218"/>
      <c r="AFQ7" s="218"/>
      <c r="AFR7" s="218"/>
      <c r="AFS7" s="218"/>
      <c r="AFT7" s="218"/>
      <c r="AFU7" s="218"/>
      <c r="AFV7" s="218"/>
      <c r="AFW7" s="218"/>
      <c r="AFX7" s="218"/>
      <c r="AFY7" s="218"/>
      <c r="AFZ7" s="218"/>
      <c r="AGA7" s="218"/>
      <c r="AGB7" s="218"/>
      <c r="AGC7" s="218"/>
      <c r="AGD7" s="218"/>
      <c r="AGE7" s="218"/>
      <c r="AGF7" s="218"/>
      <c r="AGG7" s="218"/>
      <c r="AGH7" s="218"/>
      <c r="AGI7" s="218"/>
      <c r="AGJ7" s="218"/>
      <c r="AGK7" s="218"/>
      <c r="AGL7" s="218"/>
      <c r="AGM7" s="218"/>
      <c r="AGN7" s="218"/>
      <c r="AGO7" s="218"/>
      <c r="AGP7" s="218"/>
      <c r="AGQ7" s="218"/>
      <c r="AGR7" s="218"/>
      <c r="AGS7" s="218"/>
      <c r="AGT7" s="218"/>
      <c r="AGU7" s="218"/>
      <c r="AGV7" s="218"/>
      <c r="AGW7" s="218"/>
      <c r="AGX7" s="218"/>
      <c r="AGY7" s="218"/>
      <c r="AGZ7" s="218"/>
      <c r="AHA7" s="218"/>
      <c r="AHB7" s="218"/>
      <c r="AHC7" s="218"/>
      <c r="AHD7" s="218"/>
      <c r="AHE7" s="218"/>
      <c r="AHF7" s="218"/>
      <c r="AHG7" s="218"/>
      <c r="AHH7" s="218"/>
      <c r="AHI7" s="218"/>
      <c r="AHJ7" s="218"/>
      <c r="AHK7" s="218"/>
      <c r="AHL7" s="218"/>
      <c r="AHM7" s="218"/>
      <c r="AHN7" s="218"/>
      <c r="AHO7" s="218"/>
      <c r="AHP7" s="218"/>
      <c r="AHQ7" s="218"/>
      <c r="AHR7" s="218"/>
      <c r="AHS7" s="218"/>
      <c r="AHT7" s="218"/>
      <c r="AHU7" s="218"/>
      <c r="AHV7" s="218"/>
      <c r="AHW7" s="218"/>
      <c r="AHX7" s="218"/>
      <c r="AHY7" s="218"/>
      <c r="AHZ7" s="218"/>
      <c r="AIA7" s="218"/>
      <c r="AIB7" s="218"/>
      <c r="AIC7" s="218"/>
      <c r="AID7" s="218"/>
      <c r="AIE7" s="218"/>
      <c r="AIF7" s="218"/>
      <c r="AIG7" s="218"/>
      <c r="AIH7" s="218"/>
      <c r="AII7" s="218"/>
      <c r="AIJ7" s="218"/>
      <c r="AIK7" s="218"/>
      <c r="AIL7" s="218"/>
      <c r="AIM7" s="218"/>
      <c r="AIN7" s="218"/>
      <c r="AIO7" s="218"/>
      <c r="AIP7" s="218"/>
      <c r="AIQ7" s="218"/>
      <c r="AIR7" s="218"/>
      <c r="AIS7" s="218"/>
      <c r="AIT7" s="218"/>
      <c r="AIU7" s="218"/>
      <c r="AIV7" s="218"/>
      <c r="AIW7" s="218"/>
      <c r="AIX7" s="218"/>
      <c r="AIY7" s="218"/>
      <c r="AIZ7" s="218"/>
      <c r="AJA7" s="218"/>
      <c r="AJB7" s="218"/>
      <c r="AJC7" s="218"/>
      <c r="AJD7" s="218"/>
      <c r="AJE7" s="218"/>
      <c r="AJF7" s="218"/>
      <c r="AJG7" s="218"/>
      <c r="AJH7" s="218"/>
      <c r="AJI7" s="218"/>
      <c r="AJJ7" s="218"/>
      <c r="AJK7" s="218"/>
      <c r="AJL7" s="218"/>
      <c r="AJM7" s="218"/>
      <c r="AJN7" s="218"/>
      <c r="AJO7" s="218"/>
      <c r="AJP7" s="218"/>
      <c r="AJQ7" s="218"/>
      <c r="AJR7" s="218"/>
      <c r="AJS7" s="218"/>
      <c r="AJT7" s="218"/>
      <c r="AJU7" s="218"/>
      <c r="AJV7" s="218"/>
      <c r="AJW7" s="218"/>
      <c r="AJX7" s="218"/>
      <c r="AJY7" s="218"/>
      <c r="AJZ7" s="218"/>
      <c r="AKA7" s="218"/>
      <c r="AKB7" s="218"/>
      <c r="AKC7" s="218"/>
      <c r="AKD7" s="218"/>
      <c r="AKE7" s="218"/>
      <c r="AKF7" s="218"/>
      <c r="AKG7" s="218"/>
      <c r="AKH7" s="218"/>
      <c r="AKI7" s="218"/>
      <c r="AKJ7" s="218"/>
      <c r="AKK7" s="218"/>
      <c r="AKL7" s="218"/>
      <c r="AKM7" s="218"/>
      <c r="AKN7" s="218"/>
      <c r="AKO7" s="218"/>
      <c r="AKP7" s="218"/>
      <c r="AKQ7" s="218"/>
      <c r="AKR7" s="218"/>
      <c r="AKS7" s="218"/>
      <c r="AKT7" s="218"/>
      <c r="AKU7" s="218"/>
      <c r="AKV7" s="218"/>
      <c r="AKW7" s="218"/>
      <c r="AKX7" s="218"/>
      <c r="AKY7" s="218"/>
      <c r="AKZ7" s="218"/>
      <c r="ALA7" s="218"/>
      <c r="ALB7" s="218"/>
      <c r="ALC7" s="218"/>
      <c r="ALD7" s="218"/>
      <c r="ALE7" s="218"/>
      <c r="ALF7" s="218"/>
      <c r="ALG7" s="218"/>
      <c r="ALH7" s="218"/>
      <c r="ALI7" s="218"/>
      <c r="ALJ7" s="218"/>
      <c r="ALK7" s="218"/>
      <c r="ALL7" s="218"/>
      <c r="ALM7" s="218"/>
      <c r="ALN7" s="218"/>
      <c r="ALO7" s="218"/>
      <c r="ALP7" s="218"/>
      <c r="ALQ7" s="218"/>
      <c r="ALR7" s="218"/>
      <c r="ALS7" s="218"/>
      <c r="ALT7" s="218"/>
      <c r="ALU7" s="218"/>
      <c r="ALV7" s="218"/>
      <c r="ALW7" s="218"/>
      <c r="ALX7" s="218"/>
      <c r="ALY7" s="218"/>
      <c r="ALZ7" s="218"/>
      <c r="AMA7" s="218"/>
      <c r="AMB7" s="218"/>
      <c r="AMC7" s="218"/>
      <c r="AMD7" s="218"/>
      <c r="AME7" s="218"/>
      <c r="AMF7" s="218"/>
      <c r="AMG7" s="218"/>
    </row>
    <row r="8" spans="1:1021" ht="15" customHeight="1">
      <c r="A8" s="586" t="s">
        <v>331</v>
      </c>
      <c r="B8" s="763"/>
      <c r="C8" s="763"/>
      <c r="D8" s="763"/>
      <c r="E8" s="763"/>
      <c r="F8" s="763"/>
      <c r="G8" s="763"/>
      <c r="H8" s="763"/>
      <c r="I8" s="763"/>
      <c r="J8" s="763"/>
      <c r="K8" s="763"/>
      <c r="L8" s="763"/>
      <c r="M8" s="763"/>
      <c r="N8" s="228"/>
      <c r="O8" s="228"/>
      <c r="P8" s="228"/>
      <c r="Q8" s="228"/>
      <c r="R8" s="228"/>
      <c r="S8" s="228"/>
      <c r="T8" s="228"/>
      <c r="U8" s="480"/>
      <c r="V8" s="480"/>
      <c r="W8" s="480"/>
      <c r="X8" s="480"/>
      <c r="Y8" s="480"/>
      <c r="Z8" s="292"/>
      <c r="AA8" s="292"/>
      <c r="AG8" s="229"/>
      <c r="AH8" s="784" t="s">
        <v>906</v>
      </c>
      <c r="AI8" s="556"/>
      <c r="AJ8" s="556"/>
      <c r="AK8" s="556"/>
      <c r="AL8" s="556"/>
      <c r="AM8" s="556"/>
      <c r="AN8" s="556"/>
      <c r="AO8" s="556"/>
    </row>
    <row r="9" spans="1:1021" ht="9.9499999999999993" customHeight="1">
      <c r="A9" s="724"/>
      <c r="B9" s="410"/>
      <c r="C9" s="410"/>
      <c r="D9" s="410"/>
      <c r="E9" s="410"/>
      <c r="F9" s="410"/>
      <c r="G9" s="410"/>
      <c r="H9" s="410"/>
      <c r="I9" s="410"/>
      <c r="J9" s="410"/>
      <c r="K9" s="410"/>
      <c r="L9" s="410"/>
      <c r="M9" s="410"/>
      <c r="N9" s="230"/>
      <c r="O9" s="230"/>
      <c r="P9" s="230"/>
      <c r="Q9" s="230"/>
      <c r="R9" s="230"/>
      <c r="S9" s="230"/>
      <c r="T9" s="230"/>
      <c r="AG9" s="230"/>
    </row>
    <row r="10" spans="1:1021" ht="20.100000000000001" customHeight="1">
      <c r="A10" s="1898" t="s">
        <v>1175</v>
      </c>
      <c r="B10" s="1898"/>
      <c r="C10" s="1898"/>
      <c r="D10" s="1898"/>
      <c r="E10" s="1898"/>
      <c r="F10" s="1898"/>
      <c r="G10" s="1898"/>
      <c r="H10" s="1898"/>
      <c r="I10" s="1898"/>
      <c r="J10" s="1898"/>
      <c r="K10" s="1898"/>
      <c r="L10" s="1898"/>
      <c r="M10" s="1898"/>
      <c r="N10" s="1898"/>
      <c r="O10" s="1290"/>
      <c r="P10" s="1290"/>
      <c r="Q10" s="1290"/>
      <c r="R10" s="1290"/>
      <c r="S10" s="1290"/>
      <c r="T10" s="1290"/>
      <c r="U10" s="456"/>
      <c r="V10" s="456"/>
      <c r="W10" s="456"/>
      <c r="X10" s="456"/>
      <c r="Y10" s="456"/>
      <c r="AG10" s="232"/>
      <c r="AH10" s="289" t="s">
        <v>719</v>
      </c>
      <c r="AI10" s="292"/>
      <c r="AJ10" s="292"/>
      <c r="AK10" s="292"/>
    </row>
    <row r="11" spans="1:1021" ht="5.0999999999999996" customHeight="1">
      <c r="A11" s="619"/>
      <c r="B11" s="620"/>
      <c r="C11" s="620"/>
      <c r="D11" s="620"/>
      <c r="E11" s="620"/>
      <c r="F11" s="620"/>
      <c r="G11" s="620"/>
      <c r="H11" s="620"/>
      <c r="I11" s="620"/>
      <c r="J11" s="620"/>
      <c r="K11" s="620"/>
      <c r="L11" s="551"/>
      <c r="M11" s="292"/>
      <c r="N11" s="229"/>
      <c r="O11" s="229"/>
      <c r="P11" s="229"/>
      <c r="Q11" s="229"/>
      <c r="R11" s="229"/>
      <c r="S11" s="229"/>
      <c r="T11" s="229"/>
      <c r="Y11" s="456"/>
      <c r="AG11" s="229"/>
      <c r="AH11" s="785"/>
      <c r="AI11" s="2369" t="s">
        <v>93</v>
      </c>
      <c r="AJ11" s="2370"/>
      <c r="AK11" s="2370"/>
      <c r="AL11" s="2370"/>
      <c r="AM11" s="2370"/>
      <c r="AN11" s="2370"/>
      <c r="AO11" s="2371"/>
    </row>
    <row r="12" spans="1:1021" ht="30" customHeight="1">
      <c r="A12" s="619"/>
      <c r="B12" s="2287" t="s">
        <v>718</v>
      </c>
      <c r="C12" s="2287"/>
      <c r="D12" s="2287"/>
      <c r="E12" s="2287"/>
      <c r="F12" s="2287"/>
      <c r="G12" s="2287"/>
      <c r="H12" s="2287"/>
      <c r="I12" s="2287"/>
      <c r="J12" s="2287"/>
      <c r="K12" s="2287"/>
      <c r="L12" s="2287"/>
      <c r="M12" s="2287"/>
      <c r="N12" s="2287"/>
      <c r="O12" s="1310"/>
      <c r="P12" s="1310"/>
      <c r="Q12" s="1310"/>
      <c r="R12" s="1310"/>
      <c r="S12" s="1310"/>
      <c r="T12" s="1310"/>
      <c r="U12" s="727"/>
      <c r="V12" s="727"/>
      <c r="W12" s="727"/>
      <c r="X12" s="727"/>
      <c r="Y12" s="456"/>
      <c r="AG12" s="229"/>
      <c r="AH12" s="786"/>
      <c r="AI12" s="2372" t="s">
        <v>94</v>
      </c>
      <c r="AJ12" s="2373"/>
      <c r="AK12" s="2374"/>
      <c r="AL12" s="2372" t="s">
        <v>95</v>
      </c>
      <c r="AM12" s="2373"/>
      <c r="AN12" s="2373"/>
      <c r="AO12" s="2374"/>
    </row>
    <row r="13" spans="1:1021" ht="15" customHeight="1">
      <c r="A13" s="456"/>
      <c r="B13" s="787" t="s">
        <v>907</v>
      </c>
      <c r="C13" s="787"/>
      <c r="D13" s="787"/>
      <c r="E13" s="787"/>
      <c r="F13" s="787"/>
      <c r="G13" s="787"/>
      <c r="H13" s="787"/>
      <c r="I13" s="787"/>
      <c r="J13" s="787"/>
      <c r="K13" s="787"/>
      <c r="L13" s="787"/>
      <c r="M13" s="787"/>
      <c r="N13" s="787"/>
      <c r="O13" s="787"/>
      <c r="P13" s="787"/>
      <c r="Q13" s="787"/>
      <c r="R13" s="787"/>
      <c r="S13" s="787"/>
      <c r="T13" s="787"/>
      <c r="U13" s="787"/>
      <c r="V13" s="787"/>
      <c r="W13" s="787"/>
      <c r="X13" s="787"/>
      <c r="Y13" s="456"/>
      <c r="AG13" s="229"/>
      <c r="AH13" s="788"/>
      <c r="AI13" s="789" t="s">
        <v>96</v>
      </c>
      <c r="AJ13" s="789" t="s">
        <v>97</v>
      </c>
      <c r="AK13" s="789" t="s">
        <v>98</v>
      </c>
      <c r="AL13" s="789" t="s">
        <v>96</v>
      </c>
      <c r="AM13" s="789" t="s">
        <v>97</v>
      </c>
      <c r="AN13" s="789" t="s">
        <v>98</v>
      </c>
      <c r="AO13" s="789" t="s">
        <v>99</v>
      </c>
    </row>
    <row r="14" spans="1:1021" ht="9.9499999999999993" customHeight="1">
      <c r="A14" s="456"/>
      <c r="C14" s="764"/>
      <c r="D14" s="764"/>
      <c r="E14" s="764"/>
      <c r="F14" s="764"/>
      <c r="G14" s="764"/>
      <c r="H14" s="764"/>
      <c r="I14" s="764"/>
      <c r="J14" s="764"/>
      <c r="K14" s="764"/>
      <c r="L14" s="764"/>
      <c r="M14" s="764"/>
      <c r="N14" s="229"/>
      <c r="O14" s="229"/>
      <c r="P14" s="229"/>
      <c r="Q14" s="229"/>
      <c r="R14" s="229"/>
      <c r="S14" s="229"/>
      <c r="T14" s="229"/>
      <c r="Y14" s="456"/>
      <c r="AG14" s="229"/>
      <c r="AH14" s="790" t="s">
        <v>100</v>
      </c>
      <c r="AI14" s="790">
        <v>21</v>
      </c>
      <c r="AJ14" s="790">
        <v>22</v>
      </c>
      <c r="AK14" s="790">
        <v>23</v>
      </c>
      <c r="AL14" s="790">
        <v>31</v>
      </c>
      <c r="AM14" s="790">
        <v>32</v>
      </c>
      <c r="AN14" s="790">
        <v>33</v>
      </c>
      <c r="AO14" s="790">
        <v>34</v>
      </c>
    </row>
    <row r="15" spans="1:1021">
      <c r="A15" s="456"/>
      <c r="B15" s="1306" t="s">
        <v>12</v>
      </c>
      <c r="C15" s="2164" t="s">
        <v>13</v>
      </c>
      <c r="D15" s="2164"/>
      <c r="E15" s="2164"/>
      <c r="F15" s="2164"/>
      <c r="G15" s="2164"/>
      <c r="H15" s="2164"/>
      <c r="I15" s="2164"/>
      <c r="J15" s="2164"/>
      <c r="K15" s="2164"/>
      <c r="L15" s="2164"/>
      <c r="M15" s="298"/>
      <c r="N15" s="292"/>
      <c r="O15" s="292"/>
      <c r="P15" s="292"/>
      <c r="Q15" s="292"/>
      <c r="R15" s="292"/>
      <c r="S15" s="292"/>
      <c r="T15" s="292"/>
      <c r="Y15" s="456"/>
      <c r="AH15" s="2380" t="s">
        <v>101</v>
      </c>
      <c r="AI15" s="2375" t="s">
        <v>102</v>
      </c>
      <c r="AJ15" s="2375" t="s">
        <v>103</v>
      </c>
      <c r="AK15" s="2375" t="s">
        <v>104</v>
      </c>
      <c r="AL15" s="2375"/>
      <c r="AM15" s="2375" t="s">
        <v>105</v>
      </c>
      <c r="AN15" s="2375" t="s">
        <v>106</v>
      </c>
      <c r="AO15" s="2375" t="s">
        <v>107</v>
      </c>
    </row>
    <row r="16" spans="1:1021">
      <c r="A16" s="456"/>
      <c r="B16" s="2376" t="s">
        <v>92</v>
      </c>
      <c r="C16" s="2377" t="s">
        <v>908</v>
      </c>
      <c r="D16" s="2377"/>
      <c r="E16" s="2377"/>
      <c r="F16" s="2377"/>
      <c r="G16" s="2377"/>
      <c r="H16" s="2377"/>
      <c r="I16" s="2377"/>
      <c r="J16" s="2377"/>
      <c r="K16" s="2377"/>
      <c r="L16" s="2377"/>
      <c r="M16" s="494"/>
      <c r="N16" s="292"/>
      <c r="O16" s="292"/>
      <c r="P16" s="292"/>
      <c r="Q16" s="292"/>
      <c r="R16" s="292"/>
      <c r="S16" s="292"/>
      <c r="T16" s="292"/>
      <c r="Y16" s="456"/>
      <c r="AH16" s="2380"/>
      <c r="AI16" s="2375"/>
      <c r="AJ16" s="2375"/>
      <c r="AK16" s="2375"/>
      <c r="AL16" s="2375"/>
      <c r="AM16" s="2375"/>
      <c r="AN16" s="2375"/>
      <c r="AO16" s="2375"/>
    </row>
    <row r="17" spans="1:41" ht="25.5">
      <c r="A17" s="456"/>
      <c r="B17" s="2376"/>
      <c r="C17" s="2377"/>
      <c r="D17" s="2377"/>
      <c r="E17" s="2377"/>
      <c r="F17" s="2377"/>
      <c r="G17" s="2377"/>
      <c r="H17" s="2377"/>
      <c r="I17" s="2377"/>
      <c r="J17" s="2377"/>
      <c r="K17" s="2377"/>
      <c r="L17" s="2377"/>
      <c r="M17" s="292"/>
      <c r="N17" s="292"/>
      <c r="O17" s="292"/>
      <c r="P17" s="292"/>
      <c r="Q17" s="292"/>
      <c r="R17" s="292"/>
      <c r="S17" s="292"/>
      <c r="T17" s="292"/>
      <c r="Y17" s="456"/>
      <c r="AH17" s="1318" t="s">
        <v>108</v>
      </c>
      <c r="AI17" s="2375" t="s">
        <v>109</v>
      </c>
      <c r="AJ17" s="2375"/>
      <c r="AK17" s="2375"/>
      <c r="AL17" s="2375"/>
      <c r="AM17" s="1317" t="s">
        <v>110</v>
      </c>
      <c r="AN17" s="1317" t="s">
        <v>111</v>
      </c>
      <c r="AO17" s="1317" t="s">
        <v>112</v>
      </c>
    </row>
    <row r="18" spans="1:41" ht="38.25" customHeight="1">
      <c r="A18" s="456"/>
      <c r="B18" s="2376"/>
      <c r="C18" s="2377"/>
      <c r="D18" s="2377"/>
      <c r="E18" s="2377"/>
      <c r="F18" s="2377"/>
      <c r="G18" s="2377"/>
      <c r="H18" s="2377"/>
      <c r="I18" s="2377"/>
      <c r="J18" s="2377"/>
      <c r="K18" s="2377"/>
      <c r="L18" s="2377"/>
      <c r="M18" s="292"/>
      <c r="N18" s="292"/>
      <c r="O18" s="292"/>
      <c r="P18" s="292"/>
      <c r="Q18" s="292"/>
      <c r="R18" s="292"/>
      <c r="S18" s="292"/>
      <c r="T18" s="292"/>
      <c r="Y18" s="456"/>
    </row>
    <row r="19" spans="1:41" ht="64.5" customHeight="1">
      <c r="A19" s="456"/>
      <c r="B19" s="1335" t="s">
        <v>11</v>
      </c>
      <c r="C19" s="2378" t="s">
        <v>363</v>
      </c>
      <c r="D19" s="2378"/>
      <c r="E19" s="2378"/>
      <c r="F19" s="2378"/>
      <c r="G19" s="2378"/>
      <c r="H19" s="2378"/>
      <c r="I19" s="2378"/>
      <c r="J19" s="2378"/>
      <c r="K19" s="2378"/>
      <c r="L19" s="2379"/>
      <c r="M19" s="292"/>
      <c r="N19" s="292"/>
      <c r="O19" s="292"/>
      <c r="P19" s="292"/>
      <c r="Q19" s="292"/>
      <c r="R19" s="292"/>
      <c r="S19" s="292"/>
      <c r="T19" s="292"/>
      <c r="Y19" s="456"/>
    </row>
    <row r="20" spans="1:41" ht="9.9499999999999993" customHeight="1">
      <c r="A20" s="456"/>
      <c r="B20" s="791"/>
      <c r="C20" s="494"/>
      <c r="D20" s="494"/>
      <c r="E20" s="494"/>
      <c r="F20" s="494"/>
      <c r="G20" s="494"/>
      <c r="H20" s="494"/>
      <c r="I20" s="494"/>
      <c r="J20" s="494"/>
      <c r="K20" s="494"/>
      <c r="L20" s="494"/>
      <c r="M20" s="292"/>
      <c r="Y20" s="456"/>
    </row>
    <row r="21" spans="1:41" s="334" customFormat="1" ht="15" customHeight="1">
      <c r="A21" s="493"/>
      <c r="B21" s="1882" t="s">
        <v>980</v>
      </c>
      <c r="C21" s="1882"/>
      <c r="D21" s="1882"/>
      <c r="E21" s="1882"/>
      <c r="F21" s="1882"/>
      <c r="G21" s="1882"/>
      <c r="H21" s="503" t="s">
        <v>639</v>
      </c>
      <c r="I21" s="494"/>
      <c r="J21" s="610"/>
      <c r="K21" s="328"/>
      <c r="L21" s="502"/>
      <c r="M21" s="328"/>
      <c r="N21" s="328"/>
      <c r="O21" s="328"/>
      <c r="P21" s="328"/>
      <c r="Q21" s="328"/>
      <c r="R21" s="328"/>
      <c r="S21" s="328"/>
      <c r="T21" s="328"/>
      <c r="Y21" s="493"/>
    </row>
    <row r="22" spans="1:41" s="334" customFormat="1" ht="18.75" customHeight="1">
      <c r="A22" s="493"/>
      <c r="B22" s="1882"/>
      <c r="C22" s="1882"/>
      <c r="D22" s="1882"/>
      <c r="E22" s="1882"/>
      <c r="F22" s="1882"/>
      <c r="G22" s="1882"/>
      <c r="H22" s="504" t="s">
        <v>85</v>
      </c>
      <c r="I22" s="504" t="s">
        <v>86</v>
      </c>
      <c r="J22" s="504" t="s">
        <v>124</v>
      </c>
      <c r="K22" s="504" t="s">
        <v>352</v>
      </c>
      <c r="L22" s="504" t="s">
        <v>353</v>
      </c>
      <c r="M22" s="504" t="s">
        <v>364</v>
      </c>
      <c r="N22" s="328"/>
      <c r="O22" s="328"/>
      <c r="P22" s="328"/>
      <c r="Q22" s="328"/>
      <c r="R22" s="328"/>
      <c r="S22" s="328"/>
      <c r="T22" s="328"/>
      <c r="Y22" s="493"/>
    </row>
    <row r="23" spans="1:41" s="334" customFormat="1" ht="76.5" customHeight="1">
      <c r="A23" s="493"/>
      <c r="B23" s="1882"/>
      <c r="C23" s="1882"/>
      <c r="D23" s="1882"/>
      <c r="E23" s="1882"/>
      <c r="F23" s="1882"/>
      <c r="G23" s="1882"/>
      <c r="H23" s="731">
        <f t="shared" ref="H23:M23" si="0">C108</f>
        <v>1</v>
      </c>
      <c r="I23" s="731">
        <f t="shared" si="0"/>
        <v>1</v>
      </c>
      <c r="J23" s="731">
        <f t="shared" si="0"/>
        <v>1</v>
      </c>
      <c r="K23" s="731">
        <f t="shared" si="0"/>
        <v>1</v>
      </c>
      <c r="L23" s="731">
        <f t="shared" si="0"/>
        <v>1</v>
      </c>
      <c r="M23" s="731">
        <f t="shared" si="0"/>
        <v>1</v>
      </c>
      <c r="N23" s="589"/>
      <c r="O23" s="589"/>
      <c r="P23" s="589"/>
      <c r="Q23" s="589"/>
      <c r="R23" s="589"/>
      <c r="S23" s="589"/>
      <c r="T23" s="589"/>
      <c r="U23" s="792"/>
      <c r="V23" s="792"/>
      <c r="W23" s="792"/>
      <c r="X23" s="792"/>
      <c r="Y23" s="493"/>
    </row>
    <row r="24" spans="1:41" s="334" customFormat="1" ht="33.75" customHeight="1">
      <c r="A24" s="493"/>
      <c r="B24" s="1882" t="s">
        <v>1160</v>
      </c>
      <c r="C24" s="1882"/>
      <c r="D24" s="1882"/>
      <c r="E24" s="1882"/>
      <c r="F24" s="1882"/>
      <c r="G24" s="793"/>
      <c r="H24" s="610"/>
      <c r="I24" s="610"/>
      <c r="J24" s="610"/>
      <c r="K24" s="328"/>
      <c r="L24" s="328"/>
      <c r="M24" s="328"/>
      <c r="N24" s="328"/>
      <c r="O24" s="328"/>
      <c r="P24" s="328"/>
      <c r="Q24" s="328"/>
      <c r="R24" s="328"/>
      <c r="S24" s="328"/>
      <c r="T24" s="328"/>
      <c r="Y24" s="493"/>
    </row>
    <row r="25" spans="1:41" ht="9.9499999999999993" customHeight="1">
      <c r="A25" s="646"/>
      <c r="B25" s="794"/>
      <c r="C25" s="794"/>
      <c r="D25" s="794"/>
      <c r="E25" s="794"/>
      <c r="F25" s="794"/>
      <c r="G25" s="794"/>
      <c r="H25" s="292"/>
      <c r="I25" s="328"/>
      <c r="J25" s="292"/>
      <c r="K25" s="292"/>
      <c r="L25" s="292"/>
      <c r="M25" s="292"/>
      <c r="Y25" s="456"/>
    </row>
    <row r="26" spans="1:41" ht="18.75" customHeight="1">
      <c r="A26" s="456"/>
      <c r="B26" s="2334" t="s">
        <v>898</v>
      </c>
      <c r="C26" s="2363"/>
      <c r="D26" s="2363"/>
      <c r="E26" s="2363"/>
      <c r="F26" s="2363"/>
      <c r="G26" s="2363"/>
      <c r="H26" s="2363"/>
      <c r="I26" s="2363"/>
      <c r="J26" s="2363"/>
      <c r="K26" s="732" t="s">
        <v>259</v>
      </c>
      <c r="L26" s="504" t="s">
        <v>123</v>
      </c>
      <c r="M26" s="328"/>
      <c r="N26" s="741"/>
      <c r="O26" s="741"/>
      <c r="P26" s="741"/>
      <c r="Q26" s="741"/>
      <c r="R26" s="741"/>
      <c r="S26" s="741"/>
      <c r="T26" s="741"/>
      <c r="Y26" s="456"/>
      <c r="AG26" s="556"/>
      <c r="AH26" s="769"/>
      <c r="AI26" s="769"/>
    </row>
    <row r="27" spans="1:41" ht="19.5" customHeight="1">
      <c r="A27" s="456"/>
      <c r="B27" s="2351" t="s">
        <v>840</v>
      </c>
      <c r="C27" s="2364" t="s">
        <v>365</v>
      </c>
      <c r="D27" s="2365"/>
      <c r="E27" s="2365"/>
      <c r="F27" s="2365"/>
      <c r="G27" s="2365"/>
      <c r="H27" s="2365"/>
      <c r="I27" s="2365"/>
      <c r="J27" s="2366"/>
      <c r="K27" s="2356"/>
      <c r="L27" s="2367"/>
      <c r="M27" s="292"/>
      <c r="N27" s="741"/>
      <c r="O27" s="741"/>
      <c r="P27" s="741"/>
      <c r="Q27" s="741"/>
      <c r="R27" s="741"/>
      <c r="S27" s="741"/>
      <c r="T27" s="741"/>
      <c r="Y27" s="456"/>
      <c r="AB27" s="1304" t="b">
        <v>0</v>
      </c>
      <c r="AC27" s="496">
        <f>IF(AB27=FALSE,1,0)</f>
        <v>1</v>
      </c>
      <c r="AG27" s="556"/>
      <c r="AH27" s="769"/>
      <c r="AI27" s="769"/>
    </row>
    <row r="28" spans="1:41" ht="63" customHeight="1">
      <c r="A28" s="456"/>
      <c r="B28" s="2352"/>
      <c r="C28" s="2360" t="s">
        <v>909</v>
      </c>
      <c r="D28" s="2361"/>
      <c r="E28" s="2361"/>
      <c r="F28" s="2361"/>
      <c r="G28" s="2361"/>
      <c r="H28" s="2361"/>
      <c r="I28" s="2361"/>
      <c r="J28" s="2362"/>
      <c r="K28" s="2357"/>
      <c r="L28" s="2368"/>
      <c r="M28" s="292"/>
      <c r="N28" s="741"/>
      <c r="O28" s="741"/>
      <c r="P28" s="741"/>
      <c r="Q28" s="741"/>
      <c r="R28" s="741"/>
      <c r="S28" s="741"/>
      <c r="T28" s="741"/>
      <c r="Y28" s="456"/>
      <c r="AB28" s="1304"/>
      <c r="AC28" s="496">
        <f>IF(AB28="",AC27,IF(AB28=FALSE,1,0))</f>
        <v>1</v>
      </c>
      <c r="AG28" s="556"/>
      <c r="AH28" s="769"/>
      <c r="AI28" s="769"/>
    </row>
    <row r="29" spans="1:41" ht="18" customHeight="1">
      <c r="A29" s="456"/>
      <c r="B29" s="2351" t="s">
        <v>841</v>
      </c>
      <c r="C29" s="2353" t="s">
        <v>366</v>
      </c>
      <c r="D29" s="2381"/>
      <c r="E29" s="2381"/>
      <c r="F29" s="2381"/>
      <c r="G29" s="2381"/>
      <c r="H29" s="2381"/>
      <c r="I29" s="2381"/>
      <c r="J29" s="2382"/>
      <c r="K29" s="2356"/>
      <c r="L29" s="2367"/>
      <c r="M29" s="292"/>
      <c r="N29" s="741"/>
      <c r="O29" s="741"/>
      <c r="P29" s="741"/>
      <c r="Q29" s="741"/>
      <c r="R29" s="741"/>
      <c r="S29" s="741"/>
      <c r="T29" s="741"/>
      <c r="Y29" s="456"/>
      <c r="AB29" s="1304" t="b">
        <v>0</v>
      </c>
      <c r="AC29" s="496">
        <f t="shared" ref="AC29:AC38" si="1">IF(AB29="",AC28,IF(AB29=FALSE,1,0))</f>
        <v>1</v>
      </c>
      <c r="AG29" s="556"/>
      <c r="AH29" s="769"/>
      <c r="AI29" s="769"/>
    </row>
    <row r="30" spans="1:41" ht="48.75" customHeight="1">
      <c r="A30" s="456"/>
      <c r="B30" s="2352"/>
      <c r="C30" s="2360" t="s">
        <v>910</v>
      </c>
      <c r="D30" s="2361"/>
      <c r="E30" s="2361"/>
      <c r="F30" s="2361"/>
      <c r="G30" s="2361"/>
      <c r="H30" s="2361"/>
      <c r="I30" s="2361"/>
      <c r="J30" s="2362"/>
      <c r="K30" s="2357"/>
      <c r="L30" s="2368"/>
      <c r="M30" s="292"/>
      <c r="N30" s="741"/>
      <c r="O30" s="741"/>
      <c r="P30" s="741"/>
      <c r="Q30" s="741"/>
      <c r="R30" s="741"/>
      <c r="S30" s="741"/>
      <c r="T30" s="741"/>
      <c r="Y30" s="456"/>
      <c r="AB30" s="1304"/>
      <c r="AC30" s="496">
        <f t="shared" si="1"/>
        <v>1</v>
      </c>
      <c r="AG30" s="556"/>
      <c r="AH30" s="769"/>
      <c r="AI30" s="769"/>
    </row>
    <row r="31" spans="1:41" ht="23.25" customHeight="1">
      <c r="A31" s="456"/>
      <c r="B31" s="2351" t="s">
        <v>842</v>
      </c>
      <c r="C31" s="2353" t="s">
        <v>367</v>
      </c>
      <c r="D31" s="2354"/>
      <c r="E31" s="2354"/>
      <c r="F31" s="2354"/>
      <c r="G31" s="2354"/>
      <c r="H31" s="2354"/>
      <c r="I31" s="2354"/>
      <c r="J31" s="2355"/>
      <c r="K31" s="2356"/>
      <c r="L31" s="2358"/>
      <c r="M31" s="292"/>
      <c r="N31" s="694"/>
      <c r="O31" s="694"/>
      <c r="P31" s="694"/>
      <c r="Q31" s="694"/>
      <c r="R31" s="694"/>
      <c r="S31" s="694"/>
      <c r="T31" s="694"/>
      <c r="Y31" s="456"/>
      <c r="AB31" s="1304" t="b">
        <v>0</v>
      </c>
      <c r="AC31" s="496">
        <f t="shared" si="1"/>
        <v>1</v>
      </c>
      <c r="AG31" s="695"/>
      <c r="AH31" s="769"/>
      <c r="AI31" s="769"/>
    </row>
    <row r="32" spans="1:41" ht="48.75" customHeight="1">
      <c r="A32" s="456"/>
      <c r="B32" s="2352"/>
      <c r="C32" s="2360" t="s">
        <v>910</v>
      </c>
      <c r="D32" s="2361"/>
      <c r="E32" s="2361"/>
      <c r="F32" s="2361"/>
      <c r="G32" s="2361"/>
      <c r="H32" s="2361"/>
      <c r="I32" s="2361"/>
      <c r="J32" s="2362"/>
      <c r="K32" s="2357"/>
      <c r="L32" s="2359"/>
      <c r="M32" s="292"/>
      <c r="N32" s="741"/>
      <c r="O32" s="741"/>
      <c r="P32" s="741"/>
      <c r="Q32" s="741"/>
      <c r="R32" s="741"/>
      <c r="S32" s="741"/>
      <c r="T32" s="741"/>
      <c r="Y32" s="456"/>
      <c r="AB32" s="1304"/>
      <c r="AC32" s="496">
        <f t="shared" si="1"/>
        <v>1</v>
      </c>
      <c r="AG32" s="556"/>
      <c r="AH32" s="769"/>
      <c r="AI32" s="769"/>
    </row>
    <row r="33" spans="1:35" ht="26.25" customHeight="1">
      <c r="A33" s="456"/>
      <c r="B33" s="2351" t="s">
        <v>899</v>
      </c>
      <c r="C33" s="2383" t="s">
        <v>368</v>
      </c>
      <c r="D33" s="2354"/>
      <c r="E33" s="2354"/>
      <c r="F33" s="2354"/>
      <c r="G33" s="2354"/>
      <c r="H33" s="2354"/>
      <c r="I33" s="2354"/>
      <c r="J33" s="2355"/>
      <c r="K33" s="2356"/>
      <c r="L33" s="2367"/>
      <c r="M33" s="292"/>
      <c r="N33" s="741"/>
      <c r="O33" s="741"/>
      <c r="P33" s="741"/>
      <c r="Q33" s="741"/>
      <c r="R33" s="741"/>
      <c r="S33" s="741"/>
      <c r="T33" s="741"/>
      <c r="Y33" s="456"/>
      <c r="AB33" s="1304" t="b">
        <v>0</v>
      </c>
      <c r="AC33" s="496">
        <f t="shared" si="1"/>
        <v>1</v>
      </c>
      <c r="AG33" s="556"/>
      <c r="AH33" s="769"/>
      <c r="AI33" s="769"/>
    </row>
    <row r="34" spans="1:35" ht="48.75" customHeight="1">
      <c r="A34" s="456"/>
      <c r="B34" s="2352"/>
      <c r="C34" s="2360" t="s">
        <v>910</v>
      </c>
      <c r="D34" s="2361"/>
      <c r="E34" s="2361"/>
      <c r="F34" s="2361"/>
      <c r="G34" s="2361"/>
      <c r="H34" s="2361"/>
      <c r="I34" s="2361"/>
      <c r="J34" s="2362"/>
      <c r="K34" s="2357"/>
      <c r="L34" s="2368"/>
      <c r="M34" s="292"/>
      <c r="N34" s="741"/>
      <c r="O34" s="741"/>
      <c r="P34" s="741"/>
      <c r="Q34" s="741"/>
      <c r="R34" s="741"/>
      <c r="S34" s="741"/>
      <c r="T34" s="741"/>
      <c r="Y34" s="456"/>
      <c r="AB34" s="1304"/>
      <c r="AC34" s="496">
        <f t="shared" si="1"/>
        <v>1</v>
      </c>
      <c r="AG34" s="556"/>
      <c r="AH34" s="769"/>
      <c r="AI34" s="769"/>
    </row>
    <row r="35" spans="1:35" ht="21" customHeight="1">
      <c r="A35" s="456"/>
      <c r="B35" s="2351" t="s">
        <v>900</v>
      </c>
      <c r="C35" s="2353" t="s">
        <v>369</v>
      </c>
      <c r="D35" s="2381"/>
      <c r="E35" s="2381"/>
      <c r="F35" s="2381"/>
      <c r="G35" s="2381"/>
      <c r="H35" s="2381"/>
      <c r="I35" s="2381"/>
      <c r="J35" s="2382"/>
      <c r="K35" s="2356"/>
      <c r="L35" s="2358"/>
      <c r="M35" s="292"/>
      <c r="N35" s="741"/>
      <c r="O35" s="741"/>
      <c r="P35" s="741"/>
      <c r="Q35" s="741"/>
      <c r="R35" s="741"/>
      <c r="S35" s="741"/>
      <c r="T35" s="741"/>
      <c r="U35" s="795"/>
      <c r="V35" s="795"/>
      <c r="W35" s="795"/>
      <c r="X35" s="795"/>
      <c r="Y35" s="796"/>
      <c r="Z35" s="797"/>
      <c r="AA35" s="797"/>
      <c r="AB35" s="1334" t="b">
        <v>0</v>
      </c>
      <c r="AC35" s="496">
        <f t="shared" si="1"/>
        <v>1</v>
      </c>
      <c r="AD35" s="797"/>
      <c r="AE35" s="797"/>
      <c r="AF35" s="797"/>
      <c r="AG35" s="556"/>
      <c r="AH35" s="769"/>
      <c r="AI35" s="769"/>
    </row>
    <row r="36" spans="1:35" ht="48.75" customHeight="1">
      <c r="A36" s="456"/>
      <c r="B36" s="2352"/>
      <c r="C36" s="2384" t="s">
        <v>910</v>
      </c>
      <c r="D36" s="2385"/>
      <c r="E36" s="2385"/>
      <c r="F36" s="2385"/>
      <c r="G36" s="2385"/>
      <c r="H36" s="2385"/>
      <c r="I36" s="2385"/>
      <c r="J36" s="2386"/>
      <c r="K36" s="2357"/>
      <c r="L36" s="2359"/>
      <c r="M36" s="292"/>
      <c r="N36" s="741"/>
      <c r="O36" s="741"/>
      <c r="P36" s="741"/>
      <c r="Q36" s="741"/>
      <c r="R36" s="741"/>
      <c r="S36" s="741"/>
      <c r="T36" s="741"/>
      <c r="Y36" s="456"/>
      <c r="AB36" s="1304"/>
      <c r="AC36" s="496">
        <f t="shared" si="1"/>
        <v>1</v>
      </c>
      <c r="AG36" s="556"/>
      <c r="AH36" s="769"/>
      <c r="AI36" s="769"/>
    </row>
    <row r="37" spans="1:35" ht="22.5" customHeight="1">
      <c r="A37" s="456"/>
      <c r="B37" s="2351" t="s">
        <v>911</v>
      </c>
      <c r="C37" s="2387" t="s">
        <v>370</v>
      </c>
      <c r="D37" s="2388"/>
      <c r="E37" s="2388"/>
      <c r="F37" s="2388"/>
      <c r="G37" s="2388"/>
      <c r="H37" s="2388"/>
      <c r="I37" s="2388"/>
      <c r="J37" s="2389"/>
      <c r="K37" s="2356"/>
      <c r="L37" s="2358"/>
      <c r="M37" s="292"/>
      <c r="N37" s="741"/>
      <c r="O37" s="741"/>
      <c r="P37" s="741"/>
      <c r="Q37" s="741"/>
      <c r="R37" s="741"/>
      <c r="S37" s="741"/>
      <c r="T37" s="741"/>
      <c r="U37" s="798"/>
      <c r="V37" s="798"/>
      <c r="W37" s="798"/>
      <c r="X37" s="798"/>
      <c r="Y37" s="796"/>
      <c r="Z37" s="797"/>
      <c r="AA37" s="797"/>
      <c r="AB37" s="1334" t="b">
        <v>0</v>
      </c>
      <c r="AC37" s="496">
        <f t="shared" si="1"/>
        <v>1</v>
      </c>
      <c r="AD37" s="797"/>
      <c r="AE37" s="797"/>
      <c r="AF37" s="797"/>
      <c r="AG37" s="556"/>
      <c r="AH37" s="769"/>
      <c r="AI37" s="769"/>
    </row>
    <row r="38" spans="1:35" ht="48.75" customHeight="1">
      <c r="A38" s="456"/>
      <c r="B38" s="2352"/>
      <c r="C38" s="2384" t="s">
        <v>912</v>
      </c>
      <c r="D38" s="2385"/>
      <c r="E38" s="2385"/>
      <c r="F38" s="2385"/>
      <c r="G38" s="2385"/>
      <c r="H38" s="2385"/>
      <c r="I38" s="2385"/>
      <c r="J38" s="2386"/>
      <c r="K38" s="2357"/>
      <c r="L38" s="2359"/>
      <c r="M38" s="292"/>
      <c r="N38" s="741"/>
      <c r="O38" s="741"/>
      <c r="P38" s="741"/>
      <c r="Q38" s="741"/>
      <c r="R38" s="741"/>
      <c r="S38" s="741"/>
      <c r="T38" s="741"/>
      <c r="Y38" s="456"/>
      <c r="AB38" s="235"/>
      <c r="AC38" s="496">
        <f t="shared" si="1"/>
        <v>1</v>
      </c>
      <c r="AG38" s="556"/>
      <c r="AH38" s="769"/>
      <c r="AI38" s="769"/>
    </row>
    <row r="39" spans="1:35" ht="9.9499999999999993" customHeight="1">
      <c r="A39" s="456"/>
      <c r="B39" s="799"/>
      <c r="C39" s="800"/>
      <c r="D39" s="800"/>
      <c r="E39" s="800"/>
      <c r="F39" s="800"/>
      <c r="G39" s="800"/>
      <c r="H39" s="800"/>
      <c r="I39" s="800"/>
      <c r="J39" s="800"/>
      <c r="K39" s="801"/>
      <c r="L39" s="802"/>
      <c r="M39" s="292"/>
      <c r="N39" s="741"/>
      <c r="O39" s="741"/>
      <c r="P39" s="741"/>
      <c r="Q39" s="741"/>
      <c r="R39" s="741"/>
      <c r="S39" s="741"/>
      <c r="T39" s="741"/>
      <c r="Y39" s="456"/>
      <c r="AG39" s="556"/>
      <c r="AH39" s="769"/>
      <c r="AI39" s="769"/>
    </row>
    <row r="40" spans="1:35" ht="15" customHeight="1">
      <c r="A40" s="456"/>
      <c r="B40" s="2337" t="s">
        <v>1197</v>
      </c>
      <c r="C40" s="2337"/>
      <c r="D40" s="2337"/>
      <c r="E40" s="2337"/>
      <c r="F40" s="2337"/>
      <c r="G40" s="2337"/>
      <c r="H40" s="2337"/>
      <c r="I40" s="2337"/>
      <c r="J40" s="2337"/>
      <c r="K40" s="2337"/>
      <c r="L40" s="2337"/>
      <c r="M40" s="2337"/>
      <c r="N40" s="292"/>
      <c r="O40" s="292"/>
      <c r="P40" s="292"/>
      <c r="Q40" s="292"/>
      <c r="R40" s="292"/>
      <c r="S40" s="292"/>
      <c r="T40" s="292"/>
      <c r="U40" s="292"/>
      <c r="V40" s="292"/>
      <c r="W40" s="292"/>
      <c r="X40" s="292"/>
      <c r="Y40" s="456"/>
    </row>
    <row r="41" spans="1:35" ht="15" customHeight="1">
      <c r="A41" s="456"/>
      <c r="B41" s="2337"/>
      <c r="C41" s="2337"/>
      <c r="D41" s="2337"/>
      <c r="E41" s="2337"/>
      <c r="F41" s="2337"/>
      <c r="G41" s="2337"/>
      <c r="H41" s="2337"/>
      <c r="I41" s="2337"/>
      <c r="J41" s="2337"/>
      <c r="K41" s="2337"/>
      <c r="L41" s="2337"/>
      <c r="M41" s="2337"/>
      <c r="N41" s="292"/>
      <c r="O41" s="292"/>
      <c r="P41" s="292"/>
      <c r="Q41" s="292"/>
      <c r="R41" s="292"/>
      <c r="S41" s="292"/>
      <c r="T41" s="292"/>
      <c r="U41" s="292"/>
      <c r="V41" s="292"/>
      <c r="W41" s="292"/>
      <c r="X41" s="292"/>
      <c r="Y41" s="456"/>
    </row>
    <row r="42" spans="1:35" ht="15" customHeight="1">
      <c r="A42" s="456"/>
      <c r="B42" s="1292" t="s">
        <v>207</v>
      </c>
      <c r="C42" s="1313"/>
      <c r="D42" s="1313"/>
      <c r="E42" s="1313"/>
      <c r="F42" s="1313"/>
      <c r="G42" s="1313"/>
      <c r="H42" s="1313"/>
      <c r="I42" s="1313"/>
      <c r="J42" s="1313"/>
      <c r="K42" s="1313"/>
      <c r="L42" s="1313"/>
      <c r="M42" s="1313"/>
      <c r="N42" s="292"/>
      <c r="O42" s="292"/>
      <c r="P42" s="292"/>
      <c r="Q42" s="292"/>
      <c r="R42" s="292"/>
      <c r="S42" s="292"/>
      <c r="T42" s="292"/>
      <c r="U42" s="292"/>
      <c r="V42" s="292"/>
      <c r="W42" s="292"/>
      <c r="X42" s="292"/>
      <c r="Y42" s="456"/>
    </row>
    <row r="43" spans="1:35" ht="15" customHeight="1">
      <c r="A43" s="456"/>
      <c r="B43" s="1292"/>
      <c r="C43" s="2337" t="s">
        <v>885</v>
      </c>
      <c r="D43" s="2337"/>
      <c r="E43" s="2337"/>
      <c r="F43" s="2337"/>
      <c r="G43" s="2337"/>
      <c r="H43" s="2337"/>
      <c r="I43" s="2337"/>
      <c r="J43" s="2337"/>
      <c r="K43" s="2337"/>
      <c r="L43" s="2337"/>
      <c r="M43" s="2337"/>
      <c r="N43" s="292"/>
      <c r="O43" s="292"/>
      <c r="P43" s="292"/>
      <c r="Q43" s="292"/>
      <c r="R43" s="292"/>
      <c r="S43" s="292"/>
      <c r="T43" s="292"/>
      <c r="U43" s="292"/>
      <c r="V43" s="292"/>
      <c r="W43" s="292"/>
      <c r="X43" s="292"/>
      <c r="Y43" s="456"/>
    </row>
    <row r="44" spans="1:35" ht="15" customHeight="1">
      <c r="A44" s="456"/>
      <c r="B44" s="1313"/>
      <c r="C44" s="2337"/>
      <c r="D44" s="2337"/>
      <c r="E44" s="2337"/>
      <c r="F44" s="2337"/>
      <c r="G44" s="2337"/>
      <c r="H44" s="2337"/>
      <c r="I44" s="2337"/>
      <c r="J44" s="2337"/>
      <c r="K44" s="2337"/>
      <c r="L44" s="2337"/>
      <c r="M44" s="2337"/>
      <c r="N44" s="292"/>
      <c r="O44" s="292"/>
      <c r="P44" s="292"/>
      <c r="Q44" s="292"/>
      <c r="R44" s="292"/>
      <c r="S44" s="292"/>
      <c r="T44" s="292"/>
      <c r="U44" s="292"/>
      <c r="V44" s="292"/>
      <c r="W44" s="292"/>
      <c r="X44" s="292"/>
      <c r="Y44" s="456"/>
    </row>
    <row r="45" spans="1:35" ht="15" customHeight="1">
      <c r="A45" s="456"/>
      <c r="B45" s="1313"/>
      <c r="C45" s="1313"/>
      <c r="D45" s="1313"/>
      <c r="E45" s="1313"/>
      <c r="F45" s="1313"/>
      <c r="G45" s="1313"/>
      <c r="H45" s="1313"/>
      <c r="I45" s="1313"/>
      <c r="J45" s="1313"/>
      <c r="K45" s="1313"/>
      <c r="L45" s="1313"/>
      <c r="M45" s="1313"/>
      <c r="N45" s="292"/>
      <c r="O45" s="292"/>
      <c r="P45" s="292"/>
      <c r="Q45" s="292"/>
      <c r="R45" s="292"/>
      <c r="S45" s="292"/>
      <c r="T45" s="292"/>
      <c r="U45" s="292"/>
      <c r="V45" s="292"/>
      <c r="W45" s="292"/>
      <c r="X45" s="292"/>
      <c r="Y45" s="456"/>
    </row>
    <row r="46" spans="1:35" ht="18.75" customHeight="1">
      <c r="A46" s="456"/>
      <c r="B46" s="1293" t="s">
        <v>208</v>
      </c>
      <c r="C46" s="1907" t="s">
        <v>1105</v>
      </c>
      <c r="D46" s="1907"/>
      <c r="E46" s="1907"/>
      <c r="F46" s="1907"/>
      <c r="G46" s="1907"/>
      <c r="H46" s="1907"/>
      <c r="I46" s="1907"/>
      <c r="J46" s="1907"/>
      <c r="K46" s="1907"/>
      <c r="L46" s="1907"/>
      <c r="M46" s="1907"/>
      <c r="N46" s="292"/>
      <c r="O46" s="292"/>
      <c r="P46" s="292"/>
      <c r="Q46" s="292"/>
      <c r="R46" s="292"/>
      <c r="S46" s="292"/>
      <c r="T46" s="292"/>
      <c r="U46" s="292"/>
      <c r="V46" s="292"/>
      <c r="W46" s="292"/>
      <c r="X46" s="292"/>
      <c r="Y46" s="456"/>
    </row>
    <row r="47" spans="1:35">
      <c r="A47" s="456"/>
      <c r="B47" s="411"/>
      <c r="C47" s="1907"/>
      <c r="D47" s="1907"/>
      <c r="E47" s="1907"/>
      <c r="F47" s="1907"/>
      <c r="G47" s="1907"/>
      <c r="H47" s="1907"/>
      <c r="I47" s="1907"/>
      <c r="J47" s="1907"/>
      <c r="K47" s="1907"/>
      <c r="L47" s="1907"/>
      <c r="M47" s="1907"/>
      <c r="N47" s="292"/>
      <c r="O47" s="292"/>
      <c r="P47" s="292"/>
      <c r="Q47" s="292"/>
      <c r="R47" s="292"/>
      <c r="S47" s="292"/>
      <c r="T47" s="292"/>
      <c r="U47" s="292"/>
      <c r="V47" s="292"/>
      <c r="W47" s="292"/>
      <c r="X47" s="292"/>
      <c r="Y47" s="456"/>
    </row>
    <row r="48" spans="1:35" ht="15" customHeight="1">
      <c r="A48" s="456"/>
      <c r="B48" s="411"/>
      <c r="C48" s="1907"/>
      <c r="D48" s="1907"/>
      <c r="E48" s="1907"/>
      <c r="F48" s="1907"/>
      <c r="G48" s="1907"/>
      <c r="H48" s="1907"/>
      <c r="I48" s="1907"/>
      <c r="J48" s="1907"/>
      <c r="K48" s="1907"/>
      <c r="L48" s="1907"/>
      <c r="M48" s="1907"/>
      <c r="N48" s="292"/>
      <c r="O48" s="292"/>
      <c r="P48" s="292"/>
      <c r="Q48" s="292"/>
      <c r="R48" s="292"/>
      <c r="S48" s="292"/>
      <c r="T48" s="292"/>
      <c r="U48" s="292"/>
      <c r="V48" s="292"/>
      <c r="W48" s="292"/>
      <c r="X48" s="292"/>
      <c r="Y48" s="456"/>
    </row>
    <row r="49" spans="1:35" ht="15" customHeight="1">
      <c r="A49" s="456"/>
      <c r="B49" s="411"/>
      <c r="C49" s="1907"/>
      <c r="D49" s="1907"/>
      <c r="E49" s="1907"/>
      <c r="F49" s="1907"/>
      <c r="G49" s="1907"/>
      <c r="H49" s="1907"/>
      <c r="I49" s="1907"/>
      <c r="J49" s="1907"/>
      <c r="K49" s="1907"/>
      <c r="L49" s="1907"/>
      <c r="M49" s="1907"/>
      <c r="N49" s="292"/>
      <c r="O49" s="292"/>
      <c r="P49" s="292"/>
      <c r="Q49" s="292"/>
      <c r="R49" s="292"/>
      <c r="S49" s="292"/>
      <c r="T49" s="292"/>
      <c r="U49" s="292"/>
      <c r="V49" s="292"/>
      <c r="W49" s="292"/>
      <c r="X49" s="292"/>
      <c r="Y49" s="456"/>
    </row>
    <row r="50" spans="1:35" ht="16.5" customHeight="1">
      <c r="A50" s="456"/>
      <c r="B50" s="1907" t="s">
        <v>913</v>
      </c>
      <c r="C50" s="1907"/>
      <c r="D50" s="1907"/>
      <c r="E50" s="1907"/>
      <c r="F50" s="1907"/>
      <c r="G50" s="1907"/>
      <c r="H50" s="1907"/>
      <c r="I50" s="1907"/>
      <c r="J50" s="1907"/>
      <c r="K50" s="1907"/>
      <c r="L50" s="1907"/>
      <c r="M50" s="1907"/>
      <c r="N50" s="292"/>
      <c r="O50" s="292"/>
      <c r="P50" s="292"/>
      <c r="Q50" s="292"/>
      <c r="R50" s="292"/>
      <c r="S50" s="292"/>
      <c r="T50" s="292"/>
      <c r="U50" s="292"/>
      <c r="V50" s="292"/>
      <c r="W50" s="292"/>
      <c r="X50" s="292"/>
      <c r="Y50" s="456"/>
    </row>
    <row r="51" spans="1:35" ht="16.5" customHeight="1">
      <c r="A51" s="456"/>
      <c r="B51" s="1291"/>
      <c r="C51" s="1291"/>
      <c r="D51" s="1291"/>
      <c r="E51" s="1291"/>
      <c r="F51" s="1291"/>
      <c r="G51" s="1291"/>
      <c r="H51" s="1291"/>
      <c r="I51" s="1291"/>
      <c r="J51" s="1291"/>
      <c r="K51" s="1291"/>
      <c r="L51" s="1291"/>
      <c r="M51" s="1291"/>
      <c r="N51" s="292"/>
      <c r="O51" s="292"/>
      <c r="P51" s="292"/>
      <c r="Q51" s="292"/>
      <c r="R51" s="292"/>
      <c r="S51" s="292"/>
      <c r="T51" s="292"/>
      <c r="U51" s="292"/>
      <c r="V51" s="292"/>
      <c r="W51" s="292"/>
      <c r="X51" s="292"/>
      <c r="Y51" s="456"/>
    </row>
    <row r="52" spans="1:35">
      <c r="A52" s="456"/>
      <c r="B52" s="1293" t="s">
        <v>215</v>
      </c>
      <c r="C52" s="1907" t="s">
        <v>1108</v>
      </c>
      <c r="D52" s="1907"/>
      <c r="E52" s="1907"/>
      <c r="F52" s="1907"/>
      <c r="G52" s="1907"/>
      <c r="H52" s="1907"/>
      <c r="I52" s="1907"/>
      <c r="J52" s="1907"/>
      <c r="K52" s="1907"/>
      <c r="L52" s="1907"/>
      <c r="M52" s="1907"/>
      <c r="N52" s="292"/>
      <c r="O52" s="292"/>
      <c r="P52" s="292"/>
      <c r="Q52" s="292"/>
      <c r="R52" s="292"/>
      <c r="S52" s="292"/>
      <c r="T52" s="292"/>
      <c r="U52" s="292"/>
      <c r="V52" s="292"/>
      <c r="W52" s="292"/>
      <c r="X52" s="292"/>
      <c r="Y52" s="456"/>
    </row>
    <row r="53" spans="1:35">
      <c r="A53" s="456"/>
      <c r="B53" s="411"/>
      <c r="C53" s="1907"/>
      <c r="D53" s="1907"/>
      <c r="E53" s="1907"/>
      <c r="F53" s="1907"/>
      <c r="G53" s="1907"/>
      <c r="H53" s="1907"/>
      <c r="I53" s="1907"/>
      <c r="J53" s="1907"/>
      <c r="K53" s="1907"/>
      <c r="L53" s="1907"/>
      <c r="M53" s="1907"/>
      <c r="N53" s="292"/>
      <c r="O53" s="292"/>
      <c r="P53" s="292"/>
      <c r="Q53" s="292"/>
      <c r="R53" s="292"/>
      <c r="S53" s="292"/>
      <c r="T53" s="292"/>
      <c r="U53" s="292"/>
      <c r="V53" s="292"/>
      <c r="W53" s="292"/>
      <c r="X53" s="292"/>
      <c r="Y53" s="456"/>
    </row>
    <row r="54" spans="1:35">
      <c r="A54" s="456"/>
      <c r="B54" s="411"/>
      <c r="C54" s="1907"/>
      <c r="D54" s="1907"/>
      <c r="E54" s="1907"/>
      <c r="F54" s="1907"/>
      <c r="G54" s="1907"/>
      <c r="H54" s="1907"/>
      <c r="I54" s="1907"/>
      <c r="J54" s="1907"/>
      <c r="K54" s="1907"/>
      <c r="L54" s="1907"/>
      <c r="M54" s="1907"/>
      <c r="N54" s="292"/>
      <c r="O54" s="292"/>
      <c r="P54" s="292"/>
      <c r="Q54" s="292"/>
      <c r="R54" s="292"/>
      <c r="S54" s="292"/>
      <c r="T54" s="292"/>
      <c r="U54" s="292"/>
      <c r="V54" s="292"/>
      <c r="W54" s="292"/>
      <c r="X54" s="292"/>
      <c r="Y54" s="456"/>
    </row>
    <row r="55" spans="1:35">
      <c r="A55" s="493"/>
      <c r="B55" s="736"/>
      <c r="C55" s="1907"/>
      <c r="D55" s="1907"/>
      <c r="E55" s="1907"/>
      <c r="F55" s="1907"/>
      <c r="G55" s="1907"/>
      <c r="H55" s="1907"/>
      <c r="I55" s="1907"/>
      <c r="J55" s="1907"/>
      <c r="K55" s="1907"/>
      <c r="L55" s="1907"/>
      <c r="M55" s="1907"/>
      <c r="N55" s="292"/>
      <c r="O55" s="292"/>
      <c r="P55" s="292"/>
      <c r="Q55" s="292"/>
      <c r="R55" s="292"/>
      <c r="S55" s="292"/>
      <c r="T55" s="292"/>
      <c r="U55" s="292"/>
      <c r="V55" s="292"/>
      <c r="W55" s="292"/>
      <c r="X55" s="292"/>
      <c r="Y55" s="456"/>
    </row>
    <row r="56" spans="1:35" ht="9.9499999999999993" customHeight="1">
      <c r="A56" s="462"/>
      <c r="B56" s="285"/>
      <c r="C56" s="239"/>
      <c r="D56" s="239"/>
      <c r="E56" s="239"/>
      <c r="F56" s="239"/>
      <c r="G56" s="239"/>
      <c r="H56" s="239"/>
      <c r="I56" s="239"/>
      <c r="J56" s="239"/>
      <c r="K56" s="239"/>
      <c r="L56" s="239"/>
      <c r="M56" s="328"/>
      <c r="U56" s="803"/>
      <c r="V56" s="803"/>
      <c r="W56" s="803"/>
      <c r="X56" s="803"/>
      <c r="Y56" s="804"/>
      <c r="Z56" s="803"/>
      <c r="AA56" s="803"/>
      <c r="AB56" s="803"/>
      <c r="AC56" s="803"/>
      <c r="AD56" s="803"/>
      <c r="AE56" s="803"/>
      <c r="AF56" s="803"/>
    </row>
    <row r="57" spans="1:35" ht="5.0999999999999996" customHeight="1">
      <c r="A57" s="737"/>
      <c r="B57" s="737"/>
      <c r="C57" s="456"/>
      <c r="D57" s="738"/>
      <c r="E57" s="456"/>
      <c r="F57" s="456"/>
      <c r="G57" s="456"/>
      <c r="H57" s="456"/>
      <c r="I57" s="456"/>
      <c r="J57" s="456"/>
      <c r="K57" s="456"/>
      <c r="L57" s="456"/>
      <c r="M57" s="456"/>
      <c r="N57" s="456"/>
      <c r="O57" s="456"/>
      <c r="P57" s="456"/>
      <c r="Q57" s="456"/>
      <c r="R57" s="456"/>
      <c r="S57" s="456"/>
      <c r="T57" s="456"/>
      <c r="U57" s="804"/>
      <c r="V57" s="804"/>
      <c r="W57" s="804"/>
      <c r="X57" s="804"/>
      <c r="Y57" s="804"/>
      <c r="Z57" s="803"/>
      <c r="AA57" s="803"/>
      <c r="AB57" s="803"/>
      <c r="AC57" s="803"/>
      <c r="AD57" s="803"/>
      <c r="AE57" s="803"/>
      <c r="AF57" s="803"/>
    </row>
    <row r="58" spans="1:35">
      <c r="A58" s="284"/>
      <c r="B58" s="285"/>
      <c r="D58" s="308"/>
      <c r="E58" s="292"/>
      <c r="L58" s="142"/>
      <c r="M58" s="158" t="s">
        <v>631</v>
      </c>
      <c r="U58" s="803"/>
      <c r="V58" s="803"/>
      <c r="W58" s="803"/>
      <c r="X58" s="803"/>
      <c r="Y58" s="803"/>
      <c r="Z58" s="803"/>
      <c r="AA58" s="803"/>
      <c r="AB58" s="803"/>
      <c r="AC58" s="803"/>
      <c r="AD58" s="803"/>
      <c r="AE58" s="803"/>
      <c r="AF58" s="803"/>
    </row>
    <row r="59" spans="1:35">
      <c r="A59" s="541"/>
      <c r="B59" s="541"/>
      <c r="D59" s="308"/>
      <c r="E59" s="292"/>
      <c r="U59" s="803"/>
      <c r="V59" s="803"/>
      <c r="W59" s="803"/>
      <c r="X59" s="803"/>
      <c r="Y59" s="803"/>
      <c r="Z59" s="803"/>
      <c r="AA59" s="803"/>
      <c r="AB59" s="803"/>
      <c r="AC59" s="803"/>
      <c r="AD59" s="803"/>
      <c r="AE59" s="803"/>
      <c r="AF59" s="803"/>
    </row>
    <row r="60" spans="1:35" hidden="1">
      <c r="A60" s="284"/>
      <c r="B60" s="285"/>
      <c r="U60" s="803"/>
      <c r="V60" s="803"/>
      <c r="W60" s="803"/>
      <c r="X60" s="803"/>
      <c r="Y60" s="803"/>
      <c r="Z60" s="803"/>
      <c r="AA60" s="803"/>
      <c r="AB60" s="803"/>
      <c r="AC60" s="803"/>
      <c r="AD60" s="803"/>
      <c r="AE60" s="803"/>
      <c r="AF60" s="803"/>
    </row>
    <row r="61" spans="1:35" ht="15" hidden="1" customHeight="1">
      <c r="A61" s="612"/>
      <c r="B61" s="612"/>
      <c r="U61" s="803"/>
      <c r="V61" s="803"/>
      <c r="W61" s="803"/>
      <c r="X61" s="803"/>
      <c r="Y61" s="803"/>
      <c r="Z61" s="803"/>
      <c r="AA61" s="803"/>
      <c r="AB61" s="803"/>
      <c r="AC61" s="803"/>
      <c r="AD61" s="803"/>
      <c r="AE61" s="803"/>
      <c r="AF61" s="803"/>
    </row>
    <row r="62" spans="1:35" ht="15" hidden="1" customHeight="1">
      <c r="A62" s="1297"/>
      <c r="B62" s="1297"/>
      <c r="C62" s="582"/>
      <c r="D62" s="582"/>
      <c r="E62" s="582"/>
      <c r="F62" s="582"/>
      <c r="G62" s="292"/>
      <c r="H62" s="292"/>
      <c r="I62" s="292"/>
      <c r="J62" s="292"/>
      <c r="K62" s="292"/>
      <c r="L62" s="292"/>
      <c r="M62" s="292"/>
      <c r="N62" s="328"/>
      <c r="O62" s="328"/>
      <c r="P62" s="328"/>
      <c r="Q62" s="328"/>
      <c r="R62" s="328"/>
      <c r="S62" s="328"/>
      <c r="T62" s="328"/>
      <c r="U62" s="328"/>
      <c r="V62" s="328"/>
      <c r="W62" s="328"/>
      <c r="X62" s="328"/>
      <c r="Y62" s="803"/>
      <c r="Z62" s="803"/>
      <c r="AA62" s="803"/>
      <c r="AB62" s="803"/>
      <c r="AC62" s="803"/>
      <c r="AD62" s="803"/>
      <c r="AE62" s="803"/>
      <c r="AF62" s="803"/>
      <c r="AG62" s="696"/>
      <c r="AH62" s="334"/>
      <c r="AI62" s="334"/>
    </row>
    <row r="63" spans="1:35" ht="20.25" customHeight="1">
      <c r="A63" s="1918" t="s">
        <v>158</v>
      </c>
      <c r="B63" s="1918"/>
      <c r="C63" s="1918"/>
      <c r="D63" s="1918"/>
      <c r="E63" s="1918"/>
      <c r="F63" s="1918"/>
      <c r="G63" s="1918"/>
      <c r="H63" s="1918"/>
      <c r="I63" s="1918"/>
      <c r="J63" s="1918"/>
      <c r="K63" s="1918"/>
      <c r="L63" s="1918"/>
      <c r="M63" s="1918"/>
      <c r="N63" s="1918"/>
      <c r="O63" s="1294"/>
      <c r="P63" s="1294"/>
      <c r="Q63" s="805"/>
      <c r="R63" s="805"/>
      <c r="S63" s="805"/>
      <c r="T63" s="805"/>
      <c r="U63" s="328"/>
      <c r="V63" s="328"/>
      <c r="W63" s="328"/>
      <c r="X63" s="328"/>
      <c r="Y63" s="806"/>
      <c r="Z63" s="806"/>
      <c r="AA63" s="806"/>
      <c r="AB63" s="803"/>
      <c r="AC63" s="803"/>
      <c r="AD63" s="803"/>
      <c r="AE63" s="803"/>
      <c r="AF63" s="803"/>
      <c r="AG63" s="696"/>
      <c r="AH63" s="334"/>
      <c r="AI63" s="334"/>
    </row>
    <row r="64" spans="1:35" ht="5.0999999999999996" customHeight="1">
      <c r="A64" s="648"/>
      <c r="B64" s="1297"/>
      <c r="C64" s="582"/>
      <c r="D64" s="582"/>
      <c r="E64" s="582"/>
      <c r="F64" s="582"/>
      <c r="G64" s="292"/>
      <c r="H64" s="292"/>
      <c r="I64" s="292"/>
      <c r="J64" s="292"/>
      <c r="K64" s="292"/>
      <c r="L64" s="292"/>
      <c r="M64" s="292"/>
      <c r="N64" s="328"/>
      <c r="O64" s="328"/>
      <c r="P64" s="529"/>
      <c r="Q64" s="328"/>
      <c r="R64" s="328"/>
      <c r="S64" s="328"/>
      <c r="T64" s="328"/>
      <c r="U64" s="328"/>
      <c r="V64" s="328"/>
      <c r="W64" s="328"/>
      <c r="X64" s="328"/>
      <c r="Y64" s="806"/>
      <c r="Z64" s="806"/>
      <c r="AA64" s="806"/>
      <c r="AB64" s="803"/>
      <c r="AC64" s="803"/>
      <c r="AD64" s="803"/>
      <c r="AE64" s="803"/>
      <c r="AF64" s="803"/>
      <c r="AG64" s="696"/>
      <c r="AH64" s="334"/>
      <c r="AI64" s="334"/>
    </row>
    <row r="65" spans="1:41" ht="15" customHeight="1">
      <c r="A65" s="526"/>
      <c r="B65" s="412" t="s">
        <v>651</v>
      </c>
      <c r="C65" s="595"/>
      <c r="D65" s="595"/>
      <c r="E65" s="595"/>
      <c r="F65" s="595"/>
      <c r="G65" s="595"/>
      <c r="H65" s="595"/>
      <c r="I65" s="595"/>
      <c r="J65" s="595"/>
      <c r="K65" s="595"/>
      <c r="L65" s="595"/>
      <c r="M65" s="595"/>
      <c r="N65" s="501"/>
      <c r="O65" s="501"/>
      <c r="P65" s="529"/>
      <c r="Q65" s="328"/>
      <c r="R65" s="328"/>
      <c r="S65" s="328"/>
      <c r="T65" s="328"/>
      <c r="U65" s="328"/>
      <c r="V65" s="328"/>
      <c r="W65" s="328"/>
      <c r="X65" s="328"/>
      <c r="Y65" s="806"/>
      <c r="Z65" s="806"/>
      <c r="AA65" s="806"/>
      <c r="AB65" s="803"/>
      <c r="AC65" s="803"/>
      <c r="AD65" s="803"/>
      <c r="AE65" s="803"/>
      <c r="AF65" s="803"/>
      <c r="AG65" s="696"/>
      <c r="AH65" s="334"/>
      <c r="AI65" s="334"/>
    </row>
    <row r="66" spans="1:41" ht="5.0999999999999996" customHeight="1">
      <c r="A66" s="465"/>
      <c r="B66" s="292"/>
      <c r="C66" s="585"/>
      <c r="D66" s="585"/>
      <c r="E66" s="585"/>
      <c r="F66" s="297"/>
      <c r="G66" s="585"/>
      <c r="H66" s="585"/>
      <c r="I66" s="585"/>
      <c r="J66" s="585"/>
      <c r="K66" s="292"/>
      <c r="L66" s="292"/>
      <c r="M66" s="292"/>
      <c r="N66" s="328"/>
      <c r="O66" s="328"/>
      <c r="P66" s="529"/>
      <c r="Q66" s="328"/>
      <c r="R66" s="328"/>
      <c r="S66" s="328"/>
      <c r="T66" s="328"/>
      <c r="U66" s="328"/>
      <c r="V66" s="328"/>
      <c r="W66" s="328"/>
      <c r="X66" s="328"/>
      <c r="Y66" s="806"/>
      <c r="Z66" s="806"/>
      <c r="AA66" s="806"/>
      <c r="AB66" s="803"/>
      <c r="AC66" s="803"/>
      <c r="AD66" s="803"/>
      <c r="AE66" s="803"/>
      <c r="AF66" s="803"/>
      <c r="AG66" s="334"/>
      <c r="AH66" s="334"/>
      <c r="AI66" s="334"/>
    </row>
    <row r="67" spans="1:41" ht="14.25" customHeight="1">
      <c r="A67" s="465"/>
      <c r="B67" s="771" t="s">
        <v>159</v>
      </c>
      <c r="C67" s="598"/>
      <c r="D67" s="598"/>
      <c r="E67" s="598"/>
      <c r="F67" s="742"/>
      <c r="G67" s="598"/>
      <c r="H67" s="598"/>
      <c r="I67" s="598"/>
      <c r="J67" s="598"/>
      <c r="K67" s="411"/>
      <c r="L67" s="411"/>
      <c r="M67" s="411"/>
      <c r="N67" s="501"/>
      <c r="O67" s="501"/>
      <c r="P67" s="529"/>
      <c r="Q67" s="328"/>
      <c r="R67" s="328"/>
      <c r="S67" s="328"/>
      <c r="T67" s="328"/>
      <c r="U67" s="328"/>
      <c r="V67" s="328"/>
      <c r="W67" s="328"/>
      <c r="X67" s="328"/>
      <c r="Y67" s="806"/>
      <c r="Z67" s="806"/>
      <c r="AA67" s="806"/>
      <c r="AB67" s="803"/>
      <c r="AC67" s="803"/>
      <c r="AD67" s="803"/>
      <c r="AE67" s="803"/>
      <c r="AF67" s="803"/>
      <c r="AG67" s="334"/>
      <c r="AH67" s="334"/>
      <c r="AI67" s="334"/>
    </row>
    <row r="68" spans="1:41" ht="15" customHeight="1">
      <c r="A68" s="529"/>
      <c r="B68" s="2350" t="s">
        <v>1198</v>
      </c>
      <c r="C68" s="2350"/>
      <c r="D68" s="2350"/>
      <c r="E68" s="2350"/>
      <c r="F68" s="2350"/>
      <c r="G68" s="2350"/>
      <c r="H68" s="2350"/>
      <c r="I68" s="2350"/>
      <c r="J68" s="2350"/>
      <c r="K68" s="2350"/>
      <c r="L68" s="2350"/>
      <c r="M68" s="2350"/>
      <c r="N68" s="501"/>
      <c r="O68" s="501"/>
      <c r="P68" s="529"/>
      <c r="Q68" s="328"/>
      <c r="R68" s="328"/>
      <c r="S68" s="328"/>
      <c r="T68" s="328"/>
      <c r="U68" s="328"/>
      <c r="V68" s="328"/>
      <c r="W68" s="328"/>
      <c r="X68" s="328"/>
      <c r="Y68" s="806"/>
      <c r="Z68" s="806"/>
      <c r="AA68" s="806"/>
      <c r="AB68" s="803"/>
      <c r="AC68" s="803"/>
      <c r="AD68" s="803"/>
      <c r="AE68" s="803"/>
      <c r="AF68" s="803"/>
      <c r="AG68" s="328"/>
      <c r="AH68" s="328"/>
      <c r="AI68" s="328"/>
      <c r="AJ68" s="292"/>
      <c r="AK68" s="328"/>
      <c r="AL68" s="292"/>
      <c r="AM68" s="292"/>
      <c r="AN68" s="292"/>
    </row>
    <row r="69" spans="1:41" ht="15" customHeight="1">
      <c r="A69" s="529"/>
      <c r="B69" s="1919" t="s">
        <v>1199</v>
      </c>
      <c r="C69" s="1919"/>
      <c r="D69" s="1919"/>
      <c r="E69" s="1919"/>
      <c r="F69" s="1919"/>
      <c r="G69" s="1919"/>
      <c r="H69" s="1919"/>
      <c r="I69" s="1919"/>
      <c r="J69" s="1919"/>
      <c r="K69" s="1919"/>
      <c r="L69" s="1919"/>
      <c r="M69" s="1919"/>
      <c r="N69" s="1919"/>
      <c r="O69" s="1919"/>
      <c r="P69" s="807"/>
      <c r="Q69" s="744"/>
      <c r="R69" s="744"/>
      <c r="S69" s="744"/>
      <c r="T69" s="744"/>
      <c r="U69" s="744"/>
      <c r="V69" s="744"/>
      <c r="W69" s="808"/>
      <c r="X69" s="808"/>
      <c r="Y69" s="328"/>
      <c r="Z69" s="328"/>
      <c r="AA69" s="328"/>
      <c r="AB69" s="328"/>
      <c r="AC69" s="328"/>
      <c r="AD69" s="328"/>
      <c r="AE69" s="328"/>
      <c r="AF69" s="328"/>
      <c r="AG69" s="328"/>
      <c r="AH69" s="328"/>
      <c r="AI69" s="328"/>
      <c r="AJ69" s="328"/>
      <c r="AK69" s="292"/>
      <c r="AL69" s="328"/>
      <c r="AM69" s="292"/>
      <c r="AN69" s="292"/>
      <c r="AO69" s="292"/>
    </row>
    <row r="70" spans="1:41" ht="15" hidden="1" customHeight="1">
      <c r="A70" s="529"/>
      <c r="B70" s="744"/>
      <c r="C70" s="744"/>
      <c r="D70" s="744"/>
      <c r="E70" s="744"/>
      <c r="F70" s="744"/>
      <c r="G70" s="744"/>
      <c r="H70" s="744"/>
      <c r="I70" s="744"/>
      <c r="J70" s="744"/>
      <c r="K70" s="744"/>
      <c r="L70" s="744"/>
      <c r="M70" s="744"/>
      <c r="N70" s="744"/>
      <c r="O70" s="744"/>
      <c r="P70" s="807"/>
      <c r="Q70" s="744"/>
      <c r="R70" s="744"/>
      <c r="S70" s="744"/>
      <c r="T70" s="744"/>
      <c r="U70" s="744"/>
      <c r="V70" s="744"/>
      <c r="W70" s="744"/>
      <c r="X70" s="744"/>
      <c r="Y70" s="328"/>
      <c r="Z70" s="328"/>
      <c r="AA70" s="328"/>
      <c r="AB70" s="328"/>
      <c r="AC70" s="328"/>
      <c r="AD70" s="328"/>
      <c r="AE70" s="328"/>
      <c r="AF70" s="328"/>
      <c r="AG70" s="328"/>
      <c r="AH70" s="328"/>
      <c r="AI70" s="328"/>
      <c r="AJ70" s="328"/>
      <c r="AK70" s="292"/>
      <c r="AL70" s="328"/>
      <c r="AM70" s="292"/>
      <c r="AN70" s="292"/>
      <c r="AO70" s="292"/>
    </row>
    <row r="71" spans="1:41" ht="15" customHeight="1">
      <c r="A71" s="529"/>
      <c r="B71" s="1919" t="s">
        <v>1015</v>
      </c>
      <c r="C71" s="1919"/>
      <c r="D71" s="1919"/>
      <c r="E71" s="1919"/>
      <c r="F71" s="1919"/>
      <c r="G71" s="1919"/>
      <c r="H71" s="1919"/>
      <c r="I71" s="1919"/>
      <c r="J71" s="1919"/>
      <c r="K71" s="1919"/>
      <c r="L71" s="1919"/>
      <c r="M71" s="1919"/>
      <c r="N71" s="1919"/>
      <c r="O71" s="1919"/>
      <c r="P71" s="807"/>
      <c r="Q71" s="744"/>
      <c r="R71" s="744"/>
      <c r="S71" s="744"/>
      <c r="T71" s="744"/>
      <c r="U71" s="744"/>
      <c r="V71" s="744"/>
      <c r="W71" s="808"/>
      <c r="X71" s="808"/>
      <c r="Y71" s="328"/>
      <c r="Z71" s="328"/>
      <c r="AA71" s="328"/>
      <c r="AB71" s="328"/>
      <c r="AC71" s="328"/>
      <c r="AD71" s="328"/>
      <c r="AE71" s="328"/>
      <c r="AF71" s="328"/>
      <c r="AG71" s="328"/>
      <c r="AH71" s="328"/>
      <c r="AI71" s="328"/>
      <c r="AJ71" s="292"/>
      <c r="AK71" s="328"/>
      <c r="AL71" s="292"/>
      <c r="AM71" s="292"/>
      <c r="AN71" s="292"/>
    </row>
    <row r="72" spans="1:41" hidden="1">
      <c r="A72" s="529"/>
      <c r="B72" s="744"/>
      <c r="C72" s="744"/>
      <c r="D72" s="744"/>
      <c r="E72" s="744"/>
      <c r="F72" s="744"/>
      <c r="G72" s="744"/>
      <c r="H72" s="744"/>
      <c r="I72" s="744"/>
      <c r="J72" s="744"/>
      <c r="K72" s="744"/>
      <c r="L72" s="744"/>
      <c r="M72" s="744"/>
      <c r="N72" s="744"/>
      <c r="O72" s="744"/>
      <c r="P72" s="807"/>
      <c r="Q72" s="744"/>
      <c r="R72" s="744"/>
      <c r="S72" s="744"/>
      <c r="T72" s="744"/>
      <c r="U72" s="744"/>
      <c r="V72" s="744"/>
      <c r="W72" s="744"/>
      <c r="X72" s="744"/>
      <c r="Y72" s="806"/>
      <c r="Z72" s="806"/>
      <c r="AA72" s="806"/>
      <c r="AB72" s="803"/>
      <c r="AC72" s="803"/>
      <c r="AD72" s="803"/>
      <c r="AE72" s="803"/>
      <c r="AF72" s="803"/>
      <c r="AG72" s="328"/>
      <c r="AH72" s="328"/>
      <c r="AI72" s="328"/>
      <c r="AJ72" s="292"/>
      <c r="AK72" s="328"/>
      <c r="AL72" s="292"/>
      <c r="AM72" s="292"/>
      <c r="AN72" s="292"/>
    </row>
    <row r="73" spans="1:41" ht="9.9499999999999993" customHeight="1">
      <c r="A73" s="530"/>
      <c r="B73" s="1314"/>
      <c r="C73" s="1314"/>
      <c r="D73" s="1314"/>
      <c r="E73" s="1314"/>
      <c r="F73" s="1314"/>
      <c r="G73" s="1314"/>
      <c r="H73" s="1314"/>
      <c r="I73" s="1314"/>
      <c r="J73" s="1314"/>
      <c r="K73" s="1314"/>
      <c r="L73" s="1314"/>
      <c r="M73" s="1314"/>
      <c r="N73" s="328"/>
      <c r="O73" s="328"/>
      <c r="P73" s="529"/>
      <c r="Q73" s="328"/>
      <c r="R73" s="328"/>
      <c r="S73" s="328"/>
      <c r="T73" s="328"/>
      <c r="U73" s="328"/>
      <c r="V73" s="328"/>
      <c r="W73" s="328"/>
      <c r="X73" s="328"/>
      <c r="Y73" s="806"/>
      <c r="Z73" s="806"/>
      <c r="AA73" s="806"/>
      <c r="AB73" s="803"/>
      <c r="AC73" s="803"/>
      <c r="AD73" s="803"/>
      <c r="AE73" s="803"/>
      <c r="AF73" s="803"/>
      <c r="AG73" s="328"/>
      <c r="AH73" s="328"/>
      <c r="AI73" s="328"/>
      <c r="AJ73" s="292"/>
      <c r="AK73" s="328"/>
      <c r="AL73" s="292"/>
      <c r="AM73" s="292"/>
      <c r="AN73" s="292"/>
    </row>
    <row r="74" spans="1:41" ht="15.75" customHeight="1">
      <c r="A74" s="530"/>
      <c r="B74" s="1315"/>
      <c r="C74" s="772" t="s">
        <v>639</v>
      </c>
      <c r="D74" s="1314"/>
      <c r="E74" s="1314"/>
      <c r="F74" s="1314"/>
      <c r="G74" s="1314"/>
      <c r="H74" s="1314"/>
      <c r="I74" s="809"/>
      <c r="J74" s="809"/>
      <c r="K74" s="809"/>
      <c r="L74" s="809"/>
      <c r="M74" s="809"/>
      <c r="N74" s="328"/>
      <c r="O74" s="328"/>
      <c r="P74" s="529"/>
      <c r="Q74" s="328"/>
      <c r="R74" s="328"/>
      <c r="S74" s="328"/>
      <c r="T74" s="328"/>
      <c r="U74" s="328"/>
      <c r="V74" s="328"/>
      <c r="W74" s="328"/>
      <c r="X74" s="328"/>
      <c r="Y74" s="328"/>
      <c r="Z74" s="328"/>
      <c r="AA74" s="328"/>
      <c r="AB74" s="328"/>
      <c r="AC74" s="328"/>
      <c r="AD74" s="328"/>
      <c r="AE74" s="328"/>
      <c r="AF74" s="328"/>
      <c r="AG74" s="328"/>
      <c r="AH74" s="328"/>
      <c r="AI74" s="328"/>
      <c r="AJ74" s="292"/>
      <c r="AK74" s="328"/>
      <c r="AL74" s="292"/>
      <c r="AM74" s="292"/>
      <c r="AN74" s="292"/>
    </row>
    <row r="75" spans="1:41" ht="15.75" customHeight="1">
      <c r="A75" s="530"/>
      <c r="B75" s="1315"/>
      <c r="C75" s="810" t="s">
        <v>372</v>
      </c>
      <c r="D75" s="810" t="s">
        <v>373</v>
      </c>
      <c r="E75" s="810" t="s">
        <v>374</v>
      </c>
      <c r="F75" s="810" t="s">
        <v>375</v>
      </c>
      <c r="G75" s="810" t="s">
        <v>376</v>
      </c>
      <c r="H75" s="810" t="s">
        <v>377</v>
      </c>
      <c r="I75" s="2390" t="s">
        <v>371</v>
      </c>
      <c r="J75" s="2391"/>
      <c r="K75" s="2391"/>
      <c r="L75" s="2391"/>
      <c r="M75" s="2391"/>
      <c r="N75" s="2391"/>
      <c r="O75" s="2391"/>
      <c r="P75" s="811"/>
      <c r="Q75" s="749"/>
      <c r="R75" s="749"/>
      <c r="S75" s="749"/>
      <c r="T75" s="749"/>
      <c r="U75" s="749"/>
      <c r="V75" s="749"/>
      <c r="W75" s="812"/>
      <c r="X75" s="812"/>
      <c r="Y75" s="328"/>
      <c r="Z75" s="328"/>
      <c r="AA75" s="328"/>
      <c r="AB75" s="328"/>
      <c r="AC75" s="328"/>
      <c r="AD75" s="328"/>
      <c r="AE75" s="328"/>
      <c r="AF75" s="328"/>
      <c r="AG75" s="328"/>
      <c r="AH75" s="328"/>
      <c r="AI75" s="328"/>
      <c r="AJ75" s="292"/>
      <c r="AK75" s="328"/>
      <c r="AL75" s="292"/>
      <c r="AM75" s="292"/>
      <c r="AN75" s="292"/>
    </row>
    <row r="76" spans="1:41" ht="15.75" customHeight="1">
      <c r="A76" s="530"/>
      <c r="B76" s="1315"/>
      <c r="C76" s="604"/>
      <c r="D76" s="604"/>
      <c r="E76" s="604"/>
      <c r="F76" s="604"/>
      <c r="G76" s="604"/>
      <c r="H76" s="604"/>
      <c r="I76" s="2390"/>
      <c r="J76" s="2391"/>
      <c r="K76" s="2391"/>
      <c r="L76" s="2391"/>
      <c r="M76" s="2391"/>
      <c r="N76" s="2391"/>
      <c r="O76" s="2391"/>
      <c r="P76" s="811"/>
      <c r="Q76" s="749"/>
      <c r="R76" s="749"/>
      <c r="S76" s="749"/>
      <c r="T76" s="749"/>
      <c r="U76" s="749"/>
      <c r="V76" s="749"/>
      <c r="W76" s="812"/>
      <c r="X76" s="812"/>
      <c r="Y76" s="328"/>
      <c r="Z76" s="328"/>
      <c r="AA76" s="328"/>
      <c r="AB76" s="328"/>
      <c r="AC76" s="328"/>
      <c r="AD76" s="328"/>
      <c r="AE76" s="328"/>
      <c r="AF76" s="328"/>
      <c r="AG76" s="328"/>
      <c r="AH76" s="328"/>
      <c r="AI76" s="328"/>
      <c r="AJ76" s="292"/>
      <c r="AK76" s="328"/>
      <c r="AL76" s="292"/>
      <c r="AM76" s="292"/>
      <c r="AN76" s="292"/>
    </row>
    <row r="77" spans="1:41" ht="15.75" customHeight="1">
      <c r="A77" s="530"/>
      <c r="B77" s="1315"/>
      <c r="C77" s="772" t="s">
        <v>640</v>
      </c>
      <c r="D77" s="1315"/>
      <c r="E77" s="1315"/>
      <c r="F77" s="1315"/>
      <c r="G77" s="1315"/>
      <c r="H77" s="1315"/>
      <c r="I77" s="813"/>
      <c r="J77" s="813"/>
      <c r="K77" s="813"/>
      <c r="L77" s="813"/>
      <c r="M77" s="813"/>
      <c r="N77" s="813"/>
      <c r="O77" s="813"/>
      <c r="P77" s="814"/>
      <c r="Q77" s="813"/>
      <c r="R77" s="813"/>
      <c r="S77" s="813"/>
      <c r="T77" s="813"/>
      <c r="U77" s="813"/>
      <c r="V77" s="813"/>
      <c r="W77" s="813"/>
      <c r="X77" s="813"/>
      <c r="Y77" s="328"/>
      <c r="Z77" s="328"/>
      <c r="AA77" s="328"/>
      <c r="AB77" s="328"/>
      <c r="AC77" s="328"/>
      <c r="AD77" s="328"/>
      <c r="AE77" s="328"/>
      <c r="AF77" s="328"/>
      <c r="AG77" s="328"/>
      <c r="AH77" s="328"/>
      <c r="AI77" s="328"/>
      <c r="AJ77" s="292"/>
      <c r="AK77" s="328"/>
      <c r="AL77" s="292"/>
      <c r="AM77" s="292"/>
      <c r="AN77" s="292"/>
    </row>
    <row r="78" spans="1:41" ht="12.75" customHeight="1">
      <c r="A78" s="530"/>
      <c r="B78" s="1315"/>
      <c r="C78" s="810" t="s">
        <v>380</v>
      </c>
      <c r="D78" s="810" t="s">
        <v>381</v>
      </c>
      <c r="E78" s="810" t="s">
        <v>382</v>
      </c>
      <c r="F78" s="810" t="s">
        <v>383</v>
      </c>
      <c r="G78" s="810" t="s">
        <v>384</v>
      </c>
      <c r="H78" s="810" t="s">
        <v>385</v>
      </c>
      <c r="I78" s="2390" t="s">
        <v>379</v>
      </c>
      <c r="J78" s="2391"/>
      <c r="K78" s="2391"/>
      <c r="L78" s="2391"/>
      <c r="M78" s="2391"/>
      <c r="N78" s="2391"/>
      <c r="O78" s="2391"/>
      <c r="P78" s="711"/>
      <c r="Q78" s="755"/>
      <c r="R78" s="755"/>
      <c r="S78" s="755"/>
      <c r="T78" s="755"/>
      <c r="U78" s="755"/>
      <c r="V78" s="755"/>
      <c r="W78" s="815"/>
      <c r="X78" s="815"/>
      <c r="Y78" s="328"/>
      <c r="Z78" s="328"/>
      <c r="AA78" s="328"/>
      <c r="AB78" s="328"/>
      <c r="AC78" s="328"/>
      <c r="AD78" s="328"/>
      <c r="AE78" s="328"/>
      <c r="AF78" s="328"/>
      <c r="AG78" s="328"/>
      <c r="AH78" s="328"/>
      <c r="AI78" s="328"/>
      <c r="AJ78" s="292"/>
      <c r="AK78" s="328"/>
      <c r="AL78" s="292"/>
      <c r="AM78" s="292"/>
      <c r="AN78" s="292"/>
    </row>
    <row r="79" spans="1:41" ht="15.75" customHeight="1">
      <c r="A79" s="530"/>
      <c r="B79" s="1315"/>
      <c r="C79" s="604"/>
      <c r="D79" s="604"/>
      <c r="E79" s="604"/>
      <c r="F79" s="604"/>
      <c r="G79" s="604"/>
      <c r="H79" s="604"/>
      <c r="I79" s="2390"/>
      <c r="J79" s="2391"/>
      <c r="K79" s="2391"/>
      <c r="L79" s="2391"/>
      <c r="M79" s="2391"/>
      <c r="N79" s="2391"/>
      <c r="O79" s="2391"/>
      <c r="P79" s="711"/>
      <c r="Q79" s="755"/>
      <c r="R79" s="755"/>
      <c r="S79" s="755"/>
      <c r="T79" s="755"/>
      <c r="U79" s="755"/>
      <c r="V79" s="755"/>
      <c r="W79" s="815"/>
      <c r="X79" s="815"/>
      <c r="Y79" s="328"/>
      <c r="Z79" s="328"/>
      <c r="AA79" s="328"/>
      <c r="AB79" s="328"/>
      <c r="AC79" s="328"/>
      <c r="AD79" s="328"/>
      <c r="AE79" s="328"/>
      <c r="AF79" s="328"/>
      <c r="AG79" s="328"/>
      <c r="AH79" s="328"/>
      <c r="AI79" s="328"/>
      <c r="AJ79" s="292"/>
      <c r="AK79" s="328"/>
      <c r="AL79" s="292"/>
      <c r="AM79" s="292"/>
      <c r="AN79" s="292"/>
    </row>
    <row r="80" spans="1:41" ht="9.9499999999999993" customHeight="1">
      <c r="A80" s="530"/>
      <c r="B80" s="1314"/>
      <c r="C80" s="1314"/>
      <c r="D80" s="1314"/>
      <c r="E80" s="1314"/>
      <c r="F80" s="1314"/>
      <c r="G80" s="1314"/>
      <c r="H80" s="1314"/>
      <c r="I80" s="813"/>
      <c r="J80" s="813"/>
      <c r="K80" s="813"/>
      <c r="L80" s="813"/>
      <c r="M80" s="813"/>
      <c r="N80" s="328"/>
      <c r="O80" s="328"/>
      <c r="P80" s="529"/>
      <c r="Q80" s="328"/>
      <c r="R80" s="328"/>
      <c r="S80" s="328"/>
      <c r="T80" s="328"/>
      <c r="U80" s="328"/>
      <c r="V80" s="328"/>
      <c r="W80" s="328"/>
      <c r="X80" s="328"/>
      <c r="Y80" s="328"/>
      <c r="Z80" s="328"/>
      <c r="AA80" s="328"/>
      <c r="AB80" s="328"/>
      <c r="AC80" s="328"/>
      <c r="AD80" s="328"/>
      <c r="AE80" s="328"/>
      <c r="AF80" s="328"/>
      <c r="AG80" s="328"/>
      <c r="AH80" s="328"/>
      <c r="AI80" s="328"/>
      <c r="AJ80" s="292"/>
      <c r="AK80" s="328"/>
      <c r="AL80" s="292"/>
      <c r="AM80" s="292"/>
      <c r="AN80" s="292"/>
    </row>
    <row r="81" spans="1:40" ht="15" customHeight="1">
      <c r="A81" s="530"/>
      <c r="B81" s="2176" t="s">
        <v>1016</v>
      </c>
      <c r="C81" s="2176"/>
      <c r="D81" s="2176"/>
      <c r="E81" s="2176"/>
      <c r="F81" s="2176"/>
      <c r="G81" s="2176"/>
      <c r="H81" s="2176"/>
      <c r="I81" s="2176"/>
      <c r="J81" s="2176"/>
      <c r="K81" s="2176"/>
      <c r="L81" s="2176"/>
      <c r="M81" s="2176"/>
      <c r="N81" s="2176"/>
      <c r="O81" s="2176"/>
      <c r="P81" s="711"/>
      <c r="Q81" s="755"/>
      <c r="R81" s="755"/>
      <c r="S81" s="755"/>
      <c r="T81" s="755"/>
      <c r="U81" s="755"/>
      <c r="V81" s="755"/>
      <c r="W81" s="816"/>
      <c r="X81" s="816"/>
      <c r="Y81" s="806"/>
      <c r="Z81" s="806"/>
      <c r="AA81" s="806"/>
      <c r="AB81" s="803"/>
      <c r="AC81" s="803"/>
      <c r="AD81" s="803"/>
      <c r="AE81" s="803"/>
      <c r="AF81" s="803"/>
      <c r="AG81" s="328"/>
      <c r="AH81" s="328"/>
      <c r="AI81" s="328"/>
      <c r="AJ81" s="292"/>
      <c r="AK81" s="328"/>
      <c r="AL81" s="292"/>
      <c r="AM81" s="292"/>
      <c r="AN81" s="292"/>
    </row>
    <row r="82" spans="1:40" ht="22.5" customHeight="1">
      <c r="A82" s="648"/>
      <c r="B82" s="302" t="s">
        <v>341</v>
      </c>
      <c r="C82" s="582"/>
      <c r="D82" s="582"/>
      <c r="E82" s="582"/>
      <c r="F82" s="582"/>
      <c r="G82" s="292"/>
      <c r="H82" s="292"/>
      <c r="I82" s="292"/>
      <c r="J82" s="328"/>
      <c r="K82" s="328"/>
      <c r="L82" s="292"/>
      <c r="M82" s="292"/>
      <c r="N82" s="328"/>
      <c r="O82" s="328"/>
      <c r="P82" s="529"/>
      <c r="Q82" s="328"/>
      <c r="R82" s="328"/>
      <c r="S82" s="328"/>
      <c r="T82" s="328"/>
      <c r="U82" s="328"/>
      <c r="V82" s="328"/>
      <c r="W82" s="328"/>
      <c r="X82" s="328"/>
      <c r="Y82" s="556"/>
      <c r="Z82" s="556"/>
      <c r="AA82" s="556"/>
      <c r="AB82" s="696"/>
      <c r="AC82" s="696"/>
      <c r="AD82" s="696"/>
      <c r="AE82" s="696"/>
      <c r="AF82" s="696"/>
      <c r="AG82" s="696"/>
      <c r="AH82" s="334"/>
      <c r="AI82" s="334"/>
    </row>
    <row r="83" spans="1:40" ht="15" customHeight="1">
      <c r="A83" s="465"/>
      <c r="B83" s="2173" t="s">
        <v>6</v>
      </c>
      <c r="C83" s="2348" t="s">
        <v>898</v>
      </c>
      <c r="D83" s="2348"/>
      <c r="E83" s="2348"/>
      <c r="F83" s="2348"/>
      <c r="G83" s="2348"/>
      <c r="H83" s="2348"/>
      <c r="I83" s="2348" t="s">
        <v>901</v>
      </c>
      <c r="J83" s="2348"/>
      <c r="K83" s="2348"/>
      <c r="L83" s="2348"/>
      <c r="M83" s="2348"/>
      <c r="N83" s="2348"/>
      <c r="O83" s="817"/>
      <c r="P83" s="818"/>
      <c r="Q83" s="817"/>
      <c r="R83" s="817"/>
      <c r="S83" s="817"/>
      <c r="T83" s="817"/>
      <c r="U83" s="328"/>
      <c r="V83" s="328"/>
      <c r="W83" s="328"/>
      <c r="X83" s="328"/>
      <c r="Y83" s="611"/>
      <c r="Z83" s="611"/>
      <c r="AA83" s="611"/>
      <c r="AB83" s="695"/>
      <c r="AC83" s="695"/>
      <c r="AD83" s="695"/>
      <c r="AE83" s="695"/>
      <c r="AF83" s="695"/>
      <c r="AG83" s="695"/>
      <c r="AH83" s="334"/>
      <c r="AI83" s="334"/>
    </row>
    <row r="84" spans="1:40" ht="15" customHeight="1">
      <c r="A84" s="465"/>
      <c r="B84" s="2177"/>
      <c r="C84" s="776">
        <v>1</v>
      </c>
      <c r="D84" s="776">
        <v>2</v>
      </c>
      <c r="E84" s="776">
        <v>3</v>
      </c>
      <c r="F84" s="776">
        <v>4</v>
      </c>
      <c r="G84" s="776">
        <v>5</v>
      </c>
      <c r="H84" s="776">
        <v>6</v>
      </c>
      <c r="I84" s="776" t="s">
        <v>88</v>
      </c>
      <c r="J84" s="776" t="s">
        <v>336</v>
      </c>
      <c r="K84" s="776" t="s">
        <v>337</v>
      </c>
      <c r="L84" s="776" t="s">
        <v>356</v>
      </c>
      <c r="M84" s="776" t="s">
        <v>357</v>
      </c>
      <c r="N84" s="776" t="s">
        <v>386</v>
      </c>
      <c r="O84" s="625"/>
      <c r="P84" s="819"/>
      <c r="Q84" s="625"/>
      <c r="R84" s="625"/>
      <c r="S84" s="625"/>
      <c r="T84" s="625"/>
      <c r="U84" s="328"/>
      <c r="V84" s="328"/>
      <c r="W84" s="328"/>
      <c r="X84" s="328"/>
      <c r="Y84" s="494"/>
      <c r="Z84" s="494"/>
      <c r="AA84" s="494"/>
      <c r="AB84" s="1307"/>
      <c r="AC84" s="1307"/>
      <c r="AD84" s="1307"/>
      <c r="AE84" s="1307"/>
      <c r="AF84" s="1307"/>
      <c r="AG84" s="1307"/>
      <c r="AH84" s="334"/>
      <c r="AI84" s="334"/>
    </row>
    <row r="85" spans="1:40" ht="15" customHeight="1">
      <c r="A85" s="465"/>
      <c r="B85" s="2174"/>
      <c r="C85" s="1336" t="s">
        <v>387</v>
      </c>
      <c r="D85" s="1336" t="s">
        <v>388</v>
      </c>
      <c r="E85" s="1336" t="s">
        <v>388</v>
      </c>
      <c r="F85" s="1336" t="s">
        <v>388</v>
      </c>
      <c r="G85" s="1336" t="s">
        <v>388</v>
      </c>
      <c r="H85" s="1336" t="s">
        <v>388</v>
      </c>
      <c r="I85" s="777" t="s">
        <v>145</v>
      </c>
      <c r="J85" s="777" t="s">
        <v>145</v>
      </c>
      <c r="K85" s="777" t="s">
        <v>145</v>
      </c>
      <c r="L85" s="777" t="s">
        <v>145</v>
      </c>
      <c r="M85" s="777" t="s">
        <v>145</v>
      </c>
      <c r="N85" s="777" t="s">
        <v>145</v>
      </c>
      <c r="O85" s="537"/>
      <c r="P85" s="669"/>
      <c r="Q85" s="537"/>
      <c r="R85" s="537"/>
      <c r="S85" s="537"/>
      <c r="T85" s="537"/>
      <c r="U85" s="328"/>
      <c r="V85" s="328"/>
      <c r="W85" s="328"/>
      <c r="X85" s="328"/>
      <c r="Y85" s="494"/>
      <c r="Z85" s="494"/>
      <c r="AA85" s="494"/>
      <c r="AB85" s="1307"/>
      <c r="AC85" s="1307"/>
      <c r="AD85" s="1307"/>
      <c r="AE85" s="1307"/>
      <c r="AF85" s="1307"/>
      <c r="AG85" s="1307"/>
      <c r="AH85" s="334"/>
      <c r="AI85" s="334"/>
    </row>
    <row r="86" spans="1:40" ht="15" customHeight="1">
      <c r="A86" s="465"/>
      <c r="B86" s="721" t="str">
        <f>IF('Bendras vertinimas'!$B$20="","",'Bendras vertinimas'!$B$20)</f>
        <v>Tiekėjas 1</v>
      </c>
      <c r="C86" s="235"/>
      <c r="D86" s="235"/>
      <c r="E86" s="235"/>
      <c r="F86" s="235"/>
      <c r="G86" s="235"/>
      <c r="H86" s="235"/>
      <c r="I86" s="778">
        <f>IF(C86&lt;C$76,"",IF(C86&gt;=C$79,C$79,C86))</f>
        <v>0</v>
      </c>
      <c r="J86" s="778">
        <f t="shared" ref="J86:N86" si="2">IF(D86&lt;D$76,"",IF(D86&gt;=D$79,D$79,D86))</f>
        <v>0</v>
      </c>
      <c r="K86" s="778">
        <f t="shared" si="2"/>
        <v>0</v>
      </c>
      <c r="L86" s="778">
        <f t="shared" si="2"/>
        <v>0</v>
      </c>
      <c r="M86" s="778">
        <f t="shared" si="2"/>
        <v>0</v>
      </c>
      <c r="N86" s="778">
        <f t="shared" si="2"/>
        <v>0</v>
      </c>
      <c r="O86" s="328"/>
      <c r="P86" s="529"/>
      <c r="Q86" s="328"/>
      <c r="R86" s="328"/>
      <c r="S86" s="328"/>
      <c r="T86" s="328"/>
      <c r="U86" s="328"/>
      <c r="V86" s="328"/>
      <c r="W86" s="328"/>
      <c r="X86" s="328"/>
      <c r="Y86" s="494"/>
      <c r="Z86" s="494"/>
      <c r="AA86" s="494"/>
      <c r="AB86" s="452">
        <f t="shared" ref="AB86:AB105" si="3">IF(C86="",0,IF(OR(C86&lt;C$76),1,0))</f>
        <v>0</v>
      </c>
      <c r="AC86" s="452">
        <f t="shared" ref="AC86:AC105" si="4">IF(D86="",0,IF(OR(D86&lt;D$76),1,0))</f>
        <v>0</v>
      </c>
      <c r="AD86" s="452">
        <f t="shared" ref="AD86:AD105" si="5">IF(E86="",0,IF(OR(E86&lt;E$76),1,0))</f>
        <v>0</v>
      </c>
      <c r="AE86" s="452">
        <f t="shared" ref="AE86:AE105" si="6">IF(F86="",0,IF(OR(F86&lt;F$76),1,0))</f>
        <v>0</v>
      </c>
      <c r="AF86" s="452">
        <f t="shared" ref="AF86:AF105" si="7">IF(G86="",0,IF(OR(G86&lt;G$76),1,0))</f>
        <v>0</v>
      </c>
      <c r="AG86" s="452">
        <f t="shared" ref="AG86:AG105" si="8">IF(H86="",0,IF(OR(H86&lt;H$76),1,0))</f>
        <v>0</v>
      </c>
      <c r="AJ86" s="292"/>
      <c r="AK86" s="292"/>
    </row>
    <row r="87" spans="1:40" ht="15" customHeight="1">
      <c r="A87" s="465"/>
      <c r="B87" s="721" t="str">
        <f>IF('Bendras vertinimas'!$B$21="","",'Bendras vertinimas'!$B$21)</f>
        <v>Tiekėjas 2</v>
      </c>
      <c r="C87" s="235"/>
      <c r="D87" s="235"/>
      <c r="E87" s="235"/>
      <c r="F87" s="235"/>
      <c r="G87" s="235"/>
      <c r="H87" s="235"/>
      <c r="I87" s="778">
        <f t="shared" ref="I87:I105" si="9">IF(C87&lt;C$76,"",IF(C87&gt;=C$79,C$79,C87))</f>
        <v>0</v>
      </c>
      <c r="J87" s="778">
        <f t="shared" ref="J87:J105" si="10">IF(D87&lt;D$76,"",IF(D87&gt;=D$79,D$79,D87))</f>
        <v>0</v>
      </c>
      <c r="K87" s="778">
        <f t="shared" ref="K87:K105" si="11">IF(E87&lt;E$76,"",IF(E87&gt;=E$79,E$79,E87))</f>
        <v>0</v>
      </c>
      <c r="L87" s="778">
        <f t="shared" ref="L87:L105" si="12">IF(F87&lt;F$76,"",IF(F87&gt;=F$79,F$79,F87))</f>
        <v>0</v>
      </c>
      <c r="M87" s="778">
        <f t="shared" ref="M87:M105" si="13">IF(G87&lt;G$76,"",IF(G87&gt;=G$79,G$79,G87))</f>
        <v>0</v>
      </c>
      <c r="N87" s="778">
        <f t="shared" ref="N87:N105" si="14">IF(H87&lt;H$76,"",IF(H87&gt;=H$79,H$79,H87))</f>
        <v>0</v>
      </c>
      <c r="O87" s="328"/>
      <c r="P87" s="529"/>
      <c r="Q87" s="328"/>
      <c r="R87" s="328"/>
      <c r="S87" s="328"/>
      <c r="T87" s="328"/>
      <c r="U87" s="328"/>
      <c r="V87" s="328"/>
      <c r="W87" s="328"/>
      <c r="X87" s="328"/>
      <c r="Y87" s="611"/>
      <c r="Z87" s="611"/>
      <c r="AA87" s="611"/>
      <c r="AB87" s="452">
        <f t="shared" si="3"/>
        <v>0</v>
      </c>
      <c r="AC87" s="452">
        <f t="shared" si="4"/>
        <v>0</v>
      </c>
      <c r="AD87" s="452">
        <f t="shared" si="5"/>
        <v>0</v>
      </c>
      <c r="AE87" s="452">
        <f t="shared" si="6"/>
        <v>0</v>
      </c>
      <c r="AF87" s="452">
        <f t="shared" si="7"/>
        <v>0</v>
      </c>
      <c r="AG87" s="452">
        <f t="shared" si="8"/>
        <v>0</v>
      </c>
      <c r="AJ87" s="292"/>
      <c r="AK87" s="292"/>
    </row>
    <row r="88" spans="1:40" ht="15" customHeight="1">
      <c r="A88" s="465"/>
      <c r="B88" s="721" t="str">
        <f>IF('Bendras vertinimas'!$B$22="","",'Bendras vertinimas'!$B$22)</f>
        <v>Tiekėjas 3</v>
      </c>
      <c r="C88" s="235"/>
      <c r="D88" s="235"/>
      <c r="E88" s="235"/>
      <c r="F88" s="235"/>
      <c r="G88" s="235"/>
      <c r="H88" s="235"/>
      <c r="I88" s="778">
        <f t="shared" si="9"/>
        <v>0</v>
      </c>
      <c r="J88" s="778">
        <f t="shared" si="10"/>
        <v>0</v>
      </c>
      <c r="K88" s="778">
        <f t="shared" si="11"/>
        <v>0</v>
      </c>
      <c r="L88" s="778">
        <f t="shared" si="12"/>
        <v>0</v>
      </c>
      <c r="M88" s="778">
        <f t="shared" si="13"/>
        <v>0</v>
      </c>
      <c r="N88" s="778">
        <f t="shared" si="14"/>
        <v>0</v>
      </c>
      <c r="O88" s="328"/>
      <c r="P88" s="529"/>
      <c r="Q88" s="328"/>
      <c r="R88" s="328"/>
      <c r="S88" s="328"/>
      <c r="T88" s="328"/>
      <c r="U88" s="328"/>
      <c r="V88" s="328"/>
      <c r="W88" s="328"/>
      <c r="X88" s="328"/>
      <c r="Y88" s="494"/>
      <c r="Z88" s="494"/>
      <c r="AA88" s="494"/>
      <c r="AB88" s="452">
        <f t="shared" si="3"/>
        <v>0</v>
      </c>
      <c r="AC88" s="452">
        <f t="shared" si="4"/>
        <v>0</v>
      </c>
      <c r="AD88" s="452">
        <f t="shared" si="5"/>
        <v>0</v>
      </c>
      <c r="AE88" s="452">
        <f t="shared" si="6"/>
        <v>0</v>
      </c>
      <c r="AF88" s="452">
        <f t="shared" si="7"/>
        <v>0</v>
      </c>
      <c r="AG88" s="452">
        <f t="shared" si="8"/>
        <v>0</v>
      </c>
      <c r="AJ88" s="292"/>
      <c r="AK88" s="292"/>
    </row>
    <row r="89" spans="1:40" ht="15" customHeight="1">
      <c r="A89" s="465"/>
      <c r="B89" s="721" t="str">
        <f>IF('Bendras vertinimas'!$B$23="","",'Bendras vertinimas'!$B$23)</f>
        <v>Tiekėjas 4</v>
      </c>
      <c r="C89" s="235"/>
      <c r="D89" s="235"/>
      <c r="E89" s="235"/>
      <c r="F89" s="235"/>
      <c r="G89" s="235"/>
      <c r="H89" s="235"/>
      <c r="I89" s="778">
        <f t="shared" si="9"/>
        <v>0</v>
      </c>
      <c r="J89" s="778">
        <f t="shared" si="10"/>
        <v>0</v>
      </c>
      <c r="K89" s="778">
        <f t="shared" si="11"/>
        <v>0</v>
      </c>
      <c r="L89" s="778">
        <f t="shared" si="12"/>
        <v>0</v>
      </c>
      <c r="M89" s="778">
        <f t="shared" si="13"/>
        <v>0</v>
      </c>
      <c r="N89" s="778">
        <f t="shared" si="14"/>
        <v>0</v>
      </c>
      <c r="O89" s="328"/>
      <c r="P89" s="529"/>
      <c r="Q89" s="328"/>
      <c r="R89" s="328"/>
      <c r="S89" s="328"/>
      <c r="T89" s="328"/>
      <c r="U89" s="328"/>
      <c r="V89" s="328"/>
      <c r="W89" s="328"/>
      <c r="X89" s="328"/>
      <c r="Y89" s="494"/>
      <c r="Z89" s="494"/>
      <c r="AA89" s="494"/>
      <c r="AB89" s="452">
        <f t="shared" si="3"/>
        <v>0</v>
      </c>
      <c r="AC89" s="452">
        <f t="shared" si="4"/>
        <v>0</v>
      </c>
      <c r="AD89" s="452">
        <f t="shared" si="5"/>
        <v>0</v>
      </c>
      <c r="AE89" s="452">
        <f t="shared" si="6"/>
        <v>0</v>
      </c>
      <c r="AF89" s="452">
        <f t="shared" si="7"/>
        <v>0</v>
      </c>
      <c r="AG89" s="452">
        <f t="shared" si="8"/>
        <v>0</v>
      </c>
      <c r="AJ89" s="292"/>
      <c r="AK89" s="292"/>
    </row>
    <row r="90" spans="1:40" ht="15" customHeight="1">
      <c r="A90" s="465"/>
      <c r="B90" s="721" t="str">
        <f>IF('Bendras vertinimas'!$B$24="","",'Bendras vertinimas'!$B$24)</f>
        <v>Tiekėjas 5</v>
      </c>
      <c r="C90" s="235"/>
      <c r="D90" s="235"/>
      <c r="E90" s="235"/>
      <c r="F90" s="235"/>
      <c r="G90" s="235"/>
      <c r="H90" s="235"/>
      <c r="I90" s="778">
        <f t="shared" si="9"/>
        <v>0</v>
      </c>
      <c r="J90" s="778">
        <f t="shared" si="10"/>
        <v>0</v>
      </c>
      <c r="K90" s="778">
        <f t="shared" si="11"/>
        <v>0</v>
      </c>
      <c r="L90" s="778">
        <f t="shared" si="12"/>
        <v>0</v>
      </c>
      <c r="M90" s="778">
        <f t="shared" si="13"/>
        <v>0</v>
      </c>
      <c r="N90" s="778">
        <f t="shared" si="14"/>
        <v>0</v>
      </c>
      <c r="O90" s="328"/>
      <c r="P90" s="529"/>
      <c r="Q90" s="328"/>
      <c r="R90" s="328"/>
      <c r="S90" s="328"/>
      <c r="T90" s="328"/>
      <c r="U90" s="328"/>
      <c r="V90" s="328"/>
      <c r="W90" s="328"/>
      <c r="X90" s="328"/>
      <c r="Y90" s="494"/>
      <c r="Z90" s="494"/>
      <c r="AA90" s="494"/>
      <c r="AB90" s="452">
        <f t="shared" si="3"/>
        <v>0</v>
      </c>
      <c r="AC90" s="452">
        <f t="shared" si="4"/>
        <v>0</v>
      </c>
      <c r="AD90" s="452">
        <f t="shared" si="5"/>
        <v>0</v>
      </c>
      <c r="AE90" s="452">
        <f t="shared" si="6"/>
        <v>0</v>
      </c>
      <c r="AF90" s="452">
        <f t="shared" si="7"/>
        <v>0</v>
      </c>
      <c r="AG90" s="452">
        <f t="shared" si="8"/>
        <v>0</v>
      </c>
      <c r="AJ90" s="292"/>
      <c r="AK90" s="292"/>
    </row>
    <row r="91" spans="1:40" ht="15" customHeight="1">
      <c r="A91" s="465"/>
      <c r="B91" s="721" t="str">
        <f>IF('Bendras vertinimas'!$B$25="","",'Bendras vertinimas'!$B$25)</f>
        <v>Tiekėjas 6</v>
      </c>
      <c r="C91" s="235"/>
      <c r="D91" s="235"/>
      <c r="E91" s="235"/>
      <c r="F91" s="235"/>
      <c r="G91" s="235"/>
      <c r="H91" s="235"/>
      <c r="I91" s="778">
        <f t="shared" si="9"/>
        <v>0</v>
      </c>
      <c r="J91" s="778">
        <f t="shared" si="10"/>
        <v>0</v>
      </c>
      <c r="K91" s="778">
        <f t="shared" si="11"/>
        <v>0</v>
      </c>
      <c r="L91" s="778">
        <f t="shared" si="12"/>
        <v>0</v>
      </c>
      <c r="M91" s="778">
        <f t="shared" si="13"/>
        <v>0</v>
      </c>
      <c r="N91" s="778">
        <f t="shared" si="14"/>
        <v>0</v>
      </c>
      <c r="O91" s="328"/>
      <c r="P91" s="529"/>
      <c r="Q91" s="328"/>
      <c r="R91" s="328"/>
      <c r="S91" s="328"/>
      <c r="T91" s="328"/>
      <c r="U91" s="328"/>
      <c r="V91" s="328"/>
      <c r="W91" s="328"/>
      <c r="X91" s="328"/>
      <c r="Y91" s="494"/>
      <c r="Z91" s="494"/>
      <c r="AA91" s="494"/>
      <c r="AB91" s="452">
        <f t="shared" si="3"/>
        <v>0</v>
      </c>
      <c r="AC91" s="452">
        <f t="shared" si="4"/>
        <v>0</v>
      </c>
      <c r="AD91" s="452">
        <f t="shared" si="5"/>
        <v>0</v>
      </c>
      <c r="AE91" s="452">
        <f t="shared" si="6"/>
        <v>0</v>
      </c>
      <c r="AF91" s="452">
        <f t="shared" si="7"/>
        <v>0</v>
      </c>
      <c r="AG91" s="452">
        <f t="shared" si="8"/>
        <v>0</v>
      </c>
      <c r="AJ91" s="292"/>
      <c r="AK91" s="292"/>
    </row>
    <row r="92" spans="1:40" ht="15" customHeight="1">
      <c r="A92" s="465"/>
      <c r="B92" s="721" t="str">
        <f>IF('Bendras vertinimas'!$B$26="","",'Bendras vertinimas'!$B$26)</f>
        <v>Tiekėjas 7</v>
      </c>
      <c r="C92" s="235"/>
      <c r="D92" s="235"/>
      <c r="E92" s="235"/>
      <c r="F92" s="235"/>
      <c r="G92" s="235"/>
      <c r="H92" s="235"/>
      <c r="I92" s="778">
        <f t="shared" si="9"/>
        <v>0</v>
      </c>
      <c r="J92" s="778">
        <f t="shared" si="10"/>
        <v>0</v>
      </c>
      <c r="K92" s="778">
        <f t="shared" si="11"/>
        <v>0</v>
      </c>
      <c r="L92" s="778">
        <f t="shared" si="12"/>
        <v>0</v>
      </c>
      <c r="M92" s="778">
        <f t="shared" si="13"/>
        <v>0</v>
      </c>
      <c r="N92" s="778">
        <f t="shared" si="14"/>
        <v>0</v>
      </c>
      <c r="O92" s="328"/>
      <c r="P92" s="529"/>
      <c r="Q92" s="328"/>
      <c r="R92" s="328"/>
      <c r="S92" s="328"/>
      <c r="T92" s="328"/>
      <c r="U92" s="328"/>
      <c r="V92" s="328"/>
      <c r="W92" s="328"/>
      <c r="X92" s="328"/>
      <c r="Y92" s="611"/>
      <c r="Z92" s="611"/>
      <c r="AA92" s="611"/>
      <c r="AB92" s="452">
        <f t="shared" si="3"/>
        <v>0</v>
      </c>
      <c r="AC92" s="452">
        <f t="shared" si="4"/>
        <v>0</v>
      </c>
      <c r="AD92" s="452">
        <f t="shared" si="5"/>
        <v>0</v>
      </c>
      <c r="AE92" s="452">
        <f t="shared" si="6"/>
        <v>0</v>
      </c>
      <c r="AF92" s="452">
        <f t="shared" si="7"/>
        <v>0</v>
      </c>
      <c r="AG92" s="452">
        <f t="shared" si="8"/>
        <v>0</v>
      </c>
      <c r="AJ92" s="292"/>
      <c r="AK92" s="292"/>
    </row>
    <row r="93" spans="1:40" ht="15" customHeight="1">
      <c r="A93" s="465"/>
      <c r="B93" s="721" t="str">
        <f>IF('Bendras vertinimas'!$B$27="","",'Bendras vertinimas'!$B$27)</f>
        <v>Tiekėjas 8</v>
      </c>
      <c r="C93" s="235"/>
      <c r="D93" s="235"/>
      <c r="E93" s="235"/>
      <c r="F93" s="235"/>
      <c r="G93" s="235"/>
      <c r="H93" s="235"/>
      <c r="I93" s="778">
        <f t="shared" si="9"/>
        <v>0</v>
      </c>
      <c r="J93" s="778">
        <f t="shared" si="10"/>
        <v>0</v>
      </c>
      <c r="K93" s="778">
        <f t="shared" si="11"/>
        <v>0</v>
      </c>
      <c r="L93" s="778">
        <f t="shared" si="12"/>
        <v>0</v>
      </c>
      <c r="M93" s="778">
        <f t="shared" si="13"/>
        <v>0</v>
      </c>
      <c r="N93" s="778">
        <f t="shared" si="14"/>
        <v>0</v>
      </c>
      <c r="O93" s="328"/>
      <c r="P93" s="529"/>
      <c r="Q93" s="328"/>
      <c r="R93" s="328"/>
      <c r="S93" s="328"/>
      <c r="T93" s="328"/>
      <c r="U93" s="328"/>
      <c r="V93" s="328"/>
      <c r="W93" s="328"/>
      <c r="X93" s="328"/>
      <c r="Y93" s="494"/>
      <c r="Z93" s="494"/>
      <c r="AA93" s="494"/>
      <c r="AB93" s="452">
        <f t="shared" si="3"/>
        <v>0</v>
      </c>
      <c r="AC93" s="452">
        <f t="shared" si="4"/>
        <v>0</v>
      </c>
      <c r="AD93" s="452">
        <f t="shared" si="5"/>
        <v>0</v>
      </c>
      <c r="AE93" s="452">
        <f t="shared" si="6"/>
        <v>0</v>
      </c>
      <c r="AF93" s="452">
        <f t="shared" si="7"/>
        <v>0</v>
      </c>
      <c r="AG93" s="452">
        <f t="shared" si="8"/>
        <v>0</v>
      </c>
      <c r="AJ93" s="292"/>
      <c r="AK93" s="292"/>
    </row>
    <row r="94" spans="1:40" ht="15" customHeight="1">
      <c r="A94" s="465"/>
      <c r="B94" s="721" t="str">
        <f>IF('Bendras vertinimas'!$B$28="","",'Bendras vertinimas'!$B$28)</f>
        <v>Tiekėjas 9</v>
      </c>
      <c r="C94" s="235"/>
      <c r="D94" s="235"/>
      <c r="E94" s="235"/>
      <c r="F94" s="235"/>
      <c r="G94" s="235"/>
      <c r="H94" s="235"/>
      <c r="I94" s="778">
        <f t="shared" si="9"/>
        <v>0</v>
      </c>
      <c r="J94" s="778">
        <f t="shared" si="10"/>
        <v>0</v>
      </c>
      <c r="K94" s="778">
        <f t="shared" si="11"/>
        <v>0</v>
      </c>
      <c r="L94" s="778">
        <f t="shared" si="12"/>
        <v>0</v>
      </c>
      <c r="M94" s="778">
        <f t="shared" si="13"/>
        <v>0</v>
      </c>
      <c r="N94" s="778">
        <f t="shared" si="14"/>
        <v>0</v>
      </c>
      <c r="O94" s="328"/>
      <c r="P94" s="529"/>
      <c r="Q94" s="328"/>
      <c r="R94" s="328"/>
      <c r="S94" s="328"/>
      <c r="T94" s="328"/>
      <c r="U94" s="328"/>
      <c r="V94" s="328"/>
      <c r="W94" s="328"/>
      <c r="X94" s="328"/>
      <c r="Y94" s="494"/>
      <c r="Z94" s="494"/>
      <c r="AA94" s="494"/>
      <c r="AB94" s="452">
        <f t="shared" si="3"/>
        <v>0</v>
      </c>
      <c r="AC94" s="452">
        <f t="shared" si="4"/>
        <v>0</v>
      </c>
      <c r="AD94" s="452">
        <f t="shared" si="5"/>
        <v>0</v>
      </c>
      <c r="AE94" s="452">
        <f t="shared" si="6"/>
        <v>0</v>
      </c>
      <c r="AF94" s="452">
        <f t="shared" si="7"/>
        <v>0</v>
      </c>
      <c r="AG94" s="452">
        <f t="shared" si="8"/>
        <v>0</v>
      </c>
      <c r="AJ94" s="292"/>
      <c r="AK94" s="292"/>
    </row>
    <row r="95" spans="1:40" ht="15" customHeight="1">
      <c r="A95" s="465"/>
      <c r="B95" s="721" t="str">
        <f>IF('Bendras vertinimas'!$B$29="","",'Bendras vertinimas'!$B$29)</f>
        <v>Tiekėjas 10</v>
      </c>
      <c r="C95" s="235"/>
      <c r="D95" s="235"/>
      <c r="E95" s="235"/>
      <c r="F95" s="235"/>
      <c r="G95" s="235"/>
      <c r="H95" s="235"/>
      <c r="I95" s="778">
        <f t="shared" si="9"/>
        <v>0</v>
      </c>
      <c r="J95" s="778">
        <f t="shared" si="10"/>
        <v>0</v>
      </c>
      <c r="K95" s="778">
        <f t="shared" si="11"/>
        <v>0</v>
      </c>
      <c r="L95" s="778">
        <f t="shared" si="12"/>
        <v>0</v>
      </c>
      <c r="M95" s="778">
        <f t="shared" si="13"/>
        <v>0</v>
      </c>
      <c r="N95" s="778">
        <f t="shared" si="14"/>
        <v>0</v>
      </c>
      <c r="O95" s="328"/>
      <c r="P95" s="529"/>
      <c r="Q95" s="328"/>
      <c r="R95" s="328"/>
      <c r="S95" s="328"/>
      <c r="T95" s="328"/>
      <c r="U95" s="328"/>
      <c r="V95" s="328"/>
      <c r="W95" s="328"/>
      <c r="X95" s="328"/>
      <c r="Y95" s="494"/>
      <c r="Z95" s="494"/>
      <c r="AA95" s="494"/>
      <c r="AB95" s="452">
        <f t="shared" si="3"/>
        <v>0</v>
      </c>
      <c r="AC95" s="452">
        <f t="shared" si="4"/>
        <v>0</v>
      </c>
      <c r="AD95" s="452">
        <f t="shared" si="5"/>
        <v>0</v>
      </c>
      <c r="AE95" s="452">
        <f t="shared" si="6"/>
        <v>0</v>
      </c>
      <c r="AF95" s="452">
        <f t="shared" si="7"/>
        <v>0</v>
      </c>
      <c r="AG95" s="452">
        <f t="shared" si="8"/>
        <v>0</v>
      </c>
      <c r="AJ95" s="292"/>
      <c r="AK95" s="292"/>
    </row>
    <row r="96" spans="1:40" ht="15" customHeight="1">
      <c r="A96" s="465"/>
      <c r="B96" s="721" t="str">
        <f>IF('Bendras vertinimas'!$B$30="","",'Bendras vertinimas'!$B$30)</f>
        <v>Tiekėjas 11</v>
      </c>
      <c r="C96" s="235"/>
      <c r="D96" s="235"/>
      <c r="E96" s="235"/>
      <c r="F96" s="235"/>
      <c r="G96" s="235"/>
      <c r="H96" s="235"/>
      <c r="I96" s="778">
        <f t="shared" si="9"/>
        <v>0</v>
      </c>
      <c r="J96" s="778">
        <f t="shared" si="10"/>
        <v>0</v>
      </c>
      <c r="K96" s="778">
        <f t="shared" si="11"/>
        <v>0</v>
      </c>
      <c r="L96" s="778">
        <f t="shared" si="12"/>
        <v>0</v>
      </c>
      <c r="M96" s="778">
        <f t="shared" si="13"/>
        <v>0</v>
      </c>
      <c r="N96" s="778">
        <f t="shared" si="14"/>
        <v>0</v>
      </c>
      <c r="O96" s="328"/>
      <c r="P96" s="529"/>
      <c r="Q96" s="328"/>
      <c r="R96" s="328"/>
      <c r="S96" s="328"/>
      <c r="T96" s="328"/>
      <c r="U96" s="328"/>
      <c r="V96" s="328"/>
      <c r="W96" s="328"/>
      <c r="X96" s="328"/>
      <c r="Y96" s="494"/>
      <c r="Z96" s="494"/>
      <c r="AA96" s="494"/>
      <c r="AB96" s="452">
        <f t="shared" si="3"/>
        <v>0</v>
      </c>
      <c r="AC96" s="452">
        <f t="shared" si="4"/>
        <v>0</v>
      </c>
      <c r="AD96" s="452">
        <f t="shared" si="5"/>
        <v>0</v>
      </c>
      <c r="AE96" s="452">
        <f t="shared" si="6"/>
        <v>0</v>
      </c>
      <c r="AF96" s="452">
        <f t="shared" si="7"/>
        <v>0</v>
      </c>
      <c r="AG96" s="452">
        <f t="shared" si="8"/>
        <v>0</v>
      </c>
      <c r="AJ96" s="292"/>
      <c r="AK96" s="292"/>
    </row>
    <row r="97" spans="1:1025" ht="15" customHeight="1">
      <c r="A97" s="465"/>
      <c r="B97" s="721" t="str">
        <f>IF('Bendras vertinimas'!$B$31="","",'Bendras vertinimas'!$B$31)</f>
        <v>Tiekėjas 12</v>
      </c>
      <c r="C97" s="235"/>
      <c r="D97" s="235"/>
      <c r="E97" s="235"/>
      <c r="F97" s="235"/>
      <c r="G97" s="235"/>
      <c r="H97" s="235"/>
      <c r="I97" s="778">
        <f t="shared" si="9"/>
        <v>0</v>
      </c>
      <c r="J97" s="778">
        <f t="shared" si="10"/>
        <v>0</v>
      </c>
      <c r="K97" s="778">
        <f t="shared" si="11"/>
        <v>0</v>
      </c>
      <c r="L97" s="778">
        <f t="shared" si="12"/>
        <v>0</v>
      </c>
      <c r="M97" s="778">
        <f t="shared" si="13"/>
        <v>0</v>
      </c>
      <c r="N97" s="778">
        <f t="shared" si="14"/>
        <v>0</v>
      </c>
      <c r="O97" s="328"/>
      <c r="P97" s="529"/>
      <c r="Q97" s="328"/>
      <c r="R97" s="328"/>
      <c r="S97" s="328"/>
      <c r="T97" s="328"/>
      <c r="U97" s="328"/>
      <c r="V97" s="328"/>
      <c r="W97" s="328"/>
      <c r="X97" s="328"/>
      <c r="Y97" s="494"/>
      <c r="Z97" s="494"/>
      <c r="AA97" s="494"/>
      <c r="AB97" s="452">
        <f t="shared" si="3"/>
        <v>0</v>
      </c>
      <c r="AC97" s="452">
        <f t="shared" si="4"/>
        <v>0</v>
      </c>
      <c r="AD97" s="452">
        <f t="shared" si="5"/>
        <v>0</v>
      </c>
      <c r="AE97" s="452">
        <f t="shared" si="6"/>
        <v>0</v>
      </c>
      <c r="AF97" s="452">
        <f t="shared" si="7"/>
        <v>0</v>
      </c>
      <c r="AG97" s="452">
        <f t="shared" si="8"/>
        <v>0</v>
      </c>
      <c r="AJ97" s="292"/>
      <c r="AK97" s="292"/>
    </row>
    <row r="98" spans="1:1025" ht="15" customHeight="1">
      <c r="A98" s="465"/>
      <c r="B98" s="721" t="str">
        <f>IF('Bendras vertinimas'!$B$32="","",'Bendras vertinimas'!$B$32)</f>
        <v>Tiekėjas 13</v>
      </c>
      <c r="C98" s="235"/>
      <c r="D98" s="235"/>
      <c r="E98" s="235"/>
      <c r="F98" s="235"/>
      <c r="G98" s="235"/>
      <c r="H98" s="235"/>
      <c r="I98" s="778">
        <f t="shared" si="9"/>
        <v>0</v>
      </c>
      <c r="J98" s="778">
        <f t="shared" si="10"/>
        <v>0</v>
      </c>
      <c r="K98" s="778">
        <f t="shared" si="11"/>
        <v>0</v>
      </c>
      <c r="L98" s="778">
        <f t="shared" si="12"/>
        <v>0</v>
      </c>
      <c r="M98" s="778">
        <f t="shared" si="13"/>
        <v>0</v>
      </c>
      <c r="N98" s="778">
        <f t="shared" si="14"/>
        <v>0</v>
      </c>
      <c r="O98" s="328"/>
      <c r="P98" s="529"/>
      <c r="Q98" s="328"/>
      <c r="R98" s="328"/>
      <c r="S98" s="328"/>
      <c r="T98" s="328"/>
      <c r="U98" s="328"/>
      <c r="V98" s="328"/>
      <c r="W98" s="328"/>
      <c r="X98" s="328"/>
      <c r="Y98" s="494"/>
      <c r="Z98" s="494"/>
      <c r="AA98" s="494"/>
      <c r="AB98" s="452">
        <f t="shared" si="3"/>
        <v>0</v>
      </c>
      <c r="AC98" s="452">
        <f t="shared" si="4"/>
        <v>0</v>
      </c>
      <c r="AD98" s="452">
        <f t="shared" si="5"/>
        <v>0</v>
      </c>
      <c r="AE98" s="452">
        <f t="shared" si="6"/>
        <v>0</v>
      </c>
      <c r="AF98" s="452">
        <f t="shared" si="7"/>
        <v>0</v>
      </c>
      <c r="AG98" s="452">
        <f t="shared" si="8"/>
        <v>0</v>
      </c>
      <c r="AJ98" s="292"/>
      <c r="AK98" s="292"/>
    </row>
    <row r="99" spans="1:1025" ht="15" customHeight="1">
      <c r="A99" s="465"/>
      <c r="B99" s="721" t="str">
        <f>IF('Bendras vertinimas'!$B$33="","",'Bendras vertinimas'!$B$33)</f>
        <v>Tiekėjas 14</v>
      </c>
      <c r="C99" s="235"/>
      <c r="D99" s="235"/>
      <c r="E99" s="235"/>
      <c r="F99" s="235"/>
      <c r="G99" s="235"/>
      <c r="H99" s="235"/>
      <c r="I99" s="778">
        <f t="shared" si="9"/>
        <v>0</v>
      </c>
      <c r="J99" s="778">
        <f t="shared" si="10"/>
        <v>0</v>
      </c>
      <c r="K99" s="778">
        <f t="shared" si="11"/>
        <v>0</v>
      </c>
      <c r="L99" s="778">
        <f t="shared" si="12"/>
        <v>0</v>
      </c>
      <c r="M99" s="778">
        <f t="shared" si="13"/>
        <v>0</v>
      </c>
      <c r="N99" s="778">
        <f t="shared" si="14"/>
        <v>0</v>
      </c>
      <c r="O99" s="328"/>
      <c r="P99" s="529"/>
      <c r="Q99" s="328"/>
      <c r="R99" s="328"/>
      <c r="S99" s="328"/>
      <c r="T99" s="328"/>
      <c r="U99" s="328"/>
      <c r="V99" s="328"/>
      <c r="W99" s="328"/>
      <c r="X99" s="328"/>
      <c r="Y99" s="494"/>
      <c r="Z99" s="494"/>
      <c r="AA99" s="494"/>
      <c r="AB99" s="452">
        <f t="shared" si="3"/>
        <v>0</v>
      </c>
      <c r="AC99" s="452">
        <f t="shared" si="4"/>
        <v>0</v>
      </c>
      <c r="AD99" s="452">
        <f t="shared" si="5"/>
        <v>0</v>
      </c>
      <c r="AE99" s="452">
        <f t="shared" si="6"/>
        <v>0</v>
      </c>
      <c r="AF99" s="452">
        <f t="shared" si="7"/>
        <v>0</v>
      </c>
      <c r="AG99" s="452">
        <f t="shared" si="8"/>
        <v>0</v>
      </c>
      <c r="AJ99" s="292"/>
      <c r="AK99" s="292"/>
    </row>
    <row r="100" spans="1:1025" ht="15" customHeight="1">
      <c r="A100" s="465"/>
      <c r="B100" s="721" t="str">
        <f>IF('Bendras vertinimas'!$B$34="","",'Bendras vertinimas'!$B$34)</f>
        <v>Tiekėjas 15</v>
      </c>
      <c r="C100" s="235"/>
      <c r="D100" s="235"/>
      <c r="E100" s="235"/>
      <c r="F100" s="235"/>
      <c r="G100" s="235"/>
      <c r="H100" s="235"/>
      <c r="I100" s="778">
        <f t="shared" si="9"/>
        <v>0</v>
      </c>
      <c r="J100" s="778">
        <f t="shared" si="10"/>
        <v>0</v>
      </c>
      <c r="K100" s="778">
        <f t="shared" si="11"/>
        <v>0</v>
      </c>
      <c r="L100" s="778">
        <f t="shared" si="12"/>
        <v>0</v>
      </c>
      <c r="M100" s="778">
        <f t="shared" si="13"/>
        <v>0</v>
      </c>
      <c r="N100" s="778">
        <f t="shared" si="14"/>
        <v>0</v>
      </c>
      <c r="O100" s="328"/>
      <c r="P100" s="529"/>
      <c r="Q100" s="328"/>
      <c r="R100" s="328"/>
      <c r="S100" s="328"/>
      <c r="T100" s="328"/>
      <c r="U100" s="328"/>
      <c r="V100" s="328"/>
      <c r="W100" s="328"/>
      <c r="X100" s="328"/>
      <c r="Y100" s="494"/>
      <c r="Z100" s="494"/>
      <c r="AA100" s="494"/>
      <c r="AB100" s="452">
        <f t="shared" si="3"/>
        <v>0</v>
      </c>
      <c r="AC100" s="452">
        <f t="shared" si="4"/>
        <v>0</v>
      </c>
      <c r="AD100" s="452">
        <f t="shared" si="5"/>
        <v>0</v>
      </c>
      <c r="AE100" s="452">
        <f t="shared" si="6"/>
        <v>0</v>
      </c>
      <c r="AF100" s="452">
        <f t="shared" si="7"/>
        <v>0</v>
      </c>
      <c r="AG100" s="452">
        <f t="shared" si="8"/>
        <v>0</v>
      </c>
      <c r="AJ100" s="292"/>
      <c r="AK100" s="292"/>
    </row>
    <row r="101" spans="1:1025" ht="15" customHeight="1">
      <c r="A101" s="465"/>
      <c r="B101" s="721" t="str">
        <f>IF('Bendras vertinimas'!$B$35="","",'Bendras vertinimas'!$B$35)</f>
        <v>Tiekėjas 16</v>
      </c>
      <c r="C101" s="235"/>
      <c r="D101" s="235"/>
      <c r="E101" s="235"/>
      <c r="F101" s="235"/>
      <c r="G101" s="235"/>
      <c r="H101" s="235"/>
      <c r="I101" s="778">
        <f t="shared" si="9"/>
        <v>0</v>
      </c>
      <c r="J101" s="778">
        <f t="shared" si="10"/>
        <v>0</v>
      </c>
      <c r="K101" s="778">
        <f t="shared" si="11"/>
        <v>0</v>
      </c>
      <c r="L101" s="778">
        <f t="shared" si="12"/>
        <v>0</v>
      </c>
      <c r="M101" s="778">
        <f t="shared" si="13"/>
        <v>0</v>
      </c>
      <c r="N101" s="778">
        <f t="shared" si="14"/>
        <v>0</v>
      </c>
      <c r="O101" s="328"/>
      <c r="P101" s="529"/>
      <c r="Q101" s="328"/>
      <c r="R101" s="328"/>
      <c r="S101" s="328"/>
      <c r="T101" s="328"/>
      <c r="U101" s="328"/>
      <c r="V101" s="328"/>
      <c r="W101" s="328"/>
      <c r="X101" s="328"/>
      <c r="Y101" s="494"/>
      <c r="Z101" s="494"/>
      <c r="AA101" s="494"/>
      <c r="AB101" s="452">
        <f t="shared" si="3"/>
        <v>0</v>
      </c>
      <c r="AC101" s="452">
        <f t="shared" si="4"/>
        <v>0</v>
      </c>
      <c r="AD101" s="452">
        <f t="shared" si="5"/>
        <v>0</v>
      </c>
      <c r="AE101" s="452">
        <f t="shared" si="6"/>
        <v>0</v>
      </c>
      <c r="AF101" s="452">
        <f t="shared" si="7"/>
        <v>0</v>
      </c>
      <c r="AG101" s="452">
        <f t="shared" si="8"/>
        <v>0</v>
      </c>
      <c r="AJ101" s="292"/>
      <c r="AK101" s="292"/>
    </row>
    <row r="102" spans="1:1025" ht="15" customHeight="1">
      <c r="A102" s="465"/>
      <c r="B102" s="721" t="str">
        <f>IF('Bendras vertinimas'!$B$36="","",'Bendras vertinimas'!$B$36)</f>
        <v>Tiekėjas 17</v>
      </c>
      <c r="C102" s="235"/>
      <c r="D102" s="235"/>
      <c r="E102" s="235"/>
      <c r="F102" s="235"/>
      <c r="G102" s="235"/>
      <c r="H102" s="235"/>
      <c r="I102" s="778">
        <f t="shared" si="9"/>
        <v>0</v>
      </c>
      <c r="J102" s="778">
        <f t="shared" si="10"/>
        <v>0</v>
      </c>
      <c r="K102" s="778">
        <f t="shared" si="11"/>
        <v>0</v>
      </c>
      <c r="L102" s="778">
        <f t="shared" si="12"/>
        <v>0</v>
      </c>
      <c r="M102" s="778">
        <f t="shared" si="13"/>
        <v>0</v>
      </c>
      <c r="N102" s="778">
        <f t="shared" si="14"/>
        <v>0</v>
      </c>
      <c r="O102" s="328"/>
      <c r="P102" s="529"/>
      <c r="Q102" s="328"/>
      <c r="R102" s="328"/>
      <c r="S102" s="328"/>
      <c r="T102" s="328"/>
      <c r="U102" s="328"/>
      <c r="V102" s="328"/>
      <c r="W102" s="328"/>
      <c r="X102" s="328"/>
      <c r="Y102" s="494"/>
      <c r="Z102" s="494"/>
      <c r="AA102" s="494"/>
      <c r="AB102" s="452">
        <f t="shared" si="3"/>
        <v>0</v>
      </c>
      <c r="AC102" s="452">
        <f t="shared" si="4"/>
        <v>0</v>
      </c>
      <c r="AD102" s="452">
        <f t="shared" si="5"/>
        <v>0</v>
      </c>
      <c r="AE102" s="452">
        <f t="shared" si="6"/>
        <v>0</v>
      </c>
      <c r="AF102" s="452">
        <f t="shared" si="7"/>
        <v>0</v>
      </c>
      <c r="AG102" s="452">
        <f t="shared" si="8"/>
        <v>0</v>
      </c>
      <c r="AJ102" s="292"/>
      <c r="AK102" s="292"/>
    </row>
    <row r="103" spans="1:1025" ht="15" customHeight="1">
      <c r="A103" s="465"/>
      <c r="B103" s="721" t="str">
        <f>IF('Bendras vertinimas'!$B$37="","",'Bendras vertinimas'!$B$37)</f>
        <v>Tiekėjas 18</v>
      </c>
      <c r="C103" s="235"/>
      <c r="D103" s="235"/>
      <c r="E103" s="235"/>
      <c r="F103" s="235"/>
      <c r="G103" s="235"/>
      <c r="H103" s="235"/>
      <c r="I103" s="778">
        <f t="shared" si="9"/>
        <v>0</v>
      </c>
      <c r="J103" s="778">
        <f t="shared" si="10"/>
        <v>0</v>
      </c>
      <c r="K103" s="778">
        <f t="shared" si="11"/>
        <v>0</v>
      </c>
      <c r="L103" s="778">
        <f t="shared" si="12"/>
        <v>0</v>
      </c>
      <c r="M103" s="778">
        <f t="shared" si="13"/>
        <v>0</v>
      </c>
      <c r="N103" s="778">
        <f t="shared" si="14"/>
        <v>0</v>
      </c>
      <c r="O103" s="328"/>
      <c r="P103" s="529"/>
      <c r="Q103" s="328"/>
      <c r="R103" s="328"/>
      <c r="S103" s="328"/>
      <c r="T103" s="328"/>
      <c r="U103" s="328"/>
      <c r="V103" s="328"/>
      <c r="W103" s="328"/>
      <c r="X103" s="328"/>
      <c r="Y103" s="494"/>
      <c r="Z103" s="494"/>
      <c r="AA103" s="494"/>
      <c r="AB103" s="452">
        <f t="shared" si="3"/>
        <v>0</v>
      </c>
      <c r="AC103" s="452">
        <f t="shared" si="4"/>
        <v>0</v>
      </c>
      <c r="AD103" s="452">
        <f t="shared" si="5"/>
        <v>0</v>
      </c>
      <c r="AE103" s="452">
        <f t="shared" si="6"/>
        <v>0</v>
      </c>
      <c r="AF103" s="452">
        <f t="shared" si="7"/>
        <v>0</v>
      </c>
      <c r="AG103" s="452">
        <f t="shared" si="8"/>
        <v>0</v>
      </c>
      <c r="AJ103" s="292"/>
      <c r="AK103" s="292"/>
    </row>
    <row r="104" spans="1:1025" ht="15" customHeight="1">
      <c r="A104" s="465"/>
      <c r="B104" s="721" t="str">
        <f>IF('Bendras vertinimas'!$B$38="","",'Bendras vertinimas'!$B$38)</f>
        <v>Tiekėjas 19</v>
      </c>
      <c r="C104" s="235"/>
      <c r="D104" s="235"/>
      <c r="E104" s="235"/>
      <c r="F104" s="235"/>
      <c r="G104" s="235"/>
      <c r="H104" s="235"/>
      <c r="I104" s="778">
        <f t="shared" si="9"/>
        <v>0</v>
      </c>
      <c r="J104" s="778">
        <f t="shared" si="10"/>
        <v>0</v>
      </c>
      <c r="K104" s="778">
        <f t="shared" si="11"/>
        <v>0</v>
      </c>
      <c r="L104" s="778">
        <f t="shared" si="12"/>
        <v>0</v>
      </c>
      <c r="M104" s="778">
        <f t="shared" si="13"/>
        <v>0</v>
      </c>
      <c r="N104" s="778">
        <f t="shared" si="14"/>
        <v>0</v>
      </c>
      <c r="O104" s="328"/>
      <c r="P104" s="529"/>
      <c r="Q104" s="328"/>
      <c r="R104" s="328"/>
      <c r="S104" s="328"/>
      <c r="T104" s="328"/>
      <c r="U104" s="328"/>
      <c r="V104" s="328"/>
      <c r="W104" s="328"/>
      <c r="X104" s="328"/>
      <c r="Y104" s="494"/>
      <c r="Z104" s="494"/>
      <c r="AA104" s="494"/>
      <c r="AB104" s="452">
        <f t="shared" si="3"/>
        <v>0</v>
      </c>
      <c r="AC104" s="452">
        <f t="shared" si="4"/>
        <v>0</v>
      </c>
      <c r="AD104" s="452">
        <f t="shared" si="5"/>
        <v>0</v>
      </c>
      <c r="AE104" s="452">
        <f t="shared" si="6"/>
        <v>0</v>
      </c>
      <c r="AF104" s="452">
        <f t="shared" si="7"/>
        <v>0</v>
      </c>
      <c r="AG104" s="452">
        <f t="shared" si="8"/>
        <v>0</v>
      </c>
      <c r="AJ104" s="292"/>
      <c r="AK104" s="292"/>
    </row>
    <row r="105" spans="1:1025" ht="15" customHeight="1">
      <c r="A105" s="465"/>
      <c r="B105" s="721" t="str">
        <f>IF('Bendras vertinimas'!$B$39="","",'Bendras vertinimas'!$B$39)</f>
        <v>Tiekėjas 20</v>
      </c>
      <c r="C105" s="235"/>
      <c r="D105" s="235"/>
      <c r="E105" s="235"/>
      <c r="F105" s="235"/>
      <c r="G105" s="235"/>
      <c r="H105" s="235"/>
      <c r="I105" s="778">
        <f t="shared" si="9"/>
        <v>0</v>
      </c>
      <c r="J105" s="778">
        <f t="shared" si="10"/>
        <v>0</v>
      </c>
      <c r="K105" s="778">
        <f t="shared" si="11"/>
        <v>0</v>
      </c>
      <c r="L105" s="778">
        <f t="shared" si="12"/>
        <v>0</v>
      </c>
      <c r="M105" s="778">
        <f t="shared" si="13"/>
        <v>0</v>
      </c>
      <c r="N105" s="778">
        <f t="shared" si="14"/>
        <v>0</v>
      </c>
      <c r="O105" s="328"/>
      <c r="P105" s="529"/>
      <c r="Q105" s="328"/>
      <c r="R105" s="328"/>
      <c r="S105" s="328"/>
      <c r="T105" s="328"/>
      <c r="U105" s="328"/>
      <c r="V105" s="328"/>
      <c r="W105" s="328"/>
      <c r="X105" s="328"/>
      <c r="Y105" s="494"/>
      <c r="Z105" s="494"/>
      <c r="AA105" s="494"/>
      <c r="AB105" s="452">
        <f t="shared" si="3"/>
        <v>0</v>
      </c>
      <c r="AC105" s="452">
        <f t="shared" si="4"/>
        <v>0</v>
      </c>
      <c r="AD105" s="452">
        <f t="shared" si="5"/>
        <v>0</v>
      </c>
      <c r="AE105" s="452">
        <f t="shared" si="6"/>
        <v>0</v>
      </c>
      <c r="AF105" s="452">
        <f t="shared" si="7"/>
        <v>0</v>
      </c>
      <c r="AG105" s="452">
        <f t="shared" si="8"/>
        <v>0</v>
      </c>
      <c r="AJ105" s="292"/>
      <c r="AK105" s="292"/>
    </row>
    <row r="106" spans="1:1025" ht="9.9499999999999993" customHeight="1">
      <c r="A106" s="465"/>
      <c r="B106" s="820"/>
      <c r="C106" s="328"/>
      <c r="D106" s="328"/>
      <c r="E106" s="328"/>
      <c r="F106" s="328"/>
      <c r="G106" s="328"/>
      <c r="H106" s="328"/>
      <c r="I106" s="328"/>
      <c r="J106" s="328"/>
      <c r="K106" s="328"/>
      <c r="L106" s="328"/>
      <c r="M106" s="328"/>
      <c r="N106" s="328"/>
      <c r="O106" s="328"/>
      <c r="P106" s="529"/>
      <c r="Q106" s="328"/>
      <c r="R106" s="328"/>
      <c r="S106" s="328"/>
      <c r="T106" s="328"/>
      <c r="U106" s="328"/>
      <c r="V106" s="328"/>
      <c r="W106" s="328"/>
      <c r="X106" s="328"/>
      <c r="Y106" s="494"/>
      <c r="Z106" s="494"/>
      <c r="AA106" s="494"/>
      <c r="AB106" s="1307"/>
      <c r="AC106" s="1307"/>
      <c r="AD106" s="292"/>
      <c r="AE106" s="1307"/>
      <c r="AF106" s="1307"/>
      <c r="AG106" s="1307"/>
      <c r="AH106" s="334"/>
      <c r="AI106" s="334"/>
    </row>
    <row r="107" spans="1:1025" ht="15.75" customHeight="1">
      <c r="A107" s="530"/>
      <c r="B107" s="1314"/>
      <c r="C107" s="504" t="s">
        <v>85</v>
      </c>
      <c r="D107" s="504" t="s">
        <v>86</v>
      </c>
      <c r="E107" s="504" t="s">
        <v>355</v>
      </c>
      <c r="F107" s="504" t="s">
        <v>352</v>
      </c>
      <c r="G107" s="504" t="s">
        <v>353</v>
      </c>
      <c r="H107" s="504" t="s">
        <v>364</v>
      </c>
      <c r="I107" s="719" t="s">
        <v>76</v>
      </c>
      <c r="J107" s="1314"/>
      <c r="K107" s="1314"/>
      <c r="L107" s="1314"/>
      <c r="M107" s="1314"/>
      <c r="N107" s="1314"/>
      <c r="O107" s="1314"/>
      <c r="P107" s="530"/>
      <c r="Q107" s="1314"/>
      <c r="R107" s="1314"/>
      <c r="S107" s="1314"/>
      <c r="T107" s="1314"/>
      <c r="U107" s="1314"/>
      <c r="V107" s="1314"/>
      <c r="W107" s="1314"/>
      <c r="X107" s="1314"/>
      <c r="Y107" s="328"/>
      <c r="Z107" s="328"/>
      <c r="AA107" s="328"/>
      <c r="AB107" s="328"/>
      <c r="AC107" s="328"/>
      <c r="AD107" s="328"/>
      <c r="AE107" s="328"/>
      <c r="AF107" s="328"/>
      <c r="AG107" s="328"/>
      <c r="AH107" s="328"/>
      <c r="AI107" s="328"/>
      <c r="AJ107" s="292"/>
      <c r="AK107" s="328"/>
      <c r="AL107" s="292"/>
      <c r="AM107" s="292"/>
      <c r="AN107" s="292"/>
    </row>
    <row r="108" spans="1:1025">
      <c r="A108" s="530"/>
      <c r="B108" s="1314"/>
      <c r="C108" s="774">
        <f t="shared" ref="C108:H108" si="15">C153</f>
        <v>1</v>
      </c>
      <c r="D108" s="774">
        <f t="shared" si="15"/>
        <v>1</v>
      </c>
      <c r="E108" s="774">
        <f t="shared" si="15"/>
        <v>1</v>
      </c>
      <c r="F108" s="774">
        <f t="shared" si="15"/>
        <v>1</v>
      </c>
      <c r="G108" s="774">
        <f t="shared" si="15"/>
        <v>1</v>
      </c>
      <c r="H108" s="774">
        <f t="shared" si="15"/>
        <v>1</v>
      </c>
      <c r="I108" s="506">
        <f>'Kriterijų sąrašas'!AG27</f>
        <v>0</v>
      </c>
      <c r="J108" s="1314"/>
      <c r="K108" s="1314"/>
      <c r="L108" s="1314"/>
      <c r="M108" s="1314"/>
      <c r="N108" s="1314"/>
      <c r="O108" s="1314"/>
      <c r="P108" s="530"/>
      <c r="Q108" s="1314"/>
      <c r="R108" s="1314"/>
      <c r="S108" s="1314"/>
      <c r="T108" s="1314"/>
      <c r="U108" s="1314"/>
      <c r="V108" s="1314"/>
      <c r="W108" s="1314"/>
      <c r="X108" s="1314"/>
      <c r="Y108" s="328"/>
      <c r="Z108" s="328"/>
      <c r="AA108" s="328"/>
      <c r="AB108" s="328"/>
      <c r="AC108" s="328"/>
      <c r="AD108" s="328"/>
      <c r="AE108" s="328"/>
      <c r="AF108" s="328"/>
      <c r="AG108" s="328"/>
      <c r="AH108" s="328"/>
      <c r="AI108" s="328"/>
      <c r="AJ108" s="292"/>
      <c r="AK108" s="328"/>
      <c r="AL108" s="292"/>
      <c r="AM108" s="292"/>
      <c r="AN108" s="292"/>
    </row>
    <row r="109" spans="1:1025">
      <c r="A109" s="530"/>
      <c r="B109" s="1314"/>
      <c r="C109" s="1314"/>
      <c r="D109" s="1314"/>
      <c r="E109" s="1314"/>
      <c r="F109" s="1314"/>
      <c r="G109" s="328"/>
      <c r="H109" s="328"/>
      <c r="I109" s="328"/>
      <c r="J109" s="328"/>
      <c r="K109" s="328"/>
      <c r="L109" s="328"/>
      <c r="M109" s="328"/>
      <c r="N109" s="328"/>
      <c r="O109" s="328"/>
      <c r="P109" s="529"/>
      <c r="Q109" s="328"/>
      <c r="R109" s="328"/>
      <c r="S109" s="328"/>
      <c r="T109" s="328"/>
      <c r="U109" s="328"/>
      <c r="V109" s="328"/>
      <c r="W109" s="328"/>
      <c r="X109" s="328"/>
      <c r="Y109" s="328"/>
      <c r="Z109" s="328"/>
      <c r="AA109" s="328"/>
      <c r="AB109" s="328"/>
      <c r="AC109" s="328"/>
      <c r="AD109" s="328"/>
      <c r="AE109" s="328"/>
      <c r="AF109" s="328"/>
      <c r="AG109" s="328"/>
      <c r="AH109" s="328"/>
      <c r="AI109" s="328"/>
      <c r="AJ109" s="292"/>
      <c r="AK109" s="328"/>
      <c r="AL109" s="292"/>
      <c r="AM109" s="292"/>
      <c r="AN109" s="292"/>
    </row>
    <row r="110" spans="1:1025" ht="15" hidden="1" customHeight="1">
      <c r="A110" s="465"/>
      <c r="B110" s="582"/>
      <c r="C110" s="582"/>
      <c r="D110" s="582"/>
      <c r="E110" s="292"/>
      <c r="F110" s="292"/>
      <c r="G110" s="292"/>
      <c r="H110" s="292"/>
      <c r="I110" s="292"/>
      <c r="J110" s="292"/>
      <c r="K110" s="292"/>
      <c r="L110" s="292"/>
      <c r="M110" s="292"/>
      <c r="N110" s="292"/>
      <c r="O110" s="292"/>
      <c r="P110" s="465"/>
      <c r="Q110" s="292"/>
      <c r="R110" s="292"/>
      <c r="S110" s="292"/>
      <c r="T110" s="292"/>
      <c r="U110" s="292"/>
      <c r="V110" s="292"/>
      <c r="W110" s="292"/>
      <c r="X110" s="292"/>
      <c r="Y110" s="494"/>
      <c r="Z110" s="494"/>
      <c r="AA110" s="494"/>
      <c r="AB110" s="1307"/>
      <c r="AC110" s="1307"/>
      <c r="AD110" s="1307"/>
      <c r="AE110" s="1307"/>
      <c r="AF110" s="1307"/>
      <c r="AG110" s="1307"/>
      <c r="AH110" s="334"/>
      <c r="AI110" s="334"/>
    </row>
    <row r="111" spans="1:1025">
      <c r="A111" s="821"/>
      <c r="B111" s="302" t="s">
        <v>342</v>
      </c>
      <c r="C111" s="292"/>
      <c r="D111" s="239"/>
      <c r="E111" s="239"/>
      <c r="F111" s="239"/>
      <c r="G111" s="239"/>
      <c r="H111" s="239"/>
      <c r="I111" s="239"/>
      <c r="J111" s="239"/>
      <c r="K111" s="239"/>
      <c r="L111" s="239"/>
      <c r="M111" s="328"/>
      <c r="N111" s="328"/>
      <c r="O111" s="328"/>
      <c r="P111" s="529"/>
      <c r="Q111" s="328"/>
      <c r="R111" s="328"/>
      <c r="S111" s="328"/>
      <c r="T111" s="328"/>
      <c r="U111" s="328"/>
      <c r="V111" s="328"/>
      <c r="W111" s="328"/>
      <c r="X111" s="328"/>
      <c r="Y111" s="822"/>
      <c r="Z111" s="822"/>
      <c r="AA111" s="822"/>
      <c r="AB111" s="823"/>
      <c r="AC111" s="823"/>
      <c r="AD111" s="803"/>
      <c r="AE111" s="803"/>
      <c r="AF111" s="803"/>
    </row>
    <row r="112" spans="1:1025" s="723" customFormat="1" ht="15" customHeight="1">
      <c r="A112" s="824"/>
      <c r="B112" s="2173" t="s">
        <v>6</v>
      </c>
      <c r="C112" s="2344" t="s">
        <v>896</v>
      </c>
      <c r="D112" s="2344"/>
      <c r="E112" s="2344"/>
      <c r="F112" s="2344"/>
      <c r="G112" s="2344"/>
      <c r="H112" s="2344"/>
      <c r="I112" s="2344"/>
      <c r="J112" s="825"/>
      <c r="K112" s="292"/>
      <c r="L112" s="292"/>
      <c r="M112" s="292"/>
      <c r="N112" s="292"/>
      <c r="O112" s="292"/>
      <c r="P112" s="465"/>
      <c r="Q112" s="292"/>
      <c r="R112" s="292"/>
      <c r="S112" s="292"/>
      <c r="T112" s="292"/>
      <c r="U112" s="292"/>
      <c r="V112" s="292"/>
      <c r="W112" s="292"/>
      <c r="X112" s="292"/>
      <c r="Y112" s="240"/>
      <c r="Z112" s="292"/>
      <c r="AA112" s="292"/>
      <c r="AB112" s="289"/>
      <c r="AJ112" s="218"/>
      <c r="AK112" s="328"/>
      <c r="AL112" s="32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18"/>
      <c r="DI112" s="218"/>
      <c r="DJ112" s="218"/>
      <c r="DK112" s="218"/>
      <c r="DL112" s="218"/>
      <c r="DM112" s="218"/>
      <c r="DN112" s="218"/>
      <c r="DO112" s="218"/>
      <c r="DP112" s="218"/>
      <c r="DQ112" s="218"/>
      <c r="DR112" s="218"/>
      <c r="DS112" s="218"/>
      <c r="DT112" s="218"/>
      <c r="DU112" s="218"/>
      <c r="DV112" s="218"/>
      <c r="DW112" s="218"/>
      <c r="DX112" s="218"/>
      <c r="DY112" s="218"/>
      <c r="DZ112" s="218"/>
      <c r="EA112" s="218"/>
      <c r="EB112" s="218"/>
      <c r="EC112" s="218"/>
      <c r="ED112" s="218"/>
      <c r="EE112" s="218"/>
      <c r="EF112" s="218"/>
      <c r="EG112" s="218"/>
      <c r="EH112" s="218"/>
      <c r="EI112" s="218"/>
      <c r="EJ112" s="218"/>
      <c r="EK112" s="218"/>
      <c r="EL112" s="218"/>
      <c r="EM112" s="218"/>
      <c r="EN112" s="218"/>
      <c r="EO112" s="218"/>
      <c r="EP112" s="218"/>
      <c r="EQ112" s="218"/>
      <c r="ER112" s="218"/>
      <c r="ES112" s="218"/>
      <c r="ET112" s="218"/>
      <c r="EU112" s="218"/>
      <c r="EV112" s="218"/>
      <c r="EW112" s="218"/>
      <c r="EX112" s="218"/>
      <c r="EY112" s="218"/>
      <c r="EZ112" s="218"/>
      <c r="FA112" s="218"/>
      <c r="FB112" s="218"/>
      <c r="FC112" s="218"/>
      <c r="FD112" s="218"/>
      <c r="FE112" s="218"/>
      <c r="FF112" s="218"/>
      <c r="FG112" s="218"/>
      <c r="FH112" s="218"/>
      <c r="FI112" s="218"/>
      <c r="FJ112" s="218"/>
      <c r="FK112" s="218"/>
      <c r="FL112" s="218"/>
      <c r="FM112" s="218"/>
      <c r="FN112" s="218"/>
      <c r="FO112" s="218"/>
      <c r="FP112" s="218"/>
      <c r="FQ112" s="218"/>
      <c r="FR112" s="218"/>
      <c r="FS112" s="218"/>
      <c r="FT112" s="218"/>
      <c r="FU112" s="218"/>
      <c r="FV112" s="218"/>
      <c r="FW112" s="218"/>
      <c r="FX112" s="218"/>
      <c r="FY112" s="218"/>
      <c r="FZ112" s="218"/>
      <c r="GA112" s="218"/>
      <c r="GB112" s="218"/>
      <c r="GC112" s="218"/>
      <c r="GD112" s="218"/>
      <c r="GE112" s="218"/>
      <c r="GF112" s="218"/>
      <c r="GG112" s="218"/>
      <c r="GH112" s="218"/>
      <c r="GI112" s="218"/>
      <c r="GJ112" s="218"/>
      <c r="GK112" s="218"/>
      <c r="GL112" s="218"/>
      <c r="GM112" s="218"/>
      <c r="GN112" s="218"/>
      <c r="GO112" s="218"/>
      <c r="GP112" s="218"/>
      <c r="GQ112" s="218"/>
      <c r="GR112" s="218"/>
      <c r="GS112" s="218"/>
      <c r="GT112" s="218"/>
      <c r="GU112" s="218"/>
      <c r="GV112" s="218"/>
      <c r="GW112" s="218"/>
      <c r="GX112" s="218"/>
      <c r="GY112" s="218"/>
      <c r="GZ112" s="218"/>
      <c r="HA112" s="218"/>
      <c r="HB112" s="218"/>
      <c r="HC112" s="218"/>
      <c r="HD112" s="218"/>
      <c r="HE112" s="218"/>
      <c r="HF112" s="218"/>
      <c r="HG112" s="218"/>
      <c r="HH112" s="218"/>
      <c r="HI112" s="218"/>
      <c r="HJ112" s="218"/>
      <c r="HK112" s="218"/>
      <c r="HL112" s="218"/>
      <c r="HM112" s="218"/>
      <c r="HN112" s="218"/>
      <c r="HO112" s="218"/>
      <c r="HP112" s="218"/>
      <c r="HQ112" s="218"/>
      <c r="HR112" s="218"/>
      <c r="HS112" s="218"/>
      <c r="HT112" s="218"/>
      <c r="HU112" s="218"/>
      <c r="HV112" s="218"/>
      <c r="HW112" s="218"/>
      <c r="HX112" s="218"/>
      <c r="HY112" s="218"/>
      <c r="HZ112" s="218"/>
      <c r="IA112" s="218"/>
      <c r="IB112" s="218"/>
      <c r="IC112" s="218"/>
      <c r="ID112" s="218"/>
      <c r="IE112" s="218"/>
      <c r="IF112" s="218"/>
      <c r="IG112" s="218"/>
      <c r="IH112" s="218"/>
      <c r="II112" s="218"/>
      <c r="IJ112" s="218"/>
      <c r="IK112" s="218"/>
      <c r="IL112" s="218"/>
      <c r="IM112" s="218"/>
      <c r="IN112" s="218"/>
      <c r="IO112" s="218"/>
      <c r="IP112" s="218"/>
      <c r="IQ112" s="218"/>
      <c r="IR112" s="218"/>
      <c r="IS112" s="218"/>
      <c r="IT112" s="218"/>
      <c r="IU112" s="218"/>
      <c r="IV112" s="218"/>
      <c r="IW112" s="218"/>
      <c r="IX112" s="218"/>
      <c r="IY112" s="218"/>
      <c r="IZ112" s="218"/>
      <c r="JA112" s="218"/>
      <c r="JB112" s="218"/>
      <c r="JC112" s="218"/>
      <c r="JD112" s="218"/>
      <c r="JE112" s="218"/>
      <c r="JF112" s="218"/>
      <c r="JG112" s="218"/>
      <c r="JH112" s="218"/>
      <c r="JI112" s="218"/>
      <c r="JJ112" s="218"/>
      <c r="JK112" s="218"/>
      <c r="JL112" s="218"/>
      <c r="JM112" s="218"/>
      <c r="JN112" s="218"/>
      <c r="JO112" s="218"/>
      <c r="JP112" s="218"/>
      <c r="JQ112" s="218"/>
      <c r="JR112" s="218"/>
      <c r="JS112" s="218"/>
      <c r="JT112" s="218"/>
      <c r="JU112" s="218"/>
      <c r="JV112" s="218"/>
      <c r="JW112" s="218"/>
      <c r="JX112" s="218"/>
      <c r="JY112" s="218"/>
      <c r="JZ112" s="218"/>
      <c r="KA112" s="218"/>
      <c r="KB112" s="218"/>
      <c r="KC112" s="218"/>
      <c r="KD112" s="218"/>
      <c r="KE112" s="218"/>
      <c r="KF112" s="218"/>
      <c r="KG112" s="218"/>
      <c r="KH112" s="218"/>
      <c r="KI112" s="218"/>
      <c r="KJ112" s="218"/>
      <c r="KK112" s="218"/>
      <c r="KL112" s="218"/>
      <c r="KM112" s="218"/>
      <c r="KN112" s="218"/>
      <c r="KO112" s="218"/>
      <c r="KP112" s="218"/>
      <c r="KQ112" s="218"/>
      <c r="KR112" s="218"/>
      <c r="KS112" s="218"/>
      <c r="KT112" s="218"/>
      <c r="KU112" s="218"/>
      <c r="KV112" s="218"/>
      <c r="KW112" s="218"/>
      <c r="KX112" s="218"/>
      <c r="KY112" s="218"/>
      <c r="KZ112" s="218"/>
      <c r="LA112" s="218"/>
      <c r="LB112" s="218"/>
      <c r="LC112" s="218"/>
      <c r="LD112" s="218"/>
      <c r="LE112" s="218"/>
      <c r="LF112" s="218"/>
      <c r="LG112" s="218"/>
      <c r="LH112" s="218"/>
      <c r="LI112" s="218"/>
      <c r="LJ112" s="218"/>
      <c r="LK112" s="218"/>
      <c r="LL112" s="218"/>
      <c r="LM112" s="218"/>
      <c r="LN112" s="218"/>
      <c r="LO112" s="218"/>
      <c r="LP112" s="218"/>
      <c r="LQ112" s="218"/>
      <c r="LR112" s="218"/>
      <c r="LS112" s="218"/>
      <c r="LT112" s="218"/>
      <c r="LU112" s="218"/>
      <c r="LV112" s="218"/>
      <c r="LW112" s="218"/>
      <c r="LX112" s="218"/>
      <c r="LY112" s="218"/>
      <c r="LZ112" s="218"/>
      <c r="MA112" s="218"/>
      <c r="MB112" s="218"/>
      <c r="MC112" s="218"/>
      <c r="MD112" s="218"/>
      <c r="ME112" s="218"/>
      <c r="MF112" s="218"/>
      <c r="MG112" s="218"/>
      <c r="MH112" s="218"/>
      <c r="MI112" s="218"/>
      <c r="MJ112" s="218"/>
      <c r="MK112" s="218"/>
      <c r="ML112" s="218"/>
      <c r="MM112" s="218"/>
      <c r="MN112" s="218"/>
      <c r="MO112" s="218"/>
      <c r="MP112" s="218"/>
      <c r="MQ112" s="218"/>
      <c r="MR112" s="218"/>
      <c r="MS112" s="218"/>
      <c r="MT112" s="218"/>
      <c r="MU112" s="218"/>
      <c r="MV112" s="218"/>
      <c r="MW112" s="218"/>
      <c r="MX112" s="218"/>
      <c r="MY112" s="218"/>
      <c r="MZ112" s="218"/>
      <c r="NA112" s="218"/>
      <c r="NB112" s="218"/>
      <c r="NC112" s="218"/>
      <c r="ND112" s="218"/>
      <c r="NE112" s="218"/>
      <c r="NF112" s="218"/>
      <c r="NG112" s="218"/>
      <c r="NH112" s="218"/>
      <c r="NI112" s="218"/>
      <c r="NJ112" s="218"/>
      <c r="NK112" s="218"/>
      <c r="NL112" s="218"/>
      <c r="NM112" s="218"/>
      <c r="NN112" s="218"/>
      <c r="NO112" s="218"/>
      <c r="NP112" s="218"/>
      <c r="NQ112" s="218"/>
      <c r="NR112" s="218"/>
      <c r="NS112" s="218"/>
      <c r="NT112" s="218"/>
      <c r="NU112" s="218"/>
      <c r="NV112" s="218"/>
      <c r="NW112" s="218"/>
      <c r="NX112" s="218"/>
      <c r="NY112" s="218"/>
      <c r="NZ112" s="218"/>
      <c r="OA112" s="218"/>
      <c r="OB112" s="218"/>
      <c r="OC112" s="218"/>
      <c r="OD112" s="218"/>
      <c r="OE112" s="218"/>
      <c r="OF112" s="218"/>
      <c r="OG112" s="218"/>
      <c r="OH112" s="218"/>
      <c r="OI112" s="218"/>
      <c r="OJ112" s="218"/>
      <c r="OK112" s="218"/>
      <c r="OL112" s="218"/>
      <c r="OM112" s="218"/>
      <c r="ON112" s="218"/>
      <c r="OO112" s="218"/>
      <c r="OP112" s="218"/>
      <c r="OQ112" s="218"/>
      <c r="OR112" s="218"/>
      <c r="OS112" s="218"/>
      <c r="OT112" s="218"/>
      <c r="OU112" s="218"/>
      <c r="OV112" s="218"/>
      <c r="OW112" s="218"/>
      <c r="OX112" s="218"/>
      <c r="OY112" s="218"/>
      <c r="OZ112" s="218"/>
      <c r="PA112" s="218"/>
      <c r="PB112" s="218"/>
      <c r="PC112" s="218"/>
      <c r="PD112" s="218"/>
      <c r="PE112" s="218"/>
      <c r="PF112" s="218"/>
      <c r="PG112" s="218"/>
      <c r="PH112" s="218"/>
      <c r="PI112" s="218"/>
      <c r="PJ112" s="218"/>
      <c r="PK112" s="218"/>
      <c r="PL112" s="218"/>
      <c r="PM112" s="218"/>
      <c r="PN112" s="218"/>
      <c r="PO112" s="218"/>
      <c r="PP112" s="218"/>
      <c r="PQ112" s="218"/>
      <c r="PR112" s="218"/>
      <c r="PS112" s="218"/>
      <c r="PT112" s="218"/>
      <c r="PU112" s="218"/>
      <c r="PV112" s="218"/>
      <c r="PW112" s="218"/>
      <c r="PX112" s="218"/>
      <c r="PY112" s="218"/>
      <c r="PZ112" s="218"/>
      <c r="QA112" s="218"/>
      <c r="QB112" s="218"/>
      <c r="QC112" s="218"/>
      <c r="QD112" s="218"/>
      <c r="QE112" s="218"/>
      <c r="QF112" s="218"/>
      <c r="QG112" s="218"/>
      <c r="QH112" s="218"/>
      <c r="QI112" s="218"/>
      <c r="QJ112" s="218"/>
      <c r="QK112" s="218"/>
      <c r="QL112" s="218"/>
      <c r="QM112" s="218"/>
      <c r="QN112" s="218"/>
      <c r="QO112" s="218"/>
      <c r="QP112" s="218"/>
      <c r="QQ112" s="218"/>
      <c r="QR112" s="218"/>
      <c r="QS112" s="218"/>
      <c r="QT112" s="218"/>
      <c r="QU112" s="218"/>
      <c r="QV112" s="218"/>
      <c r="QW112" s="218"/>
      <c r="QX112" s="218"/>
      <c r="QY112" s="218"/>
      <c r="QZ112" s="218"/>
      <c r="RA112" s="218"/>
      <c r="RB112" s="218"/>
      <c r="RC112" s="218"/>
      <c r="RD112" s="218"/>
      <c r="RE112" s="218"/>
      <c r="RF112" s="218"/>
      <c r="RG112" s="218"/>
      <c r="RH112" s="218"/>
      <c r="RI112" s="218"/>
      <c r="RJ112" s="218"/>
      <c r="RK112" s="218"/>
      <c r="RL112" s="218"/>
      <c r="RM112" s="218"/>
      <c r="RN112" s="218"/>
      <c r="RO112" s="218"/>
      <c r="RP112" s="218"/>
      <c r="RQ112" s="218"/>
      <c r="RR112" s="218"/>
      <c r="RS112" s="218"/>
      <c r="RT112" s="218"/>
      <c r="RU112" s="218"/>
      <c r="RV112" s="218"/>
      <c r="RW112" s="218"/>
      <c r="RX112" s="218"/>
      <c r="RY112" s="218"/>
      <c r="RZ112" s="218"/>
      <c r="SA112" s="218"/>
      <c r="SB112" s="218"/>
      <c r="SC112" s="218"/>
      <c r="SD112" s="218"/>
      <c r="SE112" s="218"/>
      <c r="SF112" s="218"/>
      <c r="SG112" s="218"/>
      <c r="SH112" s="218"/>
      <c r="SI112" s="218"/>
      <c r="SJ112" s="218"/>
      <c r="SK112" s="218"/>
      <c r="SL112" s="218"/>
      <c r="SM112" s="218"/>
      <c r="SN112" s="218"/>
      <c r="SO112" s="218"/>
      <c r="SP112" s="218"/>
      <c r="SQ112" s="218"/>
      <c r="SR112" s="218"/>
      <c r="SS112" s="218"/>
      <c r="ST112" s="218"/>
      <c r="SU112" s="218"/>
      <c r="SV112" s="218"/>
      <c r="SW112" s="218"/>
      <c r="SX112" s="218"/>
      <c r="SY112" s="218"/>
      <c r="SZ112" s="218"/>
      <c r="TA112" s="218"/>
      <c r="TB112" s="218"/>
      <c r="TC112" s="218"/>
      <c r="TD112" s="218"/>
      <c r="TE112" s="218"/>
      <c r="TF112" s="218"/>
      <c r="TG112" s="218"/>
      <c r="TH112" s="218"/>
      <c r="TI112" s="218"/>
      <c r="TJ112" s="218"/>
      <c r="TK112" s="218"/>
      <c r="TL112" s="218"/>
      <c r="TM112" s="218"/>
      <c r="TN112" s="218"/>
      <c r="TO112" s="218"/>
      <c r="TP112" s="218"/>
      <c r="TQ112" s="218"/>
      <c r="TR112" s="218"/>
      <c r="TS112" s="218"/>
      <c r="TT112" s="218"/>
      <c r="TU112" s="218"/>
      <c r="TV112" s="218"/>
      <c r="TW112" s="218"/>
      <c r="TX112" s="218"/>
      <c r="TY112" s="218"/>
      <c r="TZ112" s="218"/>
      <c r="UA112" s="218"/>
      <c r="UB112" s="218"/>
      <c r="UC112" s="218"/>
      <c r="UD112" s="218"/>
      <c r="UE112" s="218"/>
      <c r="UF112" s="218"/>
      <c r="UG112" s="218"/>
      <c r="UH112" s="218"/>
      <c r="UI112" s="218"/>
      <c r="UJ112" s="218"/>
      <c r="UK112" s="218"/>
      <c r="UL112" s="218"/>
      <c r="UM112" s="218"/>
      <c r="UN112" s="218"/>
      <c r="UO112" s="218"/>
      <c r="UP112" s="218"/>
      <c r="UQ112" s="218"/>
      <c r="UR112" s="218"/>
      <c r="US112" s="218"/>
      <c r="UT112" s="218"/>
      <c r="UU112" s="218"/>
      <c r="UV112" s="218"/>
      <c r="UW112" s="218"/>
      <c r="UX112" s="218"/>
      <c r="UY112" s="218"/>
      <c r="UZ112" s="218"/>
      <c r="VA112" s="218"/>
      <c r="VB112" s="218"/>
      <c r="VC112" s="218"/>
      <c r="VD112" s="218"/>
      <c r="VE112" s="218"/>
      <c r="VF112" s="218"/>
      <c r="VG112" s="218"/>
      <c r="VH112" s="218"/>
      <c r="VI112" s="218"/>
      <c r="VJ112" s="218"/>
      <c r="VK112" s="218"/>
      <c r="VL112" s="218"/>
      <c r="VM112" s="218"/>
      <c r="VN112" s="218"/>
      <c r="VO112" s="218"/>
      <c r="VP112" s="218"/>
      <c r="VQ112" s="218"/>
      <c r="VR112" s="218"/>
      <c r="VS112" s="218"/>
      <c r="VT112" s="218"/>
      <c r="VU112" s="218"/>
      <c r="VV112" s="218"/>
      <c r="VW112" s="218"/>
      <c r="VX112" s="218"/>
      <c r="VY112" s="218"/>
      <c r="VZ112" s="218"/>
      <c r="WA112" s="218"/>
      <c r="WB112" s="218"/>
      <c r="WC112" s="218"/>
      <c r="WD112" s="218"/>
      <c r="WE112" s="218"/>
      <c r="WF112" s="218"/>
      <c r="WG112" s="218"/>
      <c r="WH112" s="218"/>
      <c r="WI112" s="218"/>
      <c r="WJ112" s="218"/>
      <c r="WK112" s="218"/>
      <c r="WL112" s="218"/>
      <c r="WM112" s="218"/>
      <c r="WN112" s="218"/>
      <c r="WO112" s="218"/>
      <c r="WP112" s="218"/>
      <c r="WQ112" s="218"/>
      <c r="WR112" s="218"/>
      <c r="WS112" s="218"/>
      <c r="WT112" s="218"/>
      <c r="WU112" s="218"/>
      <c r="WV112" s="218"/>
      <c r="WW112" s="218"/>
      <c r="WX112" s="218"/>
      <c r="WY112" s="218"/>
      <c r="WZ112" s="218"/>
      <c r="XA112" s="218"/>
      <c r="XB112" s="218"/>
      <c r="XC112" s="218"/>
      <c r="XD112" s="218"/>
      <c r="XE112" s="218"/>
      <c r="XF112" s="218"/>
      <c r="XG112" s="218"/>
      <c r="XH112" s="218"/>
      <c r="XI112" s="218"/>
      <c r="XJ112" s="218"/>
      <c r="XK112" s="218"/>
      <c r="XL112" s="218"/>
      <c r="XM112" s="218"/>
      <c r="XN112" s="218"/>
      <c r="XO112" s="218"/>
      <c r="XP112" s="218"/>
      <c r="XQ112" s="218"/>
      <c r="XR112" s="218"/>
      <c r="XS112" s="218"/>
      <c r="XT112" s="218"/>
      <c r="XU112" s="218"/>
      <c r="XV112" s="218"/>
      <c r="XW112" s="218"/>
      <c r="XX112" s="218"/>
      <c r="XY112" s="218"/>
      <c r="XZ112" s="218"/>
      <c r="YA112" s="218"/>
      <c r="YB112" s="218"/>
      <c r="YC112" s="218"/>
      <c r="YD112" s="218"/>
      <c r="YE112" s="218"/>
      <c r="YF112" s="218"/>
      <c r="YG112" s="218"/>
      <c r="YH112" s="218"/>
      <c r="YI112" s="218"/>
      <c r="YJ112" s="218"/>
      <c r="YK112" s="218"/>
      <c r="YL112" s="218"/>
      <c r="YM112" s="218"/>
      <c r="YN112" s="218"/>
      <c r="YO112" s="218"/>
      <c r="YP112" s="218"/>
      <c r="YQ112" s="218"/>
      <c r="YR112" s="218"/>
      <c r="YS112" s="218"/>
      <c r="YT112" s="218"/>
      <c r="YU112" s="218"/>
      <c r="YV112" s="218"/>
      <c r="YW112" s="218"/>
      <c r="YX112" s="218"/>
      <c r="YY112" s="218"/>
      <c r="YZ112" s="218"/>
      <c r="ZA112" s="218"/>
      <c r="ZB112" s="218"/>
      <c r="ZC112" s="218"/>
      <c r="ZD112" s="218"/>
      <c r="ZE112" s="218"/>
      <c r="ZF112" s="218"/>
      <c r="ZG112" s="218"/>
      <c r="ZH112" s="218"/>
      <c r="ZI112" s="218"/>
      <c r="ZJ112" s="218"/>
      <c r="ZK112" s="218"/>
      <c r="ZL112" s="218"/>
      <c r="ZM112" s="218"/>
      <c r="ZN112" s="218"/>
      <c r="ZO112" s="218"/>
      <c r="ZP112" s="218"/>
      <c r="ZQ112" s="218"/>
      <c r="ZR112" s="218"/>
      <c r="ZS112" s="218"/>
      <c r="ZT112" s="218"/>
      <c r="ZU112" s="218"/>
      <c r="ZV112" s="218"/>
      <c r="ZW112" s="218"/>
      <c r="ZX112" s="218"/>
      <c r="ZY112" s="218"/>
      <c r="ZZ112" s="218"/>
      <c r="AAA112" s="218"/>
      <c r="AAB112" s="218"/>
      <c r="AAC112" s="218"/>
      <c r="AAD112" s="218"/>
      <c r="AAE112" s="218"/>
      <c r="AAF112" s="218"/>
      <c r="AAG112" s="218"/>
      <c r="AAH112" s="218"/>
      <c r="AAI112" s="218"/>
      <c r="AAJ112" s="218"/>
      <c r="AAK112" s="218"/>
      <c r="AAL112" s="218"/>
      <c r="AAM112" s="218"/>
      <c r="AAN112" s="218"/>
      <c r="AAO112" s="218"/>
      <c r="AAP112" s="218"/>
      <c r="AAQ112" s="218"/>
      <c r="AAR112" s="218"/>
      <c r="AAS112" s="218"/>
      <c r="AAT112" s="218"/>
      <c r="AAU112" s="218"/>
      <c r="AAV112" s="218"/>
      <c r="AAW112" s="218"/>
      <c r="AAX112" s="218"/>
      <c r="AAY112" s="218"/>
      <c r="AAZ112" s="218"/>
      <c r="ABA112" s="218"/>
      <c r="ABB112" s="218"/>
      <c r="ABC112" s="218"/>
      <c r="ABD112" s="218"/>
      <c r="ABE112" s="218"/>
      <c r="ABF112" s="218"/>
      <c r="ABG112" s="218"/>
      <c r="ABH112" s="218"/>
      <c r="ABI112" s="218"/>
      <c r="ABJ112" s="218"/>
      <c r="ABK112" s="218"/>
      <c r="ABL112" s="218"/>
      <c r="ABM112" s="218"/>
      <c r="ABN112" s="218"/>
      <c r="ABO112" s="218"/>
      <c r="ABP112" s="218"/>
      <c r="ABQ112" s="218"/>
      <c r="ABR112" s="218"/>
      <c r="ABS112" s="218"/>
      <c r="ABT112" s="218"/>
      <c r="ABU112" s="218"/>
      <c r="ABV112" s="218"/>
      <c r="ABW112" s="218"/>
      <c r="ABX112" s="218"/>
      <c r="ABY112" s="218"/>
      <c r="ABZ112" s="218"/>
      <c r="ACA112" s="218"/>
      <c r="ACB112" s="218"/>
      <c r="ACC112" s="218"/>
      <c r="ACD112" s="218"/>
      <c r="ACE112" s="218"/>
      <c r="ACF112" s="218"/>
      <c r="ACG112" s="218"/>
      <c r="ACH112" s="218"/>
      <c r="ACI112" s="218"/>
      <c r="ACJ112" s="218"/>
      <c r="ACK112" s="218"/>
      <c r="ACL112" s="218"/>
      <c r="ACM112" s="218"/>
      <c r="ACN112" s="218"/>
      <c r="ACO112" s="218"/>
      <c r="ACP112" s="218"/>
      <c r="ACQ112" s="218"/>
      <c r="ACR112" s="218"/>
      <c r="ACS112" s="218"/>
      <c r="ACT112" s="218"/>
      <c r="ACU112" s="218"/>
      <c r="ACV112" s="218"/>
      <c r="ACW112" s="218"/>
      <c r="ACX112" s="218"/>
      <c r="ACY112" s="218"/>
      <c r="ACZ112" s="218"/>
      <c r="ADA112" s="218"/>
      <c r="ADB112" s="218"/>
      <c r="ADC112" s="218"/>
      <c r="ADD112" s="218"/>
      <c r="ADE112" s="218"/>
      <c r="ADF112" s="218"/>
      <c r="ADG112" s="218"/>
      <c r="ADH112" s="218"/>
      <c r="ADI112" s="218"/>
      <c r="ADJ112" s="218"/>
      <c r="ADK112" s="218"/>
      <c r="ADL112" s="218"/>
      <c r="ADM112" s="218"/>
      <c r="ADN112" s="218"/>
      <c r="ADO112" s="218"/>
      <c r="ADP112" s="218"/>
      <c r="ADQ112" s="218"/>
      <c r="ADR112" s="218"/>
      <c r="ADS112" s="218"/>
      <c r="ADT112" s="218"/>
      <c r="ADU112" s="218"/>
      <c r="ADV112" s="218"/>
      <c r="ADW112" s="218"/>
      <c r="ADX112" s="218"/>
      <c r="ADY112" s="218"/>
      <c r="ADZ112" s="218"/>
      <c r="AEA112" s="218"/>
      <c r="AEB112" s="218"/>
      <c r="AEC112" s="218"/>
      <c r="AED112" s="218"/>
      <c r="AEE112" s="218"/>
      <c r="AEF112" s="218"/>
      <c r="AEG112" s="218"/>
      <c r="AEH112" s="218"/>
      <c r="AEI112" s="218"/>
      <c r="AEJ112" s="218"/>
      <c r="AEK112" s="218"/>
      <c r="AEL112" s="218"/>
      <c r="AEM112" s="218"/>
      <c r="AEN112" s="218"/>
      <c r="AEO112" s="218"/>
      <c r="AEP112" s="218"/>
      <c r="AEQ112" s="218"/>
      <c r="AER112" s="218"/>
      <c r="AES112" s="218"/>
      <c r="AET112" s="218"/>
      <c r="AEU112" s="218"/>
      <c r="AEV112" s="218"/>
      <c r="AEW112" s="218"/>
      <c r="AEX112" s="218"/>
      <c r="AEY112" s="218"/>
      <c r="AEZ112" s="218"/>
      <c r="AFA112" s="218"/>
      <c r="AFB112" s="218"/>
      <c r="AFC112" s="218"/>
      <c r="AFD112" s="218"/>
      <c r="AFE112" s="218"/>
      <c r="AFF112" s="218"/>
      <c r="AFG112" s="218"/>
      <c r="AFH112" s="218"/>
      <c r="AFI112" s="218"/>
      <c r="AFJ112" s="218"/>
      <c r="AFK112" s="218"/>
      <c r="AFL112" s="218"/>
      <c r="AFM112" s="218"/>
      <c r="AFN112" s="218"/>
      <c r="AFO112" s="218"/>
      <c r="AFP112" s="218"/>
      <c r="AFQ112" s="218"/>
      <c r="AFR112" s="218"/>
      <c r="AFS112" s="218"/>
      <c r="AFT112" s="218"/>
      <c r="AFU112" s="218"/>
      <c r="AFV112" s="218"/>
      <c r="AFW112" s="218"/>
      <c r="AFX112" s="218"/>
      <c r="AFY112" s="218"/>
      <c r="AFZ112" s="218"/>
      <c r="AGA112" s="218"/>
      <c r="AGB112" s="218"/>
      <c r="AGC112" s="218"/>
      <c r="AGD112" s="218"/>
      <c r="AGE112" s="218"/>
      <c r="AGF112" s="218"/>
      <c r="AGG112" s="218"/>
      <c r="AGH112" s="218"/>
      <c r="AGI112" s="218"/>
      <c r="AGJ112" s="218"/>
      <c r="AGK112" s="218"/>
      <c r="AGL112" s="218"/>
      <c r="AGM112" s="218"/>
      <c r="AGN112" s="218"/>
      <c r="AGO112" s="218"/>
      <c r="AGP112" s="218"/>
      <c r="AGQ112" s="218"/>
      <c r="AGR112" s="218"/>
      <c r="AGS112" s="218"/>
      <c r="AGT112" s="218"/>
      <c r="AGU112" s="218"/>
      <c r="AGV112" s="218"/>
      <c r="AGW112" s="218"/>
      <c r="AGX112" s="218"/>
      <c r="AGY112" s="218"/>
      <c r="AGZ112" s="218"/>
      <c r="AHA112" s="218"/>
      <c r="AHB112" s="218"/>
      <c r="AHC112" s="218"/>
      <c r="AHD112" s="218"/>
      <c r="AHE112" s="218"/>
      <c r="AHF112" s="218"/>
      <c r="AHG112" s="218"/>
      <c r="AHH112" s="218"/>
      <c r="AHI112" s="218"/>
      <c r="AHJ112" s="218"/>
      <c r="AHK112" s="218"/>
      <c r="AHL112" s="218"/>
      <c r="AHM112" s="218"/>
      <c r="AHN112" s="218"/>
      <c r="AHO112" s="218"/>
      <c r="AHP112" s="218"/>
      <c r="AHQ112" s="218"/>
      <c r="AHR112" s="218"/>
      <c r="AHS112" s="218"/>
      <c r="AHT112" s="218"/>
      <c r="AHU112" s="218"/>
      <c r="AHV112" s="218"/>
      <c r="AHW112" s="218"/>
      <c r="AHX112" s="218"/>
      <c r="AHY112" s="218"/>
      <c r="AHZ112" s="218"/>
      <c r="AIA112" s="218"/>
      <c r="AIB112" s="218"/>
      <c r="AIC112" s="218"/>
      <c r="AID112" s="218"/>
      <c r="AIE112" s="218"/>
      <c r="AIF112" s="218"/>
      <c r="AIG112" s="218"/>
      <c r="AIH112" s="218"/>
      <c r="AII112" s="218"/>
      <c r="AIJ112" s="218"/>
      <c r="AIK112" s="218"/>
      <c r="AIL112" s="218"/>
      <c r="AIM112" s="218"/>
      <c r="AIN112" s="218"/>
      <c r="AIO112" s="218"/>
      <c r="AIP112" s="218"/>
      <c r="AIQ112" s="218"/>
      <c r="AIR112" s="218"/>
      <c r="AIS112" s="218"/>
      <c r="AIT112" s="218"/>
      <c r="AIU112" s="218"/>
      <c r="AIV112" s="218"/>
      <c r="AIW112" s="218"/>
      <c r="AIX112" s="218"/>
      <c r="AIY112" s="218"/>
      <c r="AIZ112" s="218"/>
      <c r="AJA112" s="218"/>
      <c r="AJB112" s="218"/>
      <c r="AJC112" s="218"/>
      <c r="AJD112" s="218"/>
      <c r="AJE112" s="218"/>
      <c r="AJF112" s="218"/>
      <c r="AJG112" s="218"/>
      <c r="AJH112" s="218"/>
      <c r="AJI112" s="218"/>
      <c r="AJJ112" s="218"/>
      <c r="AJK112" s="218"/>
      <c r="AJL112" s="218"/>
      <c r="AJM112" s="218"/>
      <c r="AJN112" s="218"/>
      <c r="AJO112" s="218"/>
      <c r="AJP112" s="218"/>
      <c r="AJQ112" s="218"/>
      <c r="AJR112" s="218"/>
      <c r="AJS112" s="218"/>
      <c r="AJT112" s="218"/>
      <c r="AJU112" s="218"/>
      <c r="AJV112" s="218"/>
      <c r="AJW112" s="218"/>
      <c r="AJX112" s="218"/>
      <c r="AJY112" s="218"/>
      <c r="AJZ112" s="218"/>
      <c r="AKA112" s="218"/>
      <c r="AKB112" s="218"/>
      <c r="AKC112" s="218"/>
      <c r="AKD112" s="218"/>
      <c r="AKE112" s="218"/>
      <c r="AKF112" s="218"/>
      <c r="AKG112" s="218"/>
      <c r="AKH112" s="218"/>
      <c r="AKI112" s="218"/>
      <c r="AKJ112" s="218"/>
      <c r="AKK112" s="218"/>
      <c r="AKL112" s="218"/>
      <c r="AKM112" s="218"/>
      <c r="AKN112" s="218"/>
      <c r="AKO112" s="218"/>
      <c r="AKP112" s="218"/>
      <c r="AKQ112" s="218"/>
      <c r="AKR112" s="218"/>
      <c r="AKS112" s="218"/>
      <c r="AKT112" s="218"/>
      <c r="AKU112" s="218"/>
      <c r="AKV112" s="218"/>
      <c r="AKW112" s="218"/>
      <c r="AKX112" s="218"/>
      <c r="AKY112" s="218"/>
      <c r="AKZ112" s="218"/>
      <c r="ALA112" s="218"/>
      <c r="ALB112" s="218"/>
      <c r="ALC112" s="218"/>
      <c r="ALD112" s="218"/>
      <c r="ALE112" s="218"/>
      <c r="ALF112" s="218"/>
      <c r="ALG112" s="218"/>
      <c r="ALH112" s="218"/>
      <c r="ALI112" s="218"/>
      <c r="ALJ112" s="218"/>
      <c r="ALK112" s="218"/>
      <c r="ALL112" s="218"/>
      <c r="ALM112" s="218"/>
      <c r="ALN112" s="218"/>
      <c r="ALO112" s="218"/>
      <c r="ALP112" s="218"/>
      <c r="ALQ112" s="218"/>
      <c r="ALR112" s="218"/>
      <c r="ALS112" s="218"/>
      <c r="ALT112" s="218"/>
      <c r="ALU112" s="218"/>
      <c r="ALV112" s="218"/>
      <c r="ALW112" s="218"/>
      <c r="ALX112" s="218"/>
      <c r="ALY112" s="218"/>
      <c r="ALZ112" s="218"/>
      <c r="AMA112" s="218"/>
      <c r="AMB112" s="218"/>
      <c r="AMC112" s="218"/>
      <c r="AMD112" s="218"/>
      <c r="AME112" s="218"/>
      <c r="AMF112" s="218"/>
      <c r="AMG112" s="218"/>
      <c r="AMH112" s="218"/>
      <c r="AMI112" s="218"/>
      <c r="AMJ112" s="218"/>
      <c r="AMK112" s="218"/>
    </row>
    <row r="113" spans="1:38" ht="18">
      <c r="A113" s="465"/>
      <c r="B113" s="2177"/>
      <c r="C113" s="504" t="s">
        <v>90</v>
      </c>
      <c r="D113" s="504" t="s">
        <v>338</v>
      </c>
      <c r="E113" s="504" t="s">
        <v>339</v>
      </c>
      <c r="F113" s="504" t="s">
        <v>358</v>
      </c>
      <c r="G113" s="504" t="s">
        <v>359</v>
      </c>
      <c r="H113" s="504" t="s">
        <v>389</v>
      </c>
      <c r="I113" s="781" t="s">
        <v>301</v>
      </c>
      <c r="J113" s="328"/>
      <c r="K113" s="292"/>
      <c r="L113" s="292"/>
      <c r="M113" s="292"/>
      <c r="N113" s="292"/>
      <c r="O113" s="292"/>
      <c r="P113" s="465"/>
      <c r="Q113" s="292"/>
      <c r="R113" s="292"/>
      <c r="S113" s="292"/>
      <c r="T113" s="292"/>
      <c r="U113" s="292"/>
      <c r="V113" s="292"/>
      <c r="W113" s="292"/>
      <c r="X113" s="292"/>
      <c r="Y113" s="292"/>
      <c r="Z113" s="292"/>
      <c r="AA113" s="292"/>
      <c r="AK113" s="328"/>
      <c r="AL113" s="328"/>
    </row>
    <row r="114" spans="1:38">
      <c r="A114" s="465"/>
      <c r="B114" s="2174"/>
      <c r="C114" s="777" t="s">
        <v>145</v>
      </c>
      <c r="D114" s="777" t="s">
        <v>145</v>
      </c>
      <c r="E114" s="777" t="s">
        <v>145</v>
      </c>
      <c r="F114" s="777" t="s">
        <v>145</v>
      </c>
      <c r="G114" s="777" t="s">
        <v>145</v>
      </c>
      <c r="H114" s="777" t="s">
        <v>145</v>
      </c>
      <c r="I114" s="777" t="s">
        <v>145</v>
      </c>
      <c r="J114" s="292"/>
      <c r="K114" s="292"/>
      <c r="L114" s="292"/>
      <c r="M114" s="292"/>
      <c r="N114" s="292"/>
      <c r="O114" s="292"/>
      <c r="P114" s="465"/>
      <c r="Q114" s="292"/>
      <c r="R114" s="292"/>
      <c r="S114" s="292"/>
      <c r="T114" s="292"/>
      <c r="U114" s="292"/>
      <c r="V114" s="292"/>
      <c r="W114" s="292"/>
      <c r="X114" s="292"/>
      <c r="Y114" s="292"/>
      <c r="Z114" s="292"/>
      <c r="AA114" s="292"/>
    </row>
    <row r="115" spans="1:38">
      <c r="A115" s="465"/>
      <c r="B115" s="721" t="str">
        <f>IF('Bendras vertinimas'!$B$20="","",'Bendras vertinimas'!$B$20)</f>
        <v>Tiekėjas 1</v>
      </c>
      <c r="C115" s="782" t="e">
        <f>IF(I86="","",C$108*SUM(I86)/MAX(I$86:I$105))</f>
        <v>#DIV/0!</v>
      </c>
      <c r="D115" s="782" t="e">
        <f t="shared" ref="D115:H115" si="16">IF(J86="","",D$108*SUM(J86)/MAX(J$86:J$105))</f>
        <v>#DIV/0!</v>
      </c>
      <c r="E115" s="782" t="e">
        <f t="shared" si="16"/>
        <v>#DIV/0!</v>
      </c>
      <c r="F115" s="782" t="e">
        <f t="shared" si="16"/>
        <v>#DIV/0!</v>
      </c>
      <c r="G115" s="782" t="e">
        <f t="shared" si="16"/>
        <v>#DIV/0!</v>
      </c>
      <c r="H115" s="782" t="e">
        <f t="shared" si="16"/>
        <v>#DIV/0!</v>
      </c>
      <c r="I115" s="751" t="str">
        <f>IF($I$108=0,"",IF(SUM(AB86:AG86)&gt;0,'Bendras vertinimas'!$AS$18,IF(OR(SUM(C115:H115)*$I$108=0,$I$108=0),"",SUM(C115:H115)*$I$108)))</f>
        <v/>
      </c>
      <c r="J115" s="292"/>
      <c r="K115" s="292"/>
      <c r="L115" s="292"/>
      <c r="M115" s="292"/>
      <c r="N115" s="292"/>
      <c r="O115" s="292"/>
      <c r="P115" s="465"/>
      <c r="Q115" s="292"/>
      <c r="R115" s="292"/>
      <c r="S115" s="292"/>
      <c r="T115" s="292"/>
      <c r="U115" s="292"/>
      <c r="V115" s="292"/>
      <c r="W115" s="292"/>
      <c r="X115" s="292"/>
      <c r="Y115" s="292"/>
      <c r="Z115" s="292"/>
      <c r="AA115" s="292"/>
    </row>
    <row r="116" spans="1:38">
      <c r="A116" s="465"/>
      <c r="B116" s="721" t="str">
        <f>IF('Bendras vertinimas'!$B$21="","",'Bendras vertinimas'!$B$21)</f>
        <v>Tiekėjas 2</v>
      </c>
      <c r="C116" s="782" t="e">
        <f t="shared" ref="C116:C134" si="17">IF(I87="","",C$108*SUM(I87)/MAX(I$86:I$105))</f>
        <v>#DIV/0!</v>
      </c>
      <c r="D116" s="782" t="e">
        <f t="shared" ref="D116:D134" si="18">IF(J87="","",D$108*SUM(J87)/MAX(J$86:J$105))</f>
        <v>#DIV/0!</v>
      </c>
      <c r="E116" s="782" t="e">
        <f t="shared" ref="E116:E134" si="19">IF(K87="","",E$108*SUM(K87)/MAX(K$86:K$105))</f>
        <v>#DIV/0!</v>
      </c>
      <c r="F116" s="782" t="e">
        <f t="shared" ref="F116:F134" si="20">IF(L87="","",F$108*SUM(L87)/MAX(L$86:L$105))</f>
        <v>#DIV/0!</v>
      </c>
      <c r="G116" s="782" t="e">
        <f t="shared" ref="G116:G134" si="21">IF(M87="","",G$108*SUM(M87)/MAX(M$86:M$105))</f>
        <v>#DIV/0!</v>
      </c>
      <c r="H116" s="782" t="e">
        <f t="shared" ref="H116:H134" si="22">IF(N87="","",H$108*SUM(N87)/MAX(N$86:N$105))</f>
        <v>#DIV/0!</v>
      </c>
      <c r="I116" s="751" t="str">
        <f>IF($I$108=0,"",IF(SUM(AB87:AG87)&gt;0,'Bendras vertinimas'!$AS$18,IF(OR(SUM(C116:H116)*$I$108=0,$I$108=0),"",SUM(C116:H116)*$I$108)))</f>
        <v/>
      </c>
      <c r="J116" s="292"/>
      <c r="K116" s="292"/>
      <c r="L116" s="292"/>
      <c r="M116" s="292"/>
      <c r="N116" s="292"/>
      <c r="O116" s="292"/>
      <c r="P116" s="465"/>
      <c r="Q116" s="292"/>
      <c r="R116" s="292"/>
      <c r="S116" s="292"/>
      <c r="T116" s="292"/>
      <c r="U116" s="292"/>
      <c r="V116" s="292"/>
      <c r="W116" s="292"/>
      <c r="X116" s="292"/>
      <c r="Y116" s="218"/>
      <c r="Z116" s="218"/>
      <c r="AA116" s="218"/>
      <c r="AB116" s="218"/>
      <c r="AC116" s="218"/>
      <c r="AD116" s="218"/>
      <c r="AE116" s="218"/>
      <c r="AF116" s="218"/>
      <c r="AG116" s="218"/>
      <c r="AH116" s="218"/>
      <c r="AI116" s="218"/>
      <c r="AJ116" s="218"/>
      <c r="AK116" s="218"/>
      <c r="AL116" s="218"/>
    </row>
    <row r="117" spans="1:38">
      <c r="A117" s="465"/>
      <c r="B117" s="721" t="str">
        <f>IF('Bendras vertinimas'!$B$22="","",'Bendras vertinimas'!$B$22)</f>
        <v>Tiekėjas 3</v>
      </c>
      <c r="C117" s="782" t="e">
        <f t="shared" si="17"/>
        <v>#DIV/0!</v>
      </c>
      <c r="D117" s="782" t="e">
        <f t="shared" si="18"/>
        <v>#DIV/0!</v>
      </c>
      <c r="E117" s="782" t="e">
        <f t="shared" si="19"/>
        <v>#DIV/0!</v>
      </c>
      <c r="F117" s="782" t="e">
        <f t="shared" si="20"/>
        <v>#DIV/0!</v>
      </c>
      <c r="G117" s="782" t="e">
        <f t="shared" si="21"/>
        <v>#DIV/0!</v>
      </c>
      <c r="H117" s="782" t="e">
        <f t="shared" si="22"/>
        <v>#DIV/0!</v>
      </c>
      <c r="I117" s="751" t="str">
        <f>IF($I$108=0,"",IF(SUM(AB88:AG88)&gt;0,'Bendras vertinimas'!$AS$18,IF(OR(SUM(C117:H117)*$I$108=0,$I$108=0),"",SUM(C117:H117)*$I$108)))</f>
        <v/>
      </c>
      <c r="J117" s="292"/>
      <c r="K117" s="292"/>
      <c r="L117" s="292"/>
      <c r="M117" s="292"/>
      <c r="N117" s="292"/>
      <c r="O117" s="292"/>
      <c r="P117" s="465"/>
      <c r="Q117" s="292"/>
      <c r="R117" s="292"/>
      <c r="S117" s="292"/>
      <c r="T117" s="292"/>
      <c r="U117" s="292"/>
      <c r="V117" s="292"/>
      <c r="W117" s="292"/>
      <c r="X117" s="292"/>
      <c r="Y117" s="292"/>
      <c r="Z117" s="292"/>
      <c r="AA117" s="292"/>
    </row>
    <row r="118" spans="1:38">
      <c r="A118" s="465"/>
      <c r="B118" s="721" t="str">
        <f>IF('Bendras vertinimas'!$B$23="","",'Bendras vertinimas'!$B$23)</f>
        <v>Tiekėjas 4</v>
      </c>
      <c r="C118" s="782" t="e">
        <f t="shared" si="17"/>
        <v>#DIV/0!</v>
      </c>
      <c r="D118" s="782" t="e">
        <f t="shared" si="18"/>
        <v>#DIV/0!</v>
      </c>
      <c r="E118" s="782" t="e">
        <f t="shared" si="19"/>
        <v>#DIV/0!</v>
      </c>
      <c r="F118" s="782" t="e">
        <f t="shared" si="20"/>
        <v>#DIV/0!</v>
      </c>
      <c r="G118" s="782" t="e">
        <f t="shared" si="21"/>
        <v>#DIV/0!</v>
      </c>
      <c r="H118" s="782" t="e">
        <f t="shared" si="22"/>
        <v>#DIV/0!</v>
      </c>
      <c r="I118" s="751" t="str">
        <f>IF($I$108=0,"",IF(SUM(AB89:AG89)&gt;0,'Bendras vertinimas'!$AS$18,IF(OR(SUM(C118:H118)*$I$108=0,$I$108=0),"",SUM(C118:H118)*$I$108)))</f>
        <v/>
      </c>
      <c r="J118" s="292"/>
      <c r="K118" s="292"/>
      <c r="L118" s="292"/>
      <c r="M118" s="292"/>
      <c r="N118" s="292"/>
      <c r="O118" s="292"/>
      <c r="P118" s="465"/>
      <c r="Q118" s="292"/>
      <c r="R118" s="292"/>
      <c r="S118" s="292"/>
      <c r="T118" s="292"/>
      <c r="U118" s="292"/>
      <c r="V118" s="292"/>
      <c r="W118" s="292"/>
      <c r="X118" s="292"/>
      <c r="Y118" s="292"/>
      <c r="Z118" s="292"/>
      <c r="AA118" s="292"/>
    </row>
    <row r="119" spans="1:38">
      <c r="A119" s="465"/>
      <c r="B119" s="721" t="str">
        <f>IF('Bendras vertinimas'!$B$24="","",'Bendras vertinimas'!$B$24)</f>
        <v>Tiekėjas 5</v>
      </c>
      <c r="C119" s="782" t="e">
        <f t="shared" si="17"/>
        <v>#DIV/0!</v>
      </c>
      <c r="D119" s="782" t="e">
        <f t="shared" si="18"/>
        <v>#DIV/0!</v>
      </c>
      <c r="E119" s="782" t="e">
        <f t="shared" si="19"/>
        <v>#DIV/0!</v>
      </c>
      <c r="F119" s="782" t="e">
        <f t="shared" si="20"/>
        <v>#DIV/0!</v>
      </c>
      <c r="G119" s="782" t="e">
        <f t="shared" si="21"/>
        <v>#DIV/0!</v>
      </c>
      <c r="H119" s="782" t="e">
        <f t="shared" si="22"/>
        <v>#DIV/0!</v>
      </c>
      <c r="I119" s="751" t="str">
        <f>IF($I$108=0,"",IF(SUM(AB90:AG90)&gt;0,'Bendras vertinimas'!$AS$18,IF(OR(SUM(C119:H119)*$I$108=0,$I$108=0),"",SUM(C119:H119)*$I$108)))</f>
        <v/>
      </c>
      <c r="J119" s="292"/>
      <c r="K119" s="292"/>
      <c r="L119" s="292"/>
      <c r="M119" s="292"/>
      <c r="N119" s="292"/>
      <c r="O119" s="292"/>
      <c r="P119" s="465"/>
      <c r="Q119" s="292"/>
      <c r="R119" s="292"/>
      <c r="S119" s="292"/>
      <c r="T119" s="292"/>
      <c r="U119" s="292"/>
      <c r="V119" s="292"/>
      <c r="W119" s="292"/>
      <c r="X119" s="292"/>
      <c r="Y119" s="292"/>
      <c r="Z119" s="292"/>
      <c r="AA119" s="292"/>
    </row>
    <row r="120" spans="1:38">
      <c r="A120" s="465"/>
      <c r="B120" s="721" t="str">
        <f>IF('Bendras vertinimas'!$B$25="","",'Bendras vertinimas'!$B$25)</f>
        <v>Tiekėjas 6</v>
      </c>
      <c r="C120" s="782" t="e">
        <f t="shared" si="17"/>
        <v>#DIV/0!</v>
      </c>
      <c r="D120" s="782" t="e">
        <f t="shared" si="18"/>
        <v>#DIV/0!</v>
      </c>
      <c r="E120" s="782" t="e">
        <f t="shared" si="19"/>
        <v>#DIV/0!</v>
      </c>
      <c r="F120" s="782" t="e">
        <f t="shared" si="20"/>
        <v>#DIV/0!</v>
      </c>
      <c r="G120" s="782" t="e">
        <f t="shared" si="21"/>
        <v>#DIV/0!</v>
      </c>
      <c r="H120" s="782" t="e">
        <f t="shared" si="22"/>
        <v>#DIV/0!</v>
      </c>
      <c r="I120" s="751" t="str">
        <f>IF($I$108=0,"",IF(SUM(AB91:AG91)&gt;0,'Bendras vertinimas'!$AS$18,IF(OR(SUM(C120:H120)*$I$108=0,$I$108=0),"",SUM(C120:H120)*$I$108)))</f>
        <v/>
      </c>
      <c r="J120" s="292"/>
      <c r="K120" s="292"/>
      <c r="L120" s="292"/>
      <c r="M120" s="292"/>
      <c r="N120" s="292"/>
      <c r="O120" s="292"/>
      <c r="P120" s="465"/>
      <c r="Q120" s="292"/>
      <c r="R120" s="292"/>
      <c r="S120" s="292"/>
      <c r="T120" s="292"/>
      <c r="U120" s="292"/>
      <c r="V120" s="292"/>
      <c r="W120" s="292"/>
      <c r="X120" s="292"/>
      <c r="Y120" s="292"/>
      <c r="Z120" s="292"/>
      <c r="AA120" s="292"/>
    </row>
    <row r="121" spans="1:38">
      <c r="A121" s="465"/>
      <c r="B121" s="721" t="str">
        <f>IF('Bendras vertinimas'!$B$26="","",'Bendras vertinimas'!$B$26)</f>
        <v>Tiekėjas 7</v>
      </c>
      <c r="C121" s="782" t="e">
        <f t="shared" si="17"/>
        <v>#DIV/0!</v>
      </c>
      <c r="D121" s="782" t="e">
        <f t="shared" si="18"/>
        <v>#DIV/0!</v>
      </c>
      <c r="E121" s="782" t="e">
        <f t="shared" si="19"/>
        <v>#DIV/0!</v>
      </c>
      <c r="F121" s="782" t="e">
        <f t="shared" si="20"/>
        <v>#DIV/0!</v>
      </c>
      <c r="G121" s="782" t="e">
        <f t="shared" si="21"/>
        <v>#DIV/0!</v>
      </c>
      <c r="H121" s="782" t="e">
        <f t="shared" si="22"/>
        <v>#DIV/0!</v>
      </c>
      <c r="I121" s="751" t="str">
        <f>IF($I$108=0,"",IF(SUM(AB92:AG92)&gt;0,'Bendras vertinimas'!$AS$18,IF(OR(SUM(C121:H121)*$I$108=0,$I$108=0),"",SUM(C121:H121)*$I$108)))</f>
        <v/>
      </c>
      <c r="J121" s="292"/>
      <c r="K121" s="292"/>
      <c r="L121" s="292"/>
      <c r="M121" s="292"/>
      <c r="N121" s="292"/>
      <c r="O121" s="292"/>
      <c r="P121" s="465"/>
      <c r="Q121" s="292"/>
      <c r="R121" s="292"/>
      <c r="S121" s="292"/>
      <c r="T121" s="292"/>
      <c r="U121" s="292"/>
      <c r="V121" s="292"/>
      <c r="W121" s="292"/>
      <c r="X121" s="292"/>
      <c r="Y121" s="292"/>
      <c r="Z121" s="292"/>
      <c r="AA121" s="292"/>
    </row>
    <row r="122" spans="1:38">
      <c r="A122" s="465"/>
      <c r="B122" s="721" t="str">
        <f>IF('Bendras vertinimas'!$B$27="","",'Bendras vertinimas'!$B$27)</f>
        <v>Tiekėjas 8</v>
      </c>
      <c r="C122" s="782" t="e">
        <f t="shared" si="17"/>
        <v>#DIV/0!</v>
      </c>
      <c r="D122" s="782" t="e">
        <f t="shared" si="18"/>
        <v>#DIV/0!</v>
      </c>
      <c r="E122" s="782" t="e">
        <f t="shared" si="19"/>
        <v>#DIV/0!</v>
      </c>
      <c r="F122" s="782" t="e">
        <f t="shared" si="20"/>
        <v>#DIV/0!</v>
      </c>
      <c r="G122" s="782" t="e">
        <f t="shared" si="21"/>
        <v>#DIV/0!</v>
      </c>
      <c r="H122" s="782" t="e">
        <f t="shared" si="22"/>
        <v>#DIV/0!</v>
      </c>
      <c r="I122" s="751" t="str">
        <f>IF($I$108=0,"",IF(SUM(AB93:AG93)&gt;0,'Bendras vertinimas'!$AS$18,IF(OR(SUM(C122:H122)*$I$108=0,$I$108=0),"",SUM(C122:H122)*$I$108)))</f>
        <v/>
      </c>
      <c r="J122" s="292"/>
      <c r="K122" s="292"/>
      <c r="L122" s="292"/>
      <c r="M122" s="292"/>
      <c r="N122" s="292"/>
      <c r="O122" s="292"/>
      <c r="P122" s="465"/>
      <c r="Q122" s="292"/>
      <c r="R122" s="292"/>
      <c r="S122" s="292"/>
      <c r="T122" s="292"/>
      <c r="U122" s="292"/>
      <c r="V122" s="292"/>
      <c r="W122" s="292"/>
      <c r="X122" s="292"/>
      <c r="Y122" s="292"/>
      <c r="Z122" s="292"/>
      <c r="AA122" s="292"/>
    </row>
    <row r="123" spans="1:38">
      <c r="A123" s="465"/>
      <c r="B123" s="721" t="str">
        <f>IF('Bendras vertinimas'!$B$28="","",'Bendras vertinimas'!$B$28)</f>
        <v>Tiekėjas 9</v>
      </c>
      <c r="C123" s="782" t="e">
        <f t="shared" si="17"/>
        <v>#DIV/0!</v>
      </c>
      <c r="D123" s="782" t="e">
        <f t="shared" si="18"/>
        <v>#DIV/0!</v>
      </c>
      <c r="E123" s="782" t="e">
        <f t="shared" si="19"/>
        <v>#DIV/0!</v>
      </c>
      <c r="F123" s="782" t="e">
        <f t="shared" si="20"/>
        <v>#DIV/0!</v>
      </c>
      <c r="G123" s="782" t="e">
        <f t="shared" si="21"/>
        <v>#DIV/0!</v>
      </c>
      <c r="H123" s="782" t="e">
        <f t="shared" si="22"/>
        <v>#DIV/0!</v>
      </c>
      <c r="I123" s="751" t="str">
        <f>IF($I$108=0,"",IF(SUM(AB94:AG94)&gt;0,'Bendras vertinimas'!$AS$18,IF(OR(SUM(C123:H123)*$I$108=0,$I$108=0),"",SUM(C123:H123)*$I$108)))</f>
        <v/>
      </c>
      <c r="J123" s="292"/>
      <c r="K123" s="292"/>
      <c r="L123" s="292"/>
      <c r="M123" s="292"/>
      <c r="N123" s="292"/>
      <c r="O123" s="292"/>
      <c r="P123" s="465"/>
      <c r="Q123" s="292"/>
      <c r="R123" s="292"/>
      <c r="S123" s="292"/>
      <c r="T123" s="292"/>
      <c r="U123" s="292"/>
      <c r="V123" s="292"/>
      <c r="W123" s="292"/>
      <c r="X123" s="292"/>
      <c r="Y123" s="292"/>
      <c r="Z123" s="292"/>
      <c r="AA123" s="292"/>
    </row>
    <row r="124" spans="1:38">
      <c r="A124" s="465"/>
      <c r="B124" s="721" t="str">
        <f>IF('Bendras vertinimas'!$B$29="","",'Bendras vertinimas'!$B$29)</f>
        <v>Tiekėjas 10</v>
      </c>
      <c r="C124" s="782" t="e">
        <f t="shared" si="17"/>
        <v>#DIV/0!</v>
      </c>
      <c r="D124" s="782" t="e">
        <f t="shared" si="18"/>
        <v>#DIV/0!</v>
      </c>
      <c r="E124" s="782" t="e">
        <f t="shared" si="19"/>
        <v>#DIV/0!</v>
      </c>
      <c r="F124" s="782" t="e">
        <f t="shared" si="20"/>
        <v>#DIV/0!</v>
      </c>
      <c r="G124" s="782" t="e">
        <f t="shared" si="21"/>
        <v>#DIV/0!</v>
      </c>
      <c r="H124" s="782" t="e">
        <f t="shared" si="22"/>
        <v>#DIV/0!</v>
      </c>
      <c r="I124" s="751" t="str">
        <f>IF($I$108=0,"",IF(SUM(AB95:AG95)&gt;0,'Bendras vertinimas'!$AS$18,IF(OR(SUM(C124:H124)*$I$108=0,$I$108=0),"",SUM(C124:H124)*$I$108)))</f>
        <v/>
      </c>
      <c r="J124" s="292"/>
      <c r="K124" s="292"/>
      <c r="L124" s="292"/>
      <c r="M124" s="292"/>
      <c r="N124" s="292"/>
      <c r="O124" s="292"/>
      <c r="P124" s="465"/>
      <c r="Q124" s="292"/>
      <c r="R124" s="292"/>
      <c r="S124" s="292"/>
      <c r="T124" s="292"/>
      <c r="U124" s="292"/>
      <c r="V124" s="292"/>
      <c r="W124" s="292"/>
      <c r="X124" s="292"/>
      <c r="Y124" s="292"/>
      <c r="Z124" s="292"/>
      <c r="AA124" s="292"/>
    </row>
    <row r="125" spans="1:38">
      <c r="A125" s="465"/>
      <c r="B125" s="721" t="str">
        <f>IF('Bendras vertinimas'!$B$30="","",'Bendras vertinimas'!$B$30)</f>
        <v>Tiekėjas 11</v>
      </c>
      <c r="C125" s="782" t="e">
        <f t="shared" si="17"/>
        <v>#DIV/0!</v>
      </c>
      <c r="D125" s="782" t="e">
        <f t="shared" si="18"/>
        <v>#DIV/0!</v>
      </c>
      <c r="E125" s="782" t="e">
        <f t="shared" si="19"/>
        <v>#DIV/0!</v>
      </c>
      <c r="F125" s="782" t="e">
        <f t="shared" si="20"/>
        <v>#DIV/0!</v>
      </c>
      <c r="G125" s="782" t="e">
        <f t="shared" si="21"/>
        <v>#DIV/0!</v>
      </c>
      <c r="H125" s="782" t="e">
        <f t="shared" si="22"/>
        <v>#DIV/0!</v>
      </c>
      <c r="I125" s="751" t="str">
        <f>IF($I$108=0,"",IF(SUM(AB96:AG96)&gt;0,'Bendras vertinimas'!$AS$18,IF(OR(SUM(C125:H125)*$I$108=0,$I$108=0),"",SUM(C125:H125)*$I$108)))</f>
        <v/>
      </c>
      <c r="J125" s="292"/>
      <c r="K125" s="292"/>
      <c r="L125" s="292"/>
      <c r="M125" s="292"/>
      <c r="N125" s="292"/>
      <c r="O125" s="292"/>
      <c r="P125" s="465"/>
      <c r="Q125" s="292"/>
      <c r="R125" s="292"/>
      <c r="S125" s="292"/>
      <c r="T125" s="292"/>
      <c r="U125" s="292"/>
      <c r="V125" s="292"/>
      <c r="W125" s="292"/>
      <c r="X125" s="292"/>
      <c r="Y125" s="292"/>
      <c r="Z125" s="292"/>
      <c r="AA125" s="292"/>
    </row>
    <row r="126" spans="1:38">
      <c r="A126" s="465"/>
      <c r="B126" s="721" t="str">
        <f>IF('Bendras vertinimas'!$B$31="","",'Bendras vertinimas'!$B$31)</f>
        <v>Tiekėjas 12</v>
      </c>
      <c r="C126" s="782" t="e">
        <f t="shared" si="17"/>
        <v>#DIV/0!</v>
      </c>
      <c r="D126" s="782" t="e">
        <f t="shared" si="18"/>
        <v>#DIV/0!</v>
      </c>
      <c r="E126" s="782" t="e">
        <f t="shared" si="19"/>
        <v>#DIV/0!</v>
      </c>
      <c r="F126" s="782" t="e">
        <f t="shared" si="20"/>
        <v>#DIV/0!</v>
      </c>
      <c r="G126" s="782" t="e">
        <f t="shared" si="21"/>
        <v>#DIV/0!</v>
      </c>
      <c r="H126" s="782" t="e">
        <f t="shared" si="22"/>
        <v>#DIV/0!</v>
      </c>
      <c r="I126" s="751" t="str">
        <f>IF($I$108=0,"",IF(SUM(AB97:AG97)&gt;0,'Bendras vertinimas'!$AS$18,IF(OR(SUM(C126:H126)*$I$108=0,$I$108=0),"",SUM(C126:H126)*$I$108)))</f>
        <v/>
      </c>
      <c r="J126" s="292"/>
      <c r="K126" s="292"/>
      <c r="L126" s="292"/>
      <c r="M126" s="292"/>
      <c r="N126" s="292"/>
      <c r="O126" s="292"/>
      <c r="P126" s="465"/>
      <c r="Q126" s="292"/>
      <c r="R126" s="292"/>
      <c r="S126" s="292"/>
      <c r="T126" s="292"/>
      <c r="U126" s="292"/>
      <c r="V126" s="292"/>
      <c r="W126" s="292"/>
      <c r="X126" s="292"/>
      <c r="Y126" s="292"/>
      <c r="Z126" s="292"/>
      <c r="AA126" s="292"/>
    </row>
    <row r="127" spans="1:38">
      <c r="A127" s="465"/>
      <c r="B127" s="721" t="str">
        <f>IF('Bendras vertinimas'!$B$32="","",'Bendras vertinimas'!$B$32)</f>
        <v>Tiekėjas 13</v>
      </c>
      <c r="C127" s="782" t="e">
        <f t="shared" si="17"/>
        <v>#DIV/0!</v>
      </c>
      <c r="D127" s="782" t="e">
        <f t="shared" si="18"/>
        <v>#DIV/0!</v>
      </c>
      <c r="E127" s="782" t="e">
        <f t="shared" si="19"/>
        <v>#DIV/0!</v>
      </c>
      <c r="F127" s="782" t="e">
        <f t="shared" si="20"/>
        <v>#DIV/0!</v>
      </c>
      <c r="G127" s="782" t="e">
        <f t="shared" si="21"/>
        <v>#DIV/0!</v>
      </c>
      <c r="H127" s="782" t="e">
        <f t="shared" si="22"/>
        <v>#DIV/0!</v>
      </c>
      <c r="I127" s="751" t="str">
        <f>IF($I$108=0,"",IF(SUM(AB98:AG98)&gt;0,'Bendras vertinimas'!$AS$18,IF(OR(SUM(C127:H127)*$I$108=0,$I$108=0),"",SUM(C127:H127)*$I$108)))</f>
        <v/>
      </c>
      <c r="J127" s="292"/>
      <c r="K127" s="292"/>
      <c r="L127" s="292"/>
      <c r="M127" s="292"/>
      <c r="N127" s="292"/>
      <c r="O127" s="292"/>
      <c r="P127" s="465"/>
      <c r="Q127" s="292"/>
      <c r="R127" s="292"/>
      <c r="S127" s="292"/>
      <c r="T127" s="292"/>
      <c r="U127" s="292"/>
      <c r="V127" s="292"/>
      <c r="W127" s="292"/>
      <c r="X127" s="292"/>
      <c r="Y127" s="292"/>
      <c r="Z127" s="292"/>
      <c r="AA127" s="292"/>
    </row>
    <row r="128" spans="1:38">
      <c r="A128" s="465"/>
      <c r="B128" s="721" t="str">
        <f>IF('Bendras vertinimas'!$B$33="","",'Bendras vertinimas'!$B$33)</f>
        <v>Tiekėjas 14</v>
      </c>
      <c r="C128" s="782" t="e">
        <f t="shared" si="17"/>
        <v>#DIV/0!</v>
      </c>
      <c r="D128" s="782" t="e">
        <f t="shared" si="18"/>
        <v>#DIV/0!</v>
      </c>
      <c r="E128" s="782" t="e">
        <f t="shared" si="19"/>
        <v>#DIV/0!</v>
      </c>
      <c r="F128" s="782" t="e">
        <f t="shared" si="20"/>
        <v>#DIV/0!</v>
      </c>
      <c r="G128" s="782" t="e">
        <f t="shared" si="21"/>
        <v>#DIV/0!</v>
      </c>
      <c r="H128" s="782" t="e">
        <f t="shared" si="22"/>
        <v>#DIV/0!</v>
      </c>
      <c r="I128" s="751" t="str">
        <f>IF($I$108=0,"",IF(SUM(AB99:AG99)&gt;0,'Bendras vertinimas'!$AS$18,IF(OR(SUM(C128:H128)*$I$108=0,$I$108=0),"",SUM(C128:H128)*$I$108)))</f>
        <v/>
      </c>
      <c r="J128" s="292"/>
      <c r="K128" s="292"/>
      <c r="L128" s="292"/>
      <c r="M128" s="292"/>
      <c r="N128" s="292"/>
      <c r="O128" s="292"/>
      <c r="P128" s="465"/>
      <c r="Q128" s="292"/>
      <c r="R128" s="292"/>
      <c r="S128" s="292"/>
      <c r="T128" s="292"/>
      <c r="U128" s="292"/>
      <c r="V128" s="292"/>
      <c r="W128" s="292"/>
      <c r="X128" s="292"/>
      <c r="Y128" s="292"/>
      <c r="Z128" s="292"/>
      <c r="AA128" s="292"/>
    </row>
    <row r="129" spans="1:27">
      <c r="A129" s="465"/>
      <c r="B129" s="721" t="str">
        <f>IF('Bendras vertinimas'!$B$34="","",'Bendras vertinimas'!$B$34)</f>
        <v>Tiekėjas 15</v>
      </c>
      <c r="C129" s="782" t="e">
        <f t="shared" si="17"/>
        <v>#DIV/0!</v>
      </c>
      <c r="D129" s="782" t="e">
        <f t="shared" si="18"/>
        <v>#DIV/0!</v>
      </c>
      <c r="E129" s="782" t="e">
        <f t="shared" si="19"/>
        <v>#DIV/0!</v>
      </c>
      <c r="F129" s="782" t="e">
        <f t="shared" si="20"/>
        <v>#DIV/0!</v>
      </c>
      <c r="G129" s="782" t="e">
        <f t="shared" si="21"/>
        <v>#DIV/0!</v>
      </c>
      <c r="H129" s="782" t="e">
        <f t="shared" si="22"/>
        <v>#DIV/0!</v>
      </c>
      <c r="I129" s="751" t="str">
        <f>IF($I$108=0,"",IF(SUM(AB100:AG100)&gt;0,'Bendras vertinimas'!$AS$18,IF(OR(SUM(C129:H129)*$I$108=0,$I$108=0),"",SUM(C129:H129)*$I$108)))</f>
        <v/>
      </c>
      <c r="J129" s="292"/>
      <c r="K129" s="292"/>
      <c r="L129" s="292"/>
      <c r="M129" s="292"/>
      <c r="N129" s="292"/>
      <c r="O129" s="292"/>
      <c r="P129" s="465"/>
      <c r="Q129" s="292"/>
      <c r="R129" s="292"/>
      <c r="S129" s="292"/>
      <c r="T129" s="292"/>
      <c r="U129" s="292"/>
      <c r="V129" s="292"/>
      <c r="W129" s="292"/>
      <c r="X129" s="292"/>
      <c r="Y129" s="292"/>
      <c r="Z129" s="292"/>
      <c r="AA129" s="292"/>
    </row>
    <row r="130" spans="1:27">
      <c r="A130" s="465"/>
      <c r="B130" s="721" t="str">
        <f>IF('Bendras vertinimas'!$B$35="","",'Bendras vertinimas'!$B$35)</f>
        <v>Tiekėjas 16</v>
      </c>
      <c r="C130" s="782" t="e">
        <f t="shared" si="17"/>
        <v>#DIV/0!</v>
      </c>
      <c r="D130" s="782" t="e">
        <f t="shared" si="18"/>
        <v>#DIV/0!</v>
      </c>
      <c r="E130" s="782" t="e">
        <f t="shared" si="19"/>
        <v>#DIV/0!</v>
      </c>
      <c r="F130" s="782" t="e">
        <f t="shared" si="20"/>
        <v>#DIV/0!</v>
      </c>
      <c r="G130" s="782" t="e">
        <f t="shared" si="21"/>
        <v>#DIV/0!</v>
      </c>
      <c r="H130" s="782" t="e">
        <f t="shared" si="22"/>
        <v>#DIV/0!</v>
      </c>
      <c r="I130" s="751" t="str">
        <f>IF($I$108=0,"",IF(SUM(AB101:AG101)&gt;0,'Bendras vertinimas'!$AS$18,IF(OR(SUM(C130:H130)*$I$108=0,$I$108=0),"",SUM(C130:H130)*$I$108)))</f>
        <v/>
      </c>
      <c r="J130" s="292"/>
      <c r="K130" s="292"/>
      <c r="L130" s="292"/>
      <c r="M130" s="292"/>
      <c r="N130" s="292"/>
      <c r="O130" s="292"/>
      <c r="P130" s="465"/>
      <c r="Q130" s="292"/>
      <c r="R130" s="292"/>
      <c r="S130" s="292"/>
      <c r="T130" s="292"/>
      <c r="U130" s="292"/>
      <c r="V130" s="292"/>
      <c r="W130" s="292"/>
      <c r="X130" s="292"/>
      <c r="Y130" s="292"/>
      <c r="Z130" s="292"/>
      <c r="AA130" s="292"/>
    </row>
    <row r="131" spans="1:27">
      <c r="A131" s="465"/>
      <c r="B131" s="721" t="str">
        <f>IF('Bendras vertinimas'!$B$36="","",'Bendras vertinimas'!$B$36)</f>
        <v>Tiekėjas 17</v>
      </c>
      <c r="C131" s="782" t="e">
        <f t="shared" si="17"/>
        <v>#DIV/0!</v>
      </c>
      <c r="D131" s="782" t="e">
        <f t="shared" si="18"/>
        <v>#DIV/0!</v>
      </c>
      <c r="E131" s="782" t="e">
        <f t="shared" si="19"/>
        <v>#DIV/0!</v>
      </c>
      <c r="F131" s="782" t="e">
        <f t="shared" si="20"/>
        <v>#DIV/0!</v>
      </c>
      <c r="G131" s="782" t="e">
        <f t="shared" si="21"/>
        <v>#DIV/0!</v>
      </c>
      <c r="H131" s="782" t="e">
        <f t="shared" si="22"/>
        <v>#DIV/0!</v>
      </c>
      <c r="I131" s="751" t="str">
        <f>IF($I$108=0,"",IF(SUM(AB102:AG102)&gt;0,'Bendras vertinimas'!$AS$18,IF(OR(SUM(C131:H131)*$I$108=0,$I$108=0),"",SUM(C131:H131)*$I$108)))</f>
        <v/>
      </c>
      <c r="J131" s="292"/>
      <c r="K131" s="292"/>
      <c r="L131" s="292"/>
      <c r="M131" s="292"/>
      <c r="N131" s="292"/>
      <c r="O131" s="292"/>
      <c r="P131" s="465"/>
      <c r="Q131" s="292"/>
      <c r="R131" s="292"/>
      <c r="S131" s="292"/>
      <c r="T131" s="292"/>
      <c r="U131" s="292"/>
      <c r="V131" s="292"/>
      <c r="W131" s="292"/>
      <c r="X131" s="292"/>
      <c r="Y131" s="292"/>
      <c r="Z131" s="292"/>
      <c r="AA131" s="292"/>
    </row>
    <row r="132" spans="1:27">
      <c r="A132" s="465"/>
      <c r="B132" s="721" t="str">
        <f>IF('Bendras vertinimas'!$B$37="","",'Bendras vertinimas'!$B$37)</f>
        <v>Tiekėjas 18</v>
      </c>
      <c r="C132" s="782" t="e">
        <f t="shared" si="17"/>
        <v>#DIV/0!</v>
      </c>
      <c r="D132" s="782" t="e">
        <f t="shared" si="18"/>
        <v>#DIV/0!</v>
      </c>
      <c r="E132" s="782" t="e">
        <f t="shared" si="19"/>
        <v>#DIV/0!</v>
      </c>
      <c r="F132" s="782" t="e">
        <f t="shared" si="20"/>
        <v>#DIV/0!</v>
      </c>
      <c r="G132" s="782" t="e">
        <f t="shared" si="21"/>
        <v>#DIV/0!</v>
      </c>
      <c r="H132" s="782" t="e">
        <f t="shared" si="22"/>
        <v>#DIV/0!</v>
      </c>
      <c r="I132" s="751" t="str">
        <f>IF($I$108=0,"",IF(SUM(AB103:AG103)&gt;0,'Bendras vertinimas'!$AS$18,IF(OR(SUM(C132:H132)*$I$108=0,$I$108=0),"",SUM(C132:H132)*$I$108)))</f>
        <v/>
      </c>
      <c r="J132" s="292"/>
      <c r="K132" s="292"/>
      <c r="L132" s="292"/>
      <c r="M132" s="292"/>
      <c r="N132" s="292"/>
      <c r="O132" s="292"/>
      <c r="P132" s="465"/>
      <c r="Q132" s="292"/>
      <c r="R132" s="292"/>
      <c r="S132" s="292"/>
      <c r="T132" s="292"/>
      <c r="U132" s="292"/>
      <c r="V132" s="292"/>
      <c r="W132" s="292"/>
      <c r="X132" s="292"/>
      <c r="Y132" s="292"/>
      <c r="Z132" s="292"/>
      <c r="AA132" s="292"/>
    </row>
    <row r="133" spans="1:27">
      <c r="A133" s="465"/>
      <c r="B133" s="721" t="str">
        <f>IF('Bendras vertinimas'!$B$38="","",'Bendras vertinimas'!$B$38)</f>
        <v>Tiekėjas 19</v>
      </c>
      <c r="C133" s="782" t="e">
        <f t="shared" si="17"/>
        <v>#DIV/0!</v>
      </c>
      <c r="D133" s="782" t="e">
        <f t="shared" si="18"/>
        <v>#DIV/0!</v>
      </c>
      <c r="E133" s="782" t="e">
        <f t="shared" si="19"/>
        <v>#DIV/0!</v>
      </c>
      <c r="F133" s="782" t="e">
        <f t="shared" si="20"/>
        <v>#DIV/0!</v>
      </c>
      <c r="G133" s="782" t="e">
        <f t="shared" si="21"/>
        <v>#DIV/0!</v>
      </c>
      <c r="H133" s="782" t="e">
        <f t="shared" si="22"/>
        <v>#DIV/0!</v>
      </c>
      <c r="I133" s="751" t="str">
        <f>IF($I$108=0,"",IF(SUM(AB104:AG104)&gt;0,'Bendras vertinimas'!$AS$18,IF(OR(SUM(C133:H133)*$I$108=0,$I$108=0),"",SUM(C133:H133)*$I$108)))</f>
        <v/>
      </c>
      <c r="J133" s="292"/>
      <c r="K133" s="292"/>
      <c r="L133" s="292"/>
      <c r="M133" s="292"/>
      <c r="N133" s="292"/>
      <c r="O133" s="292"/>
      <c r="P133" s="465"/>
      <c r="Q133" s="292"/>
      <c r="R133" s="292"/>
      <c r="S133" s="292"/>
      <c r="T133" s="292"/>
      <c r="U133" s="292"/>
      <c r="V133" s="292"/>
      <c r="W133" s="292"/>
      <c r="X133" s="292"/>
      <c r="Y133" s="292"/>
      <c r="Z133" s="292"/>
      <c r="AA133" s="292"/>
    </row>
    <row r="134" spans="1:27">
      <c r="A134" s="465"/>
      <c r="B134" s="721" t="str">
        <f>IF('Bendras vertinimas'!$B$39="","",'Bendras vertinimas'!$B$39)</f>
        <v>Tiekėjas 20</v>
      </c>
      <c r="C134" s="782" t="e">
        <f t="shared" si="17"/>
        <v>#DIV/0!</v>
      </c>
      <c r="D134" s="782" t="e">
        <f t="shared" si="18"/>
        <v>#DIV/0!</v>
      </c>
      <c r="E134" s="782" t="e">
        <f t="shared" si="19"/>
        <v>#DIV/0!</v>
      </c>
      <c r="F134" s="782" t="e">
        <f t="shared" si="20"/>
        <v>#DIV/0!</v>
      </c>
      <c r="G134" s="782" t="e">
        <f t="shared" si="21"/>
        <v>#DIV/0!</v>
      </c>
      <c r="H134" s="782" t="e">
        <f t="shared" si="22"/>
        <v>#DIV/0!</v>
      </c>
      <c r="I134" s="751" t="str">
        <f>IF($I$108=0,"",IF(SUM(AB105:AG105)&gt;0,'Bendras vertinimas'!$AS$18,IF(OR(SUM(C134:H134)*$I$108=0,$I$108=0),"",SUM(C134:H134)*$I$108)))</f>
        <v/>
      </c>
      <c r="J134" s="292"/>
      <c r="K134" s="292"/>
      <c r="L134" s="292"/>
      <c r="M134" s="292"/>
      <c r="N134" s="292"/>
      <c r="O134" s="292"/>
      <c r="P134" s="465"/>
      <c r="Q134" s="292"/>
      <c r="R134" s="292"/>
      <c r="S134" s="292"/>
      <c r="T134" s="292"/>
      <c r="U134" s="292"/>
      <c r="V134" s="292"/>
      <c r="W134" s="292"/>
      <c r="X134" s="292"/>
      <c r="Y134" s="292"/>
      <c r="Z134" s="292"/>
      <c r="AA134" s="292"/>
    </row>
    <row r="135" spans="1:27" ht="9.9499999999999993" customHeight="1">
      <c r="A135" s="465"/>
      <c r="B135" s="292"/>
      <c r="C135" s="292"/>
      <c r="D135" s="292"/>
      <c r="E135" s="292"/>
      <c r="F135" s="292"/>
      <c r="G135" s="292"/>
      <c r="H135" s="292"/>
      <c r="I135" s="292"/>
      <c r="J135" s="292"/>
      <c r="K135" s="292"/>
      <c r="L135" s="292"/>
      <c r="M135" s="292"/>
      <c r="N135" s="292"/>
      <c r="O135" s="292"/>
      <c r="P135" s="465"/>
      <c r="Q135" s="292"/>
      <c r="R135" s="292"/>
      <c r="S135" s="292"/>
      <c r="T135" s="292"/>
      <c r="U135" s="292"/>
      <c r="V135" s="292"/>
      <c r="W135" s="292"/>
      <c r="X135" s="292"/>
      <c r="Y135" s="292"/>
      <c r="Z135" s="292"/>
      <c r="AA135" s="292"/>
    </row>
    <row r="136" spans="1:27" ht="5.0999999999999996" customHeight="1">
      <c r="A136" s="465"/>
      <c r="B136" s="465"/>
      <c r="C136" s="465"/>
      <c r="D136" s="465"/>
      <c r="E136" s="465"/>
      <c r="F136" s="465"/>
      <c r="G136" s="465"/>
      <c r="H136" s="465"/>
      <c r="I136" s="465"/>
      <c r="J136" s="465"/>
      <c r="K136" s="465"/>
      <c r="L136" s="465"/>
      <c r="M136" s="465"/>
      <c r="N136" s="465"/>
      <c r="O136" s="465"/>
      <c r="P136" s="465"/>
      <c r="Q136" s="292"/>
      <c r="R136" s="292"/>
      <c r="S136" s="292"/>
      <c r="T136" s="292"/>
      <c r="U136" s="292"/>
      <c r="V136" s="292"/>
      <c r="W136" s="292"/>
      <c r="X136" s="292"/>
      <c r="Y136" s="292"/>
      <c r="Z136" s="292"/>
      <c r="AA136" s="292"/>
    </row>
    <row r="137" spans="1:27">
      <c r="A137" s="292"/>
      <c r="B137" s="292"/>
      <c r="C137" s="292"/>
      <c r="D137" s="292"/>
      <c r="E137" s="292"/>
      <c r="F137" s="292"/>
      <c r="G137" s="292"/>
      <c r="H137" s="292"/>
      <c r="I137" s="292"/>
      <c r="J137" s="292"/>
      <c r="K137" s="292"/>
      <c r="L137" s="210"/>
      <c r="M137" s="166" t="s">
        <v>631</v>
      </c>
      <c r="N137" s="292"/>
      <c r="O137" s="292"/>
      <c r="P137" s="292"/>
      <c r="Q137" s="292"/>
      <c r="R137" s="292"/>
      <c r="S137" s="292"/>
      <c r="T137" s="292"/>
      <c r="U137" s="292"/>
      <c r="V137" s="292"/>
      <c r="W137" s="292"/>
      <c r="X137" s="292"/>
      <c r="Y137" s="292"/>
      <c r="Z137" s="292"/>
      <c r="AA137" s="292"/>
    </row>
    <row r="138" spans="1:27">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row>
    <row r="139" spans="1:27">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row>
    <row r="140" spans="1:27">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row>
    <row r="141" spans="1:27">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row>
    <row r="147" spans="3:24" hidden="1">
      <c r="C147" s="222" t="s">
        <v>310</v>
      </c>
      <c r="D147" s="222" t="s">
        <v>311</v>
      </c>
      <c r="E147" s="222" t="s">
        <v>345</v>
      </c>
      <c r="F147" s="222" t="s">
        <v>391</v>
      </c>
      <c r="G147" s="222" t="s">
        <v>392</v>
      </c>
      <c r="H147" s="222" t="s">
        <v>393</v>
      </c>
    </row>
    <row r="148" spans="3:24" hidden="1">
      <c r="C148" s="222">
        <f>IF(AB27=TRUE,L27,0)</f>
        <v>0</v>
      </c>
      <c r="D148" s="222">
        <f>IF(AB29=TRUE,L29,0)</f>
        <v>0</v>
      </c>
      <c r="E148" s="222">
        <f>IF(AB31=TRUE,L31,0)</f>
        <v>0</v>
      </c>
      <c r="F148" s="222">
        <f>IF(AB33=TRUE,L33,0)</f>
        <v>0</v>
      </c>
      <c r="G148" s="222">
        <f>IF(AB35=TRUE,L35,0)</f>
        <v>0</v>
      </c>
      <c r="H148" s="222">
        <f>IF(AB37=TRUE,L37,0)</f>
        <v>0</v>
      </c>
      <c r="I148" s="307" t="s">
        <v>123</v>
      </c>
    </row>
    <row r="149" spans="3:24" hidden="1">
      <c r="C149" s="307">
        <f>IF(C148=0,0,MAX($B149:B149)+1)</f>
        <v>0</v>
      </c>
      <c r="D149" s="307">
        <f>IF(D148=0,0,MAX($B149:C149)+1)</f>
        <v>0</v>
      </c>
      <c r="E149" s="307">
        <f>IF(E148=0,0,MAX($B149:D149)+1)</f>
        <v>0</v>
      </c>
      <c r="F149" s="307">
        <f>IF(F148=0,0,MAX($B149:E149)+1)</f>
        <v>0</v>
      </c>
      <c r="G149" s="307">
        <f>IF(G148=0,0,MAX($B149:F149)+1)</f>
        <v>0</v>
      </c>
      <c r="H149" s="307">
        <f>IF(H148=0,0,MAX($B149:G149)+1)</f>
        <v>0</v>
      </c>
      <c r="I149" s="307" t="s">
        <v>394</v>
      </c>
      <c r="J149" s="307"/>
    </row>
    <row r="150" spans="3:24" hidden="1">
      <c r="C150" s="307">
        <f t="shared" ref="C150:H150" si="23">IFERROR(IF(C148=0,0,C148/SUM($C148:$H148)),"")</f>
        <v>0</v>
      </c>
      <c r="D150" s="307">
        <f t="shared" si="23"/>
        <v>0</v>
      </c>
      <c r="E150" s="307">
        <f t="shared" si="23"/>
        <v>0</v>
      </c>
      <c r="F150" s="307">
        <f t="shared" si="23"/>
        <v>0</v>
      </c>
      <c r="G150" s="307">
        <f t="shared" si="23"/>
        <v>0</v>
      </c>
      <c r="H150" s="307">
        <f t="shared" si="23"/>
        <v>0</v>
      </c>
      <c r="I150" s="307" t="s">
        <v>395</v>
      </c>
      <c r="J150" s="307"/>
    </row>
    <row r="151" spans="3:24" hidden="1">
      <c r="C151" s="307">
        <f t="shared" ref="C151:H151" si="24">ROUND(C150,$J151)</f>
        <v>0</v>
      </c>
      <c r="D151" s="307">
        <f t="shared" si="24"/>
        <v>0</v>
      </c>
      <c r="E151" s="307">
        <f t="shared" si="24"/>
        <v>0</v>
      </c>
      <c r="F151" s="307">
        <f t="shared" si="24"/>
        <v>0</v>
      </c>
      <c r="G151" s="307">
        <f t="shared" si="24"/>
        <v>0</v>
      </c>
      <c r="H151" s="307">
        <f t="shared" si="24"/>
        <v>0</v>
      </c>
      <c r="I151" s="307" t="s">
        <v>396</v>
      </c>
      <c r="J151" s="307">
        <v>3</v>
      </c>
    </row>
    <row r="152" spans="3:24" hidden="1">
      <c r="C152" s="307">
        <f t="shared" ref="C152:H152" si="25">IF(C149=MAX($C149:$H149),0,1)</f>
        <v>0</v>
      </c>
      <c r="D152" s="307">
        <f t="shared" si="25"/>
        <v>0</v>
      </c>
      <c r="E152" s="307">
        <f t="shared" si="25"/>
        <v>0</v>
      </c>
      <c r="F152" s="307">
        <f t="shared" si="25"/>
        <v>0</v>
      </c>
      <c r="G152" s="307">
        <f t="shared" si="25"/>
        <v>0</v>
      </c>
      <c r="H152" s="307">
        <f t="shared" si="25"/>
        <v>0</v>
      </c>
      <c r="I152" s="307"/>
      <c r="J152" s="307"/>
    </row>
    <row r="153" spans="3:24" hidden="1">
      <c r="C153" s="307">
        <f t="shared" ref="C153:H153" si="26">IF(C152=0,1-SUMIFS($C151:$H151,$C152:$H152,1),C151)</f>
        <v>1</v>
      </c>
      <c r="D153" s="307">
        <f t="shared" si="26"/>
        <v>1</v>
      </c>
      <c r="E153" s="307">
        <f t="shared" si="26"/>
        <v>1</v>
      </c>
      <c r="F153" s="307">
        <f t="shared" si="26"/>
        <v>1</v>
      </c>
      <c r="G153" s="307">
        <f t="shared" si="26"/>
        <v>1</v>
      </c>
      <c r="H153" s="307">
        <f t="shared" si="26"/>
        <v>1</v>
      </c>
      <c r="I153" s="307" t="s">
        <v>397</v>
      </c>
      <c r="J153" s="307">
        <f>SUM(C153:H153)</f>
        <v>6</v>
      </c>
    </row>
    <row r="154" spans="3:24" hidden="1"/>
    <row r="155" spans="3:24" hidden="1">
      <c r="C155" s="222">
        <f>AC27</f>
        <v>1</v>
      </c>
      <c r="D155" s="222">
        <f>AC29</f>
        <v>1</v>
      </c>
      <c r="E155" s="222">
        <f>AC31</f>
        <v>1</v>
      </c>
      <c r="F155" s="222">
        <f>AC33</f>
        <v>1</v>
      </c>
      <c r="G155" s="222">
        <f>AC35</f>
        <v>1</v>
      </c>
      <c r="H155" s="222">
        <f>AC37</f>
        <v>1</v>
      </c>
      <c r="I155" s="222">
        <f t="shared" ref="I155:N155" si="27">C155</f>
        <v>1</v>
      </c>
      <c r="J155" s="222">
        <f t="shared" si="27"/>
        <v>1</v>
      </c>
      <c r="K155" s="222">
        <f t="shared" si="27"/>
        <v>1</v>
      </c>
      <c r="L155" s="222">
        <f t="shared" si="27"/>
        <v>1</v>
      </c>
      <c r="M155" s="222">
        <f t="shared" si="27"/>
        <v>1</v>
      </c>
      <c r="N155" s="222">
        <f t="shared" si="27"/>
        <v>1</v>
      </c>
      <c r="O155" s="222">
        <f>I155</f>
        <v>1</v>
      </c>
      <c r="P155" s="222"/>
      <c r="Q155" s="71"/>
      <c r="R155" s="71"/>
      <c r="S155" s="71"/>
      <c r="T155" s="71"/>
      <c r="U155" s="292"/>
      <c r="V155" s="71"/>
      <c r="W155" s="71"/>
      <c r="X155" s="71"/>
    </row>
  </sheetData>
  <sheetProtection algorithmName="SHA-512" hashValue="FBUgts++7v/Okyn+lHwA0xMNL+qVhLkn8Q4tnMfrjr1M+4VB9pHsrbzkpmO704ObMBZFCq5hyW1oy59IEo1zcQ==" saltValue="gPbKGWfhJnOCpcQbn9fJfA==" spinCount="100000" sheet="1" objects="1" scenarios="1"/>
  <customSheetViews>
    <customSheetView guid="{AE7FCA23-A141-42BB-B68F-DD99A7DC8BEA}" showGridLines="0" hiddenRows="1" hiddenColumns="1" topLeftCell="A44">
      <selection activeCell="B19" sqref="B19"/>
      <pageMargins left="0.7" right="0.7" top="0.75" bottom="0.75" header="0.3" footer="0.3"/>
      <pageSetup paperSize="9" orientation="portrait" r:id="rId1"/>
    </customSheetView>
    <customSheetView guid="{A2242E59-B958-429D-B3CE-85E415A7ABA5}" showGridLines="0" hiddenRows="1" hiddenColumns="1" topLeftCell="A88">
      <selection activeCell="C49" sqref="C49:M52"/>
      <pageMargins left="0.7" right="0.7" top="0.75" bottom="0.75" header="0.3" footer="0.3"/>
      <pageSetup paperSize="9" orientation="portrait" r:id="rId2"/>
    </customSheetView>
  </customSheetViews>
  <mergeCells count="68">
    <mergeCell ref="C43:M44"/>
    <mergeCell ref="C46:M49"/>
    <mergeCell ref="B50:M50"/>
    <mergeCell ref="C52:M55"/>
    <mergeCell ref="C112:I112"/>
    <mergeCell ref="C83:H83"/>
    <mergeCell ref="I83:N83"/>
    <mergeCell ref="B112:B114"/>
    <mergeCell ref="B83:B85"/>
    <mergeCell ref="A63:N63"/>
    <mergeCell ref="I78:O79"/>
    <mergeCell ref="I75:O76"/>
    <mergeCell ref="B81:O81"/>
    <mergeCell ref="B68:M68"/>
    <mergeCell ref="B69:O69"/>
    <mergeCell ref="B71:O71"/>
    <mergeCell ref="B40:M41"/>
    <mergeCell ref="B33:B34"/>
    <mergeCell ref="C33:J33"/>
    <mergeCell ref="K33:K34"/>
    <mergeCell ref="L33:L34"/>
    <mergeCell ref="C34:J34"/>
    <mergeCell ref="B35:B36"/>
    <mergeCell ref="C35:J35"/>
    <mergeCell ref="K35:K36"/>
    <mergeCell ref="L35:L36"/>
    <mergeCell ref="C36:J36"/>
    <mergeCell ref="B37:B38"/>
    <mergeCell ref="C37:J37"/>
    <mergeCell ref="K37:K38"/>
    <mergeCell ref="L37:L38"/>
    <mergeCell ref="C38:J38"/>
    <mergeCell ref="B29:B30"/>
    <mergeCell ref="C29:J29"/>
    <mergeCell ref="K29:K30"/>
    <mergeCell ref="L29:L30"/>
    <mergeCell ref="C30:J30"/>
    <mergeCell ref="AO15:AO16"/>
    <mergeCell ref="B16:B18"/>
    <mergeCell ref="C16:L18"/>
    <mergeCell ref="AI17:AL17"/>
    <mergeCell ref="C19:L19"/>
    <mergeCell ref="AM15:AM16"/>
    <mergeCell ref="AN15:AN16"/>
    <mergeCell ref="AH15:AH16"/>
    <mergeCell ref="AI15:AI16"/>
    <mergeCell ref="AJ15:AJ16"/>
    <mergeCell ref="AK15:AL16"/>
    <mergeCell ref="C15:L15"/>
    <mergeCell ref="AI11:AO11"/>
    <mergeCell ref="AI12:AK12"/>
    <mergeCell ref="AL12:AO12"/>
    <mergeCell ref="A1:Y1"/>
    <mergeCell ref="A10:N10"/>
    <mergeCell ref="B21:G23"/>
    <mergeCell ref="B24:F24"/>
    <mergeCell ref="B12:N12"/>
    <mergeCell ref="B26:J26"/>
    <mergeCell ref="B27:B28"/>
    <mergeCell ref="C27:J27"/>
    <mergeCell ref="K27:K28"/>
    <mergeCell ref="L27:L28"/>
    <mergeCell ref="C28:J28"/>
    <mergeCell ref="B31:B32"/>
    <mergeCell ref="C31:J31"/>
    <mergeCell ref="K31:K32"/>
    <mergeCell ref="L31:L32"/>
    <mergeCell ref="C32:J32"/>
  </mergeCells>
  <conditionalFormatting sqref="B27:L38">
    <cfRule type="expression" dxfId="67" priority="3">
      <formula>$AC27=1</formula>
    </cfRule>
  </conditionalFormatting>
  <conditionalFormatting sqref="C85:H85 C115:H134 C86:N105 P86:T105">
    <cfRule type="expression" dxfId="66" priority="42">
      <formula>C$155=1</formula>
    </cfRule>
  </conditionalFormatting>
  <conditionalFormatting sqref="C86:H105">
    <cfRule type="expression" dxfId="65" priority="197">
      <formula>AB86=1</formula>
    </cfRule>
  </conditionalFormatting>
  <conditionalFormatting sqref="O86:O105">
    <cfRule type="expression" dxfId="64" priority="199">
      <formula>#REF!=1</formula>
    </cfRule>
  </conditionalFormatting>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5481" r:id="rId6" name="Check Box 9">
              <controlPr locked="0" defaultSize="0" autoFill="0" autoLine="0" autoPict="0">
                <anchor moveWithCells="1">
                  <from>
                    <xdr:col>10</xdr:col>
                    <xdr:colOff>190500</xdr:colOff>
                    <xdr:row>27</xdr:row>
                    <xdr:rowOff>142875</xdr:rowOff>
                  </from>
                  <to>
                    <xdr:col>10</xdr:col>
                    <xdr:colOff>466725</xdr:colOff>
                    <xdr:row>27</xdr:row>
                    <xdr:rowOff>371475</xdr:rowOff>
                  </to>
                </anchor>
              </controlPr>
            </control>
          </mc:Choice>
        </mc:AlternateContent>
        <mc:AlternateContent xmlns:mc="http://schemas.openxmlformats.org/markup-compatibility/2006">
          <mc:Choice Requires="x14">
            <control shapeId="105482" r:id="rId7" name="Check Box 10">
              <controlPr locked="0" defaultSize="0" autoFill="0" autoLine="0" autoPict="0">
                <anchor moveWithCells="1">
                  <from>
                    <xdr:col>10</xdr:col>
                    <xdr:colOff>190500</xdr:colOff>
                    <xdr:row>29</xdr:row>
                    <xdr:rowOff>142875</xdr:rowOff>
                  </from>
                  <to>
                    <xdr:col>10</xdr:col>
                    <xdr:colOff>466725</xdr:colOff>
                    <xdr:row>29</xdr:row>
                    <xdr:rowOff>371475</xdr:rowOff>
                  </to>
                </anchor>
              </controlPr>
            </control>
          </mc:Choice>
        </mc:AlternateContent>
        <mc:AlternateContent xmlns:mc="http://schemas.openxmlformats.org/markup-compatibility/2006">
          <mc:Choice Requires="x14">
            <control shapeId="105483" r:id="rId8" name="Check Box 11">
              <controlPr locked="0" defaultSize="0" autoFill="0" autoLine="0" autoPict="0">
                <anchor moveWithCells="1">
                  <from>
                    <xdr:col>10</xdr:col>
                    <xdr:colOff>190500</xdr:colOff>
                    <xdr:row>31</xdr:row>
                    <xdr:rowOff>142875</xdr:rowOff>
                  </from>
                  <to>
                    <xdr:col>10</xdr:col>
                    <xdr:colOff>466725</xdr:colOff>
                    <xdr:row>31</xdr:row>
                    <xdr:rowOff>371475</xdr:rowOff>
                  </to>
                </anchor>
              </controlPr>
            </control>
          </mc:Choice>
        </mc:AlternateContent>
        <mc:AlternateContent xmlns:mc="http://schemas.openxmlformats.org/markup-compatibility/2006">
          <mc:Choice Requires="x14">
            <control shapeId="105484" r:id="rId9" name="Check Box 12">
              <controlPr locked="0" defaultSize="0" autoFill="0" autoLine="0" autoPict="0">
                <anchor moveWithCells="1">
                  <from>
                    <xdr:col>10</xdr:col>
                    <xdr:colOff>190500</xdr:colOff>
                    <xdr:row>33</xdr:row>
                    <xdr:rowOff>142875</xdr:rowOff>
                  </from>
                  <to>
                    <xdr:col>10</xdr:col>
                    <xdr:colOff>466725</xdr:colOff>
                    <xdr:row>33</xdr:row>
                    <xdr:rowOff>371475</xdr:rowOff>
                  </to>
                </anchor>
              </controlPr>
            </control>
          </mc:Choice>
        </mc:AlternateContent>
        <mc:AlternateContent xmlns:mc="http://schemas.openxmlformats.org/markup-compatibility/2006">
          <mc:Choice Requires="x14">
            <control shapeId="105485" r:id="rId10" name="Check Box 13">
              <controlPr locked="0" defaultSize="0" autoFill="0" autoLine="0" autoPict="0">
                <anchor moveWithCells="1">
                  <from>
                    <xdr:col>10</xdr:col>
                    <xdr:colOff>190500</xdr:colOff>
                    <xdr:row>35</xdr:row>
                    <xdr:rowOff>142875</xdr:rowOff>
                  </from>
                  <to>
                    <xdr:col>10</xdr:col>
                    <xdr:colOff>466725</xdr:colOff>
                    <xdr:row>35</xdr:row>
                    <xdr:rowOff>371475</xdr:rowOff>
                  </to>
                </anchor>
              </controlPr>
            </control>
          </mc:Choice>
        </mc:AlternateContent>
        <mc:AlternateContent xmlns:mc="http://schemas.openxmlformats.org/markup-compatibility/2006">
          <mc:Choice Requires="x14">
            <control shapeId="105486" r:id="rId11" name="Check Box 14">
              <controlPr locked="0" defaultSize="0" autoFill="0" autoLine="0" autoPict="0">
                <anchor moveWithCells="1">
                  <from>
                    <xdr:col>10</xdr:col>
                    <xdr:colOff>190500</xdr:colOff>
                    <xdr:row>37</xdr:row>
                    <xdr:rowOff>133350</xdr:rowOff>
                  </from>
                  <to>
                    <xdr:col>10</xdr:col>
                    <xdr:colOff>466725</xdr:colOff>
                    <xdr:row>37</xdr:row>
                    <xdr:rowOff>361950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D186"/>
  <sheetViews>
    <sheetView showGridLines="0" showRowColHeaders="0" zoomScaleNormal="100" workbookViewId="0">
      <selection activeCell="G108" sqref="G108"/>
    </sheetView>
  </sheetViews>
  <sheetFormatPr defaultRowHeight="15"/>
  <cols>
    <col min="1" max="1" width="4.42578125" style="676" customWidth="1"/>
    <col min="2" max="2" width="22.7109375" style="676" customWidth="1"/>
    <col min="3" max="3" width="8.5703125" style="676" customWidth="1"/>
    <col min="4" max="7" width="9.140625" style="676" customWidth="1"/>
    <col min="8" max="12" width="9.140625" style="676"/>
    <col min="13" max="13" width="8.140625" style="676" customWidth="1"/>
    <col min="14" max="14" width="0.85546875" style="676" customWidth="1"/>
    <col min="15" max="15" width="9.140625" style="676"/>
    <col min="16" max="20" width="9.140625" style="832"/>
    <col min="21" max="21" width="9.140625" style="1354" hidden="1" customWidth="1"/>
    <col min="22" max="22" width="9.140625" style="832" hidden="1" customWidth="1"/>
    <col min="23" max="25" width="0" style="676" hidden="1" customWidth="1"/>
    <col min="26" max="16384" width="9.140625" style="676"/>
  </cols>
  <sheetData>
    <row r="1" spans="1:1006" s="826" customFormat="1" ht="30" customHeight="1">
      <c r="A1" s="1895" t="s">
        <v>720</v>
      </c>
      <c r="B1" s="1895"/>
      <c r="C1" s="1895"/>
      <c r="D1" s="1895"/>
      <c r="E1" s="1895"/>
      <c r="F1" s="1895"/>
      <c r="G1" s="1895"/>
      <c r="H1" s="1895"/>
      <c r="I1" s="1895"/>
      <c r="J1" s="1895"/>
      <c r="K1" s="1895"/>
      <c r="L1" s="1895"/>
      <c r="M1" s="1895"/>
      <c r="N1" s="1895"/>
      <c r="O1" s="608"/>
      <c r="P1" s="11"/>
      <c r="Q1" s="11"/>
      <c r="R1" s="11"/>
      <c r="S1" s="11"/>
      <c r="T1" s="11"/>
      <c r="U1" s="7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827"/>
      <c r="B2" s="827"/>
      <c r="C2" s="828"/>
      <c r="D2" s="241"/>
      <c r="E2" s="241"/>
      <c r="F2" s="241"/>
      <c r="G2" s="241"/>
      <c r="H2" s="241"/>
      <c r="I2" s="241"/>
      <c r="J2" s="241"/>
      <c r="K2" s="242"/>
      <c r="L2" s="242"/>
      <c r="M2" s="242"/>
      <c r="N2" s="11"/>
      <c r="O2" s="11"/>
      <c r="P2" s="11"/>
      <c r="Q2" s="11"/>
      <c r="R2" s="11"/>
      <c r="S2" s="11"/>
      <c r="T2" s="11"/>
      <c r="U2" s="7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289"/>
      <c r="B3" s="408" t="s">
        <v>214</v>
      </c>
      <c r="C3" s="828"/>
      <c r="D3" s="243"/>
      <c r="E3" s="242"/>
      <c r="F3" s="242"/>
      <c r="G3" s="242"/>
      <c r="H3" s="242"/>
      <c r="I3" s="242"/>
      <c r="J3" s="242"/>
      <c r="K3" s="242"/>
      <c r="L3" s="242"/>
      <c r="M3" s="242"/>
      <c r="N3" s="11"/>
      <c r="O3" s="11"/>
      <c r="P3" s="11"/>
      <c r="Q3" s="11"/>
      <c r="R3" s="11"/>
      <c r="S3" s="11"/>
      <c r="T3" s="11"/>
      <c r="U3" s="7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ht="15" customHeight="1">
      <c r="A4" s="289"/>
      <c r="B4" s="408" t="s">
        <v>267</v>
      </c>
      <c r="C4" s="461"/>
      <c r="D4" s="461"/>
      <c r="E4" s="461"/>
      <c r="F4" s="461"/>
      <c r="G4" s="461"/>
      <c r="H4" s="461"/>
      <c r="I4" s="461"/>
      <c r="J4" s="461"/>
      <c r="K4" s="461"/>
      <c r="L4" s="316"/>
      <c r="M4" s="316"/>
    </row>
    <row r="5" spans="1:1006">
      <c r="A5" s="289"/>
      <c r="B5" s="408" t="s">
        <v>294</v>
      </c>
      <c r="C5" s="829"/>
      <c r="D5" s="829"/>
      <c r="E5" s="829"/>
      <c r="F5" s="829"/>
      <c r="G5" s="829"/>
      <c r="H5" s="829"/>
      <c r="I5" s="829"/>
      <c r="J5" s="461"/>
      <c r="K5" s="461"/>
      <c r="L5" s="316"/>
      <c r="M5" s="316"/>
    </row>
    <row r="6" spans="1:1006" ht="5.0999999999999996" customHeight="1">
      <c r="A6" s="332"/>
      <c r="B6" s="829"/>
      <c r="C6" s="829"/>
      <c r="D6" s="829"/>
      <c r="E6" s="829"/>
      <c r="F6" s="829"/>
      <c r="G6" s="829"/>
      <c r="H6" s="829"/>
      <c r="I6" s="829"/>
      <c r="J6" s="829"/>
      <c r="K6" s="829"/>
      <c r="L6" s="316"/>
      <c r="M6" s="316"/>
    </row>
    <row r="7" spans="1:1006" s="826" customFormat="1" ht="30.75" customHeight="1">
      <c r="A7" s="1896" t="s">
        <v>1190</v>
      </c>
      <c r="B7" s="1896"/>
      <c r="C7" s="1896"/>
      <c r="D7" s="1896"/>
      <c r="E7" s="1896"/>
      <c r="F7" s="1896"/>
      <c r="G7" s="1896"/>
      <c r="H7" s="1896"/>
      <c r="I7" s="1896"/>
      <c r="J7" s="1896"/>
      <c r="K7" s="1896"/>
      <c r="L7" s="1896"/>
      <c r="M7" s="1896"/>
      <c r="N7" s="11"/>
      <c r="O7" s="11"/>
      <c r="P7" s="11"/>
      <c r="Q7" s="11"/>
      <c r="R7" s="11"/>
      <c r="S7" s="11"/>
      <c r="T7" s="11"/>
      <c r="U7" s="7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ht="15" customHeight="1">
      <c r="A8" s="545" t="s">
        <v>331</v>
      </c>
      <c r="B8" s="830"/>
      <c r="C8" s="830"/>
      <c r="D8" s="830"/>
      <c r="E8" s="830"/>
      <c r="F8" s="830"/>
      <c r="G8" s="830"/>
      <c r="H8" s="830"/>
      <c r="I8" s="830"/>
      <c r="J8" s="830"/>
      <c r="K8" s="830"/>
      <c r="L8" s="830"/>
      <c r="M8" s="830"/>
      <c r="N8" s="66"/>
      <c r="O8" s="66"/>
      <c r="P8" s="66"/>
      <c r="Q8" s="66"/>
      <c r="R8" s="66"/>
      <c r="S8" s="66"/>
      <c r="T8" s="66"/>
    </row>
    <row r="9" spans="1:1006" ht="9.9499999999999993" customHeight="1">
      <c r="A9" s="332"/>
      <c r="B9" s="588"/>
      <c r="C9" s="588"/>
      <c r="D9" s="588"/>
      <c r="E9" s="588"/>
      <c r="F9" s="588"/>
      <c r="G9" s="588"/>
      <c r="H9" s="588"/>
      <c r="I9" s="588"/>
      <c r="J9" s="588"/>
      <c r="K9" s="588"/>
      <c r="L9" s="588"/>
      <c r="M9" s="588"/>
      <c r="N9" s="67"/>
      <c r="O9" s="67"/>
      <c r="P9" s="67"/>
      <c r="Q9" s="67"/>
      <c r="R9" s="67"/>
      <c r="S9" s="67"/>
      <c r="T9" s="67"/>
    </row>
    <row r="10" spans="1:1006"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row>
    <row r="11" spans="1:1006" ht="5.0999999999999996" customHeight="1">
      <c r="A11" s="831"/>
      <c r="B11" s="332"/>
      <c r="C11" s="1295"/>
      <c r="D11" s="1295"/>
      <c r="E11" s="1295"/>
      <c r="F11" s="1295"/>
      <c r="G11" s="1295"/>
      <c r="H11" s="1295"/>
      <c r="I11" s="1295"/>
      <c r="J11" s="1295"/>
      <c r="K11" s="1295"/>
      <c r="L11" s="473"/>
      <c r="M11" s="316"/>
      <c r="N11" s="223"/>
      <c r="O11" s="66"/>
      <c r="P11" s="66"/>
      <c r="Q11" s="66"/>
      <c r="R11" s="66"/>
      <c r="S11" s="66"/>
      <c r="T11" s="66"/>
    </row>
    <row r="12" spans="1:1006" s="832" customFormat="1" ht="30" customHeight="1">
      <c r="A12" s="831"/>
      <c r="B12" s="2392" t="s">
        <v>721</v>
      </c>
      <c r="C12" s="2392"/>
      <c r="D12" s="2392"/>
      <c r="E12" s="2392"/>
      <c r="F12" s="2392"/>
      <c r="G12" s="2392"/>
      <c r="H12" s="2392"/>
      <c r="I12" s="2392"/>
      <c r="J12" s="2392"/>
      <c r="K12" s="2392"/>
      <c r="L12" s="2392"/>
      <c r="M12" s="2392"/>
      <c r="N12" s="216"/>
      <c r="O12" s="11"/>
      <c r="P12" s="11"/>
      <c r="Q12" s="11"/>
      <c r="R12" s="11"/>
      <c r="S12" s="11"/>
      <c r="T12" s="11"/>
      <c r="U12" s="1354"/>
    </row>
    <row r="13" spans="1:1006" s="832" customFormat="1" ht="5.0999999999999996" customHeight="1">
      <c r="A13" s="833"/>
      <c r="B13" s="444"/>
      <c r="C13" s="444"/>
      <c r="D13" s="444"/>
      <c r="E13" s="444"/>
      <c r="F13" s="444"/>
      <c r="G13" s="444"/>
      <c r="H13" s="444"/>
      <c r="I13" s="444"/>
      <c r="J13" s="444"/>
      <c r="K13" s="444"/>
      <c r="L13" s="444"/>
      <c r="M13" s="834"/>
      <c r="N13" s="216"/>
      <c r="O13" s="11"/>
      <c r="P13" s="11"/>
      <c r="Q13" s="11"/>
      <c r="R13" s="11"/>
      <c r="S13" s="11"/>
      <c r="T13" s="11"/>
      <c r="U13" s="1354"/>
    </row>
    <row r="14" spans="1:1006" s="832" customFormat="1">
      <c r="A14" s="833"/>
      <c r="B14" s="442" t="s">
        <v>907</v>
      </c>
      <c r="C14" s="442"/>
      <c r="D14" s="442"/>
      <c r="E14" s="442"/>
      <c r="F14" s="442"/>
      <c r="G14" s="442"/>
      <c r="H14" s="442"/>
      <c r="I14" s="442"/>
      <c r="J14" s="442"/>
      <c r="K14" s="442"/>
      <c r="L14" s="442"/>
      <c r="M14" s="442"/>
      <c r="N14" s="216"/>
      <c r="O14" s="11"/>
      <c r="P14" s="11"/>
      <c r="Q14" s="11"/>
      <c r="R14" s="11"/>
      <c r="S14" s="11"/>
      <c r="T14" s="11"/>
      <c r="U14" s="1354"/>
    </row>
    <row r="15" spans="1:1006" ht="9.9499999999999993" customHeight="1">
      <c r="A15" s="457"/>
      <c r="B15" s="316"/>
      <c r="C15" s="316"/>
      <c r="D15" s="316"/>
      <c r="E15" s="316"/>
      <c r="F15" s="316"/>
      <c r="G15" s="316"/>
      <c r="H15" s="316"/>
      <c r="I15" s="316"/>
      <c r="J15" s="316"/>
      <c r="K15" s="316"/>
      <c r="L15" s="316"/>
      <c r="M15" s="316"/>
      <c r="N15" s="680"/>
    </row>
    <row r="16" spans="1:1006">
      <c r="A16" s="680"/>
      <c r="B16" s="1299" t="s">
        <v>12</v>
      </c>
      <c r="C16" s="2074" t="s">
        <v>13</v>
      </c>
      <c r="D16" s="2125"/>
      <c r="E16" s="2125"/>
      <c r="F16" s="2125"/>
      <c r="G16" s="2125"/>
      <c r="H16" s="2125"/>
      <c r="I16" s="2125"/>
      <c r="J16" s="2125"/>
      <c r="K16" s="2125"/>
      <c r="L16" s="2075"/>
      <c r="M16" s="678"/>
      <c r="N16" s="680"/>
    </row>
    <row r="17" spans="1:28" ht="94.5" customHeight="1">
      <c r="A17" s="680"/>
      <c r="B17" s="1355" t="s">
        <v>485</v>
      </c>
      <c r="C17" s="2393" t="s">
        <v>914</v>
      </c>
      <c r="D17" s="2394"/>
      <c r="E17" s="2394"/>
      <c r="F17" s="2394"/>
      <c r="G17" s="2394"/>
      <c r="H17" s="2394"/>
      <c r="I17" s="2394"/>
      <c r="J17" s="2394"/>
      <c r="K17" s="2394"/>
      <c r="L17" s="2395"/>
      <c r="M17" s="678"/>
      <c r="N17" s="680"/>
    </row>
    <row r="18" spans="1:28" ht="38.25" customHeight="1">
      <c r="A18" s="680"/>
      <c r="B18" s="1312" t="s">
        <v>11</v>
      </c>
      <c r="C18" s="2032" t="s">
        <v>486</v>
      </c>
      <c r="D18" s="2032"/>
      <c r="E18" s="2032"/>
      <c r="F18" s="2032"/>
      <c r="G18" s="2032"/>
      <c r="H18" s="2032"/>
      <c r="I18" s="2032"/>
      <c r="J18" s="2032"/>
      <c r="K18" s="2032"/>
      <c r="L18" s="2033"/>
      <c r="M18" s="678"/>
      <c r="N18" s="680"/>
    </row>
    <row r="19" spans="1:28" ht="9.9499999999999993" customHeight="1">
      <c r="A19" s="680"/>
      <c r="B19" s="678"/>
      <c r="C19" s="678"/>
      <c r="D19" s="678"/>
      <c r="E19" s="678"/>
      <c r="F19" s="678"/>
      <c r="G19" s="678"/>
      <c r="H19" s="678"/>
      <c r="I19" s="678"/>
      <c r="J19" s="678"/>
      <c r="K19" s="678"/>
      <c r="L19" s="678"/>
      <c r="M19" s="678"/>
      <c r="N19" s="680"/>
    </row>
    <row r="20" spans="1:28" s="693" customFormat="1" ht="15" customHeight="1">
      <c r="A20" s="835"/>
      <c r="B20" s="2089" t="s">
        <v>980</v>
      </c>
      <c r="C20" s="2089"/>
      <c r="D20" s="2089"/>
      <c r="E20" s="2089"/>
      <c r="F20" s="2089"/>
      <c r="G20" s="2089"/>
      <c r="H20" s="1319" t="s">
        <v>716</v>
      </c>
      <c r="I20" s="836"/>
      <c r="J20" s="645"/>
      <c r="K20" s="329"/>
      <c r="L20" s="1301"/>
      <c r="M20" s="709"/>
      <c r="N20" s="835"/>
      <c r="P20" s="862"/>
      <c r="Q20" s="862"/>
      <c r="R20" s="862"/>
      <c r="S20" s="862"/>
      <c r="T20" s="862"/>
      <c r="U20" s="1356"/>
      <c r="V20" s="862"/>
    </row>
    <row r="21" spans="1:28" s="693" customFormat="1" ht="15" customHeight="1">
      <c r="A21" s="835"/>
      <c r="B21" s="2089"/>
      <c r="C21" s="2089"/>
      <c r="D21" s="2089"/>
      <c r="E21" s="2089"/>
      <c r="F21" s="2089"/>
      <c r="G21" s="2089"/>
      <c r="H21" s="445" t="s">
        <v>678</v>
      </c>
      <c r="I21" s="445" t="s">
        <v>679</v>
      </c>
      <c r="J21" s="445" t="s">
        <v>675</v>
      </c>
      <c r="K21" s="445" t="s">
        <v>711</v>
      </c>
      <c r="L21" s="445" t="s">
        <v>712</v>
      </c>
      <c r="M21" s="709"/>
      <c r="N21" s="835"/>
      <c r="P21" s="862"/>
      <c r="Q21" s="862"/>
      <c r="R21" s="862"/>
      <c r="S21" s="862"/>
      <c r="T21" s="862"/>
      <c r="U21" s="1356"/>
      <c r="V21" s="862"/>
    </row>
    <row r="22" spans="1:28" s="693" customFormat="1" ht="80.25" customHeight="1">
      <c r="A22" s="835"/>
      <c r="B22" s="2089"/>
      <c r="C22" s="2089"/>
      <c r="D22" s="2089"/>
      <c r="E22" s="2089"/>
      <c r="F22" s="2089"/>
      <c r="G22" s="2089"/>
      <c r="H22" s="458">
        <f>C128</f>
        <v>1</v>
      </c>
      <c r="I22" s="458">
        <f>D128</f>
        <v>1</v>
      </c>
      <c r="J22" s="458">
        <f>E128</f>
        <v>1</v>
      </c>
      <c r="K22" s="458">
        <f>F128</f>
        <v>1</v>
      </c>
      <c r="L22" s="458">
        <f>G128</f>
        <v>1</v>
      </c>
      <c r="M22" s="709"/>
      <c r="N22" s="837"/>
      <c r="P22" s="862"/>
      <c r="Q22" s="862"/>
      <c r="R22" s="862"/>
      <c r="S22" s="862"/>
      <c r="T22" s="862"/>
      <c r="U22" s="1356"/>
      <c r="V22" s="862"/>
    </row>
    <row r="23" spans="1:28" s="693" customFormat="1" ht="30" customHeight="1">
      <c r="A23" s="835"/>
      <c r="B23" s="2089" t="s">
        <v>1177</v>
      </c>
      <c r="C23" s="2089"/>
      <c r="D23" s="2089"/>
      <c r="E23" s="2089"/>
      <c r="F23" s="2089"/>
      <c r="G23" s="2089"/>
      <c r="H23" s="645"/>
      <c r="I23" s="645"/>
      <c r="J23" s="645"/>
      <c r="K23" s="329"/>
      <c r="L23" s="329"/>
      <c r="M23" s="709"/>
      <c r="N23" s="835"/>
      <c r="P23" s="862"/>
      <c r="Q23" s="862"/>
      <c r="R23" s="862"/>
      <c r="S23" s="862"/>
      <c r="T23" s="862"/>
      <c r="U23" s="1356"/>
      <c r="V23" s="862"/>
    </row>
    <row r="24" spans="1:28" ht="9.9499999999999993" customHeight="1">
      <c r="A24" s="680"/>
      <c r="B24" s="838"/>
      <c r="C24" s="838"/>
      <c r="D24" s="838"/>
      <c r="E24" s="838"/>
      <c r="F24" s="838"/>
      <c r="G24" s="838"/>
      <c r="H24" s="316"/>
      <c r="I24" s="316"/>
      <c r="J24" s="316"/>
      <c r="K24" s="316"/>
      <c r="L24" s="316"/>
      <c r="M24" s="678"/>
      <c r="N24" s="680"/>
    </row>
    <row r="25" spans="1:28" ht="18.75" customHeight="1">
      <c r="A25" s="680"/>
      <c r="B25" s="2334" t="s">
        <v>898</v>
      </c>
      <c r="C25" s="2363"/>
      <c r="D25" s="2363"/>
      <c r="E25" s="2363"/>
      <c r="F25" s="2363"/>
      <c r="G25" s="2363"/>
      <c r="H25" s="2363"/>
      <c r="I25" s="2363"/>
      <c r="J25" s="2363"/>
      <c r="K25" s="732" t="s">
        <v>259</v>
      </c>
      <c r="L25" s="504" t="s">
        <v>123</v>
      </c>
      <c r="M25" s="709"/>
      <c r="N25" s="839"/>
      <c r="Z25" s="556"/>
      <c r="AA25" s="840"/>
      <c r="AB25" s="840"/>
    </row>
    <row r="26" spans="1:28" ht="19.5" customHeight="1">
      <c r="A26" s="680"/>
      <c r="B26" s="2256" t="s">
        <v>840</v>
      </c>
      <c r="C26" s="2397" t="s">
        <v>487</v>
      </c>
      <c r="D26" s="2398"/>
      <c r="E26" s="2398"/>
      <c r="F26" s="2398"/>
      <c r="G26" s="2398"/>
      <c r="H26" s="2398"/>
      <c r="I26" s="2398"/>
      <c r="J26" s="2399"/>
      <c r="K26" s="2356"/>
      <c r="L26" s="2367"/>
      <c r="M26" s="678"/>
      <c r="N26" s="839"/>
      <c r="U26" s="1337" t="b">
        <v>0</v>
      </c>
      <c r="V26" s="841">
        <f>IF(U26=FALSE,1,0)</f>
        <v>1</v>
      </c>
      <c r="Z26" s="556"/>
      <c r="AA26" s="840"/>
      <c r="AB26" s="840"/>
    </row>
    <row r="27" spans="1:28" ht="19.5" customHeight="1">
      <c r="A27" s="680"/>
      <c r="B27" s="2396"/>
      <c r="C27" s="2400"/>
      <c r="D27" s="2401"/>
      <c r="E27" s="2401"/>
      <c r="F27" s="2401"/>
      <c r="G27" s="2401"/>
      <c r="H27" s="2401"/>
      <c r="I27" s="2401"/>
      <c r="J27" s="2402"/>
      <c r="K27" s="2403"/>
      <c r="L27" s="2404"/>
      <c r="M27" s="678"/>
      <c r="N27" s="839"/>
      <c r="U27" s="1337"/>
      <c r="V27" s="841">
        <f>IF(U27="",V26,IF(U27=FALSE,1,0))</f>
        <v>1</v>
      </c>
      <c r="Z27" s="556"/>
      <c r="AA27" s="840"/>
      <c r="AB27" s="840"/>
    </row>
    <row r="28" spans="1:28" ht="35.25" customHeight="1">
      <c r="A28" s="680"/>
      <c r="B28" s="2396"/>
      <c r="C28" s="2400"/>
      <c r="D28" s="2401"/>
      <c r="E28" s="2401"/>
      <c r="F28" s="2401"/>
      <c r="G28" s="2401"/>
      <c r="H28" s="2401"/>
      <c r="I28" s="2401"/>
      <c r="J28" s="2402"/>
      <c r="K28" s="2403"/>
      <c r="L28" s="2404"/>
      <c r="M28" s="678"/>
      <c r="N28" s="839"/>
      <c r="U28" s="1337"/>
      <c r="V28" s="841">
        <f t="shared" ref="V28:V40" si="0">IF(U28="",V27,IF(U28=FALSE,1,0))</f>
        <v>1</v>
      </c>
      <c r="Z28" s="556"/>
      <c r="AA28" s="840"/>
      <c r="AB28" s="840"/>
    </row>
    <row r="29" spans="1:28" ht="35.25" customHeight="1">
      <c r="A29" s="680"/>
      <c r="B29" s="2259"/>
      <c r="C29" s="2405" t="s">
        <v>915</v>
      </c>
      <c r="D29" s="2406"/>
      <c r="E29" s="2406"/>
      <c r="F29" s="2406"/>
      <c r="G29" s="2406"/>
      <c r="H29" s="2406"/>
      <c r="I29" s="2406"/>
      <c r="J29" s="2407"/>
      <c r="K29" s="2357"/>
      <c r="L29" s="2368"/>
      <c r="M29" s="678"/>
      <c r="N29" s="839"/>
      <c r="U29" s="1337"/>
      <c r="V29" s="841">
        <f t="shared" si="0"/>
        <v>1</v>
      </c>
      <c r="Z29" s="556"/>
      <c r="AA29" s="840"/>
      <c r="AB29" s="840"/>
    </row>
    <row r="30" spans="1:28" ht="18" customHeight="1">
      <c r="A30" s="680"/>
      <c r="B30" s="2256" t="s">
        <v>841</v>
      </c>
      <c r="C30" s="2397" t="s">
        <v>488</v>
      </c>
      <c r="D30" s="2398"/>
      <c r="E30" s="2398"/>
      <c r="F30" s="2398"/>
      <c r="G30" s="2398"/>
      <c r="H30" s="2398"/>
      <c r="I30" s="2398"/>
      <c r="J30" s="2399"/>
      <c r="K30" s="2356"/>
      <c r="L30" s="2367"/>
      <c r="M30" s="678"/>
      <c r="N30" s="839"/>
      <c r="U30" s="1337" t="b">
        <v>0</v>
      </c>
      <c r="V30" s="841">
        <f t="shared" si="0"/>
        <v>1</v>
      </c>
      <c r="Z30" s="556"/>
      <c r="AA30" s="840"/>
      <c r="AB30" s="840"/>
    </row>
    <row r="31" spans="1:28" ht="18" customHeight="1">
      <c r="A31" s="680"/>
      <c r="B31" s="2396"/>
      <c r="C31" s="2400"/>
      <c r="D31" s="2401"/>
      <c r="E31" s="2401"/>
      <c r="F31" s="2401"/>
      <c r="G31" s="2401"/>
      <c r="H31" s="2401"/>
      <c r="I31" s="2401"/>
      <c r="J31" s="2402"/>
      <c r="K31" s="2403"/>
      <c r="L31" s="2404"/>
      <c r="M31" s="678"/>
      <c r="N31" s="839"/>
      <c r="U31" s="1337"/>
      <c r="V31" s="841">
        <f t="shared" si="0"/>
        <v>1</v>
      </c>
      <c r="Z31" s="556"/>
      <c r="AA31" s="840"/>
      <c r="AB31" s="840"/>
    </row>
    <row r="32" spans="1:28" ht="33" customHeight="1">
      <c r="A32" s="680"/>
      <c r="B32" s="2396"/>
      <c r="C32" s="2400"/>
      <c r="D32" s="2401"/>
      <c r="E32" s="2401"/>
      <c r="F32" s="2401"/>
      <c r="G32" s="2401"/>
      <c r="H32" s="2401"/>
      <c r="I32" s="2401"/>
      <c r="J32" s="2402"/>
      <c r="K32" s="2403"/>
      <c r="L32" s="2404"/>
      <c r="M32" s="678"/>
      <c r="N32" s="839"/>
      <c r="U32" s="1337"/>
      <c r="V32" s="841">
        <f t="shared" si="0"/>
        <v>1</v>
      </c>
      <c r="Z32" s="556"/>
      <c r="AA32" s="840"/>
      <c r="AB32" s="840"/>
    </row>
    <row r="33" spans="1:28" ht="11.25" customHeight="1">
      <c r="A33" s="680"/>
      <c r="B33" s="2396"/>
      <c r="C33" s="2400"/>
      <c r="D33" s="2401"/>
      <c r="E33" s="2401"/>
      <c r="F33" s="2401"/>
      <c r="G33" s="2401"/>
      <c r="H33" s="2401"/>
      <c r="I33" s="2401"/>
      <c r="J33" s="2402"/>
      <c r="K33" s="2403"/>
      <c r="L33" s="2404"/>
      <c r="M33" s="678"/>
      <c r="N33" s="839"/>
      <c r="U33" s="1337"/>
      <c r="V33" s="841">
        <f t="shared" si="0"/>
        <v>1</v>
      </c>
      <c r="Z33" s="556"/>
      <c r="AA33" s="840"/>
      <c r="AB33" s="840"/>
    </row>
    <row r="34" spans="1:28" ht="36.75" customHeight="1">
      <c r="A34" s="680"/>
      <c r="B34" s="2259"/>
      <c r="C34" s="2405" t="s">
        <v>915</v>
      </c>
      <c r="D34" s="2406"/>
      <c r="E34" s="2406"/>
      <c r="F34" s="2406"/>
      <c r="G34" s="2406"/>
      <c r="H34" s="2406"/>
      <c r="I34" s="2406"/>
      <c r="J34" s="2407"/>
      <c r="K34" s="2357"/>
      <c r="L34" s="2368"/>
      <c r="M34" s="678"/>
      <c r="N34" s="839"/>
      <c r="U34" s="1337"/>
      <c r="V34" s="841">
        <f t="shared" si="0"/>
        <v>1</v>
      </c>
      <c r="Z34" s="556"/>
      <c r="AA34" s="840"/>
      <c r="AB34" s="840"/>
    </row>
    <row r="35" spans="1:28" ht="44.25" customHeight="1">
      <c r="A35" s="680"/>
      <c r="B35" s="2256" t="s">
        <v>842</v>
      </c>
      <c r="C35" s="2397" t="s">
        <v>489</v>
      </c>
      <c r="D35" s="2365"/>
      <c r="E35" s="2365"/>
      <c r="F35" s="2365"/>
      <c r="G35" s="2365"/>
      <c r="H35" s="2365"/>
      <c r="I35" s="2365"/>
      <c r="J35" s="2366"/>
      <c r="K35" s="2356"/>
      <c r="L35" s="2358"/>
      <c r="M35" s="678"/>
      <c r="N35" s="842"/>
      <c r="U35" s="1337" t="b">
        <v>0</v>
      </c>
      <c r="V35" s="841">
        <f t="shared" si="0"/>
        <v>1</v>
      </c>
      <c r="Z35" s="695"/>
      <c r="AA35" s="840"/>
      <c r="AB35" s="840"/>
    </row>
    <row r="36" spans="1:28" ht="33.75" customHeight="1">
      <c r="A36" s="680"/>
      <c r="B36" s="2259"/>
      <c r="C36" s="2405" t="s">
        <v>915</v>
      </c>
      <c r="D36" s="2406"/>
      <c r="E36" s="2406"/>
      <c r="F36" s="2406"/>
      <c r="G36" s="2406"/>
      <c r="H36" s="2406"/>
      <c r="I36" s="2406"/>
      <c r="J36" s="2407"/>
      <c r="K36" s="2357"/>
      <c r="L36" s="2359"/>
      <c r="M36" s="678"/>
      <c r="N36" s="842"/>
      <c r="U36" s="1337"/>
      <c r="V36" s="841">
        <f t="shared" si="0"/>
        <v>1</v>
      </c>
      <c r="Z36" s="556"/>
      <c r="AA36" s="840"/>
      <c r="AB36" s="840"/>
    </row>
    <row r="37" spans="1:28" ht="46.5" customHeight="1">
      <c r="A37" s="680"/>
      <c r="B37" s="2256" t="s">
        <v>899</v>
      </c>
      <c r="C37" s="2397" t="s">
        <v>490</v>
      </c>
      <c r="D37" s="2365"/>
      <c r="E37" s="2365"/>
      <c r="F37" s="2365"/>
      <c r="G37" s="2365"/>
      <c r="H37" s="2365"/>
      <c r="I37" s="2365"/>
      <c r="J37" s="2366"/>
      <c r="K37" s="2356"/>
      <c r="L37" s="2367"/>
      <c r="M37" s="678"/>
      <c r="N37" s="842"/>
      <c r="U37" s="1337" t="b">
        <v>0</v>
      </c>
      <c r="V37" s="841">
        <f t="shared" si="0"/>
        <v>1</v>
      </c>
      <c r="Z37" s="556"/>
      <c r="AA37" s="840"/>
      <c r="AB37" s="840"/>
    </row>
    <row r="38" spans="1:28" ht="33" customHeight="1">
      <c r="A38" s="680"/>
      <c r="B38" s="2259"/>
      <c r="C38" s="2405" t="s">
        <v>915</v>
      </c>
      <c r="D38" s="2406"/>
      <c r="E38" s="2406"/>
      <c r="F38" s="2406"/>
      <c r="G38" s="2406"/>
      <c r="H38" s="2406"/>
      <c r="I38" s="2406"/>
      <c r="J38" s="2407"/>
      <c r="K38" s="2357"/>
      <c r="L38" s="2368"/>
      <c r="M38" s="678"/>
      <c r="N38" s="839"/>
      <c r="U38" s="1337"/>
      <c r="V38" s="841">
        <f t="shared" si="0"/>
        <v>1</v>
      </c>
      <c r="Z38" s="556"/>
      <c r="AA38" s="840"/>
      <c r="AB38" s="840"/>
    </row>
    <row r="39" spans="1:28" ht="66" customHeight="1">
      <c r="A39" s="680"/>
      <c r="B39" s="2256" t="s">
        <v>900</v>
      </c>
      <c r="C39" s="2397" t="s">
        <v>491</v>
      </c>
      <c r="D39" s="2398"/>
      <c r="E39" s="2398"/>
      <c r="F39" s="2398"/>
      <c r="G39" s="2398"/>
      <c r="H39" s="2398"/>
      <c r="I39" s="2398"/>
      <c r="J39" s="2399"/>
      <c r="K39" s="2356"/>
      <c r="L39" s="2358"/>
      <c r="M39" s="678"/>
      <c r="N39" s="839"/>
      <c r="O39" s="843"/>
      <c r="P39" s="844"/>
      <c r="Q39" s="844"/>
      <c r="R39" s="844"/>
      <c r="S39" s="844"/>
      <c r="T39" s="844"/>
      <c r="U39" s="1338" t="b">
        <v>0</v>
      </c>
      <c r="V39" s="841">
        <f t="shared" si="0"/>
        <v>1</v>
      </c>
      <c r="W39" s="844"/>
      <c r="X39" s="844"/>
      <c r="Y39" s="844"/>
      <c r="Z39" s="556"/>
      <c r="AA39" s="840"/>
      <c r="AB39" s="840"/>
    </row>
    <row r="40" spans="1:28" ht="34.5" customHeight="1">
      <c r="A40" s="680"/>
      <c r="B40" s="2259"/>
      <c r="C40" s="2408" t="s">
        <v>915</v>
      </c>
      <c r="D40" s="2409"/>
      <c r="E40" s="2409"/>
      <c r="F40" s="2409"/>
      <c r="G40" s="2409"/>
      <c r="H40" s="2409"/>
      <c r="I40" s="2409"/>
      <c r="J40" s="2410"/>
      <c r="K40" s="2357"/>
      <c r="L40" s="2359"/>
      <c r="M40" s="678"/>
      <c r="N40" s="839"/>
      <c r="U40" s="1337"/>
      <c r="V40" s="841">
        <f t="shared" si="0"/>
        <v>1</v>
      </c>
      <c r="Z40" s="556"/>
      <c r="AA40" s="840"/>
      <c r="AB40" s="840"/>
    </row>
    <row r="41" spans="1:28" ht="9.9499999999999993" customHeight="1">
      <c r="A41" s="457"/>
      <c r="B41" s="845"/>
      <c r="C41" s="645"/>
      <c r="D41" s="645"/>
      <c r="E41" s="645"/>
      <c r="F41" s="645"/>
      <c r="G41" s="645"/>
      <c r="H41" s="645"/>
      <c r="I41" s="645"/>
      <c r="J41" s="645"/>
      <c r="K41" s="846"/>
      <c r="L41" s="847"/>
      <c r="M41" s="316"/>
      <c r="N41" s="839"/>
      <c r="Z41" s="556"/>
      <c r="AA41" s="840"/>
      <c r="AB41" s="840"/>
    </row>
    <row r="42" spans="1:28" ht="15" customHeight="1">
      <c r="A42" s="457"/>
      <c r="B42" s="2026" t="s">
        <v>1200</v>
      </c>
      <c r="C42" s="2026"/>
      <c r="D42" s="2026"/>
      <c r="E42" s="2026"/>
      <c r="F42" s="2026"/>
      <c r="G42" s="2026"/>
      <c r="H42" s="2026"/>
      <c r="I42" s="2026"/>
      <c r="J42" s="2026"/>
      <c r="K42" s="2026"/>
      <c r="L42" s="2026"/>
      <c r="M42" s="2026"/>
      <c r="N42" s="680"/>
    </row>
    <row r="43" spans="1:28" ht="15" customHeight="1">
      <c r="A43" s="457"/>
      <c r="B43" s="2026"/>
      <c r="C43" s="2026"/>
      <c r="D43" s="2026"/>
      <c r="E43" s="2026"/>
      <c r="F43" s="2026"/>
      <c r="G43" s="2026"/>
      <c r="H43" s="2026"/>
      <c r="I43" s="2026"/>
      <c r="J43" s="2026"/>
      <c r="K43" s="2026"/>
      <c r="L43" s="2026"/>
      <c r="M43" s="2026"/>
      <c r="N43" s="680"/>
    </row>
    <row r="44" spans="1:28" ht="15" customHeight="1">
      <c r="A44" s="457"/>
      <c r="B44" s="1296"/>
      <c r="C44" s="1296"/>
      <c r="D44" s="1296"/>
      <c r="E44" s="1296"/>
      <c r="F44" s="1296"/>
      <c r="G44" s="1296"/>
      <c r="H44" s="1296"/>
      <c r="I44" s="1296"/>
      <c r="J44" s="1296"/>
      <c r="K44" s="1296"/>
      <c r="L44" s="1296"/>
      <c r="M44" s="1296"/>
      <c r="N44" s="680"/>
    </row>
    <row r="45" spans="1:28" ht="15" customHeight="1">
      <c r="A45" s="457"/>
      <c r="B45" s="1118" t="s">
        <v>207</v>
      </c>
      <c r="C45" s="2026" t="s">
        <v>988</v>
      </c>
      <c r="D45" s="2026"/>
      <c r="E45" s="2026"/>
      <c r="F45" s="2026"/>
      <c r="G45" s="2026"/>
      <c r="H45" s="2026"/>
      <c r="I45" s="2026"/>
      <c r="J45" s="2026"/>
      <c r="K45" s="2026"/>
      <c r="L45" s="2026"/>
      <c r="M45" s="2026"/>
      <c r="N45" s="680"/>
    </row>
    <row r="46" spans="1:28" ht="15" customHeight="1">
      <c r="A46" s="457"/>
      <c r="B46" s="1296"/>
      <c r="C46" s="2026"/>
      <c r="D46" s="2026"/>
      <c r="E46" s="2026"/>
      <c r="F46" s="2026"/>
      <c r="G46" s="2026"/>
      <c r="H46" s="2026"/>
      <c r="I46" s="2026"/>
      <c r="J46" s="2026"/>
      <c r="K46" s="2026"/>
      <c r="L46" s="2026"/>
      <c r="M46" s="2026"/>
      <c r="N46" s="680"/>
    </row>
    <row r="47" spans="1:28" ht="15" customHeight="1">
      <c r="A47" s="457"/>
      <c r="B47" s="1296"/>
      <c r="C47" s="1296"/>
      <c r="D47" s="1296"/>
      <c r="E47" s="1296"/>
      <c r="F47" s="1296"/>
      <c r="G47" s="1296"/>
      <c r="H47" s="1296"/>
      <c r="I47" s="1296"/>
      <c r="J47" s="1296"/>
      <c r="K47" s="1296"/>
      <c r="L47" s="1296"/>
      <c r="M47" s="1296"/>
      <c r="N47" s="680"/>
    </row>
    <row r="48" spans="1:28" ht="15" customHeight="1">
      <c r="A48" s="457"/>
      <c r="B48" s="1119" t="s">
        <v>208</v>
      </c>
      <c r="C48" s="2048" t="s">
        <v>1109</v>
      </c>
      <c r="D48" s="2048"/>
      <c r="E48" s="2048"/>
      <c r="F48" s="2048"/>
      <c r="G48" s="2048"/>
      <c r="H48" s="2048"/>
      <c r="I48" s="2048"/>
      <c r="J48" s="2048"/>
      <c r="K48" s="2048"/>
      <c r="L48" s="2048"/>
      <c r="M48" s="2048"/>
      <c r="N48" s="680"/>
    </row>
    <row r="49" spans="1:14">
      <c r="A49" s="457"/>
      <c r="B49" s="413"/>
      <c r="C49" s="2048"/>
      <c r="D49" s="2048"/>
      <c r="E49" s="2048"/>
      <c r="F49" s="2048"/>
      <c r="G49" s="2048"/>
      <c r="H49" s="2048"/>
      <c r="I49" s="2048"/>
      <c r="J49" s="2048"/>
      <c r="K49" s="2048"/>
      <c r="L49" s="2048"/>
      <c r="M49" s="2048"/>
      <c r="N49" s="680"/>
    </row>
    <row r="50" spans="1:14" ht="15" customHeight="1">
      <c r="A50" s="457"/>
      <c r="B50" s="413"/>
      <c r="C50" s="2048"/>
      <c r="D50" s="2048"/>
      <c r="E50" s="2048"/>
      <c r="F50" s="2048"/>
      <c r="G50" s="2048"/>
      <c r="H50" s="2048"/>
      <c r="I50" s="2048"/>
      <c r="J50" s="2048"/>
      <c r="K50" s="2048"/>
      <c r="L50" s="2048"/>
      <c r="M50" s="2048"/>
      <c r="N50" s="680"/>
    </row>
    <row r="51" spans="1:14" ht="15" customHeight="1">
      <c r="A51" s="457"/>
      <c r="B51" s="413"/>
      <c r="C51" s="2048"/>
      <c r="D51" s="2048"/>
      <c r="E51" s="2048"/>
      <c r="F51" s="2048"/>
      <c r="G51" s="2048"/>
      <c r="H51" s="2048"/>
      <c r="I51" s="2048"/>
      <c r="J51" s="2048"/>
      <c r="K51" s="2048"/>
      <c r="L51" s="2048"/>
      <c r="M51" s="2048"/>
      <c r="N51" s="680"/>
    </row>
    <row r="52" spans="1:14" ht="15" customHeight="1">
      <c r="A52" s="457"/>
      <c r="B52" s="1119" t="s">
        <v>209</v>
      </c>
      <c r="C52" s="2048" t="s">
        <v>1110</v>
      </c>
      <c r="D52" s="2048"/>
      <c r="E52" s="2048"/>
      <c r="F52" s="2048"/>
      <c r="G52" s="2048"/>
      <c r="H52" s="2048"/>
      <c r="I52" s="2048"/>
      <c r="J52" s="2048"/>
      <c r="K52" s="2048"/>
      <c r="L52" s="2048"/>
      <c r="M52" s="2048"/>
      <c r="N52" s="680"/>
    </row>
    <row r="53" spans="1:14">
      <c r="A53" s="457"/>
      <c r="B53" s="413"/>
      <c r="C53" s="2048"/>
      <c r="D53" s="2048"/>
      <c r="E53" s="2048"/>
      <c r="F53" s="2048"/>
      <c r="G53" s="2048"/>
      <c r="H53" s="2048"/>
      <c r="I53" s="2048"/>
      <c r="J53" s="2048"/>
      <c r="K53" s="2048"/>
      <c r="L53" s="2048"/>
      <c r="M53" s="2048"/>
      <c r="N53" s="680"/>
    </row>
    <row r="54" spans="1:14" ht="15" customHeight="1">
      <c r="A54" s="457"/>
      <c r="B54" s="413"/>
      <c r="C54" s="2048"/>
      <c r="D54" s="2048"/>
      <c r="E54" s="2048"/>
      <c r="F54" s="2048"/>
      <c r="G54" s="2048"/>
      <c r="H54" s="2048"/>
      <c r="I54" s="2048"/>
      <c r="J54" s="2048"/>
      <c r="K54" s="2048"/>
      <c r="L54" s="2048"/>
      <c r="M54" s="2048"/>
      <c r="N54" s="680"/>
    </row>
    <row r="55" spans="1:14" ht="15" customHeight="1">
      <c r="A55" s="457"/>
      <c r="B55" s="413"/>
      <c r="C55" s="2048"/>
      <c r="D55" s="2048"/>
      <c r="E55" s="2048"/>
      <c r="F55" s="2048"/>
      <c r="G55" s="2048"/>
      <c r="H55" s="2048"/>
      <c r="I55" s="2048"/>
      <c r="J55" s="2048"/>
      <c r="K55" s="2048"/>
      <c r="L55" s="2048"/>
      <c r="M55" s="2048"/>
      <c r="N55" s="680"/>
    </row>
    <row r="56" spans="1:14" ht="16.5" customHeight="1">
      <c r="A56" s="457"/>
      <c r="B56" s="2048" t="s">
        <v>916</v>
      </c>
      <c r="C56" s="2048"/>
      <c r="D56" s="2048"/>
      <c r="E56" s="2048"/>
      <c r="F56" s="2048"/>
      <c r="G56" s="2048"/>
      <c r="H56" s="2048"/>
      <c r="I56" s="2048"/>
      <c r="J56" s="2048"/>
      <c r="K56" s="2048"/>
      <c r="L56" s="2048"/>
      <c r="M56" s="2048"/>
      <c r="N56" s="680"/>
    </row>
    <row r="57" spans="1:14" ht="16.5" customHeight="1">
      <c r="A57" s="457"/>
      <c r="B57" s="1298"/>
      <c r="C57" s="1298"/>
      <c r="D57" s="1298"/>
      <c r="E57" s="1298"/>
      <c r="F57" s="1298"/>
      <c r="G57" s="1298"/>
      <c r="H57" s="1298"/>
      <c r="I57" s="1298"/>
      <c r="J57" s="1298"/>
      <c r="K57" s="1298"/>
      <c r="L57" s="1298"/>
      <c r="M57" s="1298"/>
      <c r="N57" s="680"/>
    </row>
    <row r="58" spans="1:14">
      <c r="A58" s="457"/>
      <c r="B58" s="1119" t="s">
        <v>215</v>
      </c>
      <c r="C58" s="2048" t="s">
        <v>1112</v>
      </c>
      <c r="D58" s="2048"/>
      <c r="E58" s="2048"/>
      <c r="F58" s="2048"/>
      <c r="G58" s="2048"/>
      <c r="H58" s="2048"/>
      <c r="I58" s="2048"/>
      <c r="J58" s="2048"/>
      <c r="K58" s="2048"/>
      <c r="L58" s="2048"/>
      <c r="M58" s="2048"/>
      <c r="N58" s="680"/>
    </row>
    <row r="59" spans="1:14">
      <c r="A59" s="457"/>
      <c r="B59" s="413"/>
      <c r="C59" s="2048"/>
      <c r="D59" s="2048"/>
      <c r="E59" s="2048"/>
      <c r="F59" s="2048"/>
      <c r="G59" s="2048"/>
      <c r="H59" s="2048"/>
      <c r="I59" s="2048"/>
      <c r="J59" s="2048"/>
      <c r="K59" s="2048"/>
      <c r="L59" s="2048"/>
      <c r="M59" s="2048"/>
      <c r="N59" s="680"/>
    </row>
    <row r="60" spans="1:14">
      <c r="A60" s="457"/>
      <c r="B60" s="413"/>
      <c r="C60" s="2048"/>
      <c r="D60" s="2048"/>
      <c r="E60" s="2048"/>
      <c r="F60" s="2048"/>
      <c r="G60" s="2048"/>
      <c r="H60" s="2048"/>
      <c r="I60" s="2048"/>
      <c r="J60" s="2048"/>
      <c r="K60" s="2048"/>
      <c r="L60" s="2048"/>
      <c r="M60" s="2048"/>
      <c r="N60" s="680"/>
    </row>
    <row r="61" spans="1:14">
      <c r="A61" s="647"/>
      <c r="B61" s="519"/>
      <c r="C61" s="2048"/>
      <c r="D61" s="2048"/>
      <c r="E61" s="2048"/>
      <c r="F61" s="2048"/>
      <c r="G61" s="2048"/>
      <c r="H61" s="2048"/>
      <c r="I61" s="2048"/>
      <c r="J61" s="2048"/>
      <c r="K61" s="2048"/>
      <c r="L61" s="2048"/>
      <c r="M61" s="2048"/>
      <c r="N61" s="680"/>
    </row>
    <row r="62" spans="1:14" ht="15" customHeight="1">
      <c r="A62" s="457"/>
      <c r="B62" s="413"/>
      <c r="C62" s="1309"/>
      <c r="D62" s="460"/>
      <c r="E62" s="460"/>
      <c r="F62" s="460"/>
      <c r="G62" s="460"/>
      <c r="H62" s="460"/>
      <c r="I62" s="460"/>
      <c r="J62" s="460"/>
      <c r="K62" s="460"/>
      <c r="L62" s="460"/>
      <c r="M62" s="460"/>
      <c r="N62" s="680"/>
    </row>
    <row r="63" spans="1:14" ht="15" customHeight="1">
      <c r="A63" s="457"/>
      <c r="B63" s="1119" t="s">
        <v>216</v>
      </c>
      <c r="C63" s="2048" t="s">
        <v>1111</v>
      </c>
      <c r="D63" s="2048"/>
      <c r="E63" s="2048"/>
      <c r="F63" s="2048"/>
      <c r="G63" s="2048"/>
      <c r="H63" s="2048"/>
      <c r="I63" s="2048"/>
      <c r="J63" s="2048"/>
      <c r="K63" s="2048"/>
      <c r="L63" s="2048"/>
      <c r="M63" s="2048"/>
      <c r="N63" s="680"/>
    </row>
    <row r="64" spans="1:14" ht="15" customHeight="1">
      <c r="A64" s="457"/>
      <c r="B64" s="413"/>
      <c r="C64" s="2048"/>
      <c r="D64" s="2048"/>
      <c r="E64" s="2048"/>
      <c r="F64" s="2048"/>
      <c r="G64" s="2048"/>
      <c r="H64" s="2048"/>
      <c r="I64" s="2048"/>
      <c r="J64" s="2048"/>
      <c r="K64" s="2048"/>
      <c r="L64" s="2048"/>
      <c r="M64" s="2048"/>
      <c r="N64" s="680"/>
    </row>
    <row r="65" spans="1:33" ht="27" customHeight="1">
      <c r="A65" s="457"/>
      <c r="B65" s="413"/>
      <c r="C65" s="2048"/>
      <c r="D65" s="2048"/>
      <c r="E65" s="2048"/>
      <c r="F65" s="2048"/>
      <c r="G65" s="2048"/>
      <c r="H65" s="2048"/>
      <c r="I65" s="2048"/>
      <c r="J65" s="2048"/>
      <c r="K65" s="2048"/>
      <c r="L65" s="2048"/>
      <c r="M65" s="2048"/>
      <c r="N65" s="680"/>
    </row>
    <row r="66" spans="1:33" ht="9.9499999999999993" customHeight="1">
      <c r="A66" s="680"/>
      <c r="B66" s="678"/>
      <c r="C66" s="593"/>
      <c r="D66" s="593"/>
      <c r="E66" s="593"/>
      <c r="F66" s="593"/>
      <c r="G66" s="593"/>
      <c r="H66" s="593"/>
      <c r="I66" s="593"/>
      <c r="J66" s="593"/>
      <c r="K66" s="593"/>
      <c r="L66" s="593"/>
      <c r="M66" s="593"/>
      <c r="N66" s="680"/>
    </row>
    <row r="67" spans="1:33" ht="5.0999999999999996" customHeight="1">
      <c r="A67" s="462"/>
      <c r="B67" s="463"/>
      <c r="C67" s="246"/>
      <c r="D67" s="246"/>
      <c r="E67" s="246"/>
      <c r="F67" s="246"/>
      <c r="G67" s="246"/>
      <c r="H67" s="246"/>
      <c r="I67" s="246"/>
      <c r="J67" s="246"/>
      <c r="K67" s="246"/>
      <c r="L67" s="680"/>
      <c r="M67" s="680"/>
      <c r="N67" s="680"/>
      <c r="O67" s="1320"/>
      <c r="P67" s="1320"/>
      <c r="Q67" s="1320"/>
      <c r="R67" s="1320"/>
      <c r="S67" s="1320"/>
      <c r="T67" s="1320"/>
      <c r="U67" s="925"/>
      <c r="V67" s="1320"/>
      <c r="W67" s="1320"/>
      <c r="X67" s="1320"/>
      <c r="Y67" s="1320"/>
    </row>
    <row r="68" spans="1:33">
      <c r="A68" s="677"/>
      <c r="B68" s="677"/>
      <c r="D68" s="848"/>
      <c r="E68" s="678"/>
      <c r="L68" s="142"/>
      <c r="M68" s="158" t="s">
        <v>631</v>
      </c>
      <c r="O68" s="1320"/>
      <c r="P68" s="1320"/>
      <c r="Q68" s="1320"/>
      <c r="R68" s="1320"/>
      <c r="S68" s="1320"/>
      <c r="T68" s="1320"/>
      <c r="U68" s="925"/>
      <c r="V68" s="1320"/>
      <c r="W68" s="1320"/>
      <c r="X68" s="1320"/>
      <c r="Y68" s="1320"/>
    </row>
    <row r="69" spans="1:33">
      <c r="A69" s="284"/>
      <c r="B69" s="285"/>
      <c r="D69" s="848"/>
      <c r="E69" s="678"/>
      <c r="O69" s="1320"/>
      <c r="P69" s="1320"/>
      <c r="Q69" s="1320"/>
      <c r="R69" s="1320"/>
      <c r="S69" s="1320"/>
      <c r="T69" s="1320"/>
      <c r="U69" s="925"/>
      <c r="V69" s="1320"/>
      <c r="W69" s="1320"/>
      <c r="X69" s="1320"/>
      <c r="Y69" s="1320"/>
    </row>
    <row r="70" spans="1:33" ht="15" hidden="1" customHeight="1">
      <c r="A70" s="677"/>
      <c r="B70" s="677"/>
      <c r="D70" s="848"/>
      <c r="E70" s="678"/>
      <c r="O70" s="1320"/>
      <c r="P70" s="1320"/>
      <c r="Q70" s="1320"/>
      <c r="R70" s="1320"/>
      <c r="S70" s="1320"/>
      <c r="T70" s="1320"/>
      <c r="U70" s="925"/>
      <c r="V70" s="1320"/>
      <c r="W70" s="1320"/>
      <c r="X70" s="1320"/>
      <c r="Y70" s="1320"/>
    </row>
    <row r="71" spans="1:33" ht="15" hidden="1" customHeight="1">
      <c r="A71" s="284"/>
      <c r="B71" s="285"/>
      <c r="O71" s="1320"/>
      <c r="P71" s="1320"/>
      <c r="Q71" s="1320"/>
      <c r="R71" s="1320"/>
      <c r="S71" s="1320"/>
      <c r="T71" s="1320"/>
      <c r="U71" s="925"/>
      <c r="V71" s="1320"/>
      <c r="W71" s="1320"/>
      <c r="X71" s="1320"/>
      <c r="Y71" s="1320"/>
    </row>
    <row r="72" spans="1:33" ht="15" hidden="1" customHeight="1">
      <c r="A72" s="697"/>
      <c r="B72" s="697"/>
      <c r="O72" s="1320"/>
      <c r="P72" s="1320"/>
      <c r="Q72" s="1320"/>
      <c r="R72" s="1320"/>
      <c r="S72" s="1320"/>
      <c r="T72" s="1320"/>
      <c r="U72" s="925"/>
      <c r="V72" s="1320"/>
      <c r="W72" s="1320"/>
      <c r="X72" s="1320"/>
      <c r="Y72" s="1320"/>
    </row>
    <row r="73" spans="1:33" ht="15" hidden="1" customHeight="1">
      <c r="A73" s="698"/>
      <c r="B73" s="698"/>
      <c r="C73" s="699"/>
      <c r="D73" s="582"/>
      <c r="E73" s="699"/>
      <c r="F73" s="699"/>
      <c r="G73" s="678"/>
      <c r="H73" s="678"/>
      <c r="I73" s="678"/>
      <c r="J73" s="678"/>
      <c r="K73" s="678"/>
      <c r="L73" s="678"/>
      <c r="M73" s="678"/>
      <c r="N73" s="692"/>
      <c r="O73" s="1320"/>
      <c r="P73" s="1320"/>
      <c r="Q73" s="1320"/>
      <c r="R73" s="1320"/>
      <c r="S73" s="1320"/>
      <c r="T73" s="1320"/>
      <c r="U73" s="925"/>
      <c r="V73" s="1320"/>
      <c r="W73" s="1320"/>
      <c r="X73" s="1320"/>
      <c r="Y73" s="1320"/>
      <c r="Z73" s="696"/>
      <c r="AA73" s="693"/>
      <c r="AB73" s="693"/>
    </row>
    <row r="74" spans="1:33" ht="20.100000000000001" customHeight="1">
      <c r="A74" s="1918" t="s">
        <v>158</v>
      </c>
      <c r="B74" s="1918"/>
      <c r="C74" s="1918"/>
      <c r="D74" s="1918"/>
      <c r="E74" s="1918"/>
      <c r="F74" s="1918"/>
      <c r="G74" s="1918"/>
      <c r="H74" s="1918"/>
      <c r="I74" s="1918"/>
      <c r="J74" s="1918"/>
      <c r="K74" s="1918"/>
      <c r="L74" s="1918"/>
      <c r="M74" s="1918"/>
      <c r="N74" s="1918"/>
      <c r="O74" s="1320"/>
      <c r="P74" s="1320"/>
      <c r="Q74" s="1320"/>
      <c r="R74" s="1320"/>
      <c r="S74" s="1320"/>
      <c r="T74" s="1320"/>
      <c r="U74" s="925"/>
      <c r="V74" s="1320"/>
      <c r="W74" s="1320"/>
      <c r="X74" s="1320"/>
      <c r="Y74" s="1320"/>
      <c r="Z74" s="696"/>
      <c r="AA74" s="693"/>
      <c r="AB74" s="693"/>
    </row>
    <row r="75" spans="1:33" ht="5.0999999999999996" customHeight="1">
      <c r="A75" s="700"/>
      <c r="B75" s="698"/>
      <c r="C75" s="699"/>
      <c r="D75" s="582"/>
      <c r="E75" s="699"/>
      <c r="F75" s="699"/>
      <c r="G75" s="678"/>
      <c r="H75" s="678"/>
      <c r="I75" s="678"/>
      <c r="J75" s="678"/>
      <c r="K75" s="678"/>
      <c r="L75" s="678"/>
      <c r="M75" s="678"/>
      <c r="N75" s="849"/>
      <c r="O75" s="1320"/>
      <c r="P75" s="1320"/>
      <c r="Q75" s="1320"/>
      <c r="R75" s="1320"/>
      <c r="S75" s="1320"/>
      <c r="T75" s="1320"/>
      <c r="U75" s="925"/>
      <c r="V75" s="1320"/>
      <c r="W75" s="1320"/>
      <c r="X75" s="1320"/>
      <c r="Y75" s="1320"/>
      <c r="Z75" s="696"/>
      <c r="AA75" s="693"/>
      <c r="AB75" s="693"/>
    </row>
    <row r="76" spans="1:33" ht="15" customHeight="1">
      <c r="A76" s="526"/>
      <c r="B76" s="412" t="s">
        <v>651</v>
      </c>
      <c r="C76" s="595"/>
      <c r="D76" s="595"/>
      <c r="E76" s="595"/>
      <c r="F76" s="595"/>
      <c r="G76" s="595"/>
      <c r="H76" s="595"/>
      <c r="I76" s="595"/>
      <c r="J76" s="595"/>
      <c r="K76" s="595"/>
      <c r="L76" s="595"/>
      <c r="M76" s="595"/>
      <c r="N76" s="849"/>
      <c r="O76" s="1320"/>
      <c r="P76" s="1320"/>
      <c r="Q76" s="1320"/>
      <c r="R76" s="1320"/>
      <c r="S76" s="1320"/>
      <c r="T76" s="1320"/>
      <c r="U76" s="925"/>
      <c r="V76" s="1320"/>
      <c r="W76" s="1320"/>
      <c r="X76" s="1320"/>
      <c r="Y76" s="1320"/>
      <c r="Z76" s="696"/>
      <c r="AA76" s="693"/>
      <c r="AB76" s="693"/>
    </row>
    <row r="77" spans="1:33" ht="5.0999999999999996" customHeight="1">
      <c r="A77" s="702"/>
      <c r="C77" s="585"/>
      <c r="D77" s="585"/>
      <c r="E77" s="585"/>
      <c r="F77" s="297"/>
      <c r="G77" s="585"/>
      <c r="H77" s="585"/>
      <c r="I77" s="585"/>
      <c r="J77" s="585"/>
      <c r="K77" s="678"/>
      <c r="L77" s="678"/>
      <c r="M77" s="678"/>
      <c r="N77" s="714"/>
      <c r="O77" s="1320"/>
      <c r="P77" s="1320"/>
      <c r="Q77" s="1320"/>
      <c r="R77" s="1320"/>
      <c r="S77" s="1320"/>
      <c r="T77" s="1320"/>
      <c r="U77" s="925"/>
      <c r="V77" s="1320"/>
      <c r="W77" s="1320"/>
      <c r="X77" s="1320"/>
      <c r="Y77" s="1320"/>
      <c r="Z77" s="693"/>
      <c r="AA77" s="693"/>
      <c r="AB77" s="693"/>
    </row>
    <row r="78" spans="1:33" ht="14.25" customHeight="1">
      <c r="A78" s="702"/>
      <c r="B78" s="771" t="s">
        <v>159</v>
      </c>
      <c r="C78" s="598"/>
      <c r="D78" s="598"/>
      <c r="E78" s="598"/>
      <c r="F78" s="742"/>
      <c r="G78" s="598"/>
      <c r="H78" s="598"/>
      <c r="I78" s="598"/>
      <c r="J78" s="598"/>
      <c r="K78" s="688"/>
      <c r="L78" s="688"/>
      <c r="M78" s="688"/>
      <c r="N78" s="714"/>
      <c r="O78" s="1320"/>
      <c r="P78" s="1320"/>
      <c r="Q78" s="1320"/>
      <c r="R78" s="1320"/>
      <c r="S78" s="1320"/>
      <c r="T78" s="1320"/>
      <c r="U78" s="925"/>
      <c r="V78" s="1320"/>
      <c r="W78" s="1320"/>
      <c r="X78" s="1320"/>
      <c r="Y78" s="1320"/>
      <c r="Z78" s="693"/>
      <c r="AA78" s="693"/>
      <c r="AB78" s="693"/>
    </row>
    <row r="79" spans="1:33" ht="48" customHeight="1">
      <c r="A79" s="714"/>
      <c r="B79" s="2350" t="s">
        <v>1201</v>
      </c>
      <c r="C79" s="2350"/>
      <c r="D79" s="2350"/>
      <c r="E79" s="2350"/>
      <c r="F79" s="2350"/>
      <c r="G79" s="2350"/>
      <c r="H79" s="2350"/>
      <c r="I79" s="2350"/>
      <c r="J79" s="2350"/>
      <c r="K79" s="2350"/>
      <c r="L79" s="2350"/>
      <c r="M79" s="2350"/>
      <c r="N79" s="714"/>
      <c r="O79" s="1320"/>
      <c r="P79" s="1320"/>
      <c r="Q79" s="1320"/>
      <c r="R79" s="1320"/>
      <c r="S79" s="1320"/>
      <c r="T79" s="1320"/>
      <c r="U79" s="925"/>
      <c r="V79" s="1320"/>
      <c r="W79" s="1320"/>
      <c r="X79" s="1320"/>
      <c r="Y79" s="1320"/>
      <c r="Z79" s="709"/>
      <c r="AA79" s="709"/>
      <c r="AB79" s="709"/>
      <c r="AC79" s="678"/>
      <c r="AD79" s="709"/>
      <c r="AE79" s="678"/>
      <c r="AF79" s="678"/>
      <c r="AG79" s="678"/>
    </row>
    <row r="80" spans="1:33" ht="6" customHeight="1">
      <c r="A80" s="714"/>
      <c r="B80" s="1316"/>
      <c r="C80" s="1316"/>
      <c r="D80" s="1316"/>
      <c r="E80" s="1316"/>
      <c r="F80" s="1316"/>
      <c r="G80" s="1316"/>
      <c r="H80" s="1316"/>
      <c r="I80" s="1316"/>
      <c r="J80" s="1316"/>
      <c r="K80" s="1316"/>
      <c r="L80" s="1316"/>
      <c r="M80" s="1316"/>
      <c r="N80" s="714"/>
      <c r="O80" s="1320"/>
      <c r="P80" s="1320"/>
      <c r="Q80" s="1320"/>
      <c r="R80" s="1320"/>
      <c r="S80" s="1320"/>
      <c r="T80" s="1320"/>
      <c r="U80" s="925"/>
      <c r="V80" s="1320"/>
      <c r="W80" s="1320"/>
      <c r="X80" s="1320"/>
      <c r="Y80" s="1320"/>
      <c r="Z80" s="709"/>
      <c r="AA80" s="709"/>
      <c r="AB80" s="709"/>
      <c r="AC80" s="678"/>
      <c r="AD80" s="709"/>
      <c r="AE80" s="678"/>
      <c r="AF80" s="678"/>
      <c r="AG80" s="678"/>
    </row>
    <row r="81" spans="1:34" ht="15" customHeight="1">
      <c r="A81" s="714"/>
      <c r="B81" s="2350" t="s">
        <v>1202</v>
      </c>
      <c r="C81" s="2350"/>
      <c r="D81" s="2350"/>
      <c r="E81" s="2350"/>
      <c r="F81" s="2350"/>
      <c r="G81" s="2350"/>
      <c r="H81" s="2350"/>
      <c r="I81" s="2350"/>
      <c r="J81" s="2350"/>
      <c r="K81" s="2350"/>
      <c r="L81" s="2350"/>
      <c r="M81" s="2350"/>
      <c r="N81" s="702"/>
      <c r="O81" s="693"/>
      <c r="P81" s="863"/>
      <c r="Q81" s="863"/>
      <c r="R81" s="863"/>
      <c r="S81" s="863"/>
      <c r="T81" s="863"/>
      <c r="U81" s="1357"/>
      <c r="V81" s="863"/>
      <c r="W81" s="709"/>
      <c r="X81" s="709"/>
      <c r="Y81" s="709"/>
      <c r="Z81" s="709"/>
      <c r="AA81" s="709"/>
      <c r="AB81" s="709"/>
      <c r="AC81" s="709"/>
      <c r="AD81" s="678"/>
      <c r="AE81" s="709"/>
      <c r="AF81" s="678"/>
      <c r="AG81" s="678"/>
      <c r="AH81" s="678"/>
    </row>
    <row r="82" spans="1:34" ht="15" customHeight="1">
      <c r="A82" s="714"/>
      <c r="B82" s="2350"/>
      <c r="C82" s="2350"/>
      <c r="D82" s="2350"/>
      <c r="E82" s="2350"/>
      <c r="F82" s="2350"/>
      <c r="G82" s="2350"/>
      <c r="H82" s="2350"/>
      <c r="I82" s="2350"/>
      <c r="J82" s="2350"/>
      <c r="K82" s="2350"/>
      <c r="L82" s="2350"/>
      <c r="M82" s="2350"/>
      <c r="N82" s="702"/>
      <c r="O82" s="693"/>
      <c r="P82" s="863"/>
      <c r="Q82" s="863"/>
      <c r="R82" s="863"/>
      <c r="S82" s="863"/>
      <c r="T82" s="863"/>
      <c r="U82" s="1357"/>
      <c r="V82" s="863"/>
      <c r="W82" s="709"/>
      <c r="X82" s="709"/>
      <c r="Y82" s="709"/>
      <c r="Z82" s="709"/>
      <c r="AA82" s="709"/>
      <c r="AB82" s="709"/>
      <c r="AC82" s="709"/>
      <c r="AD82" s="678"/>
      <c r="AE82" s="709"/>
      <c r="AF82" s="678"/>
      <c r="AG82" s="678"/>
      <c r="AH82" s="678"/>
    </row>
    <row r="83" spans="1:34" ht="15" customHeight="1">
      <c r="A83" s="714"/>
      <c r="B83" s="2350"/>
      <c r="C83" s="2350"/>
      <c r="D83" s="2350"/>
      <c r="E83" s="2350"/>
      <c r="F83" s="2350"/>
      <c r="G83" s="2350"/>
      <c r="H83" s="2350"/>
      <c r="I83" s="2350"/>
      <c r="J83" s="2350"/>
      <c r="K83" s="2350"/>
      <c r="L83" s="2350"/>
      <c r="M83" s="2350"/>
      <c r="N83" s="702"/>
      <c r="O83" s="693"/>
      <c r="P83" s="863"/>
      <c r="Q83" s="863"/>
      <c r="R83" s="863"/>
      <c r="S83" s="863"/>
      <c r="T83" s="863"/>
      <c r="U83" s="1357"/>
      <c r="V83" s="863"/>
      <c r="W83" s="709"/>
      <c r="X83" s="709"/>
      <c r="Y83" s="709"/>
      <c r="Z83" s="709"/>
      <c r="AA83" s="709"/>
      <c r="AB83" s="709"/>
      <c r="AC83" s="709"/>
      <c r="AD83" s="678"/>
      <c r="AE83" s="709"/>
      <c r="AF83" s="678"/>
      <c r="AG83" s="678"/>
      <c r="AH83" s="678"/>
    </row>
    <row r="84" spans="1:34" ht="5.25" customHeight="1">
      <c r="A84" s="714"/>
      <c r="B84" s="599"/>
      <c r="C84" s="599"/>
      <c r="D84" s="599"/>
      <c r="E84" s="599"/>
      <c r="F84" s="599"/>
      <c r="G84" s="599"/>
      <c r="H84" s="599"/>
      <c r="I84" s="599"/>
      <c r="J84" s="599"/>
      <c r="K84" s="599"/>
      <c r="L84" s="599"/>
      <c r="M84" s="599"/>
      <c r="N84" s="702"/>
      <c r="O84" s="693"/>
      <c r="P84" s="863"/>
      <c r="Q84" s="863"/>
      <c r="R84" s="863"/>
      <c r="S84" s="863"/>
      <c r="T84" s="863"/>
      <c r="U84" s="1357"/>
      <c r="V84" s="863"/>
      <c r="W84" s="709"/>
      <c r="X84" s="709"/>
      <c r="Y84" s="709"/>
      <c r="Z84" s="709"/>
      <c r="AA84" s="709"/>
      <c r="AB84" s="709"/>
      <c r="AC84" s="709"/>
      <c r="AD84" s="678"/>
      <c r="AE84" s="709"/>
      <c r="AF84" s="678"/>
      <c r="AG84" s="678"/>
      <c r="AH84" s="678"/>
    </row>
    <row r="85" spans="1:34" ht="15" customHeight="1">
      <c r="A85" s="714"/>
      <c r="B85" s="2350" t="s">
        <v>1019</v>
      </c>
      <c r="C85" s="2350"/>
      <c r="D85" s="2350"/>
      <c r="E85" s="2350"/>
      <c r="F85" s="2350"/>
      <c r="G85" s="2350"/>
      <c r="H85" s="2350"/>
      <c r="I85" s="2350"/>
      <c r="J85" s="2350"/>
      <c r="K85" s="2350"/>
      <c r="L85" s="2350"/>
      <c r="M85" s="2350"/>
      <c r="N85" s="702"/>
      <c r="O85" s="693"/>
      <c r="P85" s="863"/>
      <c r="Q85" s="863"/>
      <c r="R85" s="863"/>
      <c r="S85" s="863"/>
      <c r="T85" s="863"/>
      <c r="U85" s="1357"/>
      <c r="V85" s="863"/>
      <c r="W85" s="709"/>
      <c r="X85" s="709"/>
      <c r="Y85" s="709"/>
      <c r="Z85" s="709"/>
      <c r="AA85" s="709"/>
      <c r="AB85" s="709"/>
      <c r="AC85" s="709"/>
      <c r="AD85" s="678"/>
      <c r="AE85" s="709"/>
      <c r="AF85" s="678"/>
      <c r="AG85" s="678"/>
      <c r="AH85" s="678"/>
    </row>
    <row r="86" spans="1:34" ht="15" customHeight="1">
      <c r="A86" s="714"/>
      <c r="B86" s="599"/>
      <c r="C86" s="599"/>
      <c r="D86" s="599"/>
      <c r="E86" s="599"/>
      <c r="F86" s="599"/>
      <c r="G86" s="599"/>
      <c r="H86" s="599"/>
      <c r="I86" s="599"/>
      <c r="J86" s="599"/>
      <c r="K86" s="599"/>
      <c r="L86" s="599"/>
      <c r="M86" s="599"/>
      <c r="N86" s="702"/>
      <c r="O86" s="693"/>
      <c r="P86" s="863"/>
      <c r="Q86" s="863"/>
      <c r="R86" s="863"/>
      <c r="S86" s="863"/>
      <c r="T86" s="863"/>
      <c r="U86" s="1357"/>
      <c r="V86" s="863"/>
      <c r="W86" s="709"/>
      <c r="X86" s="709"/>
      <c r="Y86" s="709"/>
      <c r="Z86" s="709"/>
      <c r="AA86" s="709"/>
      <c r="AB86" s="709"/>
      <c r="AC86" s="709"/>
      <c r="AD86" s="678"/>
      <c r="AE86" s="709"/>
      <c r="AF86" s="678"/>
      <c r="AG86" s="678"/>
      <c r="AH86" s="678"/>
    </row>
    <row r="87" spans="1:34" ht="9.9499999999999993" customHeight="1">
      <c r="A87" s="530"/>
      <c r="B87" s="1314"/>
      <c r="C87" s="1314"/>
      <c r="D87" s="1314"/>
      <c r="E87" s="1314"/>
      <c r="F87" s="1314"/>
      <c r="G87" s="1314"/>
      <c r="H87" s="1314"/>
      <c r="I87" s="1314"/>
      <c r="J87" s="1314"/>
      <c r="K87" s="1314"/>
      <c r="L87" s="1314"/>
      <c r="M87" s="1314"/>
      <c r="N87" s="714"/>
      <c r="O87" s="1320"/>
      <c r="P87" s="1320"/>
      <c r="Q87" s="1320"/>
      <c r="R87" s="1320"/>
      <c r="S87" s="1320"/>
      <c r="T87" s="1320"/>
      <c r="U87" s="925"/>
      <c r="V87" s="1320"/>
      <c r="W87" s="1320"/>
      <c r="X87" s="1320"/>
      <c r="Y87" s="1320"/>
      <c r="Z87" s="709"/>
      <c r="AA87" s="709"/>
      <c r="AB87" s="709"/>
      <c r="AC87" s="678"/>
      <c r="AD87" s="709"/>
      <c r="AE87" s="678"/>
      <c r="AF87" s="678"/>
      <c r="AG87" s="678"/>
    </row>
    <row r="88" spans="1:34">
      <c r="A88" s="530"/>
      <c r="B88" s="1315"/>
      <c r="C88" s="850" t="s">
        <v>1017</v>
      </c>
      <c r="D88" s="850"/>
      <c r="E88" s="850"/>
      <c r="F88" s="908"/>
      <c r="G88" s="850"/>
      <c r="H88" s="1314"/>
      <c r="I88" s="809"/>
      <c r="J88" s="809"/>
      <c r="K88" s="809"/>
      <c r="L88" s="809"/>
      <c r="M88" s="809"/>
      <c r="N88" s="714"/>
      <c r="O88" s="709"/>
      <c r="P88" s="863"/>
      <c r="Q88" s="863"/>
      <c r="R88" s="863"/>
      <c r="S88" s="863"/>
      <c r="T88" s="863"/>
      <c r="U88" s="1357"/>
      <c r="V88" s="863"/>
      <c r="W88" s="709"/>
      <c r="X88" s="709"/>
      <c r="Y88" s="709"/>
      <c r="Z88" s="709"/>
      <c r="AA88" s="709"/>
      <c r="AB88" s="709"/>
      <c r="AC88" s="678"/>
      <c r="AD88" s="709"/>
      <c r="AE88" s="678"/>
      <c r="AF88" s="678"/>
      <c r="AG88" s="678"/>
    </row>
    <row r="89" spans="1:34" ht="15.75" customHeight="1">
      <c r="A89" s="530"/>
      <c r="B89" s="1315"/>
      <c r="C89" s="601" t="s">
        <v>372</v>
      </c>
      <c r="D89" s="601" t="s">
        <v>373</v>
      </c>
      <c r="E89" s="1339" t="s">
        <v>374</v>
      </c>
      <c r="F89" s="1346"/>
      <c r="G89" s="1341" t="s">
        <v>376</v>
      </c>
      <c r="H89" s="2414" t="s">
        <v>371</v>
      </c>
      <c r="I89" s="2415"/>
      <c r="J89" s="2415"/>
      <c r="K89" s="2415"/>
      <c r="L89" s="2415"/>
      <c r="M89" s="2415"/>
      <c r="N89" s="702"/>
      <c r="O89" s="709"/>
      <c r="P89" s="863"/>
      <c r="Q89" s="863"/>
      <c r="R89" s="863"/>
      <c r="S89" s="863"/>
      <c r="T89" s="863"/>
      <c r="U89" s="1357"/>
      <c r="V89" s="863"/>
      <c r="W89" s="709"/>
      <c r="X89" s="709"/>
      <c r="Y89" s="709"/>
      <c r="Z89" s="709"/>
      <c r="AA89" s="709"/>
      <c r="AB89" s="709"/>
      <c r="AC89" s="678"/>
      <c r="AD89" s="709"/>
      <c r="AE89" s="678"/>
      <c r="AF89" s="678"/>
      <c r="AG89" s="678"/>
    </row>
    <row r="90" spans="1:34" ht="15.75" customHeight="1">
      <c r="A90" s="530"/>
      <c r="B90" s="1315"/>
      <c r="C90" s="604"/>
      <c r="D90" s="604"/>
      <c r="E90" s="1340"/>
      <c r="F90" s="1358"/>
      <c r="G90" s="1342"/>
      <c r="H90" s="2414"/>
      <c r="I90" s="2415"/>
      <c r="J90" s="2415"/>
      <c r="K90" s="2415"/>
      <c r="L90" s="2415"/>
      <c r="M90" s="2415"/>
      <c r="N90" s="714"/>
      <c r="O90" s="709"/>
      <c r="P90" s="863"/>
      <c r="Q90" s="863"/>
      <c r="R90" s="863"/>
      <c r="S90" s="863"/>
      <c r="T90" s="863"/>
      <c r="U90" s="1357"/>
      <c r="V90" s="863"/>
      <c r="W90" s="709"/>
      <c r="X90" s="709"/>
      <c r="Y90" s="709"/>
      <c r="Z90" s="709"/>
      <c r="AA90" s="709"/>
      <c r="AB90" s="709"/>
      <c r="AC90" s="678"/>
      <c r="AD90" s="709"/>
      <c r="AE90" s="678"/>
      <c r="AF90" s="678"/>
      <c r="AG90" s="678"/>
    </row>
    <row r="91" spans="1:34" ht="12.75" customHeight="1">
      <c r="A91" s="530"/>
      <c r="B91" s="1315"/>
      <c r="C91" s="601" t="s">
        <v>380</v>
      </c>
      <c r="D91" s="601" t="s">
        <v>381</v>
      </c>
      <c r="E91" s="1339" t="s">
        <v>382</v>
      </c>
      <c r="F91" s="1347"/>
      <c r="G91" s="1341" t="s">
        <v>384</v>
      </c>
      <c r="H91" s="2414" t="s">
        <v>379</v>
      </c>
      <c r="I91" s="2419"/>
      <c r="J91" s="2419"/>
      <c r="K91" s="2419"/>
      <c r="L91" s="2419"/>
      <c r="M91" s="2419"/>
      <c r="N91" s="714"/>
      <c r="O91" s="709"/>
      <c r="P91" s="863"/>
      <c r="Q91" s="863"/>
      <c r="R91" s="863"/>
      <c r="S91" s="863"/>
      <c r="T91" s="863"/>
      <c r="U91" s="1357"/>
      <c r="V91" s="863"/>
      <c r="W91" s="709"/>
      <c r="X91" s="709"/>
      <c r="Y91" s="709"/>
      <c r="Z91" s="709"/>
      <c r="AA91" s="709"/>
      <c r="AB91" s="709"/>
      <c r="AC91" s="678"/>
      <c r="AD91" s="709"/>
      <c r="AE91" s="678"/>
      <c r="AF91" s="678"/>
      <c r="AG91" s="678"/>
    </row>
    <row r="92" spans="1:34" ht="15.75" customHeight="1">
      <c r="A92" s="530"/>
      <c r="B92" s="1315"/>
      <c r="C92" s="604"/>
      <c r="D92" s="604"/>
      <c r="E92" s="1340"/>
      <c r="F92" s="1359"/>
      <c r="G92" s="1342"/>
      <c r="H92" s="2414"/>
      <c r="I92" s="2419"/>
      <c r="J92" s="2419"/>
      <c r="K92" s="2419"/>
      <c r="L92" s="2419"/>
      <c r="M92" s="2419"/>
      <c r="N92" s="714"/>
      <c r="O92" s="709"/>
      <c r="P92" s="863"/>
      <c r="Q92" s="863"/>
      <c r="R92" s="863"/>
      <c r="S92" s="863"/>
      <c r="T92" s="863"/>
      <c r="U92" s="1357"/>
      <c r="V92" s="863"/>
      <c r="W92" s="709"/>
      <c r="X92" s="709"/>
      <c r="Y92" s="709"/>
      <c r="Z92" s="709"/>
      <c r="AA92" s="709"/>
      <c r="AB92" s="709"/>
      <c r="AC92" s="678"/>
      <c r="AD92" s="709"/>
      <c r="AE92" s="678"/>
      <c r="AF92" s="678"/>
      <c r="AG92" s="678"/>
    </row>
    <row r="93" spans="1:34" ht="9.9499999999999993" customHeight="1">
      <c r="A93" s="530"/>
      <c r="B93" s="1315"/>
      <c r="C93" s="1315"/>
      <c r="D93" s="1315"/>
      <c r="E93" s="1315"/>
      <c r="F93" s="1315"/>
      <c r="G93" s="1315"/>
      <c r="H93" s="749"/>
      <c r="I93" s="749"/>
      <c r="J93" s="749"/>
      <c r="K93" s="749"/>
      <c r="L93" s="749"/>
      <c r="M93" s="749"/>
      <c r="N93" s="714"/>
      <c r="O93" s="709"/>
      <c r="P93" s="863"/>
      <c r="Q93" s="863"/>
      <c r="R93" s="863"/>
      <c r="S93" s="863"/>
      <c r="T93" s="863"/>
      <c r="U93" s="1357"/>
      <c r="V93" s="863"/>
      <c r="W93" s="709"/>
      <c r="X93" s="709"/>
      <c r="Y93" s="709"/>
      <c r="Z93" s="709"/>
      <c r="AA93" s="709"/>
      <c r="AB93" s="709"/>
      <c r="AC93" s="678"/>
      <c r="AD93" s="709"/>
      <c r="AE93" s="678"/>
      <c r="AF93" s="678"/>
      <c r="AG93" s="678"/>
    </row>
    <row r="94" spans="1:34" ht="15" customHeight="1">
      <c r="A94" s="530"/>
      <c r="B94" s="1315"/>
      <c r="C94" s="851" t="s">
        <v>1018</v>
      </c>
      <c r="D94" s="851"/>
      <c r="E94" s="851"/>
      <c r="F94" s="851"/>
      <c r="G94" s="851"/>
      <c r="H94" s="851"/>
      <c r="I94" s="851"/>
      <c r="J94" s="851"/>
      <c r="K94" s="851"/>
      <c r="L94" s="851"/>
      <c r="M94" s="597"/>
      <c r="N94" s="714"/>
      <c r="O94" s="709"/>
      <c r="P94" s="863"/>
      <c r="Q94" s="863"/>
      <c r="R94" s="863"/>
      <c r="S94" s="863"/>
      <c r="T94" s="863"/>
      <c r="U94" s="1357"/>
      <c r="V94" s="863"/>
      <c r="W94" s="709"/>
      <c r="X94" s="709"/>
      <c r="Y94" s="709"/>
      <c r="Z94" s="709"/>
      <c r="AA94" s="709"/>
      <c r="AB94" s="709"/>
      <c r="AC94" s="678"/>
      <c r="AD94" s="709"/>
      <c r="AE94" s="678"/>
      <c r="AF94" s="678"/>
      <c r="AG94" s="678"/>
    </row>
    <row r="95" spans="1:34" ht="15.75" customHeight="1">
      <c r="A95" s="530"/>
      <c r="B95" s="1315"/>
      <c r="C95" s="1348"/>
      <c r="D95" s="1349"/>
      <c r="E95" s="1350"/>
      <c r="F95" s="1343" t="s">
        <v>375</v>
      </c>
      <c r="G95" s="1346"/>
      <c r="H95" s="2419" t="s">
        <v>492</v>
      </c>
      <c r="I95" s="2415"/>
      <c r="J95" s="2415"/>
      <c r="K95" s="2415"/>
      <c r="L95" s="2415"/>
      <c r="M95" s="2415"/>
      <c r="N95" s="714"/>
      <c r="O95" s="709"/>
      <c r="P95" s="863"/>
      <c r="Q95" s="863"/>
      <c r="R95" s="863"/>
      <c r="S95" s="863"/>
      <c r="T95" s="863"/>
      <c r="U95" s="1357"/>
      <c r="V95" s="863"/>
      <c r="W95" s="709"/>
      <c r="X95" s="709"/>
      <c r="Y95" s="709"/>
      <c r="Z95" s="709"/>
      <c r="AA95" s="709"/>
      <c r="AB95" s="709"/>
      <c r="AC95" s="678"/>
      <c r="AD95" s="709"/>
      <c r="AE95" s="678"/>
      <c r="AF95" s="678"/>
      <c r="AG95" s="678"/>
    </row>
    <row r="96" spans="1:34" ht="15.75" customHeight="1">
      <c r="A96" s="530"/>
      <c r="B96" s="1315"/>
      <c r="C96" s="1360"/>
      <c r="D96" s="1361"/>
      <c r="E96" s="1362"/>
      <c r="F96" s="1344"/>
      <c r="G96" s="1358"/>
      <c r="H96" s="2419"/>
      <c r="I96" s="2415"/>
      <c r="J96" s="2415"/>
      <c r="K96" s="2415"/>
      <c r="L96" s="2415"/>
      <c r="M96" s="2415"/>
      <c r="N96" s="714"/>
      <c r="O96" s="709"/>
      <c r="P96" s="863"/>
      <c r="Q96" s="863"/>
      <c r="R96" s="863"/>
      <c r="S96" s="863"/>
      <c r="T96" s="863"/>
      <c r="U96" s="1357"/>
      <c r="V96" s="863"/>
      <c r="W96" s="709"/>
      <c r="X96" s="709"/>
      <c r="Y96" s="709"/>
      <c r="Z96" s="709"/>
      <c r="AA96" s="709"/>
      <c r="AB96" s="709"/>
      <c r="AC96" s="678"/>
      <c r="AD96" s="709"/>
      <c r="AE96" s="678"/>
      <c r="AF96" s="678"/>
      <c r="AG96" s="678"/>
    </row>
    <row r="97" spans="1:33" ht="15.75" customHeight="1">
      <c r="A97" s="530"/>
      <c r="B97" s="1315"/>
      <c r="C97" s="1351"/>
      <c r="D97" s="1352"/>
      <c r="E97" s="1353"/>
      <c r="F97" s="1345" t="s">
        <v>383</v>
      </c>
      <c r="G97" s="1347"/>
      <c r="H97" s="2421" t="s">
        <v>493</v>
      </c>
      <c r="I97" s="2422"/>
      <c r="J97" s="2422"/>
      <c r="K97" s="2422"/>
      <c r="L97" s="2422"/>
      <c r="M97" s="2422"/>
      <c r="N97" s="714"/>
      <c r="O97" s="709"/>
      <c r="P97" s="863"/>
      <c r="Q97" s="863"/>
      <c r="R97" s="863"/>
      <c r="S97" s="863"/>
      <c r="T97" s="863"/>
      <c r="U97" s="1357"/>
      <c r="V97" s="863"/>
      <c r="W97" s="709"/>
      <c r="X97" s="709"/>
      <c r="Y97" s="709"/>
      <c r="Z97" s="709"/>
      <c r="AA97" s="709"/>
      <c r="AB97" s="709"/>
      <c r="AC97" s="678"/>
      <c r="AD97" s="709"/>
      <c r="AE97" s="678"/>
      <c r="AF97" s="678"/>
      <c r="AG97" s="678"/>
    </row>
    <row r="98" spans="1:33" ht="15.75" customHeight="1">
      <c r="A98" s="530"/>
      <c r="B98" s="1315"/>
      <c r="C98" s="1363"/>
      <c r="D98" s="1364"/>
      <c r="E98" s="1365"/>
      <c r="F98" s="1344"/>
      <c r="G98" s="1359"/>
      <c r="H98" s="2421"/>
      <c r="I98" s="2422"/>
      <c r="J98" s="2422"/>
      <c r="K98" s="2422"/>
      <c r="L98" s="2422"/>
      <c r="M98" s="2422"/>
      <c r="N98" s="714"/>
      <c r="O98" s="709"/>
      <c r="P98" s="863"/>
      <c r="Q98" s="863"/>
      <c r="R98" s="863"/>
      <c r="S98" s="863"/>
      <c r="T98" s="863"/>
      <c r="U98" s="1357"/>
      <c r="V98" s="863"/>
      <c r="W98" s="709"/>
      <c r="X98" s="709"/>
      <c r="Y98" s="709"/>
      <c r="Z98" s="709"/>
      <c r="AA98" s="709"/>
      <c r="AB98" s="709"/>
      <c r="AC98" s="678"/>
      <c r="AD98" s="709"/>
      <c r="AE98" s="678"/>
      <c r="AF98" s="678"/>
      <c r="AG98" s="678"/>
    </row>
    <row r="99" spans="1:33" ht="9.9499999999999993" customHeight="1">
      <c r="A99" s="530"/>
      <c r="B99" s="1314"/>
      <c r="C99" s="1314"/>
      <c r="D99" s="1314"/>
      <c r="E99" s="1314"/>
      <c r="F99" s="1314"/>
      <c r="G99" s="1314"/>
      <c r="H99" s="1314"/>
      <c r="I99" s="597"/>
      <c r="J99" s="597"/>
      <c r="K99" s="597"/>
      <c r="L99" s="597"/>
      <c r="M99" s="597"/>
      <c r="N99" s="714"/>
      <c r="O99" s="709"/>
      <c r="P99" s="863"/>
      <c r="Q99" s="863"/>
      <c r="R99" s="863"/>
      <c r="S99" s="863"/>
      <c r="T99" s="863"/>
      <c r="U99" s="1357"/>
      <c r="V99" s="863"/>
      <c r="W99" s="709"/>
      <c r="X99" s="709"/>
      <c r="Y99" s="709"/>
      <c r="Z99" s="709"/>
      <c r="AA99" s="709"/>
      <c r="AB99" s="709"/>
      <c r="AC99" s="678"/>
      <c r="AD99" s="709"/>
      <c r="AE99" s="678"/>
      <c r="AF99" s="678"/>
      <c r="AG99" s="678"/>
    </row>
    <row r="100" spans="1:33" ht="24.75" customHeight="1">
      <c r="A100" s="530"/>
      <c r="B100" s="2420" t="s">
        <v>1016</v>
      </c>
      <c r="C100" s="2420"/>
      <c r="D100" s="2420"/>
      <c r="E100" s="2420"/>
      <c r="F100" s="2420"/>
      <c r="G100" s="2420"/>
      <c r="H100" s="2420"/>
      <c r="I100" s="2420"/>
      <c r="J100" s="2420"/>
      <c r="K100" s="2420"/>
      <c r="L100" s="2420"/>
      <c r="M100" s="2420"/>
      <c r="N100" s="714"/>
      <c r="O100" s="1320"/>
      <c r="P100" s="1320"/>
      <c r="Q100" s="1320"/>
      <c r="R100" s="1320"/>
      <c r="S100" s="1320"/>
      <c r="T100" s="1320"/>
      <c r="U100" s="925"/>
      <c r="V100" s="1320"/>
      <c r="W100" s="1320"/>
      <c r="X100" s="1320"/>
      <c r="Y100" s="1320"/>
      <c r="Z100" s="709"/>
      <c r="AA100" s="709"/>
      <c r="AB100" s="709"/>
      <c r="AC100" s="678"/>
      <c r="AD100" s="709"/>
      <c r="AE100" s="678"/>
      <c r="AF100" s="678"/>
      <c r="AG100" s="678"/>
    </row>
    <row r="101" spans="1:33" ht="22.5" customHeight="1">
      <c r="A101" s="700"/>
      <c r="B101" s="302" t="s">
        <v>341</v>
      </c>
      <c r="C101" s="699"/>
      <c r="D101" s="582"/>
      <c r="E101" s="699"/>
      <c r="F101" s="699"/>
      <c r="G101" s="678"/>
      <c r="H101" s="678"/>
      <c r="I101" s="678"/>
      <c r="J101" s="709"/>
      <c r="K101" s="709"/>
      <c r="L101" s="678"/>
      <c r="M101" s="678"/>
      <c r="N101" s="849"/>
      <c r="O101" s="696"/>
      <c r="P101" s="696"/>
      <c r="Q101" s="696"/>
      <c r="R101" s="696"/>
      <c r="S101" s="696"/>
      <c r="T101" s="696"/>
      <c r="U101" s="1366"/>
      <c r="V101" s="696"/>
      <c r="W101" s="696"/>
      <c r="X101" s="696"/>
      <c r="Y101" s="696"/>
      <c r="Z101" s="696"/>
      <c r="AA101" s="693"/>
      <c r="AB101" s="693"/>
    </row>
    <row r="102" spans="1:33" ht="15" customHeight="1">
      <c r="A102" s="702"/>
      <c r="B102" s="2173" t="s">
        <v>6</v>
      </c>
      <c r="C102" s="2411" t="s">
        <v>898</v>
      </c>
      <c r="D102" s="2412"/>
      <c r="E102" s="2412"/>
      <c r="F102" s="2412"/>
      <c r="G102" s="2413"/>
      <c r="H102" s="2411" t="s">
        <v>901</v>
      </c>
      <c r="I102" s="2412"/>
      <c r="J102" s="2412"/>
      <c r="K102" s="2412"/>
      <c r="L102" s="2413"/>
      <c r="M102" s="678"/>
      <c r="N102" s="759"/>
      <c r="O102" s="695"/>
      <c r="P102" s="695"/>
      <c r="Q102" s="695"/>
      <c r="R102" s="695"/>
      <c r="S102" s="695"/>
      <c r="T102" s="695"/>
      <c r="U102" s="1367"/>
      <c r="V102" s="695"/>
      <c r="W102" s="695"/>
      <c r="X102" s="695"/>
      <c r="Y102" s="695"/>
      <c r="Z102" s="695"/>
      <c r="AA102" s="693"/>
      <c r="AB102" s="693"/>
    </row>
    <row r="103" spans="1:33" ht="15" customHeight="1">
      <c r="A103" s="702"/>
      <c r="B103" s="2177"/>
      <c r="C103" s="852">
        <v>1</v>
      </c>
      <c r="D103" s="852">
        <v>2</v>
      </c>
      <c r="E103" s="852">
        <v>3</v>
      </c>
      <c r="F103" s="852">
        <v>4</v>
      </c>
      <c r="G103" s="852">
        <v>5</v>
      </c>
      <c r="H103" s="776" t="s">
        <v>88</v>
      </c>
      <c r="I103" s="776" t="s">
        <v>336</v>
      </c>
      <c r="J103" s="776" t="s">
        <v>337</v>
      </c>
      <c r="K103" s="776" t="s">
        <v>356</v>
      </c>
      <c r="L103" s="776" t="s">
        <v>357</v>
      </c>
      <c r="M103" s="678"/>
      <c r="N103" s="849"/>
      <c r="O103" s="1307"/>
      <c r="P103" s="1307"/>
      <c r="Q103" s="1307"/>
      <c r="R103" s="1307"/>
      <c r="S103" s="1307"/>
      <c r="T103" s="1307"/>
      <c r="U103" s="1367"/>
      <c r="V103" s="1307"/>
      <c r="W103" s="1307"/>
      <c r="X103" s="1307"/>
      <c r="Y103" s="1307"/>
      <c r="Z103" s="1307"/>
      <c r="AA103" s="693"/>
      <c r="AB103" s="693"/>
    </row>
    <row r="104" spans="1:33" ht="15" customHeight="1">
      <c r="A104" s="702"/>
      <c r="B104" s="2174"/>
      <c r="C104" s="1336" t="s">
        <v>387</v>
      </c>
      <c r="D104" s="1336" t="s">
        <v>387</v>
      </c>
      <c r="E104" s="1336" t="s">
        <v>494</v>
      </c>
      <c r="F104" s="1336" t="s">
        <v>495</v>
      </c>
      <c r="G104" s="1336" t="s">
        <v>387</v>
      </c>
      <c r="H104" s="853" t="s">
        <v>145</v>
      </c>
      <c r="I104" s="853" t="s">
        <v>145</v>
      </c>
      <c r="J104" s="853" t="s">
        <v>145</v>
      </c>
      <c r="K104" s="853" t="s">
        <v>145</v>
      </c>
      <c r="L104" s="853" t="s">
        <v>145</v>
      </c>
      <c r="M104" s="678"/>
      <c r="N104" s="849"/>
      <c r="O104" s="1307"/>
      <c r="P104" s="1307"/>
      <c r="Q104" s="1307"/>
      <c r="R104" s="1307"/>
      <c r="S104" s="1307"/>
      <c r="T104" s="1307"/>
      <c r="U104" s="1367"/>
      <c r="V104" s="1307"/>
      <c r="W104" s="1307"/>
      <c r="X104" s="1307"/>
      <c r="Y104" s="1307"/>
      <c r="Z104" s="1307"/>
      <c r="AA104" s="693"/>
      <c r="AB104" s="693"/>
    </row>
    <row r="105" spans="1:33" ht="15" customHeight="1">
      <c r="A105" s="702"/>
      <c r="B105" s="721" t="str">
        <f>IF('Bendras vertinimas'!$B$20="","",'Bendras vertinimas'!$B$20)</f>
        <v>Tiekėjas 1</v>
      </c>
      <c r="C105" s="224"/>
      <c r="D105" s="224"/>
      <c r="E105" s="224"/>
      <c r="F105" s="224"/>
      <c r="G105" s="224"/>
      <c r="H105" s="1146" t="str">
        <f>IF(C105&lt;=C$90,"",IF(C105&gt;C$92,C$92,C105))</f>
        <v/>
      </c>
      <c r="I105" s="1146" t="str">
        <f>IF(D105&lt;=D$90,"",IF(D105&gt;D$92,D$92,D105))</f>
        <v/>
      </c>
      <c r="J105" s="1146" t="str">
        <f>IF(E105&lt;=E$90,"",IF(E105&gt;E$92,E$92,E105))</f>
        <v/>
      </c>
      <c r="K105" s="722" t="str">
        <f>IF(OR(F105="",F105&gt;=F$98),"",IF(F105&lt;F$96,F$96,F105))</f>
        <v/>
      </c>
      <c r="L105" s="1146" t="str">
        <f>IF(G105&lt;=G$90,"",IF(G105&gt;G$92,G$92,G105))</f>
        <v/>
      </c>
      <c r="M105" s="678"/>
      <c r="N105" s="849"/>
      <c r="O105" s="1307"/>
      <c r="P105" s="1307"/>
      <c r="Q105" s="1307"/>
      <c r="R105" s="1307"/>
      <c r="S105" s="1307"/>
      <c r="T105" s="1307"/>
      <c r="U105" s="307">
        <f t="shared" ref="U105:U124" si="1">IF(C105="",0,IF(OR(C105&lt;C$90),1,0))</f>
        <v>0</v>
      </c>
      <c r="V105" s="307">
        <f t="shared" ref="V105:V124" si="2">IF(D105="",0,IF(OR(D105&lt;D$90),1,0))</f>
        <v>0</v>
      </c>
      <c r="W105" s="307">
        <f t="shared" ref="W105:W124" si="3">IF(E105="",0,IF(OR(E105&lt;E$90),1,0))</f>
        <v>0</v>
      </c>
      <c r="X105" s="452">
        <f t="shared" ref="X105:X124" si="4">IF(F105="",0,IF(OR(F105&gt;F$98),1,0))</f>
        <v>0</v>
      </c>
      <c r="Y105" s="307">
        <f t="shared" ref="Y105:Y124" si="5">IF(G105="",0,IF(OR(G105&lt;G$90),1,0))</f>
        <v>0</v>
      </c>
      <c r="Z105" s="1307"/>
      <c r="AA105" s="693"/>
    </row>
    <row r="106" spans="1:33" ht="15" customHeight="1">
      <c r="A106" s="702"/>
      <c r="B106" s="721" t="str">
        <f>IF('Bendras vertinimas'!$B$21="","",'Bendras vertinimas'!$B$21)</f>
        <v>Tiekėjas 2</v>
      </c>
      <c r="C106" s="224"/>
      <c r="D106" s="224"/>
      <c r="E106" s="224"/>
      <c r="F106" s="224"/>
      <c r="G106" s="224"/>
      <c r="H106" s="1146" t="str">
        <f t="shared" ref="H106:L124" si="6">IF(C106&lt;=C$90,"",IF(C106&gt;C$92,C$92,C106))</f>
        <v/>
      </c>
      <c r="I106" s="1146" t="str">
        <f t="shared" si="6"/>
        <v/>
      </c>
      <c r="J106" s="1146" t="str">
        <f t="shared" si="6"/>
        <v/>
      </c>
      <c r="K106" s="722" t="str">
        <f t="shared" ref="K106:K124" si="7">IF(OR(F106="",F106&gt;=F$98),"",IF(F106&lt;F$96,F$96,F106))</f>
        <v/>
      </c>
      <c r="L106" s="1146" t="str">
        <f t="shared" si="6"/>
        <v/>
      </c>
      <c r="M106" s="678"/>
      <c r="N106" s="759"/>
      <c r="O106" s="695"/>
      <c r="P106" s="695"/>
      <c r="Q106" s="695"/>
      <c r="R106" s="695"/>
      <c r="S106" s="695"/>
      <c r="T106" s="695"/>
      <c r="U106" s="307">
        <f t="shared" si="1"/>
        <v>0</v>
      </c>
      <c r="V106" s="307">
        <f t="shared" si="2"/>
        <v>0</v>
      </c>
      <c r="W106" s="307">
        <f t="shared" si="3"/>
        <v>0</v>
      </c>
      <c r="X106" s="452">
        <f t="shared" si="4"/>
        <v>0</v>
      </c>
      <c r="Y106" s="307">
        <f t="shared" si="5"/>
        <v>0</v>
      </c>
      <c r="Z106" s="695"/>
      <c r="AA106" s="693"/>
    </row>
    <row r="107" spans="1:33" ht="15" customHeight="1">
      <c r="A107" s="702"/>
      <c r="B107" s="721" t="str">
        <f>IF('Bendras vertinimas'!$B$22="","",'Bendras vertinimas'!$B$22)</f>
        <v>Tiekėjas 3</v>
      </c>
      <c r="C107" s="224"/>
      <c r="D107" s="224"/>
      <c r="E107" s="224"/>
      <c r="F107" s="224"/>
      <c r="G107" s="224"/>
      <c r="H107" s="1146" t="str">
        <f t="shared" si="6"/>
        <v/>
      </c>
      <c r="I107" s="1146" t="str">
        <f t="shared" si="6"/>
        <v/>
      </c>
      <c r="J107" s="1146" t="str">
        <f t="shared" si="6"/>
        <v/>
      </c>
      <c r="K107" s="722" t="str">
        <f t="shared" si="7"/>
        <v/>
      </c>
      <c r="L107" s="1146" t="str">
        <f t="shared" si="6"/>
        <v/>
      </c>
      <c r="M107" s="678"/>
      <c r="N107" s="849"/>
      <c r="O107" s="1307"/>
      <c r="P107" s="1307"/>
      <c r="Q107" s="1307"/>
      <c r="R107" s="1307"/>
      <c r="S107" s="1307"/>
      <c r="T107" s="1307"/>
      <c r="U107" s="307">
        <f t="shared" si="1"/>
        <v>0</v>
      </c>
      <c r="V107" s="307">
        <f t="shared" si="2"/>
        <v>0</v>
      </c>
      <c r="W107" s="307">
        <f t="shared" si="3"/>
        <v>0</v>
      </c>
      <c r="X107" s="452">
        <f t="shared" si="4"/>
        <v>0</v>
      </c>
      <c r="Y107" s="307">
        <f t="shared" si="5"/>
        <v>0</v>
      </c>
      <c r="Z107" s="1307"/>
      <c r="AA107" s="693"/>
    </row>
    <row r="108" spans="1:33" ht="15" customHeight="1">
      <c r="A108" s="702"/>
      <c r="B108" s="721" t="str">
        <f>IF('Bendras vertinimas'!$B$23="","",'Bendras vertinimas'!$B$23)</f>
        <v>Tiekėjas 4</v>
      </c>
      <c r="C108" s="224"/>
      <c r="D108" s="224"/>
      <c r="E108" s="224"/>
      <c r="F108" s="224"/>
      <c r="G108" s="224"/>
      <c r="H108" s="1146" t="str">
        <f t="shared" si="6"/>
        <v/>
      </c>
      <c r="I108" s="1146" t="str">
        <f t="shared" si="6"/>
        <v/>
      </c>
      <c r="J108" s="1146" t="str">
        <f t="shared" si="6"/>
        <v/>
      </c>
      <c r="K108" s="722" t="str">
        <f t="shared" si="7"/>
        <v/>
      </c>
      <c r="L108" s="1146" t="str">
        <f t="shared" si="6"/>
        <v/>
      </c>
      <c r="M108" s="678"/>
      <c r="N108" s="849"/>
      <c r="O108" s="1307"/>
      <c r="P108" s="1307"/>
      <c r="Q108" s="1307"/>
      <c r="R108" s="1307"/>
      <c r="S108" s="1307"/>
      <c r="T108" s="1307"/>
      <c r="U108" s="307">
        <f t="shared" si="1"/>
        <v>0</v>
      </c>
      <c r="V108" s="307">
        <f t="shared" si="2"/>
        <v>0</v>
      </c>
      <c r="W108" s="307">
        <f t="shared" si="3"/>
        <v>0</v>
      </c>
      <c r="X108" s="452">
        <f t="shared" si="4"/>
        <v>0</v>
      </c>
      <c r="Y108" s="307">
        <f t="shared" si="5"/>
        <v>0</v>
      </c>
      <c r="Z108" s="1307"/>
      <c r="AA108" s="693"/>
    </row>
    <row r="109" spans="1:33" ht="15" customHeight="1">
      <c r="A109" s="702"/>
      <c r="B109" s="721" t="str">
        <f>IF('Bendras vertinimas'!$B$24="","",'Bendras vertinimas'!$B$24)</f>
        <v>Tiekėjas 5</v>
      </c>
      <c r="C109" s="224"/>
      <c r="D109" s="224"/>
      <c r="E109" s="224"/>
      <c r="F109" s="224"/>
      <c r="G109" s="224"/>
      <c r="H109" s="1146" t="str">
        <f t="shared" si="6"/>
        <v/>
      </c>
      <c r="I109" s="1146" t="str">
        <f t="shared" si="6"/>
        <v/>
      </c>
      <c r="J109" s="1146" t="str">
        <f t="shared" si="6"/>
        <v/>
      </c>
      <c r="K109" s="722" t="str">
        <f t="shared" si="7"/>
        <v/>
      </c>
      <c r="L109" s="1146" t="str">
        <f t="shared" si="6"/>
        <v/>
      </c>
      <c r="M109" s="678"/>
      <c r="N109" s="849"/>
      <c r="O109" s="1307"/>
      <c r="P109" s="1307"/>
      <c r="Q109" s="1307"/>
      <c r="R109" s="1307"/>
      <c r="S109" s="1307"/>
      <c r="T109" s="1307"/>
      <c r="U109" s="307">
        <f t="shared" si="1"/>
        <v>0</v>
      </c>
      <c r="V109" s="307">
        <f t="shared" si="2"/>
        <v>0</v>
      </c>
      <c r="W109" s="307">
        <f t="shared" si="3"/>
        <v>0</v>
      </c>
      <c r="X109" s="452">
        <f t="shared" si="4"/>
        <v>0</v>
      </c>
      <c r="Y109" s="307">
        <f t="shared" si="5"/>
        <v>0</v>
      </c>
      <c r="Z109" s="1307"/>
      <c r="AA109" s="693"/>
    </row>
    <row r="110" spans="1:33" ht="15" customHeight="1">
      <c r="A110" s="702"/>
      <c r="B110" s="721" t="str">
        <f>IF('Bendras vertinimas'!$B$25="","",'Bendras vertinimas'!$B$25)</f>
        <v>Tiekėjas 6</v>
      </c>
      <c r="C110" s="224"/>
      <c r="D110" s="224"/>
      <c r="E110" s="224"/>
      <c r="F110" s="224"/>
      <c r="G110" s="224"/>
      <c r="H110" s="1146" t="str">
        <f t="shared" si="6"/>
        <v/>
      </c>
      <c r="I110" s="1146" t="str">
        <f t="shared" si="6"/>
        <v/>
      </c>
      <c r="J110" s="1146" t="str">
        <f t="shared" si="6"/>
        <v/>
      </c>
      <c r="K110" s="722" t="str">
        <f t="shared" si="7"/>
        <v/>
      </c>
      <c r="L110" s="1146" t="str">
        <f t="shared" si="6"/>
        <v/>
      </c>
      <c r="M110" s="678"/>
      <c r="N110" s="849"/>
      <c r="O110" s="1307"/>
      <c r="P110" s="1307"/>
      <c r="Q110" s="1307"/>
      <c r="R110" s="1307"/>
      <c r="S110" s="1307"/>
      <c r="T110" s="1307"/>
      <c r="U110" s="307">
        <f t="shared" si="1"/>
        <v>0</v>
      </c>
      <c r="V110" s="307">
        <f t="shared" si="2"/>
        <v>0</v>
      </c>
      <c r="W110" s="307">
        <f t="shared" si="3"/>
        <v>0</v>
      </c>
      <c r="X110" s="452">
        <f t="shared" si="4"/>
        <v>0</v>
      </c>
      <c r="Y110" s="307">
        <f t="shared" si="5"/>
        <v>0</v>
      </c>
      <c r="Z110" s="1307"/>
      <c r="AA110" s="693"/>
    </row>
    <row r="111" spans="1:33" ht="15" customHeight="1">
      <c r="A111" s="702"/>
      <c r="B111" s="721" t="str">
        <f>IF('Bendras vertinimas'!$B$26="","",'Bendras vertinimas'!$B$26)</f>
        <v>Tiekėjas 7</v>
      </c>
      <c r="C111" s="224"/>
      <c r="D111" s="224"/>
      <c r="E111" s="224"/>
      <c r="F111" s="224"/>
      <c r="G111" s="224"/>
      <c r="H111" s="1146" t="str">
        <f t="shared" si="6"/>
        <v/>
      </c>
      <c r="I111" s="1146" t="str">
        <f t="shared" si="6"/>
        <v/>
      </c>
      <c r="J111" s="1146" t="str">
        <f t="shared" si="6"/>
        <v/>
      </c>
      <c r="K111" s="722" t="str">
        <f t="shared" si="7"/>
        <v/>
      </c>
      <c r="L111" s="1146" t="str">
        <f t="shared" si="6"/>
        <v/>
      </c>
      <c r="M111" s="678"/>
      <c r="N111" s="759"/>
      <c r="O111" s="695"/>
      <c r="P111" s="695"/>
      <c r="Q111" s="695"/>
      <c r="R111" s="695"/>
      <c r="S111" s="695"/>
      <c r="T111" s="695"/>
      <c r="U111" s="307">
        <f t="shared" si="1"/>
        <v>0</v>
      </c>
      <c r="V111" s="307">
        <f t="shared" si="2"/>
        <v>0</v>
      </c>
      <c r="W111" s="307">
        <f t="shared" si="3"/>
        <v>0</v>
      </c>
      <c r="X111" s="452">
        <f t="shared" si="4"/>
        <v>0</v>
      </c>
      <c r="Y111" s="307">
        <f t="shared" si="5"/>
        <v>0</v>
      </c>
      <c r="Z111" s="695"/>
      <c r="AA111" s="693"/>
    </row>
    <row r="112" spans="1:33" ht="15" customHeight="1">
      <c r="A112" s="702"/>
      <c r="B112" s="721" t="str">
        <f>IF('Bendras vertinimas'!$B$27="","",'Bendras vertinimas'!$B$27)</f>
        <v>Tiekėjas 8</v>
      </c>
      <c r="C112" s="224"/>
      <c r="D112" s="224"/>
      <c r="E112" s="224"/>
      <c r="F112" s="224"/>
      <c r="G112" s="224"/>
      <c r="H112" s="1146" t="str">
        <f t="shared" si="6"/>
        <v/>
      </c>
      <c r="I112" s="1146" t="str">
        <f t="shared" si="6"/>
        <v/>
      </c>
      <c r="J112" s="1146" t="str">
        <f t="shared" si="6"/>
        <v/>
      </c>
      <c r="K112" s="722" t="str">
        <f t="shared" si="7"/>
        <v/>
      </c>
      <c r="L112" s="1146" t="str">
        <f t="shared" si="6"/>
        <v/>
      </c>
      <c r="M112" s="678"/>
      <c r="N112" s="849"/>
      <c r="O112" s="1307"/>
      <c r="P112" s="1307"/>
      <c r="Q112" s="1307"/>
      <c r="R112" s="1307"/>
      <c r="S112" s="1307"/>
      <c r="T112" s="1307"/>
      <c r="U112" s="307">
        <f t="shared" si="1"/>
        <v>0</v>
      </c>
      <c r="V112" s="307">
        <f t="shared" si="2"/>
        <v>0</v>
      </c>
      <c r="W112" s="307">
        <f t="shared" si="3"/>
        <v>0</v>
      </c>
      <c r="X112" s="452">
        <f t="shared" si="4"/>
        <v>0</v>
      </c>
      <c r="Y112" s="307">
        <f t="shared" si="5"/>
        <v>0</v>
      </c>
      <c r="Z112" s="1307"/>
      <c r="AA112" s="693"/>
    </row>
    <row r="113" spans="1:33" ht="15" customHeight="1">
      <c r="A113" s="702"/>
      <c r="B113" s="721" t="str">
        <f>IF('Bendras vertinimas'!$B$28="","",'Bendras vertinimas'!$B$28)</f>
        <v>Tiekėjas 9</v>
      </c>
      <c r="C113" s="224"/>
      <c r="D113" s="224"/>
      <c r="E113" s="224"/>
      <c r="F113" s="224"/>
      <c r="G113" s="224"/>
      <c r="H113" s="1146" t="str">
        <f t="shared" si="6"/>
        <v/>
      </c>
      <c r="I113" s="1146" t="str">
        <f t="shared" si="6"/>
        <v/>
      </c>
      <c r="J113" s="1146" t="str">
        <f t="shared" si="6"/>
        <v/>
      </c>
      <c r="K113" s="722" t="str">
        <f t="shared" si="7"/>
        <v/>
      </c>
      <c r="L113" s="1146" t="str">
        <f t="shared" si="6"/>
        <v/>
      </c>
      <c r="M113" s="678"/>
      <c r="N113" s="849"/>
      <c r="O113" s="1307"/>
      <c r="P113" s="1307"/>
      <c r="Q113" s="1307"/>
      <c r="R113" s="1307"/>
      <c r="S113" s="1307"/>
      <c r="T113" s="1307"/>
      <c r="U113" s="307">
        <f t="shared" si="1"/>
        <v>0</v>
      </c>
      <c r="V113" s="307">
        <f t="shared" si="2"/>
        <v>0</v>
      </c>
      <c r="W113" s="307">
        <f t="shared" si="3"/>
        <v>0</v>
      </c>
      <c r="X113" s="452">
        <f t="shared" si="4"/>
        <v>0</v>
      </c>
      <c r="Y113" s="307">
        <f t="shared" si="5"/>
        <v>0</v>
      </c>
      <c r="Z113" s="1307"/>
      <c r="AA113" s="693"/>
    </row>
    <row r="114" spans="1:33" ht="15" customHeight="1">
      <c r="A114" s="702"/>
      <c r="B114" s="721" t="str">
        <f>IF('Bendras vertinimas'!$B$29="","",'Bendras vertinimas'!$B$29)</f>
        <v>Tiekėjas 10</v>
      </c>
      <c r="C114" s="224"/>
      <c r="D114" s="224"/>
      <c r="E114" s="224"/>
      <c r="F114" s="224"/>
      <c r="G114" s="224"/>
      <c r="H114" s="1146" t="str">
        <f t="shared" si="6"/>
        <v/>
      </c>
      <c r="I114" s="1146" t="str">
        <f t="shared" si="6"/>
        <v/>
      </c>
      <c r="J114" s="1146" t="str">
        <f t="shared" si="6"/>
        <v/>
      </c>
      <c r="K114" s="722" t="str">
        <f t="shared" si="7"/>
        <v/>
      </c>
      <c r="L114" s="1146" t="str">
        <f t="shared" si="6"/>
        <v/>
      </c>
      <c r="M114" s="678"/>
      <c r="N114" s="849"/>
      <c r="O114" s="1307"/>
      <c r="P114" s="1307"/>
      <c r="Q114" s="1307"/>
      <c r="R114" s="1307"/>
      <c r="S114" s="1307"/>
      <c r="T114" s="1307"/>
      <c r="U114" s="307">
        <f t="shared" si="1"/>
        <v>0</v>
      </c>
      <c r="V114" s="307">
        <f t="shared" si="2"/>
        <v>0</v>
      </c>
      <c r="W114" s="307">
        <f t="shared" si="3"/>
        <v>0</v>
      </c>
      <c r="X114" s="452">
        <f t="shared" si="4"/>
        <v>0</v>
      </c>
      <c r="Y114" s="307">
        <f t="shared" si="5"/>
        <v>0</v>
      </c>
      <c r="Z114" s="1307"/>
      <c r="AA114" s="693"/>
    </row>
    <row r="115" spans="1:33" ht="15" customHeight="1">
      <c r="A115" s="702"/>
      <c r="B115" s="721" t="str">
        <f>IF('Bendras vertinimas'!$B$30="","",'Bendras vertinimas'!$B$30)</f>
        <v>Tiekėjas 11</v>
      </c>
      <c r="C115" s="224"/>
      <c r="D115" s="224"/>
      <c r="E115" s="224"/>
      <c r="F115" s="224"/>
      <c r="G115" s="224"/>
      <c r="H115" s="1146" t="str">
        <f t="shared" si="6"/>
        <v/>
      </c>
      <c r="I115" s="1146" t="str">
        <f t="shared" si="6"/>
        <v/>
      </c>
      <c r="J115" s="1146" t="str">
        <f t="shared" si="6"/>
        <v/>
      </c>
      <c r="K115" s="722" t="str">
        <f t="shared" si="7"/>
        <v/>
      </c>
      <c r="L115" s="1146" t="str">
        <f t="shared" si="6"/>
        <v/>
      </c>
      <c r="M115" s="678"/>
      <c r="N115" s="849"/>
      <c r="O115" s="1307"/>
      <c r="P115" s="1307"/>
      <c r="Q115" s="1307"/>
      <c r="R115" s="1307"/>
      <c r="S115" s="1307"/>
      <c r="T115" s="1307"/>
      <c r="U115" s="307">
        <f t="shared" si="1"/>
        <v>0</v>
      </c>
      <c r="V115" s="307">
        <f t="shared" si="2"/>
        <v>0</v>
      </c>
      <c r="W115" s="307">
        <f t="shared" si="3"/>
        <v>0</v>
      </c>
      <c r="X115" s="452">
        <f t="shared" si="4"/>
        <v>0</v>
      </c>
      <c r="Y115" s="307">
        <f t="shared" si="5"/>
        <v>0</v>
      </c>
      <c r="Z115" s="1307"/>
      <c r="AA115" s="693"/>
    </row>
    <row r="116" spans="1:33" ht="15" customHeight="1">
      <c r="A116" s="702"/>
      <c r="B116" s="721" t="str">
        <f>IF('Bendras vertinimas'!$B$31="","",'Bendras vertinimas'!$B$31)</f>
        <v>Tiekėjas 12</v>
      </c>
      <c r="C116" s="224"/>
      <c r="D116" s="224"/>
      <c r="E116" s="224"/>
      <c r="F116" s="224"/>
      <c r="G116" s="224"/>
      <c r="H116" s="1146" t="str">
        <f t="shared" si="6"/>
        <v/>
      </c>
      <c r="I116" s="1146" t="str">
        <f t="shared" si="6"/>
        <v/>
      </c>
      <c r="J116" s="1146" t="str">
        <f t="shared" si="6"/>
        <v/>
      </c>
      <c r="K116" s="722" t="str">
        <f t="shared" si="7"/>
        <v/>
      </c>
      <c r="L116" s="1146" t="str">
        <f t="shared" si="6"/>
        <v/>
      </c>
      <c r="M116" s="678"/>
      <c r="N116" s="849"/>
      <c r="O116" s="1307"/>
      <c r="P116" s="1307"/>
      <c r="Q116" s="1307"/>
      <c r="R116" s="1307"/>
      <c r="S116" s="1307"/>
      <c r="T116" s="1307"/>
      <c r="U116" s="307">
        <f t="shared" si="1"/>
        <v>0</v>
      </c>
      <c r="V116" s="307">
        <f t="shared" si="2"/>
        <v>0</v>
      </c>
      <c r="W116" s="307">
        <f t="shared" si="3"/>
        <v>0</v>
      </c>
      <c r="X116" s="452">
        <f t="shared" si="4"/>
        <v>0</v>
      </c>
      <c r="Y116" s="307">
        <f t="shared" si="5"/>
        <v>0</v>
      </c>
      <c r="Z116" s="1307"/>
      <c r="AA116" s="693"/>
    </row>
    <row r="117" spans="1:33" ht="15" customHeight="1">
      <c r="A117" s="702"/>
      <c r="B117" s="721" t="str">
        <f>IF('Bendras vertinimas'!$B$32="","",'Bendras vertinimas'!$B$32)</f>
        <v>Tiekėjas 13</v>
      </c>
      <c r="C117" s="224"/>
      <c r="D117" s="224"/>
      <c r="E117" s="224"/>
      <c r="F117" s="224"/>
      <c r="G117" s="224"/>
      <c r="H117" s="1146" t="str">
        <f t="shared" si="6"/>
        <v/>
      </c>
      <c r="I117" s="1146" t="str">
        <f t="shared" si="6"/>
        <v/>
      </c>
      <c r="J117" s="1146" t="str">
        <f t="shared" si="6"/>
        <v/>
      </c>
      <c r="K117" s="722" t="str">
        <f t="shared" si="7"/>
        <v/>
      </c>
      <c r="L117" s="1146" t="str">
        <f t="shared" si="6"/>
        <v/>
      </c>
      <c r="M117" s="678"/>
      <c r="N117" s="849"/>
      <c r="O117" s="1307"/>
      <c r="P117" s="1307"/>
      <c r="Q117" s="1307"/>
      <c r="R117" s="1307"/>
      <c r="S117" s="1307"/>
      <c r="T117" s="1307"/>
      <c r="U117" s="307">
        <f t="shared" si="1"/>
        <v>0</v>
      </c>
      <c r="V117" s="307">
        <f t="shared" si="2"/>
        <v>0</v>
      </c>
      <c r="W117" s="307">
        <f t="shared" si="3"/>
        <v>0</v>
      </c>
      <c r="X117" s="452">
        <f t="shared" si="4"/>
        <v>0</v>
      </c>
      <c r="Y117" s="307">
        <f t="shared" si="5"/>
        <v>0</v>
      </c>
      <c r="Z117" s="1307"/>
      <c r="AA117" s="693"/>
    </row>
    <row r="118" spans="1:33" ht="15" customHeight="1">
      <c r="A118" s="702"/>
      <c r="B118" s="721" t="str">
        <f>IF('Bendras vertinimas'!$B$33="","",'Bendras vertinimas'!$B$33)</f>
        <v>Tiekėjas 14</v>
      </c>
      <c r="C118" s="224"/>
      <c r="D118" s="224"/>
      <c r="E118" s="224"/>
      <c r="F118" s="224"/>
      <c r="G118" s="224"/>
      <c r="H118" s="1146" t="str">
        <f t="shared" si="6"/>
        <v/>
      </c>
      <c r="I118" s="1146" t="str">
        <f t="shared" si="6"/>
        <v/>
      </c>
      <c r="J118" s="1146" t="str">
        <f t="shared" si="6"/>
        <v/>
      </c>
      <c r="K118" s="722" t="str">
        <f t="shared" si="7"/>
        <v/>
      </c>
      <c r="L118" s="1146" t="str">
        <f t="shared" si="6"/>
        <v/>
      </c>
      <c r="M118" s="678"/>
      <c r="N118" s="849"/>
      <c r="O118" s="1307"/>
      <c r="P118" s="1307"/>
      <c r="Q118" s="1307"/>
      <c r="R118" s="1307"/>
      <c r="S118" s="1307"/>
      <c r="T118" s="1307"/>
      <c r="U118" s="307">
        <f t="shared" si="1"/>
        <v>0</v>
      </c>
      <c r="V118" s="307">
        <f t="shared" si="2"/>
        <v>0</v>
      </c>
      <c r="W118" s="307">
        <f t="shared" si="3"/>
        <v>0</v>
      </c>
      <c r="X118" s="452">
        <f t="shared" si="4"/>
        <v>0</v>
      </c>
      <c r="Y118" s="307">
        <f t="shared" si="5"/>
        <v>0</v>
      </c>
      <c r="Z118" s="1307"/>
      <c r="AA118" s="693"/>
    </row>
    <row r="119" spans="1:33" ht="15" customHeight="1">
      <c r="A119" s="702"/>
      <c r="B119" s="721" t="str">
        <f>IF('Bendras vertinimas'!$B$34="","",'Bendras vertinimas'!$B$34)</f>
        <v>Tiekėjas 15</v>
      </c>
      <c r="C119" s="224"/>
      <c r="D119" s="224"/>
      <c r="E119" s="224"/>
      <c r="F119" s="224"/>
      <c r="G119" s="224"/>
      <c r="H119" s="1146" t="str">
        <f t="shared" si="6"/>
        <v/>
      </c>
      <c r="I119" s="1146" t="str">
        <f t="shared" si="6"/>
        <v/>
      </c>
      <c r="J119" s="1146" t="str">
        <f t="shared" si="6"/>
        <v/>
      </c>
      <c r="K119" s="722" t="str">
        <f t="shared" si="7"/>
        <v/>
      </c>
      <c r="L119" s="1146" t="str">
        <f t="shared" si="6"/>
        <v/>
      </c>
      <c r="M119" s="678"/>
      <c r="N119" s="849"/>
      <c r="O119" s="1307"/>
      <c r="P119" s="1307"/>
      <c r="Q119" s="1307"/>
      <c r="R119" s="1307"/>
      <c r="S119" s="1307"/>
      <c r="T119" s="1307"/>
      <c r="U119" s="307">
        <f t="shared" si="1"/>
        <v>0</v>
      </c>
      <c r="V119" s="307">
        <f t="shared" si="2"/>
        <v>0</v>
      </c>
      <c r="W119" s="307">
        <f t="shared" si="3"/>
        <v>0</v>
      </c>
      <c r="X119" s="452">
        <f t="shared" si="4"/>
        <v>0</v>
      </c>
      <c r="Y119" s="307">
        <f t="shared" si="5"/>
        <v>0</v>
      </c>
      <c r="Z119" s="1307"/>
      <c r="AA119" s="693"/>
    </row>
    <row r="120" spans="1:33" ht="15" customHeight="1">
      <c r="A120" s="702"/>
      <c r="B120" s="721" t="str">
        <f>IF('Bendras vertinimas'!$B$35="","",'Bendras vertinimas'!$B$35)</f>
        <v>Tiekėjas 16</v>
      </c>
      <c r="C120" s="224"/>
      <c r="D120" s="224"/>
      <c r="E120" s="224"/>
      <c r="F120" s="224"/>
      <c r="G120" s="224"/>
      <c r="H120" s="1146" t="str">
        <f t="shared" si="6"/>
        <v/>
      </c>
      <c r="I120" s="1146" t="str">
        <f t="shared" si="6"/>
        <v/>
      </c>
      <c r="J120" s="1146" t="str">
        <f t="shared" si="6"/>
        <v/>
      </c>
      <c r="K120" s="722" t="str">
        <f t="shared" si="7"/>
        <v/>
      </c>
      <c r="L120" s="1146" t="str">
        <f t="shared" si="6"/>
        <v/>
      </c>
      <c r="M120" s="678"/>
      <c r="N120" s="849"/>
      <c r="O120" s="1307"/>
      <c r="P120" s="1307"/>
      <c r="Q120" s="1307"/>
      <c r="R120" s="1307"/>
      <c r="S120" s="1307"/>
      <c r="T120" s="1307"/>
      <c r="U120" s="307">
        <f t="shared" si="1"/>
        <v>0</v>
      </c>
      <c r="V120" s="307">
        <f t="shared" si="2"/>
        <v>0</v>
      </c>
      <c r="W120" s="307">
        <f t="shared" si="3"/>
        <v>0</v>
      </c>
      <c r="X120" s="452">
        <f t="shared" si="4"/>
        <v>0</v>
      </c>
      <c r="Y120" s="307">
        <f t="shared" si="5"/>
        <v>0</v>
      </c>
      <c r="Z120" s="1307"/>
      <c r="AA120" s="693"/>
    </row>
    <row r="121" spans="1:33" ht="15" customHeight="1">
      <c r="A121" s="702"/>
      <c r="B121" s="721" t="str">
        <f>IF('Bendras vertinimas'!$B$36="","",'Bendras vertinimas'!$B$36)</f>
        <v>Tiekėjas 17</v>
      </c>
      <c r="C121" s="224"/>
      <c r="D121" s="224"/>
      <c r="E121" s="224"/>
      <c r="F121" s="224"/>
      <c r="G121" s="224"/>
      <c r="H121" s="1146" t="str">
        <f t="shared" si="6"/>
        <v/>
      </c>
      <c r="I121" s="1146" t="str">
        <f t="shared" si="6"/>
        <v/>
      </c>
      <c r="J121" s="1146" t="str">
        <f t="shared" si="6"/>
        <v/>
      </c>
      <c r="K121" s="722" t="str">
        <f t="shared" si="7"/>
        <v/>
      </c>
      <c r="L121" s="1146" t="str">
        <f t="shared" si="6"/>
        <v/>
      </c>
      <c r="M121" s="678"/>
      <c r="N121" s="849"/>
      <c r="O121" s="1307"/>
      <c r="P121" s="1307"/>
      <c r="Q121" s="1307"/>
      <c r="R121" s="1307"/>
      <c r="S121" s="1307"/>
      <c r="T121" s="1307"/>
      <c r="U121" s="307">
        <f t="shared" si="1"/>
        <v>0</v>
      </c>
      <c r="V121" s="307">
        <f t="shared" si="2"/>
        <v>0</v>
      </c>
      <c r="W121" s="307">
        <f t="shared" si="3"/>
        <v>0</v>
      </c>
      <c r="X121" s="452">
        <f t="shared" si="4"/>
        <v>0</v>
      </c>
      <c r="Y121" s="307">
        <f t="shared" si="5"/>
        <v>0</v>
      </c>
      <c r="Z121" s="1307"/>
      <c r="AA121" s="693"/>
    </row>
    <row r="122" spans="1:33" ht="15" customHeight="1">
      <c r="A122" s="702"/>
      <c r="B122" s="721" t="str">
        <f>IF('Bendras vertinimas'!$B$37="","",'Bendras vertinimas'!$B$37)</f>
        <v>Tiekėjas 18</v>
      </c>
      <c r="C122" s="224"/>
      <c r="D122" s="224"/>
      <c r="E122" s="224"/>
      <c r="F122" s="224"/>
      <c r="G122" s="224"/>
      <c r="H122" s="1146" t="str">
        <f t="shared" si="6"/>
        <v/>
      </c>
      <c r="I122" s="1146" t="str">
        <f t="shared" si="6"/>
        <v/>
      </c>
      <c r="J122" s="1146" t="str">
        <f t="shared" si="6"/>
        <v/>
      </c>
      <c r="K122" s="722" t="str">
        <f t="shared" si="7"/>
        <v/>
      </c>
      <c r="L122" s="1146" t="str">
        <f t="shared" si="6"/>
        <v/>
      </c>
      <c r="M122" s="678"/>
      <c r="N122" s="849"/>
      <c r="O122" s="1307"/>
      <c r="P122" s="1307"/>
      <c r="Q122" s="1307"/>
      <c r="R122" s="1307"/>
      <c r="S122" s="1307"/>
      <c r="T122" s="1307"/>
      <c r="U122" s="307">
        <f t="shared" si="1"/>
        <v>0</v>
      </c>
      <c r="V122" s="307">
        <f t="shared" si="2"/>
        <v>0</v>
      </c>
      <c r="W122" s="307">
        <f t="shared" si="3"/>
        <v>0</v>
      </c>
      <c r="X122" s="452">
        <f t="shared" si="4"/>
        <v>0</v>
      </c>
      <c r="Y122" s="307">
        <f t="shared" si="5"/>
        <v>0</v>
      </c>
      <c r="Z122" s="1307"/>
      <c r="AA122" s="693"/>
    </row>
    <row r="123" spans="1:33" ht="15" customHeight="1">
      <c r="A123" s="702"/>
      <c r="B123" s="721" t="str">
        <f>IF('Bendras vertinimas'!$B$38="","",'Bendras vertinimas'!$B$38)</f>
        <v>Tiekėjas 19</v>
      </c>
      <c r="C123" s="224"/>
      <c r="D123" s="224"/>
      <c r="E123" s="224"/>
      <c r="F123" s="224"/>
      <c r="G123" s="224"/>
      <c r="H123" s="1146" t="str">
        <f t="shared" si="6"/>
        <v/>
      </c>
      <c r="I123" s="1146" t="str">
        <f t="shared" si="6"/>
        <v/>
      </c>
      <c r="J123" s="1146" t="str">
        <f t="shared" si="6"/>
        <v/>
      </c>
      <c r="K123" s="722" t="str">
        <f t="shared" si="7"/>
        <v/>
      </c>
      <c r="L123" s="1146" t="str">
        <f t="shared" si="6"/>
        <v/>
      </c>
      <c r="M123" s="678"/>
      <c r="N123" s="849"/>
      <c r="O123" s="1307"/>
      <c r="P123" s="1307"/>
      <c r="Q123" s="1307"/>
      <c r="R123" s="1307"/>
      <c r="S123" s="1307"/>
      <c r="T123" s="1307"/>
      <c r="U123" s="307">
        <f t="shared" si="1"/>
        <v>0</v>
      </c>
      <c r="V123" s="307">
        <f t="shared" si="2"/>
        <v>0</v>
      </c>
      <c r="W123" s="307">
        <f t="shared" si="3"/>
        <v>0</v>
      </c>
      <c r="X123" s="452">
        <f t="shared" si="4"/>
        <v>0</v>
      </c>
      <c r="Y123" s="307">
        <f t="shared" si="5"/>
        <v>0</v>
      </c>
      <c r="Z123" s="1307"/>
      <c r="AA123" s="693"/>
    </row>
    <row r="124" spans="1:33" ht="15" customHeight="1">
      <c r="A124" s="702"/>
      <c r="B124" s="721" t="str">
        <f>IF('Bendras vertinimas'!$B$39="","",'Bendras vertinimas'!$B$39)</f>
        <v>Tiekėjas 20</v>
      </c>
      <c r="C124" s="224"/>
      <c r="D124" s="224"/>
      <c r="E124" s="224"/>
      <c r="F124" s="224"/>
      <c r="G124" s="224"/>
      <c r="H124" s="1146" t="str">
        <f t="shared" si="6"/>
        <v/>
      </c>
      <c r="I124" s="1146" t="str">
        <f t="shared" si="6"/>
        <v/>
      </c>
      <c r="J124" s="1146" t="str">
        <f t="shared" si="6"/>
        <v/>
      </c>
      <c r="K124" s="722" t="str">
        <f t="shared" si="7"/>
        <v/>
      </c>
      <c r="L124" s="1146" t="str">
        <f t="shared" si="6"/>
        <v/>
      </c>
      <c r="M124" s="678"/>
      <c r="N124" s="849"/>
      <c r="O124" s="1307"/>
      <c r="P124" s="1307"/>
      <c r="Q124" s="1307"/>
      <c r="R124" s="1307"/>
      <c r="S124" s="1307"/>
      <c r="T124" s="1307"/>
      <c r="U124" s="307">
        <f t="shared" si="1"/>
        <v>0</v>
      </c>
      <c r="V124" s="307">
        <f t="shared" si="2"/>
        <v>0</v>
      </c>
      <c r="W124" s="307">
        <f t="shared" si="3"/>
        <v>0</v>
      </c>
      <c r="X124" s="452">
        <f t="shared" si="4"/>
        <v>0</v>
      </c>
      <c r="Y124" s="307">
        <f t="shared" si="5"/>
        <v>0</v>
      </c>
      <c r="Z124" s="1307"/>
      <c r="AA124" s="693"/>
    </row>
    <row r="125" spans="1:33" ht="9.9499999999999993" customHeight="1">
      <c r="A125" s="702"/>
      <c r="B125" s="820"/>
      <c r="C125" s="709"/>
      <c r="D125" s="709"/>
      <c r="E125" s="709"/>
      <c r="F125" s="709"/>
      <c r="G125" s="709"/>
      <c r="H125" s="709"/>
      <c r="I125" s="709"/>
      <c r="J125" s="709"/>
      <c r="K125" s="709"/>
      <c r="L125" s="709"/>
      <c r="M125" s="709"/>
      <c r="N125" s="849"/>
      <c r="O125" s="1307"/>
      <c r="P125" s="1307"/>
      <c r="Q125" s="1307"/>
      <c r="R125" s="1307"/>
      <c r="S125" s="1307"/>
      <c r="T125" s="1307"/>
      <c r="U125" s="1367"/>
      <c r="V125" s="1307"/>
      <c r="W125" s="1307"/>
      <c r="X125" s="1307"/>
      <c r="Y125" s="1307"/>
      <c r="Z125" s="1307"/>
      <c r="AA125" s="693"/>
      <c r="AB125" s="693"/>
    </row>
    <row r="126" spans="1:33" ht="9.9499999999999993" customHeight="1">
      <c r="A126" s="702"/>
      <c r="B126" s="820"/>
      <c r="C126" s="709"/>
      <c r="D126" s="709"/>
      <c r="E126" s="709"/>
      <c r="F126" s="709"/>
      <c r="G126" s="709"/>
      <c r="H126" s="709"/>
      <c r="I126" s="709"/>
      <c r="J126" s="709"/>
      <c r="K126" s="709"/>
      <c r="L126" s="709"/>
      <c r="M126" s="709"/>
      <c r="N126" s="849"/>
      <c r="O126" s="1307"/>
      <c r="P126" s="1307"/>
      <c r="Q126" s="1307"/>
      <c r="R126" s="1307"/>
      <c r="S126" s="1307"/>
      <c r="T126" s="1307"/>
      <c r="U126" s="1367"/>
      <c r="V126" s="1307"/>
      <c r="W126" s="1307"/>
      <c r="X126" s="1307"/>
      <c r="Y126" s="1307"/>
      <c r="Z126" s="1307"/>
      <c r="AA126" s="693"/>
      <c r="AB126" s="693"/>
    </row>
    <row r="127" spans="1:33" ht="15.75" customHeight="1">
      <c r="A127" s="530"/>
      <c r="B127" s="1314"/>
      <c r="C127" s="504" t="s">
        <v>85</v>
      </c>
      <c r="D127" s="504" t="s">
        <v>86</v>
      </c>
      <c r="E127" s="504" t="s">
        <v>355</v>
      </c>
      <c r="F127" s="504" t="s">
        <v>352</v>
      </c>
      <c r="G127" s="504" t="s">
        <v>353</v>
      </c>
      <c r="H127" s="719" t="s">
        <v>76</v>
      </c>
      <c r="I127" s="1314"/>
      <c r="J127" s="1314"/>
      <c r="K127" s="1314"/>
      <c r="L127" s="1314"/>
      <c r="M127" s="1314"/>
      <c r="N127" s="714"/>
      <c r="O127" s="709"/>
      <c r="P127" s="863"/>
      <c r="Q127" s="863"/>
      <c r="R127" s="863"/>
      <c r="S127" s="863"/>
      <c r="T127" s="863"/>
      <c r="U127" s="1357"/>
      <c r="V127" s="863"/>
      <c r="W127" s="709"/>
      <c r="X127" s="709"/>
      <c r="Y127" s="709"/>
      <c r="Z127" s="709"/>
      <c r="AA127" s="709"/>
      <c r="AB127" s="709"/>
      <c r="AC127" s="678"/>
      <c r="AD127" s="709"/>
      <c r="AE127" s="678"/>
      <c r="AF127" s="678"/>
      <c r="AG127" s="678"/>
    </row>
    <row r="128" spans="1:33" ht="15.75" customHeight="1">
      <c r="A128" s="530"/>
      <c r="B128" s="1314"/>
      <c r="C128" s="854">
        <f>C165</f>
        <v>1</v>
      </c>
      <c r="D128" s="854">
        <f>D165</f>
        <v>1</v>
      </c>
      <c r="E128" s="854">
        <f>E165</f>
        <v>1</v>
      </c>
      <c r="F128" s="854">
        <f>F165</f>
        <v>1</v>
      </c>
      <c r="G128" s="854">
        <f>G165</f>
        <v>1</v>
      </c>
      <c r="H128" s="854">
        <f>'Kriterijų sąrašas'!AG28</f>
        <v>0</v>
      </c>
      <c r="I128" s="1314"/>
      <c r="J128" s="1314"/>
      <c r="K128" s="1314"/>
      <c r="L128" s="1314"/>
      <c r="M128" s="1314"/>
      <c r="N128" s="714"/>
      <c r="O128" s="709"/>
      <c r="P128" s="863"/>
      <c r="Q128" s="863"/>
      <c r="R128" s="863"/>
      <c r="S128" s="863"/>
      <c r="T128" s="863"/>
      <c r="U128" s="1357"/>
      <c r="V128" s="863"/>
      <c r="W128" s="709"/>
      <c r="X128" s="709"/>
      <c r="Y128" s="709"/>
      <c r="Z128" s="709"/>
      <c r="AA128" s="709"/>
      <c r="AB128" s="709"/>
      <c r="AC128" s="678"/>
      <c r="AD128" s="709"/>
      <c r="AE128" s="678"/>
      <c r="AF128" s="678"/>
      <c r="AG128" s="678"/>
    </row>
    <row r="129" spans="1:1018" ht="9.9499999999999993" customHeight="1">
      <c r="A129" s="530"/>
      <c r="B129" s="1314"/>
      <c r="C129" s="1314"/>
      <c r="D129" s="1314"/>
      <c r="E129" s="1314"/>
      <c r="F129" s="1314"/>
      <c r="G129" s="1314"/>
      <c r="H129" s="1314"/>
      <c r="I129" s="1314"/>
      <c r="J129" s="1314"/>
      <c r="K129" s="1314"/>
      <c r="L129" s="1314"/>
      <c r="M129" s="1314"/>
      <c r="N129" s="714"/>
      <c r="O129" s="709"/>
      <c r="P129" s="863"/>
      <c r="Q129" s="863"/>
      <c r="R129" s="863"/>
      <c r="S129" s="863"/>
      <c r="T129" s="863"/>
      <c r="U129" s="1357"/>
      <c r="V129" s="863"/>
      <c r="W129" s="709"/>
      <c r="X129" s="709"/>
      <c r="Y129" s="709"/>
      <c r="Z129" s="709"/>
      <c r="AA129" s="709"/>
      <c r="AB129" s="709"/>
      <c r="AC129" s="678"/>
      <c r="AD129" s="709"/>
      <c r="AE129" s="678"/>
      <c r="AF129" s="678"/>
      <c r="AG129" s="678"/>
    </row>
    <row r="130" spans="1:1018">
      <c r="A130" s="856"/>
      <c r="B130" s="302" t="s">
        <v>342</v>
      </c>
      <c r="C130" s="678"/>
      <c r="D130" s="13"/>
      <c r="E130" s="13"/>
      <c r="F130" s="13"/>
      <c r="G130" s="13"/>
      <c r="H130" s="13"/>
      <c r="I130" s="13"/>
      <c r="J130" s="13"/>
      <c r="K130" s="13"/>
      <c r="L130" s="13"/>
      <c r="M130" s="709"/>
      <c r="N130" s="702"/>
      <c r="O130" s="1320"/>
      <c r="P130" s="1320"/>
      <c r="Q130" s="1320"/>
      <c r="R130" s="1320"/>
      <c r="S130" s="1320"/>
      <c r="T130" s="1320"/>
      <c r="U130" s="1320"/>
      <c r="V130" s="1320"/>
      <c r="W130" s="1320"/>
      <c r="X130" s="1320"/>
      <c r="Y130" s="1320"/>
    </row>
    <row r="131" spans="1:1018" s="826" customFormat="1" ht="15" customHeight="1">
      <c r="A131" s="857"/>
      <c r="B131" s="2173" t="s">
        <v>6</v>
      </c>
      <c r="C131" s="2416" t="s">
        <v>998</v>
      </c>
      <c r="D131" s="2417"/>
      <c r="E131" s="2417"/>
      <c r="F131" s="2417"/>
      <c r="G131" s="2417"/>
      <c r="H131" s="2418"/>
      <c r="I131" s="13"/>
      <c r="J131" s="858"/>
      <c r="K131" s="678"/>
      <c r="L131" s="678"/>
      <c r="M131" s="678"/>
      <c r="N131" s="702"/>
      <c r="O131" s="11"/>
      <c r="P131" s="18"/>
      <c r="Q131" s="18"/>
      <c r="R131" s="18"/>
      <c r="S131" s="18"/>
      <c r="T131" s="832"/>
      <c r="U131" s="1354"/>
      <c r="V131" s="864"/>
      <c r="AC131" s="11"/>
      <c r="AD131" s="709"/>
      <c r="AE131" s="709"/>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c r="PU131" s="11"/>
      <c r="PV131" s="11"/>
      <c r="PW131" s="11"/>
      <c r="PX131" s="11"/>
      <c r="PY131" s="11"/>
      <c r="PZ131" s="11"/>
      <c r="QA131" s="11"/>
      <c r="QB131" s="11"/>
      <c r="QC131" s="11"/>
      <c r="QD131" s="11"/>
      <c r="QE131" s="11"/>
      <c r="QF131" s="11"/>
      <c r="QG131" s="11"/>
      <c r="QH131" s="11"/>
      <c r="QI131" s="11"/>
      <c r="QJ131" s="11"/>
      <c r="QK131" s="11"/>
      <c r="QL131" s="11"/>
      <c r="QM131" s="11"/>
      <c r="QN131" s="11"/>
      <c r="QO131" s="11"/>
      <c r="QP131" s="11"/>
      <c r="QQ131" s="11"/>
      <c r="QR131" s="11"/>
      <c r="QS131" s="11"/>
      <c r="QT131" s="11"/>
      <c r="QU131" s="11"/>
      <c r="QV131" s="11"/>
      <c r="QW131" s="11"/>
      <c r="QX131" s="11"/>
      <c r="QY131" s="11"/>
      <c r="QZ131" s="11"/>
      <c r="RA131" s="11"/>
      <c r="RB131" s="11"/>
      <c r="RC131" s="11"/>
      <c r="RD131" s="11"/>
      <c r="RE131" s="11"/>
      <c r="RF131" s="11"/>
      <c r="RG131" s="11"/>
      <c r="RH131" s="11"/>
      <c r="RI131" s="11"/>
      <c r="RJ131" s="11"/>
      <c r="RK131" s="11"/>
      <c r="RL131" s="11"/>
      <c r="RM131" s="11"/>
      <c r="RN131" s="11"/>
      <c r="RO131" s="11"/>
      <c r="RP131" s="11"/>
      <c r="RQ131" s="11"/>
      <c r="RR131" s="11"/>
      <c r="RS131" s="11"/>
      <c r="RT131" s="11"/>
      <c r="RU131" s="11"/>
      <c r="RV131" s="11"/>
      <c r="RW131" s="11"/>
      <c r="RX131" s="11"/>
      <c r="RY131" s="11"/>
      <c r="RZ131" s="11"/>
      <c r="SA131" s="11"/>
      <c r="SB131" s="11"/>
      <c r="SC131" s="11"/>
      <c r="SD131" s="11"/>
      <c r="SE131" s="11"/>
      <c r="SF131" s="11"/>
      <c r="SG131" s="11"/>
      <c r="SH131" s="11"/>
      <c r="SI131" s="11"/>
      <c r="SJ131" s="11"/>
      <c r="SK131" s="11"/>
      <c r="SL131" s="11"/>
      <c r="SM131" s="11"/>
      <c r="SN131" s="11"/>
      <c r="SO131" s="11"/>
      <c r="SP131" s="11"/>
      <c r="SQ131" s="11"/>
      <c r="SR131" s="11"/>
      <c r="SS131" s="11"/>
      <c r="ST131" s="11"/>
      <c r="SU131" s="11"/>
      <c r="SV131" s="11"/>
      <c r="SW131" s="11"/>
      <c r="SX131" s="11"/>
      <c r="SY131" s="11"/>
      <c r="SZ131" s="11"/>
      <c r="TA131" s="11"/>
      <c r="TB131" s="11"/>
      <c r="TC131" s="11"/>
      <c r="TD131" s="11"/>
      <c r="TE131" s="11"/>
      <c r="TF131" s="11"/>
      <c r="TG131" s="11"/>
      <c r="TH131" s="11"/>
      <c r="TI131" s="11"/>
      <c r="TJ131" s="11"/>
      <c r="TK131" s="11"/>
      <c r="TL131" s="11"/>
      <c r="TM131" s="11"/>
      <c r="TN131" s="11"/>
      <c r="TO131" s="11"/>
      <c r="TP131" s="11"/>
      <c r="TQ131" s="11"/>
      <c r="TR131" s="11"/>
      <c r="TS131" s="11"/>
      <c r="TT131" s="11"/>
      <c r="TU131" s="11"/>
      <c r="TV131" s="11"/>
      <c r="TW131" s="11"/>
      <c r="TX131" s="11"/>
      <c r="TY131" s="11"/>
      <c r="TZ131" s="11"/>
      <c r="UA131" s="11"/>
      <c r="UB131" s="11"/>
      <c r="UC131" s="11"/>
      <c r="UD131" s="11"/>
      <c r="UE131" s="11"/>
      <c r="UF131" s="11"/>
      <c r="UG131" s="11"/>
      <c r="UH131" s="11"/>
      <c r="UI131" s="11"/>
      <c r="UJ131" s="11"/>
      <c r="UK131" s="11"/>
      <c r="UL131" s="11"/>
      <c r="UM131" s="11"/>
      <c r="UN131" s="11"/>
      <c r="UO131" s="11"/>
      <c r="UP131" s="11"/>
      <c r="UQ131" s="11"/>
      <c r="UR131" s="11"/>
      <c r="US131" s="11"/>
      <c r="UT131" s="11"/>
      <c r="UU131" s="11"/>
      <c r="UV131" s="11"/>
      <c r="UW131" s="11"/>
      <c r="UX131" s="11"/>
      <c r="UY131" s="11"/>
      <c r="UZ131" s="11"/>
      <c r="VA131" s="11"/>
      <c r="VB131" s="11"/>
      <c r="VC131" s="11"/>
      <c r="VD131" s="11"/>
      <c r="VE131" s="11"/>
      <c r="VF131" s="11"/>
      <c r="VG131" s="11"/>
      <c r="VH131" s="11"/>
      <c r="VI131" s="11"/>
      <c r="VJ131" s="11"/>
      <c r="VK131" s="11"/>
      <c r="VL131" s="11"/>
      <c r="VM131" s="11"/>
      <c r="VN131" s="11"/>
      <c r="VO131" s="11"/>
      <c r="VP131" s="11"/>
      <c r="VQ131" s="11"/>
      <c r="VR131" s="11"/>
      <c r="VS131" s="11"/>
      <c r="VT131" s="11"/>
      <c r="VU131" s="11"/>
      <c r="VV131" s="11"/>
      <c r="VW131" s="11"/>
      <c r="VX131" s="11"/>
      <c r="VY131" s="11"/>
      <c r="VZ131" s="11"/>
      <c r="WA131" s="11"/>
      <c r="WB131" s="11"/>
      <c r="WC131" s="11"/>
      <c r="WD131" s="11"/>
      <c r="WE131" s="11"/>
      <c r="WF131" s="11"/>
      <c r="WG131" s="11"/>
      <c r="WH131" s="11"/>
      <c r="WI131" s="11"/>
      <c r="WJ131" s="11"/>
      <c r="WK131" s="11"/>
      <c r="WL131" s="11"/>
      <c r="WM131" s="11"/>
      <c r="WN131" s="11"/>
      <c r="WO131" s="11"/>
      <c r="WP131" s="11"/>
      <c r="WQ131" s="11"/>
      <c r="WR131" s="11"/>
      <c r="WS131" s="11"/>
      <c r="WT131" s="11"/>
      <c r="WU131" s="11"/>
      <c r="WV131" s="11"/>
      <c r="WW131" s="11"/>
      <c r="WX131" s="11"/>
      <c r="WY131" s="11"/>
      <c r="WZ131" s="11"/>
      <c r="XA131" s="11"/>
      <c r="XB131" s="11"/>
      <c r="XC131" s="11"/>
      <c r="XD131" s="11"/>
      <c r="XE131" s="11"/>
      <c r="XF131" s="11"/>
      <c r="XG131" s="11"/>
      <c r="XH131" s="11"/>
      <c r="XI131" s="11"/>
      <c r="XJ131" s="11"/>
      <c r="XK131" s="11"/>
      <c r="XL131" s="11"/>
      <c r="XM131" s="11"/>
      <c r="XN131" s="11"/>
      <c r="XO131" s="11"/>
      <c r="XP131" s="11"/>
      <c r="XQ131" s="11"/>
      <c r="XR131" s="11"/>
      <c r="XS131" s="11"/>
      <c r="XT131" s="11"/>
      <c r="XU131" s="11"/>
      <c r="XV131" s="11"/>
      <c r="XW131" s="11"/>
      <c r="XX131" s="11"/>
      <c r="XY131" s="11"/>
      <c r="XZ131" s="11"/>
      <c r="YA131" s="11"/>
      <c r="YB131" s="11"/>
      <c r="YC131" s="11"/>
      <c r="YD131" s="11"/>
      <c r="YE131" s="11"/>
      <c r="YF131" s="11"/>
      <c r="YG131" s="11"/>
      <c r="YH131" s="11"/>
      <c r="YI131" s="11"/>
      <c r="YJ131" s="11"/>
      <c r="YK131" s="11"/>
      <c r="YL131" s="11"/>
      <c r="YM131" s="11"/>
      <c r="YN131" s="11"/>
      <c r="YO131" s="11"/>
      <c r="YP131" s="11"/>
      <c r="YQ131" s="11"/>
      <c r="YR131" s="11"/>
      <c r="YS131" s="11"/>
      <c r="YT131" s="11"/>
      <c r="YU131" s="11"/>
      <c r="YV131" s="11"/>
      <c r="YW131" s="11"/>
      <c r="YX131" s="11"/>
      <c r="YY131" s="11"/>
      <c r="YZ131" s="11"/>
      <c r="ZA131" s="11"/>
      <c r="ZB131" s="11"/>
      <c r="ZC131" s="11"/>
      <c r="ZD131" s="11"/>
      <c r="ZE131" s="11"/>
      <c r="ZF131" s="11"/>
      <c r="ZG131" s="11"/>
      <c r="ZH131" s="11"/>
      <c r="ZI131" s="11"/>
      <c r="ZJ131" s="11"/>
      <c r="ZK131" s="11"/>
      <c r="ZL131" s="11"/>
      <c r="ZM131" s="11"/>
      <c r="ZN131" s="11"/>
      <c r="ZO131" s="11"/>
      <c r="ZP131" s="11"/>
      <c r="ZQ131" s="11"/>
      <c r="ZR131" s="11"/>
      <c r="ZS131" s="11"/>
      <c r="ZT131" s="11"/>
      <c r="ZU131" s="11"/>
      <c r="ZV131" s="11"/>
      <c r="ZW131" s="11"/>
      <c r="ZX131" s="11"/>
      <c r="ZY131" s="11"/>
      <c r="ZZ131" s="11"/>
      <c r="AAA131" s="11"/>
      <c r="AAB131" s="11"/>
      <c r="AAC131" s="11"/>
      <c r="AAD131" s="11"/>
      <c r="AAE131" s="11"/>
      <c r="AAF131" s="11"/>
      <c r="AAG131" s="11"/>
      <c r="AAH131" s="11"/>
      <c r="AAI131" s="11"/>
      <c r="AAJ131" s="11"/>
      <c r="AAK131" s="11"/>
      <c r="AAL131" s="11"/>
      <c r="AAM131" s="11"/>
      <c r="AAN131" s="11"/>
      <c r="AAO131" s="11"/>
      <c r="AAP131" s="11"/>
      <c r="AAQ131" s="11"/>
      <c r="AAR131" s="11"/>
      <c r="AAS131" s="11"/>
      <c r="AAT131" s="11"/>
      <c r="AAU131" s="11"/>
      <c r="AAV131" s="11"/>
      <c r="AAW131" s="11"/>
      <c r="AAX131" s="11"/>
      <c r="AAY131" s="11"/>
      <c r="AAZ131" s="11"/>
      <c r="ABA131" s="11"/>
      <c r="ABB131" s="11"/>
      <c r="ABC131" s="11"/>
      <c r="ABD131" s="11"/>
      <c r="ABE131" s="11"/>
      <c r="ABF131" s="11"/>
      <c r="ABG131" s="11"/>
      <c r="ABH131" s="11"/>
      <c r="ABI131" s="11"/>
      <c r="ABJ131" s="11"/>
      <c r="ABK131" s="11"/>
      <c r="ABL131" s="11"/>
      <c r="ABM131" s="11"/>
      <c r="ABN131" s="11"/>
      <c r="ABO131" s="11"/>
      <c r="ABP131" s="11"/>
      <c r="ABQ131" s="11"/>
      <c r="ABR131" s="11"/>
      <c r="ABS131" s="11"/>
      <c r="ABT131" s="11"/>
      <c r="ABU131" s="11"/>
      <c r="ABV131" s="11"/>
      <c r="ABW131" s="11"/>
      <c r="ABX131" s="11"/>
      <c r="ABY131" s="11"/>
      <c r="ABZ131" s="11"/>
      <c r="ACA131" s="11"/>
      <c r="ACB131" s="11"/>
      <c r="ACC131" s="11"/>
      <c r="ACD131" s="11"/>
      <c r="ACE131" s="11"/>
      <c r="ACF131" s="11"/>
      <c r="ACG131" s="11"/>
      <c r="ACH131" s="11"/>
      <c r="ACI131" s="11"/>
      <c r="ACJ131" s="11"/>
      <c r="ACK131" s="11"/>
      <c r="ACL131" s="11"/>
      <c r="ACM131" s="11"/>
      <c r="ACN131" s="11"/>
      <c r="ACO131" s="11"/>
      <c r="ACP131" s="11"/>
      <c r="ACQ131" s="11"/>
      <c r="ACR131" s="11"/>
      <c r="ACS131" s="11"/>
      <c r="ACT131" s="11"/>
      <c r="ACU131" s="11"/>
      <c r="ACV131" s="11"/>
      <c r="ACW131" s="11"/>
      <c r="ACX131" s="11"/>
      <c r="ACY131" s="11"/>
      <c r="ACZ131" s="11"/>
      <c r="ADA131" s="11"/>
      <c r="ADB131" s="11"/>
      <c r="ADC131" s="11"/>
      <c r="ADD131" s="11"/>
      <c r="ADE131" s="11"/>
      <c r="ADF131" s="11"/>
      <c r="ADG131" s="11"/>
      <c r="ADH131" s="11"/>
      <c r="ADI131" s="11"/>
      <c r="ADJ131" s="11"/>
      <c r="ADK131" s="11"/>
      <c r="ADL131" s="11"/>
      <c r="ADM131" s="11"/>
      <c r="ADN131" s="11"/>
      <c r="ADO131" s="11"/>
      <c r="ADP131" s="11"/>
      <c r="ADQ131" s="11"/>
      <c r="ADR131" s="11"/>
      <c r="ADS131" s="11"/>
      <c r="ADT131" s="11"/>
      <c r="ADU131" s="11"/>
      <c r="ADV131" s="11"/>
      <c r="ADW131" s="11"/>
      <c r="ADX131" s="11"/>
      <c r="ADY131" s="11"/>
      <c r="ADZ131" s="11"/>
      <c r="AEA131" s="11"/>
      <c r="AEB131" s="11"/>
      <c r="AEC131" s="11"/>
      <c r="AED131" s="11"/>
      <c r="AEE131" s="11"/>
      <c r="AEF131" s="11"/>
      <c r="AEG131" s="11"/>
      <c r="AEH131" s="11"/>
      <c r="AEI131" s="11"/>
      <c r="AEJ131" s="11"/>
      <c r="AEK131" s="11"/>
      <c r="AEL131" s="11"/>
      <c r="AEM131" s="11"/>
      <c r="AEN131" s="11"/>
      <c r="AEO131" s="11"/>
      <c r="AEP131" s="11"/>
      <c r="AEQ131" s="11"/>
      <c r="AER131" s="11"/>
      <c r="AES131" s="11"/>
      <c r="AET131" s="11"/>
      <c r="AEU131" s="11"/>
      <c r="AEV131" s="11"/>
      <c r="AEW131" s="11"/>
      <c r="AEX131" s="11"/>
      <c r="AEY131" s="11"/>
      <c r="AEZ131" s="11"/>
      <c r="AFA131" s="11"/>
      <c r="AFB131" s="11"/>
      <c r="AFC131" s="11"/>
      <c r="AFD131" s="11"/>
      <c r="AFE131" s="11"/>
      <c r="AFF131" s="11"/>
      <c r="AFG131" s="11"/>
      <c r="AFH131" s="11"/>
      <c r="AFI131" s="11"/>
      <c r="AFJ131" s="11"/>
      <c r="AFK131" s="11"/>
      <c r="AFL131" s="11"/>
      <c r="AFM131" s="11"/>
      <c r="AFN131" s="11"/>
      <c r="AFO131" s="11"/>
      <c r="AFP131" s="11"/>
      <c r="AFQ131" s="11"/>
      <c r="AFR131" s="11"/>
      <c r="AFS131" s="11"/>
      <c r="AFT131" s="11"/>
      <c r="AFU131" s="11"/>
      <c r="AFV131" s="11"/>
      <c r="AFW131" s="11"/>
      <c r="AFX131" s="11"/>
      <c r="AFY131" s="11"/>
      <c r="AFZ131" s="11"/>
      <c r="AGA131" s="11"/>
      <c r="AGB131" s="11"/>
      <c r="AGC131" s="11"/>
      <c r="AGD131" s="11"/>
      <c r="AGE131" s="11"/>
      <c r="AGF131" s="11"/>
      <c r="AGG131" s="11"/>
      <c r="AGH131" s="11"/>
      <c r="AGI131" s="11"/>
      <c r="AGJ131" s="11"/>
      <c r="AGK131" s="11"/>
      <c r="AGL131" s="11"/>
      <c r="AGM131" s="11"/>
      <c r="AGN131" s="11"/>
      <c r="AGO131" s="11"/>
      <c r="AGP131" s="11"/>
      <c r="AGQ131" s="11"/>
      <c r="AGR131" s="11"/>
      <c r="AGS131" s="11"/>
      <c r="AGT131" s="11"/>
      <c r="AGU131" s="11"/>
      <c r="AGV131" s="11"/>
      <c r="AGW131" s="11"/>
      <c r="AGX131" s="11"/>
      <c r="AGY131" s="11"/>
      <c r="AGZ131" s="11"/>
      <c r="AHA131" s="11"/>
      <c r="AHB131" s="11"/>
      <c r="AHC131" s="11"/>
      <c r="AHD131" s="11"/>
      <c r="AHE131" s="11"/>
      <c r="AHF131" s="11"/>
      <c r="AHG131" s="11"/>
      <c r="AHH131" s="11"/>
      <c r="AHI131" s="11"/>
      <c r="AHJ131" s="11"/>
      <c r="AHK131" s="11"/>
      <c r="AHL131" s="11"/>
      <c r="AHM131" s="11"/>
      <c r="AHN131" s="11"/>
      <c r="AHO131" s="11"/>
      <c r="AHP131" s="11"/>
      <c r="AHQ131" s="11"/>
      <c r="AHR131" s="11"/>
      <c r="AHS131" s="11"/>
      <c r="AHT131" s="11"/>
      <c r="AHU131" s="11"/>
      <c r="AHV131" s="11"/>
      <c r="AHW131" s="11"/>
      <c r="AHX131" s="11"/>
      <c r="AHY131" s="11"/>
      <c r="AHZ131" s="11"/>
      <c r="AIA131" s="11"/>
      <c r="AIB131" s="11"/>
      <c r="AIC131" s="11"/>
      <c r="AID131" s="11"/>
      <c r="AIE131" s="11"/>
      <c r="AIF131" s="11"/>
      <c r="AIG131" s="11"/>
      <c r="AIH131" s="11"/>
      <c r="AII131" s="11"/>
      <c r="AIJ131" s="11"/>
      <c r="AIK131" s="11"/>
      <c r="AIL131" s="11"/>
      <c r="AIM131" s="11"/>
      <c r="AIN131" s="11"/>
      <c r="AIO131" s="11"/>
      <c r="AIP131" s="11"/>
      <c r="AIQ131" s="11"/>
      <c r="AIR131" s="11"/>
      <c r="AIS131" s="11"/>
      <c r="AIT131" s="11"/>
      <c r="AIU131" s="11"/>
      <c r="AIV131" s="11"/>
      <c r="AIW131" s="11"/>
      <c r="AIX131" s="11"/>
      <c r="AIY131" s="11"/>
      <c r="AIZ131" s="11"/>
      <c r="AJA131" s="11"/>
      <c r="AJB131" s="11"/>
      <c r="AJC131" s="11"/>
      <c r="AJD131" s="11"/>
      <c r="AJE131" s="11"/>
      <c r="AJF131" s="11"/>
      <c r="AJG131" s="11"/>
      <c r="AJH131" s="11"/>
      <c r="AJI131" s="11"/>
      <c r="AJJ131" s="11"/>
      <c r="AJK131" s="11"/>
      <c r="AJL131" s="11"/>
      <c r="AJM131" s="11"/>
      <c r="AJN131" s="11"/>
      <c r="AJO131" s="11"/>
      <c r="AJP131" s="11"/>
      <c r="AJQ131" s="11"/>
      <c r="AJR131" s="11"/>
      <c r="AJS131" s="11"/>
      <c r="AJT131" s="11"/>
      <c r="AJU131" s="11"/>
      <c r="AJV131" s="11"/>
      <c r="AJW131" s="11"/>
      <c r="AJX131" s="11"/>
      <c r="AJY131" s="11"/>
      <c r="AJZ131" s="11"/>
      <c r="AKA131" s="11"/>
      <c r="AKB131" s="11"/>
      <c r="AKC131" s="11"/>
      <c r="AKD131" s="11"/>
      <c r="AKE131" s="11"/>
      <c r="AKF131" s="11"/>
      <c r="AKG131" s="11"/>
      <c r="AKH131" s="11"/>
      <c r="AKI131" s="11"/>
      <c r="AKJ131" s="11"/>
      <c r="AKK131" s="11"/>
      <c r="AKL131" s="11"/>
      <c r="AKM131" s="11"/>
      <c r="AKN131" s="11"/>
      <c r="AKO131" s="11"/>
      <c r="AKP131" s="11"/>
      <c r="AKQ131" s="11"/>
      <c r="AKR131" s="11"/>
      <c r="AKS131" s="11"/>
      <c r="AKT131" s="11"/>
      <c r="AKU131" s="11"/>
      <c r="AKV131" s="11"/>
      <c r="AKW131" s="11"/>
      <c r="AKX131" s="11"/>
      <c r="AKY131" s="11"/>
      <c r="AKZ131" s="11"/>
      <c r="ALA131" s="11"/>
      <c r="ALB131" s="11"/>
      <c r="ALC131" s="11"/>
      <c r="ALD131" s="11"/>
      <c r="ALE131" s="11"/>
      <c r="ALF131" s="11"/>
      <c r="ALG131" s="11"/>
      <c r="ALH131" s="11"/>
      <c r="ALI131" s="11"/>
      <c r="ALJ131" s="11"/>
      <c r="ALK131" s="11"/>
      <c r="ALL131" s="11"/>
      <c r="ALM131" s="11"/>
      <c r="ALN131" s="11"/>
      <c r="ALO131" s="11"/>
      <c r="ALP131" s="11"/>
      <c r="ALQ131" s="11"/>
      <c r="ALR131" s="11"/>
      <c r="ALS131" s="11"/>
      <c r="ALT131" s="11"/>
      <c r="ALU131" s="11"/>
      <c r="ALV131" s="11"/>
      <c r="ALW131" s="11"/>
      <c r="ALX131" s="11"/>
      <c r="ALY131" s="11"/>
      <c r="ALZ131" s="11"/>
      <c r="AMA131" s="11"/>
      <c r="AMB131" s="11"/>
      <c r="AMC131" s="11"/>
      <c r="AMD131" s="11"/>
    </row>
    <row r="132" spans="1:1018" ht="18">
      <c r="A132" s="702"/>
      <c r="B132" s="2177"/>
      <c r="C132" s="504" t="s">
        <v>90</v>
      </c>
      <c r="D132" s="504" t="s">
        <v>338</v>
      </c>
      <c r="E132" s="504" t="s">
        <v>339</v>
      </c>
      <c r="F132" s="504" t="s">
        <v>358</v>
      </c>
      <c r="G132" s="504" t="s">
        <v>359</v>
      </c>
      <c r="H132" s="718" t="s">
        <v>955</v>
      </c>
      <c r="I132" s="13"/>
      <c r="J132" s="709"/>
      <c r="K132" s="678"/>
      <c r="L132" s="678"/>
      <c r="M132" s="678"/>
      <c r="N132" s="702"/>
      <c r="AD132" s="709"/>
      <c r="AE132" s="709"/>
    </row>
    <row r="133" spans="1:1018">
      <c r="A133" s="702"/>
      <c r="B133" s="2174"/>
      <c r="C133" s="853" t="s">
        <v>145</v>
      </c>
      <c r="D133" s="853" t="s">
        <v>145</v>
      </c>
      <c r="E133" s="853" t="s">
        <v>145</v>
      </c>
      <c r="F133" s="853" t="s">
        <v>145</v>
      </c>
      <c r="G133" s="853" t="s">
        <v>145</v>
      </c>
      <c r="H133" s="853" t="s">
        <v>145</v>
      </c>
      <c r="I133" s="13"/>
      <c r="J133" s="678"/>
      <c r="K133" s="678"/>
      <c r="L133" s="678"/>
      <c r="M133" s="678"/>
      <c r="N133" s="702"/>
    </row>
    <row r="134" spans="1:1018">
      <c r="A134" s="702"/>
      <c r="B134" s="721" t="str">
        <f>IF('Bendras vertinimas'!$B$20="","",'Bendras vertinimas'!$B$20)</f>
        <v>Tiekėjas 1</v>
      </c>
      <c r="C134" s="1146" t="str">
        <f t="shared" ref="C134:C153" si="8">IF(H105="","",C$128*H105/(MAX(H$105:H$124)))</f>
        <v/>
      </c>
      <c r="D134" s="1146" t="str">
        <f t="shared" ref="D134:D153" si="9">IF(I105="","",D$128*I105/(MAX(I$105:I$124)))</f>
        <v/>
      </c>
      <c r="E134" s="1146" t="str">
        <f t="shared" ref="E134:E153" si="10">IF(J105="","",E$128*J105/(MAX(J$105:J$124)))</f>
        <v/>
      </c>
      <c r="F134" s="722" t="str">
        <f t="shared" ref="F134:F153" si="11">IF(SUM(K105)=0,"",F$128*MIN(K$105:K$124)/K105)</f>
        <v/>
      </c>
      <c r="G134" s="1146" t="str">
        <f t="shared" ref="G134:G153" si="12">IF(L105="","",G$128*L105/(MAX(L$105:L$124)))</f>
        <v/>
      </c>
      <c r="H134" s="751" t="str">
        <f>IF($H$128=0,"",IF(SUM(U105:Y105)&gt;0,'Bendras vertinimas'!$AS$18,IF(OR(SUM(C134:G134)*$H$128=0,$H$128=0),"",SUM(C134:G134)*$H$128)))</f>
        <v/>
      </c>
      <c r="I134" s="13"/>
      <c r="J134" s="678"/>
      <c r="K134" s="678"/>
      <c r="L134" s="678"/>
      <c r="M134" s="678"/>
      <c r="N134" s="702"/>
    </row>
    <row r="135" spans="1:1018">
      <c r="A135" s="702"/>
      <c r="B135" s="721" t="str">
        <f>IF('Bendras vertinimas'!$B$21="","",'Bendras vertinimas'!$B$21)</f>
        <v>Tiekėjas 2</v>
      </c>
      <c r="C135" s="1146" t="str">
        <f t="shared" si="8"/>
        <v/>
      </c>
      <c r="D135" s="1146" t="str">
        <f t="shared" si="9"/>
        <v/>
      </c>
      <c r="E135" s="1146" t="str">
        <f t="shared" si="10"/>
        <v/>
      </c>
      <c r="F135" s="722" t="str">
        <f t="shared" si="11"/>
        <v/>
      </c>
      <c r="G135" s="1146" t="str">
        <f t="shared" si="12"/>
        <v/>
      </c>
      <c r="H135" s="751" t="str">
        <f>IF($H$128=0,"",IF(SUM(U106:Y106)&gt;0,'Bendras vertinimas'!$AS$18,IF(OR(SUM(C135:G135)*$H$128=0,$H$128=0),"",SUM(C135:G135)*$H$128)))</f>
        <v/>
      </c>
      <c r="I135" s="13"/>
      <c r="J135" s="678"/>
      <c r="K135" s="678"/>
      <c r="L135" s="678"/>
      <c r="M135" s="678"/>
      <c r="N135" s="702"/>
      <c r="P135" s="11"/>
      <c r="Q135" s="11"/>
      <c r="R135" s="11"/>
      <c r="S135" s="11"/>
      <c r="T135" s="11"/>
      <c r="U135" s="71"/>
      <c r="V135" s="11"/>
      <c r="W135" s="11"/>
      <c r="X135" s="11"/>
      <c r="Y135" s="11"/>
      <c r="Z135" s="11"/>
      <c r="AA135" s="11"/>
      <c r="AB135" s="11"/>
      <c r="AC135" s="11"/>
      <c r="AD135" s="11"/>
      <c r="AE135" s="11"/>
    </row>
    <row r="136" spans="1:1018">
      <c r="A136" s="702"/>
      <c r="B136" s="721" t="str">
        <f>IF('Bendras vertinimas'!$B$22="","",'Bendras vertinimas'!$B$22)</f>
        <v>Tiekėjas 3</v>
      </c>
      <c r="C136" s="1146" t="str">
        <f t="shared" si="8"/>
        <v/>
      </c>
      <c r="D136" s="1146" t="str">
        <f t="shared" si="9"/>
        <v/>
      </c>
      <c r="E136" s="1146" t="str">
        <f t="shared" si="10"/>
        <v/>
      </c>
      <c r="F136" s="722" t="str">
        <f t="shared" si="11"/>
        <v/>
      </c>
      <c r="G136" s="1146" t="str">
        <f t="shared" si="12"/>
        <v/>
      </c>
      <c r="H136" s="751" t="str">
        <f>IF($H$128=0,"",IF(SUM(U107:Y107)&gt;0,'Bendras vertinimas'!$AS$18,IF(OR(SUM(C136:G136)*$H$128=0,$H$128=0),"",SUM(C136:G136)*$H$128)))</f>
        <v/>
      </c>
      <c r="I136" s="13"/>
      <c r="J136" s="678"/>
      <c r="K136" s="678"/>
      <c r="L136" s="678"/>
      <c r="M136" s="678"/>
      <c r="N136" s="702"/>
    </row>
    <row r="137" spans="1:1018">
      <c r="A137" s="702"/>
      <c r="B137" s="721" t="str">
        <f>IF('Bendras vertinimas'!$B$23="","",'Bendras vertinimas'!$B$23)</f>
        <v>Tiekėjas 4</v>
      </c>
      <c r="C137" s="1146" t="str">
        <f t="shared" si="8"/>
        <v/>
      </c>
      <c r="D137" s="1146" t="str">
        <f t="shared" si="9"/>
        <v/>
      </c>
      <c r="E137" s="1146" t="str">
        <f t="shared" si="10"/>
        <v/>
      </c>
      <c r="F137" s="722" t="str">
        <f t="shared" si="11"/>
        <v/>
      </c>
      <c r="G137" s="1146" t="str">
        <f t="shared" si="12"/>
        <v/>
      </c>
      <c r="H137" s="751" t="str">
        <f>IF($H$128=0,"",IF(SUM(U108:Y108)&gt;0,'Bendras vertinimas'!$AS$18,IF(OR(SUM(C137:G137)*$H$128=0,$H$128=0),"",SUM(C137:G137)*$H$128)))</f>
        <v/>
      </c>
      <c r="I137" s="13"/>
      <c r="J137" s="678"/>
      <c r="K137" s="678"/>
      <c r="L137" s="678"/>
      <c r="M137" s="678"/>
      <c r="N137" s="702"/>
    </row>
    <row r="138" spans="1:1018">
      <c r="A138" s="702"/>
      <c r="B138" s="721" t="str">
        <f>IF('Bendras vertinimas'!$B$24="","",'Bendras vertinimas'!$B$24)</f>
        <v>Tiekėjas 5</v>
      </c>
      <c r="C138" s="1146" t="str">
        <f t="shared" si="8"/>
        <v/>
      </c>
      <c r="D138" s="1146" t="str">
        <f t="shared" si="9"/>
        <v/>
      </c>
      <c r="E138" s="1146" t="str">
        <f t="shared" si="10"/>
        <v/>
      </c>
      <c r="F138" s="722" t="str">
        <f t="shared" si="11"/>
        <v/>
      </c>
      <c r="G138" s="1146" t="str">
        <f t="shared" si="12"/>
        <v/>
      </c>
      <c r="H138" s="751" t="str">
        <f>IF($H$128=0,"",IF(SUM(U109:Y109)&gt;0,'Bendras vertinimas'!$AS$18,IF(OR(SUM(C138:G138)*$H$128=0,$H$128=0),"",SUM(C138:G138)*$H$128)))</f>
        <v/>
      </c>
      <c r="I138" s="13"/>
      <c r="J138" s="678"/>
      <c r="K138" s="678"/>
      <c r="L138" s="678"/>
      <c r="M138" s="678"/>
      <c r="N138" s="702"/>
    </row>
    <row r="139" spans="1:1018">
      <c r="A139" s="702"/>
      <c r="B139" s="721" t="str">
        <f>IF('Bendras vertinimas'!$B$25="","",'Bendras vertinimas'!$B$25)</f>
        <v>Tiekėjas 6</v>
      </c>
      <c r="C139" s="1146" t="str">
        <f t="shared" si="8"/>
        <v/>
      </c>
      <c r="D139" s="1146" t="str">
        <f t="shared" si="9"/>
        <v/>
      </c>
      <c r="E139" s="1146" t="str">
        <f t="shared" si="10"/>
        <v/>
      </c>
      <c r="F139" s="722" t="str">
        <f t="shared" si="11"/>
        <v/>
      </c>
      <c r="G139" s="1146" t="str">
        <f t="shared" si="12"/>
        <v/>
      </c>
      <c r="H139" s="751" t="str">
        <f>IF($H$128=0,"",IF(SUM(U110:Y110)&gt;0,'Bendras vertinimas'!$AS$18,IF(OR(SUM(C139:G139)*$H$128=0,$H$128=0),"",SUM(C139:G139)*$H$128)))</f>
        <v/>
      </c>
      <c r="I139" s="13"/>
      <c r="J139" s="678"/>
      <c r="K139" s="678"/>
      <c r="L139" s="678"/>
      <c r="M139" s="678"/>
      <c r="N139" s="702"/>
    </row>
    <row r="140" spans="1:1018">
      <c r="A140" s="702"/>
      <c r="B140" s="721" t="str">
        <f>IF('Bendras vertinimas'!$B$26="","",'Bendras vertinimas'!$B$26)</f>
        <v>Tiekėjas 7</v>
      </c>
      <c r="C140" s="1146" t="str">
        <f t="shared" si="8"/>
        <v/>
      </c>
      <c r="D140" s="1146" t="str">
        <f t="shared" si="9"/>
        <v/>
      </c>
      <c r="E140" s="1146" t="str">
        <f t="shared" si="10"/>
        <v/>
      </c>
      <c r="F140" s="722" t="str">
        <f t="shared" si="11"/>
        <v/>
      </c>
      <c r="G140" s="1146" t="str">
        <f t="shared" si="12"/>
        <v/>
      </c>
      <c r="H140" s="751" t="str">
        <f>IF($H$128=0,"",IF(SUM(U111:Y111)&gt;0,'Bendras vertinimas'!$AS$18,IF(OR(SUM(C140:G140)*$H$128=0,$H$128=0),"",SUM(C140:G140)*$H$128)))</f>
        <v/>
      </c>
      <c r="I140" s="13"/>
      <c r="J140" s="678"/>
      <c r="K140" s="678"/>
      <c r="L140" s="678"/>
      <c r="M140" s="678"/>
      <c r="N140" s="702"/>
    </row>
    <row r="141" spans="1:1018">
      <c r="A141" s="702"/>
      <c r="B141" s="721" t="str">
        <f>IF('Bendras vertinimas'!$B$27="","",'Bendras vertinimas'!$B$27)</f>
        <v>Tiekėjas 8</v>
      </c>
      <c r="C141" s="1146" t="str">
        <f t="shared" si="8"/>
        <v/>
      </c>
      <c r="D141" s="1146" t="str">
        <f t="shared" si="9"/>
        <v/>
      </c>
      <c r="E141" s="1146" t="str">
        <f t="shared" si="10"/>
        <v/>
      </c>
      <c r="F141" s="722" t="str">
        <f t="shared" si="11"/>
        <v/>
      </c>
      <c r="G141" s="1146" t="str">
        <f t="shared" si="12"/>
        <v/>
      </c>
      <c r="H141" s="751" t="str">
        <f>IF($H$128=0,"",IF(SUM(U112:Y112)&gt;0,'Bendras vertinimas'!$AS$18,IF(OR(SUM(C141:G141)*$H$128=0,$H$128=0),"",SUM(C141:G141)*$H$128)))</f>
        <v/>
      </c>
      <c r="I141" s="13"/>
      <c r="J141" s="678"/>
      <c r="K141" s="678"/>
      <c r="L141" s="678"/>
      <c r="M141" s="678"/>
      <c r="N141" s="702"/>
    </row>
    <row r="142" spans="1:1018">
      <c r="A142" s="702"/>
      <c r="B142" s="721" t="str">
        <f>IF('Bendras vertinimas'!$B$28="","",'Bendras vertinimas'!$B$28)</f>
        <v>Tiekėjas 9</v>
      </c>
      <c r="C142" s="1146" t="str">
        <f t="shared" si="8"/>
        <v/>
      </c>
      <c r="D142" s="1146" t="str">
        <f t="shared" si="9"/>
        <v/>
      </c>
      <c r="E142" s="1146" t="str">
        <f t="shared" si="10"/>
        <v/>
      </c>
      <c r="F142" s="722" t="str">
        <f t="shared" si="11"/>
        <v/>
      </c>
      <c r="G142" s="1146" t="str">
        <f t="shared" si="12"/>
        <v/>
      </c>
      <c r="H142" s="751" t="str">
        <f>IF($H$128=0,"",IF(SUM(U113:Y113)&gt;0,'Bendras vertinimas'!$AS$18,IF(OR(SUM(C142:G142)*$H$128=0,$H$128=0),"",SUM(C142:G142)*$H$128)))</f>
        <v/>
      </c>
      <c r="I142" s="13"/>
      <c r="J142" s="678"/>
      <c r="K142" s="678"/>
      <c r="L142" s="678"/>
      <c r="M142" s="678"/>
      <c r="N142" s="702"/>
    </row>
    <row r="143" spans="1:1018">
      <c r="A143" s="702"/>
      <c r="B143" s="721" t="str">
        <f>IF('Bendras vertinimas'!$B$29="","",'Bendras vertinimas'!$B$29)</f>
        <v>Tiekėjas 10</v>
      </c>
      <c r="C143" s="1146" t="str">
        <f t="shared" si="8"/>
        <v/>
      </c>
      <c r="D143" s="1146" t="str">
        <f t="shared" si="9"/>
        <v/>
      </c>
      <c r="E143" s="1146" t="str">
        <f t="shared" si="10"/>
        <v/>
      </c>
      <c r="F143" s="722" t="str">
        <f t="shared" si="11"/>
        <v/>
      </c>
      <c r="G143" s="1146" t="str">
        <f t="shared" si="12"/>
        <v/>
      </c>
      <c r="H143" s="751" t="str">
        <f>IF($H$128=0,"",IF(SUM(U114:Y114)&gt;0,'Bendras vertinimas'!$AS$18,IF(OR(SUM(C143:G143)*$H$128=0,$H$128=0),"",SUM(C143:G143)*$H$128)))</f>
        <v/>
      </c>
      <c r="I143" s="13"/>
      <c r="J143" s="678"/>
      <c r="K143" s="678"/>
      <c r="L143" s="678"/>
      <c r="M143" s="678"/>
      <c r="N143" s="702"/>
    </row>
    <row r="144" spans="1:1018">
      <c r="A144" s="702"/>
      <c r="B144" s="721" t="str">
        <f>IF('Bendras vertinimas'!$B$30="","",'Bendras vertinimas'!$B$30)</f>
        <v>Tiekėjas 11</v>
      </c>
      <c r="C144" s="1146" t="str">
        <f t="shared" si="8"/>
        <v/>
      </c>
      <c r="D144" s="1146" t="str">
        <f t="shared" si="9"/>
        <v/>
      </c>
      <c r="E144" s="1146" t="str">
        <f t="shared" si="10"/>
        <v/>
      </c>
      <c r="F144" s="722" t="str">
        <f t="shared" si="11"/>
        <v/>
      </c>
      <c r="G144" s="1146" t="str">
        <f t="shared" si="12"/>
        <v/>
      </c>
      <c r="H144" s="751" t="str">
        <f>IF($H$128=0,"",IF(SUM(U115:Y115)&gt;0,'Bendras vertinimas'!$AS$18,IF(OR(SUM(C144:G144)*$H$128=0,$H$128=0),"",SUM(C144:G144)*$H$128)))</f>
        <v/>
      </c>
      <c r="I144" s="13"/>
      <c r="J144" s="678"/>
      <c r="K144" s="678"/>
      <c r="L144" s="678"/>
      <c r="M144" s="678"/>
      <c r="N144" s="702"/>
    </row>
    <row r="145" spans="1:14">
      <c r="A145" s="702"/>
      <c r="B145" s="721" t="str">
        <f>IF('Bendras vertinimas'!$B$31="","",'Bendras vertinimas'!$B$31)</f>
        <v>Tiekėjas 12</v>
      </c>
      <c r="C145" s="1146" t="str">
        <f t="shared" si="8"/>
        <v/>
      </c>
      <c r="D145" s="1146" t="str">
        <f t="shared" si="9"/>
        <v/>
      </c>
      <c r="E145" s="1146" t="str">
        <f t="shared" si="10"/>
        <v/>
      </c>
      <c r="F145" s="722" t="str">
        <f t="shared" si="11"/>
        <v/>
      </c>
      <c r="G145" s="1146" t="str">
        <f t="shared" si="12"/>
        <v/>
      </c>
      <c r="H145" s="751" t="str">
        <f>IF($H$128=0,"",IF(SUM(U116:Y116)&gt;0,'Bendras vertinimas'!$AS$18,IF(OR(SUM(C145:G145)*$H$128=0,$H$128=0),"",SUM(C145:G145)*$H$128)))</f>
        <v/>
      </c>
      <c r="I145" s="13"/>
      <c r="J145" s="678"/>
      <c r="K145" s="678"/>
      <c r="L145" s="678"/>
      <c r="M145" s="678"/>
      <c r="N145" s="702"/>
    </row>
    <row r="146" spans="1:14">
      <c r="A146" s="702"/>
      <c r="B146" s="721" t="str">
        <f>IF('Bendras vertinimas'!$B$32="","",'Bendras vertinimas'!$B$32)</f>
        <v>Tiekėjas 13</v>
      </c>
      <c r="C146" s="1146" t="str">
        <f t="shared" si="8"/>
        <v/>
      </c>
      <c r="D146" s="1146" t="str">
        <f t="shared" si="9"/>
        <v/>
      </c>
      <c r="E146" s="1146" t="str">
        <f t="shared" si="10"/>
        <v/>
      </c>
      <c r="F146" s="722" t="str">
        <f t="shared" si="11"/>
        <v/>
      </c>
      <c r="G146" s="1146" t="str">
        <f t="shared" si="12"/>
        <v/>
      </c>
      <c r="H146" s="751" t="str">
        <f>IF($H$128=0,"",IF(SUM(U117:Y117)&gt;0,'Bendras vertinimas'!$AS$18,IF(OR(SUM(C146:G146)*$H$128=0,$H$128=0),"",SUM(C146:G146)*$H$128)))</f>
        <v/>
      </c>
      <c r="I146" s="13"/>
      <c r="J146" s="678"/>
      <c r="K146" s="678"/>
      <c r="L146" s="678"/>
      <c r="M146" s="678"/>
      <c r="N146" s="702"/>
    </row>
    <row r="147" spans="1:14">
      <c r="A147" s="702"/>
      <c r="B147" s="721" t="str">
        <f>IF('Bendras vertinimas'!$B$33="","",'Bendras vertinimas'!$B$33)</f>
        <v>Tiekėjas 14</v>
      </c>
      <c r="C147" s="1146" t="str">
        <f t="shared" si="8"/>
        <v/>
      </c>
      <c r="D147" s="1146" t="str">
        <f t="shared" si="9"/>
        <v/>
      </c>
      <c r="E147" s="1146" t="str">
        <f t="shared" si="10"/>
        <v/>
      </c>
      <c r="F147" s="722" t="str">
        <f t="shared" si="11"/>
        <v/>
      </c>
      <c r="G147" s="1146" t="str">
        <f t="shared" si="12"/>
        <v/>
      </c>
      <c r="H147" s="751" t="str">
        <f>IF($H$128=0,"",IF(SUM(U118:Y118)&gt;0,'Bendras vertinimas'!$AS$18,IF(OR(SUM(C147:G147)*$H$128=0,$H$128=0),"",SUM(C147:G147)*$H$128)))</f>
        <v/>
      </c>
      <c r="I147" s="13"/>
      <c r="J147" s="678"/>
      <c r="K147" s="678"/>
      <c r="L147" s="678"/>
      <c r="M147" s="678"/>
      <c r="N147" s="702"/>
    </row>
    <row r="148" spans="1:14">
      <c r="A148" s="702"/>
      <c r="B148" s="721" t="str">
        <f>IF('Bendras vertinimas'!$B$34="","",'Bendras vertinimas'!$B$34)</f>
        <v>Tiekėjas 15</v>
      </c>
      <c r="C148" s="1146" t="str">
        <f t="shared" si="8"/>
        <v/>
      </c>
      <c r="D148" s="1146" t="str">
        <f t="shared" si="9"/>
        <v/>
      </c>
      <c r="E148" s="1146" t="str">
        <f t="shared" si="10"/>
        <v/>
      </c>
      <c r="F148" s="722" t="str">
        <f t="shared" si="11"/>
        <v/>
      </c>
      <c r="G148" s="1146" t="str">
        <f t="shared" si="12"/>
        <v/>
      </c>
      <c r="H148" s="751" t="str">
        <f>IF($H$128=0,"",IF(SUM(U119:Y119)&gt;0,'Bendras vertinimas'!$AS$18,IF(OR(SUM(C148:G148)*$H$128=0,$H$128=0),"",SUM(C148:G148)*$H$128)))</f>
        <v/>
      </c>
      <c r="I148" s="13"/>
      <c r="J148" s="678"/>
      <c r="K148" s="678"/>
      <c r="L148" s="678"/>
      <c r="M148" s="678"/>
      <c r="N148" s="702"/>
    </row>
    <row r="149" spans="1:14">
      <c r="A149" s="702"/>
      <c r="B149" s="721" t="str">
        <f>IF('Bendras vertinimas'!$B$35="","",'Bendras vertinimas'!$B$35)</f>
        <v>Tiekėjas 16</v>
      </c>
      <c r="C149" s="1146" t="str">
        <f t="shared" si="8"/>
        <v/>
      </c>
      <c r="D149" s="1146" t="str">
        <f t="shared" si="9"/>
        <v/>
      </c>
      <c r="E149" s="1146" t="str">
        <f t="shared" si="10"/>
        <v/>
      </c>
      <c r="F149" s="722" t="str">
        <f t="shared" si="11"/>
        <v/>
      </c>
      <c r="G149" s="1146" t="str">
        <f t="shared" si="12"/>
        <v/>
      </c>
      <c r="H149" s="751" t="str">
        <f>IF($H$128=0,"",IF(SUM(U120:Y120)&gt;0,'Bendras vertinimas'!$AS$18,IF(OR(SUM(C149:G149)*$H$128=0,$H$128=0),"",SUM(C149:G149)*$H$128)))</f>
        <v/>
      </c>
      <c r="I149" s="13"/>
      <c r="J149" s="678"/>
      <c r="K149" s="678"/>
      <c r="L149" s="678"/>
      <c r="M149" s="678"/>
      <c r="N149" s="702"/>
    </row>
    <row r="150" spans="1:14">
      <c r="A150" s="702"/>
      <c r="B150" s="721" t="str">
        <f>IF('Bendras vertinimas'!$B$36="","",'Bendras vertinimas'!$B$36)</f>
        <v>Tiekėjas 17</v>
      </c>
      <c r="C150" s="1146" t="str">
        <f t="shared" si="8"/>
        <v/>
      </c>
      <c r="D150" s="1146" t="str">
        <f t="shared" si="9"/>
        <v/>
      </c>
      <c r="E150" s="1146" t="str">
        <f t="shared" si="10"/>
        <v/>
      </c>
      <c r="F150" s="722" t="str">
        <f t="shared" si="11"/>
        <v/>
      </c>
      <c r="G150" s="1146" t="str">
        <f t="shared" si="12"/>
        <v/>
      </c>
      <c r="H150" s="751" t="str">
        <f>IF($H$128=0,"",IF(SUM(U121:Y121)&gt;0,'Bendras vertinimas'!$AS$18,IF(OR(SUM(C150:G150)*$H$128=0,$H$128=0),"",SUM(C150:G150)*$H$128)))</f>
        <v/>
      </c>
      <c r="I150" s="13"/>
      <c r="J150" s="678"/>
      <c r="K150" s="678"/>
      <c r="L150" s="678"/>
      <c r="M150" s="678"/>
      <c r="N150" s="702"/>
    </row>
    <row r="151" spans="1:14">
      <c r="A151" s="702"/>
      <c r="B151" s="721" t="str">
        <f>IF('Bendras vertinimas'!$B$37="","",'Bendras vertinimas'!$B$37)</f>
        <v>Tiekėjas 18</v>
      </c>
      <c r="C151" s="1146" t="str">
        <f t="shared" si="8"/>
        <v/>
      </c>
      <c r="D151" s="1146" t="str">
        <f t="shared" si="9"/>
        <v/>
      </c>
      <c r="E151" s="1146" t="str">
        <f t="shared" si="10"/>
        <v/>
      </c>
      <c r="F151" s="722" t="str">
        <f t="shared" si="11"/>
        <v/>
      </c>
      <c r="G151" s="1146" t="str">
        <f t="shared" si="12"/>
        <v/>
      </c>
      <c r="H151" s="751" t="str">
        <f>IF($H$128=0,"",IF(SUM(U122:Y122)&gt;0,'Bendras vertinimas'!$AS$18,IF(OR(SUM(C151:G151)*$H$128=0,$H$128=0),"",SUM(C151:G151)*$H$128)))</f>
        <v/>
      </c>
      <c r="I151" s="13"/>
      <c r="J151" s="678"/>
      <c r="K151" s="678"/>
      <c r="L151" s="678"/>
      <c r="M151" s="678"/>
      <c r="N151" s="702"/>
    </row>
    <row r="152" spans="1:14">
      <c r="A152" s="702"/>
      <c r="B152" s="721" t="str">
        <f>IF('Bendras vertinimas'!$B$38="","",'Bendras vertinimas'!$B$38)</f>
        <v>Tiekėjas 19</v>
      </c>
      <c r="C152" s="1146" t="str">
        <f t="shared" si="8"/>
        <v/>
      </c>
      <c r="D152" s="1146" t="str">
        <f t="shared" si="9"/>
        <v/>
      </c>
      <c r="E152" s="1146" t="str">
        <f t="shared" si="10"/>
        <v/>
      </c>
      <c r="F152" s="722" t="str">
        <f t="shared" si="11"/>
        <v/>
      </c>
      <c r="G152" s="1146" t="str">
        <f t="shared" si="12"/>
        <v/>
      </c>
      <c r="H152" s="751" t="str">
        <f>IF($H$128=0,"",IF(SUM(U123:Y123)&gt;0,'Bendras vertinimas'!$AS$18,IF(OR(SUM(C152:G152)*$H$128=0,$H$128=0),"",SUM(C152:G152)*$H$128)))</f>
        <v/>
      </c>
      <c r="I152" s="13"/>
      <c r="J152" s="678"/>
      <c r="K152" s="678"/>
      <c r="L152" s="678"/>
      <c r="M152" s="678"/>
      <c r="N152" s="702"/>
    </row>
    <row r="153" spans="1:14">
      <c r="A153" s="702"/>
      <c r="B153" s="721" t="str">
        <f>IF('Bendras vertinimas'!$B$39="","",'Bendras vertinimas'!$B$39)</f>
        <v>Tiekėjas 20</v>
      </c>
      <c r="C153" s="1146" t="str">
        <f t="shared" si="8"/>
        <v/>
      </c>
      <c r="D153" s="1146" t="str">
        <f t="shared" si="9"/>
        <v/>
      </c>
      <c r="E153" s="1146" t="str">
        <f t="shared" si="10"/>
        <v/>
      </c>
      <c r="F153" s="722" t="str">
        <f t="shared" si="11"/>
        <v/>
      </c>
      <c r="G153" s="1146" t="str">
        <f t="shared" si="12"/>
        <v/>
      </c>
      <c r="H153" s="751" t="str">
        <f>IF($H$128=0,"",IF(SUM(U124:Y124)&gt;0,'Bendras vertinimas'!$AS$18,IF(OR(SUM(C153:G153)*$H$128=0,$H$128=0),"",SUM(C153:G153)*$H$128)))</f>
        <v/>
      </c>
      <c r="I153" s="13"/>
      <c r="J153" s="678"/>
      <c r="K153" s="678"/>
      <c r="L153" s="678"/>
      <c r="M153" s="678"/>
      <c r="N153" s="702"/>
    </row>
    <row r="154" spans="1:14" ht="9.9499999999999993" customHeight="1">
      <c r="A154" s="702"/>
      <c r="B154" s="678"/>
      <c r="C154" s="678"/>
      <c r="D154" s="678"/>
      <c r="E154" s="678"/>
      <c r="F154" s="678"/>
      <c r="G154" s="678"/>
      <c r="H154" s="678"/>
      <c r="I154" s="13"/>
      <c r="J154" s="678"/>
      <c r="K154" s="678"/>
      <c r="L154" s="678"/>
      <c r="M154" s="678"/>
      <c r="N154" s="702"/>
    </row>
    <row r="155" spans="1:14" ht="5.0999999999999996" customHeight="1">
      <c r="A155" s="702"/>
      <c r="B155" s="702"/>
      <c r="C155" s="244"/>
      <c r="D155" s="245"/>
      <c r="E155" s="714"/>
      <c r="F155" s="714"/>
      <c r="G155" s="702"/>
      <c r="H155" s="702"/>
      <c r="I155" s="702"/>
      <c r="J155" s="702"/>
      <c r="K155" s="702"/>
      <c r="L155" s="702"/>
      <c r="M155" s="702"/>
      <c r="N155" s="702"/>
    </row>
    <row r="156" spans="1:14">
      <c r="L156" s="142"/>
      <c r="M156" s="158" t="s">
        <v>631</v>
      </c>
    </row>
    <row r="160" spans="1:14" hidden="1">
      <c r="C160" s="859">
        <f>IF(V26=0,L26,0)</f>
        <v>0</v>
      </c>
      <c r="D160" s="859">
        <f>IF(V30=0,L30,0)</f>
        <v>0</v>
      </c>
      <c r="E160" s="859">
        <f>IF(V35=0,L35,0)</f>
        <v>0</v>
      </c>
      <c r="F160" s="859">
        <f>IF(V37=0,L37,0)</f>
        <v>0</v>
      </c>
      <c r="G160" s="859">
        <f>IF(V39=0,L39,0)</f>
        <v>0</v>
      </c>
      <c r="H160" s="860" t="s">
        <v>123</v>
      </c>
    </row>
    <row r="161" spans="3:13" hidden="1">
      <c r="C161" s="860">
        <f>IF(C160=0,0,MAX($B161:B161)+1)</f>
        <v>0</v>
      </c>
      <c r="D161" s="860">
        <f>IF(D160=0,0,MAX($B161:C161)+1)</f>
        <v>0</v>
      </c>
      <c r="E161" s="860">
        <f>IF(E160=0,0,MAX($B161:D161)+1)</f>
        <v>0</v>
      </c>
      <c r="F161" s="860">
        <f>IF(F160=0,0,MAX($B161:E161)+1)</f>
        <v>0</v>
      </c>
      <c r="G161" s="860">
        <f>IF(G160=0,0,MAX($B161:F161)+1)</f>
        <v>0</v>
      </c>
      <c r="H161" s="860" t="s">
        <v>394</v>
      </c>
      <c r="I161" s="860"/>
    </row>
    <row r="162" spans="3:13" hidden="1">
      <c r="C162" s="860">
        <f>IFERROR(IF(C160=0,0,C160/SUM($C160:$G160)),"")</f>
        <v>0</v>
      </c>
      <c r="D162" s="860">
        <f>IFERROR(IF(D160=0,0,D160/SUM($C160:$G160)),"")</f>
        <v>0</v>
      </c>
      <c r="E162" s="860">
        <f>IFERROR(IF(E160=0,0,E160/SUM($C160:$G160)),"")</f>
        <v>0</v>
      </c>
      <c r="F162" s="860">
        <f>IFERROR(IF(F160=0,0,F160/SUM($C160:$G160)),"")</f>
        <v>0</v>
      </c>
      <c r="G162" s="860">
        <f>IFERROR(IF(G160=0,0,G160/SUM($C160:$G160)),"")</f>
        <v>0</v>
      </c>
      <c r="H162" s="860" t="s">
        <v>395</v>
      </c>
      <c r="I162" s="860"/>
    </row>
    <row r="163" spans="3:13" hidden="1">
      <c r="C163" s="860">
        <f>ROUND(C162,$I163)</f>
        <v>0</v>
      </c>
      <c r="D163" s="860">
        <f>ROUND(D162,$I163)</f>
        <v>0</v>
      </c>
      <c r="E163" s="860">
        <f>ROUND(E162,$I163)</f>
        <v>0</v>
      </c>
      <c r="F163" s="860">
        <f>ROUND(F162,$I163)</f>
        <v>0</v>
      </c>
      <c r="G163" s="860">
        <f>ROUND(G162,$I163)</f>
        <v>0</v>
      </c>
      <c r="H163" s="860" t="s">
        <v>396</v>
      </c>
      <c r="I163" s="860">
        <v>3</v>
      </c>
    </row>
    <row r="164" spans="3:13" hidden="1">
      <c r="C164" s="860">
        <f>IF(C161=MAX($C161:$G161),0,1)</f>
        <v>0</v>
      </c>
      <c r="D164" s="860">
        <f>IF(D161=MAX($C161:$G161),0,1)</f>
        <v>0</v>
      </c>
      <c r="E164" s="860">
        <f>IF(E161=MAX($C161:$G161),0,1)</f>
        <v>0</v>
      </c>
      <c r="F164" s="860">
        <f>IF(F161=MAX($C161:$G161),0,1)</f>
        <v>0</v>
      </c>
      <c r="G164" s="860">
        <f>IF(G161=MAX($C161:$G161),0,1)</f>
        <v>0</v>
      </c>
      <c r="H164" s="860" t="s">
        <v>515</v>
      </c>
      <c r="I164" s="860"/>
    </row>
    <row r="165" spans="3:13" hidden="1">
      <c r="C165" s="860">
        <f>IF(C164=0,1-SUMIFS($C163:$G163,$C164:$G164,1),C163)</f>
        <v>1</v>
      </c>
      <c r="D165" s="860">
        <f>IF(D164=0,1-SUMIFS($C163:$G163,$C164:$G164,1),D163)</f>
        <v>1</v>
      </c>
      <c r="E165" s="860">
        <f>IF(E164=0,1-SUMIFS($C163:$G163,$C164:$G164,1),E163)</f>
        <v>1</v>
      </c>
      <c r="F165" s="860">
        <f>IF(F164=0,1-SUMIFS($C163:$G163,$C164:$G164,1),F163)</f>
        <v>1</v>
      </c>
      <c r="G165" s="860">
        <f>IF(G164=0,1-SUMIFS($C163:$G163,$C164:$G164,1),G163)</f>
        <v>1</v>
      </c>
      <c r="H165" s="860" t="s">
        <v>397</v>
      </c>
      <c r="I165" s="860">
        <f>SUM(C165:G165)</f>
        <v>5</v>
      </c>
    </row>
    <row r="166" spans="3:13" hidden="1">
      <c r="C166" s="861"/>
    </row>
    <row r="167" spans="3:13" hidden="1">
      <c r="C167" s="859">
        <f>IF(U26=FALSE,1,0)</f>
        <v>1</v>
      </c>
      <c r="D167" s="859">
        <f>IF(U30=FALSE,1,0)</f>
        <v>1</v>
      </c>
      <c r="E167" s="859">
        <f>IF(U35=FALSE,1,0)</f>
        <v>1</v>
      </c>
      <c r="F167" s="859">
        <f>IF(U37=FALSE,1,0)</f>
        <v>1</v>
      </c>
      <c r="G167" s="859">
        <f>IF(U39=FALSE,1,0)</f>
        <v>1</v>
      </c>
      <c r="H167" s="860">
        <f>C167</f>
        <v>1</v>
      </c>
      <c r="I167" s="860">
        <f>D167</f>
        <v>1</v>
      </c>
      <c r="J167" s="860">
        <f>E167</f>
        <v>1</v>
      </c>
      <c r="K167" s="860">
        <f>F167</f>
        <v>1</v>
      </c>
      <c r="L167" s="860">
        <f>G167</f>
        <v>1</v>
      </c>
      <c r="M167" s="678"/>
    </row>
    <row r="168" spans="3:13">
      <c r="C168" s="861"/>
    </row>
    <row r="169" spans="3:13">
      <c r="C169" s="861"/>
    </row>
    <row r="170" spans="3:13">
      <c r="C170" s="861"/>
    </row>
    <row r="172" spans="3:13">
      <c r="C172" s="861"/>
    </row>
    <row r="173" spans="3:13">
      <c r="C173" s="861"/>
    </row>
    <row r="174" spans="3:13">
      <c r="C174" s="861"/>
    </row>
    <row r="175" spans="3:13">
      <c r="C175" s="861"/>
    </row>
    <row r="177" spans="3:3">
      <c r="C177" s="861"/>
    </row>
    <row r="179" spans="3:3">
      <c r="C179" s="861"/>
    </row>
    <row r="181" spans="3:3">
      <c r="C181" s="861"/>
    </row>
    <row r="182" spans="3:3">
      <c r="C182" s="861"/>
    </row>
    <row r="183" spans="3:3">
      <c r="C183" s="861"/>
    </row>
    <row r="184" spans="3:3">
      <c r="C184" s="861"/>
    </row>
    <row r="185" spans="3:3">
      <c r="C185" s="861"/>
    </row>
    <row r="186" spans="3:3">
      <c r="C186" s="861"/>
    </row>
  </sheetData>
  <sheetProtection algorithmName="SHA-512" hashValue="IZlbfjgXneqy8B6oo+fx2BLtk2jgXtAyQEocgBvMuGCBko68zRzcZZQKedqA1eripuf2V7vv9ph7JvXuo7Gp4A==" saltValue="KOErXy75DjGKoh8fPaSmwg==" spinCount="100000" sheet="1" objects="1" scenarios="1"/>
  <customSheetViews>
    <customSheetView guid="{AE7FCA23-A141-42BB-B68F-DD99A7DC8BEA}" showGridLines="0" hiddenRows="1" hiddenColumns="1" topLeftCell="A49">
      <selection activeCell="T17" sqref="T17:T18"/>
      <pageMargins left="0.7" right="0.7" top="0.75" bottom="0.75" header="0.3" footer="0.3"/>
      <pageSetup paperSize="9" orientation="portrait" r:id="rId1"/>
    </customSheetView>
    <customSheetView guid="{A2242E59-B958-429D-B3CE-85E415A7ABA5}" showGridLines="0" hiddenRows="1" hiddenColumns="1" topLeftCell="A119">
      <selection activeCell="Q61" sqref="Q61"/>
      <pageMargins left="0.7" right="0.7" top="0.75" bottom="0.75" header="0.3" footer="0.3"/>
      <pageSetup paperSize="9" orientation="portrait" r:id="rId2"/>
    </customSheetView>
  </customSheetViews>
  <mergeCells count="56">
    <mergeCell ref="C131:H131"/>
    <mergeCell ref="H91:M92"/>
    <mergeCell ref="H95:M96"/>
    <mergeCell ref="B100:M100"/>
    <mergeCell ref="H97:M98"/>
    <mergeCell ref="B131:B133"/>
    <mergeCell ref="B81:M83"/>
    <mergeCell ref="A74:N74"/>
    <mergeCell ref="C102:G102"/>
    <mergeCell ref="H102:L102"/>
    <mergeCell ref="H89:M90"/>
    <mergeCell ref="B102:B104"/>
    <mergeCell ref="B85:M85"/>
    <mergeCell ref="C52:M55"/>
    <mergeCell ref="B56:M56"/>
    <mergeCell ref="C58:M61"/>
    <mergeCell ref="C63:M65"/>
    <mergeCell ref="B79:M79"/>
    <mergeCell ref="L39:L40"/>
    <mergeCell ref="C40:J40"/>
    <mergeCell ref="B37:B38"/>
    <mergeCell ref="C37:J37"/>
    <mergeCell ref="K37:K38"/>
    <mergeCell ref="L37:L38"/>
    <mergeCell ref="C38:J38"/>
    <mergeCell ref="B42:M43"/>
    <mergeCell ref="C45:M46"/>
    <mergeCell ref="C48:M51"/>
    <mergeCell ref="B30:B34"/>
    <mergeCell ref="C30:J33"/>
    <mergeCell ref="K30:K34"/>
    <mergeCell ref="L30:L34"/>
    <mergeCell ref="C34:J34"/>
    <mergeCell ref="B35:B36"/>
    <mergeCell ref="C35:J35"/>
    <mergeCell ref="K35:K36"/>
    <mergeCell ref="L35:L36"/>
    <mergeCell ref="C36:J36"/>
    <mergeCell ref="B39:B40"/>
    <mergeCell ref="C39:J39"/>
    <mergeCell ref="K39:K40"/>
    <mergeCell ref="C17:L17"/>
    <mergeCell ref="C18:L18"/>
    <mergeCell ref="B25:J25"/>
    <mergeCell ref="B26:B29"/>
    <mergeCell ref="C26:J28"/>
    <mergeCell ref="K26:K29"/>
    <mergeCell ref="L26:L29"/>
    <mergeCell ref="C29:J29"/>
    <mergeCell ref="B20:G22"/>
    <mergeCell ref="B23:G23"/>
    <mergeCell ref="A10:N10"/>
    <mergeCell ref="A1:N1"/>
    <mergeCell ref="A7:M7"/>
    <mergeCell ref="B12:M12"/>
    <mergeCell ref="C16:L16"/>
  </mergeCells>
  <conditionalFormatting sqref="B26:L40">
    <cfRule type="expression" dxfId="63" priority="4">
      <formula>$V26=1</formula>
    </cfRule>
  </conditionalFormatting>
  <conditionalFormatting sqref="C103:G124 C127:G128 C132:G153">
    <cfRule type="expression" dxfId="62" priority="3">
      <formula>C$167=1</formula>
    </cfRule>
  </conditionalFormatting>
  <conditionalFormatting sqref="H103:L124">
    <cfRule type="expression" dxfId="61" priority="2">
      <formula>H$167=1</formula>
    </cfRule>
  </conditionalFormatting>
  <conditionalFormatting sqref="C105:G124">
    <cfRule type="expression" dxfId="60" priority="200">
      <formula>U105=1</formula>
    </cfRule>
  </conditionalFormatting>
  <pageMargins left="0.7" right="0.7" top="0.75" bottom="0.75" header="0.3" footer="0.3"/>
  <pageSetup paperSize="9" orientation="portrait" r:id="rId3"/>
  <ignoredErrors>
    <ignoredError sqref="F134:F153 K105:K124"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3673" r:id="rId6" name="Check Box 9">
              <controlPr locked="0" defaultSize="0" autoFill="0" autoLine="0" autoPict="0">
                <anchor moveWithCells="1">
                  <from>
                    <xdr:col>10</xdr:col>
                    <xdr:colOff>190500</xdr:colOff>
                    <xdr:row>27</xdr:row>
                    <xdr:rowOff>0</xdr:rowOff>
                  </from>
                  <to>
                    <xdr:col>10</xdr:col>
                    <xdr:colOff>466725</xdr:colOff>
                    <xdr:row>27</xdr:row>
                    <xdr:rowOff>228600</xdr:rowOff>
                  </to>
                </anchor>
              </controlPr>
            </control>
          </mc:Choice>
        </mc:AlternateContent>
        <mc:AlternateContent xmlns:mc="http://schemas.openxmlformats.org/markup-compatibility/2006">
          <mc:Choice Requires="x14">
            <control shapeId="113674" r:id="rId7" name="Check Box 10">
              <controlPr locked="0" defaultSize="0" autoFill="0" autoLine="0" autoPict="0">
                <anchor moveWithCells="1">
                  <from>
                    <xdr:col>10</xdr:col>
                    <xdr:colOff>180975</xdr:colOff>
                    <xdr:row>31</xdr:row>
                    <xdr:rowOff>123825</xdr:rowOff>
                  </from>
                  <to>
                    <xdr:col>10</xdr:col>
                    <xdr:colOff>457200</xdr:colOff>
                    <xdr:row>31</xdr:row>
                    <xdr:rowOff>352425</xdr:rowOff>
                  </to>
                </anchor>
              </controlPr>
            </control>
          </mc:Choice>
        </mc:AlternateContent>
        <mc:AlternateContent xmlns:mc="http://schemas.openxmlformats.org/markup-compatibility/2006">
          <mc:Choice Requires="x14">
            <control shapeId="113675" r:id="rId8" name="Check Box 11">
              <controlPr locked="0" defaultSize="0" autoFill="0" autoLine="0" autoPict="0">
                <anchor moveWithCells="1">
                  <from>
                    <xdr:col>10</xdr:col>
                    <xdr:colOff>180975</xdr:colOff>
                    <xdr:row>34</xdr:row>
                    <xdr:rowOff>323850</xdr:rowOff>
                  </from>
                  <to>
                    <xdr:col>10</xdr:col>
                    <xdr:colOff>457200</xdr:colOff>
                    <xdr:row>34</xdr:row>
                    <xdr:rowOff>552450</xdr:rowOff>
                  </to>
                </anchor>
              </controlPr>
            </control>
          </mc:Choice>
        </mc:AlternateContent>
        <mc:AlternateContent xmlns:mc="http://schemas.openxmlformats.org/markup-compatibility/2006">
          <mc:Choice Requires="x14">
            <control shapeId="113676" r:id="rId9" name="Check Box 12">
              <controlPr locked="0" defaultSize="0" autoFill="0" autoLine="0" autoPict="0">
                <anchor moveWithCells="1">
                  <from>
                    <xdr:col>10</xdr:col>
                    <xdr:colOff>171450</xdr:colOff>
                    <xdr:row>36</xdr:row>
                    <xdr:rowOff>361950</xdr:rowOff>
                  </from>
                  <to>
                    <xdr:col>10</xdr:col>
                    <xdr:colOff>447675</xdr:colOff>
                    <xdr:row>37</xdr:row>
                    <xdr:rowOff>0</xdr:rowOff>
                  </to>
                </anchor>
              </controlPr>
            </control>
          </mc:Choice>
        </mc:AlternateContent>
        <mc:AlternateContent xmlns:mc="http://schemas.openxmlformats.org/markup-compatibility/2006">
          <mc:Choice Requires="x14">
            <control shapeId="113677" r:id="rId10" name="Check Box 13">
              <controlPr locked="0" defaultSize="0" autoFill="0" autoLine="0" autoPict="0">
                <anchor moveWithCells="1">
                  <from>
                    <xdr:col>10</xdr:col>
                    <xdr:colOff>161925</xdr:colOff>
                    <xdr:row>38</xdr:row>
                    <xdr:rowOff>552450</xdr:rowOff>
                  </from>
                  <to>
                    <xdr:col>10</xdr:col>
                    <xdr:colOff>438150</xdr:colOff>
                    <xdr:row>38</xdr:row>
                    <xdr:rowOff>781050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applyStyles="1" summaryBelow="0" summaryRight="0"/>
  </sheetPr>
  <dimension ref="A1:AR722"/>
  <sheetViews>
    <sheetView showGridLines="0" topLeftCell="B2" zoomScaleNormal="100" zoomScaleSheetLayoutView="100" workbookViewId="0">
      <selection activeCell="C7" sqref="C7"/>
    </sheetView>
  </sheetViews>
  <sheetFormatPr defaultColWidth="9.140625" defaultRowHeight="15"/>
  <cols>
    <col min="1" max="1" width="3.28515625" style="289" customWidth="1"/>
    <col min="2" max="2" width="15.5703125" style="296" customWidth="1"/>
    <col min="3" max="3" width="36.42578125" style="289" customWidth="1"/>
    <col min="4" max="4" width="6" style="289" customWidth="1"/>
    <col min="5" max="5" width="57" style="289" customWidth="1"/>
    <col min="6" max="6" width="12.140625" style="1184" customWidth="1"/>
    <col min="7" max="7" width="5.7109375" style="289" customWidth="1"/>
    <col min="8" max="8" width="9.140625" style="289" customWidth="1"/>
    <col min="9" max="9" width="65" style="289" bestFit="1" customWidth="1"/>
    <col min="10" max="10" width="9.140625" style="289" customWidth="1"/>
    <col min="11" max="11" width="17.85546875" style="289" customWidth="1"/>
    <col min="12" max="12" width="7.5703125" style="333" customWidth="1"/>
    <col min="13" max="13" width="3.28515625" style="289" customWidth="1"/>
    <col min="14" max="15" width="9.140625" style="289" customWidth="1"/>
    <col min="16" max="16" width="24.42578125" style="289" customWidth="1"/>
    <col min="17" max="18" width="8.7109375" style="292" customWidth="1"/>
    <col min="19" max="19" width="8.7109375" style="289" customWidth="1"/>
    <col min="20" max="22" width="8.7109375" style="1184" hidden="1" customWidth="1"/>
    <col min="23" max="23" width="8.7109375" style="289" hidden="1" customWidth="1"/>
    <col min="24" max="24" width="8.7109375" style="1159" hidden="1" customWidth="1"/>
    <col min="25" max="25" width="27.42578125" style="289" hidden="1" customWidth="1"/>
    <col min="26" max="38" width="8.7109375" style="289" hidden="1" customWidth="1"/>
    <col min="39" max="40" width="8.7109375" style="1184" hidden="1" customWidth="1"/>
    <col min="41" max="42" width="8.7109375" style="289" hidden="1" customWidth="1"/>
    <col min="43" max="43" width="21.85546875" style="289" hidden="1" customWidth="1"/>
    <col min="44" max="44" width="8.7109375" style="289" hidden="1" customWidth="1"/>
    <col min="45" max="16380" width="9.140625" style="289" customWidth="1"/>
    <col min="16381" max="16381" width="1" style="289" customWidth="1"/>
    <col min="16382" max="16384" width="6.140625" style="289" customWidth="1"/>
  </cols>
  <sheetData>
    <row r="1" spans="1:44" s="283" customFormat="1" ht="30" customHeight="1">
      <c r="A1" s="1768">
        <v>20</v>
      </c>
      <c r="B1" s="1768"/>
      <c r="C1" s="1768"/>
      <c r="D1" s="1768"/>
      <c r="E1" s="1768"/>
      <c r="F1" s="276"/>
      <c r="G1" s="277"/>
      <c r="H1" s="278"/>
      <c r="I1" s="278"/>
      <c r="J1" s="278"/>
      <c r="K1" s="278"/>
      <c r="L1" s="279"/>
      <c r="M1" s="278"/>
      <c r="N1" s="278"/>
      <c r="O1" s="278"/>
      <c r="P1" s="278"/>
      <c r="Q1" s="280"/>
      <c r="R1" s="280"/>
      <c r="S1" s="281"/>
      <c r="T1" s="282"/>
      <c r="U1" s="282"/>
      <c r="V1" s="282"/>
      <c r="W1" s="282"/>
      <c r="X1" s="1157"/>
      <c r="Y1" s="282"/>
      <c r="Z1" s="282"/>
      <c r="AA1" s="282"/>
      <c r="AB1" s="282"/>
      <c r="AC1" s="282"/>
      <c r="AD1" s="282"/>
      <c r="AE1" s="282"/>
      <c r="AF1" s="282"/>
      <c r="AG1" s="282"/>
      <c r="AH1" s="282"/>
      <c r="AJ1" s="282"/>
      <c r="AK1" s="282"/>
      <c r="AM1" s="282"/>
      <c r="AN1" s="282"/>
      <c r="AO1" s="282"/>
      <c r="AP1" s="282"/>
    </row>
    <row r="2" spans="1:44" s="283" customFormat="1" ht="5.0999999999999996" customHeight="1">
      <c r="A2" s="284"/>
      <c r="B2" s="285"/>
      <c r="C2" s="284"/>
      <c r="D2" s="285"/>
      <c r="E2" s="1185"/>
      <c r="F2" s="286"/>
      <c r="H2" s="287"/>
      <c r="I2" s="287"/>
      <c r="J2" s="287"/>
      <c r="K2" s="287"/>
      <c r="L2" s="288"/>
      <c r="M2" s="287"/>
      <c r="N2" s="287"/>
      <c r="O2" s="287"/>
      <c r="P2" s="287"/>
      <c r="Q2" s="280"/>
      <c r="R2" s="280"/>
      <c r="S2" s="281"/>
      <c r="T2" s="282"/>
      <c r="U2" s="282"/>
      <c r="V2" s="282"/>
      <c r="W2" s="282"/>
      <c r="X2" s="1157"/>
      <c r="Y2" s="282"/>
      <c r="Z2" s="282"/>
      <c r="AA2" s="282"/>
      <c r="AB2" s="282"/>
      <c r="AC2" s="282"/>
      <c r="AD2" s="282"/>
      <c r="AE2" s="282"/>
      <c r="AF2" s="282"/>
      <c r="AG2" s="282"/>
      <c r="AH2" s="282"/>
      <c r="AJ2" s="282"/>
      <c r="AK2" s="282"/>
      <c r="AM2" s="282"/>
      <c r="AN2" s="282"/>
      <c r="AO2" s="282"/>
      <c r="AP2" s="282"/>
    </row>
    <row r="3" spans="1:44">
      <c r="B3" s="290" t="s">
        <v>294</v>
      </c>
      <c r="D3" s="291"/>
      <c r="E3" s="291"/>
      <c r="F3" s="291"/>
      <c r="G3" s="292"/>
      <c r="H3" s="287"/>
      <c r="I3" s="287"/>
      <c r="J3" s="287"/>
      <c r="K3" s="287"/>
      <c r="L3" s="288"/>
      <c r="M3" s="287"/>
      <c r="N3" s="287"/>
      <c r="O3" s="287"/>
      <c r="P3" s="287"/>
      <c r="Q3" s="287"/>
      <c r="R3" s="287"/>
      <c r="S3" s="293"/>
      <c r="T3" s="1183"/>
      <c r="U3" s="1183"/>
      <c r="V3" s="1183"/>
      <c r="W3" s="1183"/>
      <c r="X3" s="1158"/>
      <c r="Y3" s="1183"/>
      <c r="Z3" s="1183"/>
      <c r="AA3" s="1183"/>
      <c r="AB3" s="1183"/>
      <c r="AC3" s="1183"/>
      <c r="AD3" s="1183"/>
      <c r="AE3" s="1183"/>
      <c r="AF3" s="1183"/>
      <c r="AG3" s="1183"/>
      <c r="AH3" s="1183"/>
      <c r="AJ3" s="1183"/>
      <c r="AK3" s="1183"/>
      <c r="AO3" s="1184"/>
      <c r="AP3" s="1184"/>
    </row>
    <row r="4" spans="1:44" ht="3.95" hidden="1" customHeight="1">
      <c r="B4" s="290"/>
      <c r="C4" s="291"/>
      <c r="D4" s="291"/>
      <c r="E4" s="291"/>
      <c r="F4" s="291"/>
      <c r="G4" s="292"/>
      <c r="H4" s="287"/>
      <c r="I4" s="287"/>
      <c r="J4" s="287"/>
      <c r="K4" s="287"/>
      <c r="L4" s="288"/>
      <c r="M4" s="287"/>
      <c r="N4" s="287"/>
      <c r="O4" s="287"/>
      <c r="P4" s="287"/>
      <c r="Q4" s="287"/>
      <c r="R4" s="287"/>
      <c r="S4" s="293"/>
      <c r="T4" s="1183"/>
      <c r="U4" s="1183"/>
      <c r="V4" s="1183"/>
      <c r="W4" s="293"/>
      <c r="X4" s="1158"/>
      <c r="Y4" s="292"/>
      <c r="Z4" s="292"/>
      <c r="AA4" s="293"/>
      <c r="AB4" s="292"/>
      <c r="AC4" s="292"/>
      <c r="AJ4" s="294" t="s">
        <v>322</v>
      </c>
      <c r="AK4" s="294"/>
      <c r="AO4" s="1184"/>
      <c r="AP4" s="1184"/>
    </row>
    <row r="5" spans="1:44" ht="15" customHeight="1">
      <c r="A5" s="284"/>
      <c r="B5" s="290" t="s">
        <v>267</v>
      </c>
      <c r="C5" s="295"/>
      <c r="D5" s="295"/>
      <c r="E5" s="295"/>
      <c r="F5" s="291"/>
      <c r="G5" s="292"/>
      <c r="I5" s="287"/>
      <c r="J5" s="287"/>
      <c r="K5" s="287"/>
      <c r="L5" s="288"/>
      <c r="M5" s="287"/>
      <c r="N5" s="287"/>
      <c r="O5" s="287"/>
      <c r="P5" s="287"/>
      <c r="Q5" s="287"/>
      <c r="R5" s="287"/>
      <c r="S5" s="293"/>
      <c r="AJ5" s="294" t="s">
        <v>323</v>
      </c>
      <c r="AK5" s="294"/>
      <c r="AO5" s="1184"/>
      <c r="AP5" s="1184"/>
    </row>
    <row r="6" spans="1:44" ht="5.0999999999999996" customHeight="1">
      <c r="C6" s="295"/>
      <c r="D6" s="295"/>
      <c r="E6" s="295"/>
      <c r="G6" s="292"/>
      <c r="H6" s="297"/>
      <c r="I6" s="298"/>
      <c r="J6" s="299"/>
      <c r="K6" s="299"/>
      <c r="L6" s="300"/>
      <c r="M6" s="301"/>
      <c r="N6" s="302"/>
      <c r="O6" s="299"/>
      <c r="P6" s="299"/>
      <c r="Q6" s="299"/>
      <c r="S6" s="299"/>
      <c r="AJ6" s="294" t="s">
        <v>325</v>
      </c>
      <c r="AK6" s="294"/>
      <c r="AO6" s="1184"/>
      <c r="AP6" s="1184"/>
    </row>
    <row r="7" spans="1:44" ht="15" customHeight="1">
      <c r="A7" s="305"/>
      <c r="B7" s="306" t="s">
        <v>153</v>
      </c>
      <c r="C7" s="1051" t="s">
        <v>156</v>
      </c>
      <c r="D7" s="1769" t="s">
        <v>312</v>
      </c>
      <c r="E7" s="1769"/>
      <c r="G7" s="292"/>
      <c r="H7" s="1767" t="s">
        <v>1150</v>
      </c>
      <c r="I7" s="1767"/>
      <c r="J7" s="1767"/>
      <c r="K7" s="1767"/>
      <c r="L7" s="1767"/>
      <c r="M7" s="1767"/>
      <c r="N7" s="1767"/>
      <c r="O7" s="1767"/>
      <c r="P7" s="1767"/>
      <c r="Q7" s="298"/>
      <c r="R7" s="298"/>
      <c r="S7" s="293"/>
      <c r="AJ7" s="294" t="s">
        <v>326</v>
      </c>
      <c r="AK7" s="294"/>
      <c r="AO7" s="1184"/>
      <c r="AP7" s="1184"/>
      <c r="AQ7" s="307">
        <f>MATCH(C7,DPagalb1!D8:D10,0)</f>
        <v>1</v>
      </c>
      <c r="AR7" s="307" t="str">
        <f>INDEX(DPagalb1!D8:D10,AQ7,1)</f>
        <v>TP</v>
      </c>
    </row>
    <row r="8" spans="1:44" ht="15" customHeight="1">
      <c r="C8" s="308"/>
      <c r="D8" s="1769"/>
      <c r="E8" s="1769"/>
      <c r="G8" s="292"/>
      <c r="H8" s="1767"/>
      <c r="I8" s="1767"/>
      <c r="J8" s="1767"/>
      <c r="K8" s="1767"/>
      <c r="L8" s="1767"/>
      <c r="M8" s="1767"/>
      <c r="N8" s="1767"/>
      <c r="O8" s="1767"/>
      <c r="P8" s="1767"/>
      <c r="Q8" s="298"/>
      <c r="R8" s="298"/>
      <c r="S8" s="293"/>
      <c r="AJ8" s="294" t="s">
        <v>327</v>
      </c>
      <c r="AK8" s="294"/>
      <c r="AO8" s="1184"/>
      <c r="AP8" s="1184"/>
    </row>
    <row r="9" spans="1:44">
      <c r="C9" s="308"/>
      <c r="D9" s="1769"/>
      <c r="E9" s="1769"/>
      <c r="G9" s="292"/>
      <c r="L9" s="309"/>
      <c r="Q9" s="310"/>
      <c r="R9" s="310"/>
      <c r="S9" s="293"/>
      <c r="T9" s="1183"/>
      <c r="U9" s="1183"/>
      <c r="V9" s="1183"/>
      <c r="W9" s="293"/>
      <c r="X9" s="1158"/>
      <c r="Y9" s="292"/>
      <c r="Z9" s="292"/>
      <c r="AA9" s="293"/>
      <c r="AB9" s="292"/>
      <c r="AC9" s="292"/>
      <c r="AO9" s="1184"/>
      <c r="AP9" s="1184"/>
    </row>
    <row r="10" spans="1:44" ht="12.75" customHeight="1">
      <c r="C10" s="308"/>
      <c r="D10" s="296"/>
      <c r="E10" s="292"/>
      <c r="G10" s="292"/>
      <c r="L10" s="309"/>
      <c r="M10" s="301"/>
      <c r="Q10" s="310"/>
      <c r="R10" s="310"/>
      <c r="S10" s="293"/>
      <c r="T10" s="303"/>
      <c r="U10" s="1183"/>
      <c r="V10" s="1183"/>
      <c r="W10" s="293"/>
      <c r="X10" s="1158"/>
      <c r="Y10" s="292"/>
      <c r="Z10" s="292"/>
      <c r="AA10" s="293"/>
      <c r="AB10" s="292"/>
      <c r="AC10" s="292"/>
      <c r="AE10" s="304" t="s">
        <v>400</v>
      </c>
      <c r="AJ10" s="1183" t="b">
        <v>1</v>
      </c>
      <c r="AK10" s="289">
        <v>3</v>
      </c>
      <c r="AO10" s="1184"/>
      <c r="AP10" s="1184"/>
    </row>
    <row r="11" spans="1:44" ht="15" customHeight="1">
      <c r="B11" s="302" t="s">
        <v>639</v>
      </c>
      <c r="G11" s="292"/>
      <c r="H11" s="302" t="s">
        <v>640</v>
      </c>
      <c r="I11" s="298"/>
      <c r="J11" s="298"/>
      <c r="K11" s="298"/>
      <c r="L11" s="312"/>
      <c r="M11" s="292"/>
      <c r="N11" s="302" t="s">
        <v>641</v>
      </c>
      <c r="O11" s="298"/>
      <c r="P11" s="298"/>
      <c r="Q11" s="310"/>
      <c r="R11" s="310"/>
      <c r="S11" s="293"/>
      <c r="T11" s="1183"/>
      <c r="U11" s="1183"/>
      <c r="V11" s="1183"/>
      <c r="W11" s="293"/>
      <c r="X11" s="1158"/>
      <c r="Y11" s="292"/>
      <c r="Z11" s="292"/>
      <c r="AA11" s="293"/>
      <c r="AB11" s="292"/>
      <c r="AC11" s="292"/>
      <c r="AE11" s="304" t="s">
        <v>399</v>
      </c>
      <c r="AJ11" s="289" t="b">
        <v>0</v>
      </c>
      <c r="AK11" s="289">
        <v>1</v>
      </c>
      <c r="AO11" s="1184"/>
      <c r="AP11" s="1184"/>
    </row>
    <row r="12" spans="1:44" ht="15" customHeight="1">
      <c r="A12" s="1754" t="s">
        <v>638</v>
      </c>
      <c r="B12" s="1755"/>
      <c r="C12" s="1755"/>
      <c r="D12" s="1755"/>
      <c r="E12" s="1756"/>
      <c r="F12" s="1752" t="s">
        <v>295</v>
      </c>
      <c r="G12" s="292"/>
      <c r="H12" s="1686" t="s">
        <v>213</v>
      </c>
      <c r="I12" s="1687"/>
      <c r="J12" s="1687"/>
      <c r="K12" s="1688"/>
      <c r="L12" s="315"/>
      <c r="M12" s="292"/>
      <c r="N12" s="1746" t="s">
        <v>212</v>
      </c>
      <c r="O12" s="1746"/>
      <c r="P12" s="1746"/>
      <c r="Q12" s="310"/>
      <c r="R12" s="310"/>
      <c r="S12" s="293"/>
      <c r="T12" s="1183" t="str">
        <f>DPagalb1!D8</f>
        <v>TP</v>
      </c>
      <c r="U12" s="1183" t="str">
        <f>DPagalb1!D9</f>
        <v>TP + Ranga</v>
      </c>
      <c r="V12" s="1183" t="str">
        <f>DPagalb1!D10</f>
        <v>Ranga</v>
      </c>
      <c r="W12" s="293"/>
      <c r="X12" s="1158"/>
      <c r="Y12" s="292"/>
      <c r="Z12" s="292"/>
      <c r="AA12" s="293"/>
      <c r="AB12" s="292"/>
      <c r="AC12" s="292"/>
      <c r="AE12" s="304" t="s">
        <v>401</v>
      </c>
      <c r="AG12" s="1184" t="s">
        <v>402</v>
      </c>
      <c r="AJ12" s="289" t="s">
        <v>319</v>
      </c>
      <c r="AM12" s="1184" t="s">
        <v>318</v>
      </c>
      <c r="AO12" s="1184" t="s">
        <v>1283</v>
      </c>
      <c r="AP12" s="1184"/>
    </row>
    <row r="13" spans="1:44" ht="15" customHeight="1">
      <c r="A13" s="1757"/>
      <c r="B13" s="1758"/>
      <c r="C13" s="1758"/>
      <c r="D13" s="1758"/>
      <c r="E13" s="1759"/>
      <c r="F13" s="1753"/>
      <c r="G13" s="292"/>
      <c r="H13" s="1747" t="s">
        <v>642</v>
      </c>
      <c r="I13" s="1747"/>
      <c r="J13" s="1748" t="s">
        <v>643</v>
      </c>
      <c r="K13" s="1701" t="s">
        <v>295</v>
      </c>
      <c r="L13" s="315"/>
      <c r="M13" s="316"/>
      <c r="N13" s="1178" t="s">
        <v>24</v>
      </c>
      <c r="O13" s="1606" t="s">
        <v>644</v>
      </c>
      <c r="P13" s="1607"/>
      <c r="Q13" s="310"/>
      <c r="R13" s="310"/>
      <c r="S13" s="293"/>
      <c r="T13" s="289"/>
      <c r="W13" s="293"/>
      <c r="X13" s="1158"/>
      <c r="Y13" s="292"/>
      <c r="Z13" s="1183" t="s">
        <v>398</v>
      </c>
      <c r="AA13" s="293"/>
      <c r="AB13" s="1183" t="s">
        <v>317</v>
      </c>
      <c r="AC13" s="1183" t="s">
        <v>320</v>
      </c>
      <c r="AD13" s="1183" t="s">
        <v>321</v>
      </c>
      <c r="AE13" s="1183" t="s">
        <v>324</v>
      </c>
      <c r="AI13" s="289" t="s">
        <v>348</v>
      </c>
      <c r="AO13" s="1184"/>
      <c r="AP13" s="1184"/>
    </row>
    <row r="14" spans="1:44" ht="15" customHeight="1">
      <c r="A14" s="133" t="s">
        <v>1</v>
      </c>
      <c r="B14" s="134" t="s">
        <v>12</v>
      </c>
      <c r="C14" s="1134" t="s">
        <v>1001</v>
      </c>
      <c r="D14" s="1135"/>
      <c r="E14" s="1136"/>
      <c r="F14" s="146"/>
      <c r="G14" s="292"/>
      <c r="H14" s="1747"/>
      <c r="I14" s="1747"/>
      <c r="J14" s="1749"/>
      <c r="K14" s="1702"/>
      <c r="L14" s="315"/>
      <c r="M14" s="316"/>
      <c r="N14" s="1179"/>
      <c r="O14" s="1608"/>
      <c r="P14" s="1609"/>
      <c r="Q14" s="310"/>
      <c r="R14" s="310"/>
      <c r="S14" s="293"/>
      <c r="U14" s="1183"/>
      <c r="V14" s="1183"/>
      <c r="W14" s="293"/>
      <c r="X14" s="1158"/>
      <c r="Y14" s="292"/>
      <c r="Z14" s="292"/>
      <c r="AA14" s="293"/>
      <c r="AB14" s="1183">
        <v>1</v>
      </c>
      <c r="AC14" s="1183">
        <v>2</v>
      </c>
      <c r="AD14" s="1183">
        <v>3</v>
      </c>
      <c r="AE14" s="311">
        <v>4</v>
      </c>
      <c r="AI14" s="307">
        <f>IFERROR(MATCH(AQ14,$I$15:$I$60,0),"")</f>
        <v>1</v>
      </c>
      <c r="AJ14" s="307" t="b">
        <f>IF(AI14="","",INDEX($Z$15:$Z$64,AI14,1))</f>
        <v>0</v>
      </c>
      <c r="AK14" s="307">
        <f>IF(AJ14=FALSE,$AK$11,$AK$10)</f>
        <v>1</v>
      </c>
      <c r="AM14" s="317">
        <f>IFERROR(INDEX($T$15:$V$64,MATCH(AQ14,$I$15:$I$60,0),$AQ$7),1)</f>
        <v>0</v>
      </c>
      <c r="AN14" s="317">
        <f>AM14</f>
        <v>0</v>
      </c>
      <c r="AO14" s="317">
        <f>IF(AN14=0,1,"")</f>
        <v>1</v>
      </c>
      <c r="AP14" s="1184">
        <v>1</v>
      </c>
      <c r="AQ14" s="307" t="str">
        <f t="shared" ref="AQ14:AQ77" si="0">C14</f>
        <v>Darbo užmokestis (Paprastasis remontas)</v>
      </c>
      <c r="AR14" s="307" t="s">
        <v>308</v>
      </c>
    </row>
    <row r="15" spans="1:44" ht="15" customHeight="1">
      <c r="A15" s="1773"/>
      <c r="B15" s="1615" t="s">
        <v>152</v>
      </c>
      <c r="C15" s="1618" t="s">
        <v>1002</v>
      </c>
      <c r="D15" s="1619"/>
      <c r="E15" s="1620"/>
      <c r="F15" s="1140" t="str">
        <f>IF(AO14=1,"",IF(AJ14=TRUE,$AJ$4,""))</f>
        <v/>
      </c>
      <c r="G15" s="292"/>
      <c r="H15" s="1037">
        <v>1.1000000000000001</v>
      </c>
      <c r="I15" s="325" t="str">
        <f>C14</f>
        <v>Darbo užmokestis (Paprastasis remontas)</v>
      </c>
      <c r="J15" s="1035"/>
      <c r="K15" s="1036" t="str">
        <f t="shared" ref="K15" si="1">IFERROR(IF(AC15=1,"",IF(AD15=$AK$10,$AJ$5,"")),"")</f>
        <v/>
      </c>
      <c r="L15" s="319" t="str">
        <f t="shared" ref="L15" si="2">IFERROR(IF(AND(J15="",K15=$AJ$5),$AJ$6,IF(AND(J15&gt;0,AE15=$AK$11),$AJ$7,IF(AND(AC15=1,AD15=$AK$10),$AJ$8,""))),"")</f>
        <v/>
      </c>
      <c r="M15" s="316"/>
      <c r="N15" s="320">
        <f>100-SUM(AG15:AG64)</f>
        <v>100</v>
      </c>
      <c r="O15" s="1610"/>
      <c r="P15" s="1611"/>
      <c r="Q15" s="310"/>
      <c r="R15" s="310"/>
      <c r="S15" s="293"/>
      <c r="T15" s="313"/>
      <c r="U15" s="313" t="s">
        <v>308</v>
      </c>
      <c r="V15" s="313" t="s">
        <v>308</v>
      </c>
      <c r="W15" s="293"/>
      <c r="X15" s="1160">
        <f t="shared" ref="X15:X39" si="3">H15</f>
        <v>1.1000000000000001</v>
      </c>
      <c r="Y15" s="314" t="str">
        <f t="shared" ref="Y15:Y39" si="4">I15</f>
        <v>Darbo užmokestis (Paprastasis remontas)</v>
      </c>
      <c r="Z15" s="235" t="b">
        <v>0</v>
      </c>
      <c r="AA15" s="293"/>
      <c r="AB15" s="307">
        <f t="shared" ref="AB15:AB39" si="5">MATCH(I15,$AQ$14:$AQ$1088,0)</f>
        <v>1</v>
      </c>
      <c r="AC15" s="307">
        <f t="shared" ref="AC15:AC39" si="6">INDEX($AO$14:$AO$1088,AB15,1)</f>
        <v>1</v>
      </c>
      <c r="AD15" s="307">
        <f t="shared" ref="AD15:AD39" si="7">INDEX($AK$14:$AK$1088,AB15,1)</f>
        <v>1</v>
      </c>
      <c r="AE15" s="307">
        <f t="shared" ref="AE15" si="8">IF(AC15=1,1,IF(AD15=$AK$10,0,1))</f>
        <v>1</v>
      </c>
      <c r="AF15" s="307" t="str">
        <f t="shared" ref="AF15" si="9">K15</f>
        <v/>
      </c>
      <c r="AG15" s="307">
        <f t="shared" ref="AG15" si="10">IFERROR(IF(AE15=1,0,J15),0)</f>
        <v>0</v>
      </c>
      <c r="AI15" s="307" t="str">
        <f t="shared" ref="AI15" si="11">IFERROR(MATCH(AQ15,$I$15:$I$60,0),"")</f>
        <v/>
      </c>
      <c r="AJ15" s="307" t="str">
        <f t="shared" ref="AJ15:AJ78" si="12">IF(AI15="","",INDEX($Z$15:$Z$64,AI15,1))</f>
        <v/>
      </c>
      <c r="AK15" s="307">
        <f t="shared" ref="AK15:AK78" si="13">IF(AJ15="",AK14,IF(AJ15=FALSE,$AK$11,$AK$10))</f>
        <v>1</v>
      </c>
      <c r="AM15" s="317">
        <f t="shared" ref="AM15:AM78" si="14">IFERROR(INDEX($T$15:$V$39,MATCH(AQ15,$I$15:$I$39,0),$AQ$7),1)</f>
        <v>1</v>
      </c>
      <c r="AN15" s="317">
        <f t="shared" ref="AN15" si="15">IF(AM15=1,AN14,AM15)</f>
        <v>0</v>
      </c>
      <c r="AO15" s="317">
        <f t="shared" ref="AO15" si="16">IF(AN15=0,1,"")</f>
        <v>1</v>
      </c>
      <c r="AP15" s="1184">
        <f>AP14+1</f>
        <v>2</v>
      </c>
      <c r="AQ15" s="307" t="str">
        <f t="shared" si="0"/>
        <v>Kriterijus skirtas išrinkti ekonomiškai naudingiausią pasiūlymą pagal socialines ir sąžiningos prekybos sąlygas, vertinant, kiek tiekėjo siūlomas atlyginimas sutartį vykdysiantiems darbuotojams viršija Lietuvos Respublikoje nustatytą minimalų darbo užmokestį.</v>
      </c>
      <c r="AR15" s="307" t="s">
        <v>308</v>
      </c>
    </row>
    <row r="16" spans="1:44" ht="15" customHeight="1">
      <c r="A16" s="1774"/>
      <c r="B16" s="1616"/>
      <c r="C16" s="1621"/>
      <c r="D16" s="1622"/>
      <c r="E16" s="1623"/>
      <c r="F16" s="1137"/>
      <c r="G16" s="292"/>
      <c r="H16" s="1037" t="s">
        <v>1256</v>
      </c>
      <c r="I16" s="318" t="str">
        <f>C32</f>
        <v>Darbo užmokestis (Nauja statyba, rekonstrukcija, kapitalinis remontas)</v>
      </c>
      <c r="J16" s="1035"/>
      <c r="K16" s="1036" t="str">
        <f t="shared" ref="K16:K39" si="17">IFERROR(IF(AC16=1,"",IF(AD16=$AK$10,$AJ$5,"")),"")</f>
        <v/>
      </c>
      <c r="L16" s="319" t="str">
        <f t="shared" ref="L16:L39" si="18">IFERROR(IF(AND(J16="",K16=$AJ$5),$AJ$6,IF(AND(J16&gt;0,AE16=$AK$11),$AJ$7,IF(AND(AC16=1,AD16=$AK$10),$AJ$8,""))),"")</f>
        <v/>
      </c>
      <c r="M16" s="316"/>
      <c r="N16" s="459"/>
      <c r="O16" s="323"/>
      <c r="P16" s="323"/>
      <c r="Q16" s="310"/>
      <c r="R16" s="310"/>
      <c r="S16" s="293"/>
      <c r="T16" s="313"/>
      <c r="U16" s="313" t="s">
        <v>308</v>
      </c>
      <c r="V16" s="313" t="s">
        <v>308</v>
      </c>
      <c r="W16" s="293"/>
      <c r="X16" s="1160" t="str">
        <f t="shared" si="3"/>
        <v>1.2.</v>
      </c>
      <c r="Y16" s="314" t="str">
        <f t="shared" si="4"/>
        <v>Darbo užmokestis (Nauja statyba, rekonstrukcija, kapitalinis remontas)</v>
      </c>
      <c r="Z16" s="235" t="b">
        <v>0</v>
      </c>
      <c r="AA16" s="293"/>
      <c r="AB16" s="307">
        <f t="shared" si="5"/>
        <v>19</v>
      </c>
      <c r="AC16" s="307">
        <f t="shared" si="6"/>
        <v>1</v>
      </c>
      <c r="AD16" s="307">
        <f t="shared" si="7"/>
        <v>1</v>
      </c>
      <c r="AE16" s="307">
        <f t="shared" ref="AE16:AE39" si="19">IF(AC16=1,1,IF(AD16=$AK$10,0,1))</f>
        <v>1</v>
      </c>
      <c r="AF16" s="307" t="str">
        <f t="shared" ref="AF16:AF39" si="20">K16</f>
        <v/>
      </c>
      <c r="AG16" s="307">
        <f t="shared" ref="AG16:AG39" si="21">IFERROR(IF(AE16=1,0,J16),0)</f>
        <v>0</v>
      </c>
      <c r="AI16" s="307" t="str">
        <f t="shared" ref="AI16:AI79" si="22">IFERROR(MATCH(AQ16,$I$15:$I$60,0),"")</f>
        <v/>
      </c>
      <c r="AJ16" s="307" t="str">
        <f t="shared" si="12"/>
        <v/>
      </c>
      <c r="AK16" s="307">
        <f t="shared" si="13"/>
        <v>1</v>
      </c>
      <c r="AM16" s="317">
        <f t="shared" si="14"/>
        <v>1</v>
      </c>
      <c r="AN16" s="317">
        <f t="shared" ref="AN16:AN79" si="23">IF(AM16=1,AN15,AM16)</f>
        <v>0</v>
      </c>
      <c r="AO16" s="317">
        <f t="shared" ref="AO16:AO79" si="24">IF(AN16=0,1,"")</f>
        <v>1</v>
      </c>
      <c r="AP16" s="1184">
        <f t="shared" ref="AP16:AP79" si="25">AP15+1</f>
        <v>3</v>
      </c>
      <c r="AQ16" s="307">
        <f t="shared" si="0"/>
        <v>0</v>
      </c>
      <c r="AR16" s="307" t="s">
        <v>308</v>
      </c>
    </row>
    <row r="17" spans="1:44" ht="15" customHeight="1">
      <c r="A17" s="1774"/>
      <c r="B17" s="1616"/>
      <c r="C17" s="1621"/>
      <c r="D17" s="1622"/>
      <c r="E17" s="1623"/>
      <c r="F17" s="1137"/>
      <c r="G17" s="292"/>
      <c r="H17" s="1037">
        <v>2</v>
      </c>
      <c r="I17" s="318" t="str">
        <f>C57</f>
        <v>Aplinkosaugos charakteristikos</v>
      </c>
      <c r="J17" s="1035"/>
      <c r="K17" s="1036" t="str">
        <f t="shared" si="17"/>
        <v/>
      </c>
      <c r="L17" s="319" t="str">
        <f t="shared" si="18"/>
        <v/>
      </c>
      <c r="M17" s="316"/>
      <c r="N17" s="459"/>
      <c r="O17" s="323"/>
      <c r="P17" s="323"/>
      <c r="Q17" s="310"/>
      <c r="R17" s="310"/>
      <c r="S17" s="293"/>
      <c r="T17" s="313"/>
      <c r="U17" s="313" t="s">
        <v>308</v>
      </c>
      <c r="V17" s="313" t="s">
        <v>308</v>
      </c>
      <c r="W17" s="293"/>
      <c r="X17" s="1160">
        <f t="shared" si="3"/>
        <v>2</v>
      </c>
      <c r="Y17" s="314" t="str">
        <f t="shared" si="4"/>
        <v>Aplinkosaugos charakteristikos</v>
      </c>
      <c r="Z17" s="235" t="b">
        <v>0</v>
      </c>
      <c r="AA17" s="293"/>
      <c r="AB17" s="307">
        <f t="shared" si="5"/>
        <v>44</v>
      </c>
      <c r="AC17" s="307">
        <f t="shared" si="6"/>
        <v>1</v>
      </c>
      <c r="AD17" s="307">
        <f t="shared" si="7"/>
        <v>1</v>
      </c>
      <c r="AE17" s="307">
        <f t="shared" si="19"/>
        <v>1</v>
      </c>
      <c r="AF17" s="307" t="str">
        <f t="shared" si="20"/>
        <v/>
      </c>
      <c r="AG17" s="307">
        <f t="shared" si="21"/>
        <v>0</v>
      </c>
      <c r="AI17" s="307" t="str">
        <f t="shared" si="22"/>
        <v/>
      </c>
      <c r="AJ17" s="307" t="str">
        <f t="shared" si="12"/>
        <v/>
      </c>
      <c r="AK17" s="307">
        <f t="shared" si="13"/>
        <v>1</v>
      </c>
      <c r="AM17" s="317">
        <f t="shared" si="14"/>
        <v>1</v>
      </c>
      <c r="AN17" s="317">
        <f t="shared" si="23"/>
        <v>0</v>
      </c>
      <c r="AO17" s="317">
        <f t="shared" si="24"/>
        <v>1</v>
      </c>
      <c r="AP17" s="1184">
        <f t="shared" si="25"/>
        <v>4</v>
      </c>
      <c r="AQ17" s="307">
        <f t="shared" si="0"/>
        <v>0</v>
      </c>
      <c r="AR17" s="307" t="s">
        <v>308</v>
      </c>
    </row>
    <row r="18" spans="1:44" ht="13.5" customHeight="1">
      <c r="A18" s="1774"/>
      <c r="B18" s="1617"/>
      <c r="C18" s="1621"/>
      <c r="D18" s="1622"/>
      <c r="E18" s="1623"/>
      <c r="F18" s="1137"/>
      <c r="G18" s="292"/>
      <c r="H18" s="1037">
        <v>3</v>
      </c>
      <c r="I18" s="318" t="str">
        <f>C92</f>
        <v>Darbuotojų patirtis (TP)</v>
      </c>
      <c r="J18" s="1035"/>
      <c r="K18" s="1036" t="str">
        <f t="shared" si="17"/>
        <v/>
      </c>
      <c r="L18" s="319" t="str">
        <f t="shared" si="18"/>
        <v/>
      </c>
      <c r="M18" s="316"/>
      <c r="N18" s="459"/>
      <c r="O18" s="323"/>
      <c r="P18" s="323"/>
      <c r="Q18" s="310"/>
      <c r="R18" s="310"/>
      <c r="S18" s="293"/>
      <c r="T18" s="313" t="s">
        <v>308</v>
      </c>
      <c r="U18" s="313"/>
      <c r="V18" s="313"/>
      <c r="W18" s="293"/>
      <c r="X18" s="1160">
        <f t="shared" si="3"/>
        <v>3</v>
      </c>
      <c r="Y18" s="314" t="str">
        <f t="shared" si="4"/>
        <v>Darbuotojų patirtis (TP)</v>
      </c>
      <c r="Z18" s="235" t="b">
        <v>0</v>
      </c>
      <c r="AA18" s="293"/>
      <c r="AB18" s="307">
        <f t="shared" si="5"/>
        <v>79</v>
      </c>
      <c r="AC18" s="307" t="str">
        <f t="shared" si="6"/>
        <v/>
      </c>
      <c r="AD18" s="307">
        <f t="shared" si="7"/>
        <v>1</v>
      </c>
      <c r="AE18" s="307">
        <f t="shared" si="19"/>
        <v>1</v>
      </c>
      <c r="AF18" s="307" t="str">
        <f t="shared" si="20"/>
        <v/>
      </c>
      <c r="AG18" s="307">
        <f t="shared" si="21"/>
        <v>0</v>
      </c>
      <c r="AI18" s="307" t="str">
        <f t="shared" si="22"/>
        <v/>
      </c>
      <c r="AJ18" s="307" t="str">
        <f t="shared" si="12"/>
        <v/>
      </c>
      <c r="AK18" s="307">
        <f t="shared" si="13"/>
        <v>1</v>
      </c>
      <c r="AM18" s="317">
        <f t="shared" si="14"/>
        <v>1</v>
      </c>
      <c r="AN18" s="317">
        <f t="shared" si="23"/>
        <v>0</v>
      </c>
      <c r="AO18" s="317">
        <f t="shared" si="24"/>
        <v>1</v>
      </c>
      <c r="AP18" s="1184">
        <f t="shared" si="25"/>
        <v>5</v>
      </c>
      <c r="AQ18" s="307">
        <f t="shared" si="0"/>
        <v>0</v>
      </c>
      <c r="AR18" s="307" t="s">
        <v>308</v>
      </c>
    </row>
    <row r="19" spans="1:44" ht="15" customHeight="1">
      <c r="A19" s="1774"/>
      <c r="B19" s="1624" t="s">
        <v>149</v>
      </c>
      <c r="C19" s="1080" t="s">
        <v>1004</v>
      </c>
      <c r="D19" s="1081"/>
      <c r="E19" s="1082"/>
      <c r="F19" s="1138"/>
      <c r="G19" s="292"/>
      <c r="H19" s="1037">
        <v>4</v>
      </c>
      <c r="I19" s="318" t="str">
        <f>C103</f>
        <v>Darbuotojų patirtis (TP+ranga)</v>
      </c>
      <c r="J19" s="1035"/>
      <c r="K19" s="1036" t="str">
        <f t="shared" si="17"/>
        <v/>
      </c>
      <c r="L19" s="319" t="str">
        <f t="shared" si="18"/>
        <v/>
      </c>
      <c r="M19" s="316"/>
      <c r="N19" s="459"/>
      <c r="O19" s="323"/>
      <c r="P19" s="323"/>
      <c r="Q19" s="310"/>
      <c r="R19" s="310"/>
      <c r="S19" s="293"/>
      <c r="T19" s="313"/>
      <c r="U19" s="313" t="s">
        <v>308</v>
      </c>
      <c r="V19" s="313"/>
      <c r="W19" s="293"/>
      <c r="X19" s="1160">
        <f t="shared" si="3"/>
        <v>4</v>
      </c>
      <c r="Y19" s="314" t="str">
        <f t="shared" si="4"/>
        <v>Darbuotojų patirtis (TP+ranga)</v>
      </c>
      <c r="Z19" s="235" t="b">
        <v>0</v>
      </c>
      <c r="AA19" s="293"/>
      <c r="AB19" s="307">
        <f t="shared" si="5"/>
        <v>90</v>
      </c>
      <c r="AC19" s="307">
        <f t="shared" si="6"/>
        <v>1</v>
      </c>
      <c r="AD19" s="307">
        <f t="shared" si="7"/>
        <v>1</v>
      </c>
      <c r="AE19" s="307">
        <f t="shared" si="19"/>
        <v>1</v>
      </c>
      <c r="AF19" s="307" t="str">
        <f t="shared" si="20"/>
        <v/>
      </c>
      <c r="AG19" s="307">
        <f t="shared" si="21"/>
        <v>0</v>
      </c>
      <c r="AI19" s="307" t="str">
        <f t="shared" si="22"/>
        <v/>
      </c>
      <c r="AJ19" s="307" t="str">
        <f t="shared" si="12"/>
        <v/>
      </c>
      <c r="AK19" s="307">
        <f t="shared" si="13"/>
        <v>1</v>
      </c>
      <c r="AM19" s="317">
        <f t="shared" si="14"/>
        <v>1</v>
      </c>
      <c r="AN19" s="317">
        <f t="shared" si="23"/>
        <v>0</v>
      </c>
      <c r="AO19" s="317">
        <f t="shared" si="24"/>
        <v>1</v>
      </c>
      <c r="AP19" s="1184">
        <f t="shared" si="25"/>
        <v>6</v>
      </c>
      <c r="AQ19" s="307" t="str">
        <f t="shared" si="0"/>
        <v xml:space="preserve">Pasirinkimas:            </v>
      </c>
      <c r="AR19" s="307" t="s">
        <v>308</v>
      </c>
    </row>
    <row r="20" spans="1:44" ht="15" customHeight="1">
      <c r="A20" s="1774"/>
      <c r="B20" s="1625"/>
      <c r="C20" s="1649" t="s">
        <v>1005</v>
      </c>
      <c r="D20" s="1650"/>
      <c r="E20" s="1651"/>
      <c r="F20" s="1138"/>
      <c r="G20" s="292"/>
      <c r="H20" s="1037">
        <v>5</v>
      </c>
      <c r="I20" s="318" t="str">
        <f>C116</f>
        <v>Darbuotojų patirtis (ranga)</v>
      </c>
      <c r="J20" s="1035"/>
      <c r="K20" s="1036" t="str">
        <f t="shared" si="17"/>
        <v/>
      </c>
      <c r="L20" s="319" t="str">
        <f t="shared" si="18"/>
        <v/>
      </c>
      <c r="M20" s="316"/>
      <c r="N20" s="459"/>
      <c r="O20" s="323"/>
      <c r="P20" s="323"/>
      <c r="Q20" s="310"/>
      <c r="R20" s="310"/>
      <c r="S20" s="293"/>
      <c r="T20" s="313"/>
      <c r="U20" s="313"/>
      <c r="V20" s="313" t="s">
        <v>308</v>
      </c>
      <c r="W20" s="293"/>
      <c r="X20" s="1160">
        <f t="shared" si="3"/>
        <v>5</v>
      </c>
      <c r="Y20" s="314" t="str">
        <f t="shared" si="4"/>
        <v>Darbuotojų patirtis (ranga)</v>
      </c>
      <c r="Z20" s="235" t="b">
        <v>0</v>
      </c>
      <c r="AA20" s="293"/>
      <c r="AB20" s="307">
        <f t="shared" si="5"/>
        <v>103</v>
      </c>
      <c r="AC20" s="307">
        <f t="shared" si="6"/>
        <v>1</v>
      </c>
      <c r="AD20" s="307">
        <f t="shared" si="7"/>
        <v>1</v>
      </c>
      <c r="AE20" s="307">
        <f t="shared" si="19"/>
        <v>1</v>
      </c>
      <c r="AF20" s="307" t="str">
        <f t="shared" si="20"/>
        <v/>
      </c>
      <c r="AG20" s="307">
        <f t="shared" si="21"/>
        <v>0</v>
      </c>
      <c r="AI20" s="307" t="str">
        <f t="shared" si="22"/>
        <v/>
      </c>
      <c r="AJ20" s="307" t="str">
        <f t="shared" si="12"/>
        <v/>
      </c>
      <c r="AK20" s="307">
        <f t="shared" si="13"/>
        <v>1</v>
      </c>
      <c r="AM20" s="317">
        <f t="shared" si="14"/>
        <v>1</v>
      </c>
      <c r="AN20" s="317">
        <f t="shared" si="23"/>
        <v>0</v>
      </c>
      <c r="AO20" s="317">
        <f t="shared" si="24"/>
        <v>1</v>
      </c>
      <c r="AP20" s="1184">
        <f t="shared" si="25"/>
        <v>7</v>
      </c>
      <c r="AQ20" s="307" t="str">
        <f t="shared" si="0"/>
        <v>Siekiant efektyvesnio ir užtikrinančio socialiai atsakingesnio sąžiningos prekybos  vertinimo, rekomenduojame vertinti sutartį vykdysiančių darbuotojų darbo užmokestį, neįtraukiant į šį vertinimą vadovaujančias pareigas užimančių darbuotojų, suteikiant didesnius balus už mokamą didesnį darbo užmokestį asmenims, kurių pareigoms reikalinga žemesnio lygio kompetencija ir yra labiausiai socialiai pažeidžiami.</v>
      </c>
      <c r="AR20" s="307" t="s">
        <v>308</v>
      </c>
    </row>
    <row r="21" spans="1:44" ht="15" customHeight="1">
      <c r="A21" s="1774"/>
      <c r="B21" s="1625"/>
      <c r="C21" s="1649"/>
      <c r="D21" s="1650"/>
      <c r="E21" s="1651"/>
      <c r="F21" s="1138"/>
      <c r="G21" s="292"/>
      <c r="H21" s="1037">
        <v>6</v>
      </c>
      <c r="I21" s="318" t="str">
        <f>C128</f>
        <v>Eksploatacija (1)</v>
      </c>
      <c r="J21" s="1035"/>
      <c r="K21" s="1036" t="str">
        <f t="shared" si="17"/>
        <v/>
      </c>
      <c r="L21" s="319" t="str">
        <f t="shared" si="18"/>
        <v/>
      </c>
      <c r="M21" s="316"/>
      <c r="N21" s="459"/>
      <c r="O21" s="323"/>
      <c r="P21" s="323"/>
      <c r="Q21" s="310"/>
      <c r="R21" s="310"/>
      <c r="S21" s="293"/>
      <c r="T21" s="313"/>
      <c r="U21" s="313" t="s">
        <v>308</v>
      </c>
      <c r="V21" s="313" t="s">
        <v>308</v>
      </c>
      <c r="W21" s="293"/>
      <c r="X21" s="1160">
        <f t="shared" si="3"/>
        <v>6</v>
      </c>
      <c r="Y21" s="314" t="str">
        <f t="shared" si="4"/>
        <v>Eksploatacija (1)</v>
      </c>
      <c r="Z21" s="235" t="b">
        <v>0</v>
      </c>
      <c r="AA21" s="293"/>
      <c r="AB21" s="307">
        <f t="shared" si="5"/>
        <v>115</v>
      </c>
      <c r="AC21" s="307">
        <f t="shared" si="6"/>
        <v>1</v>
      </c>
      <c r="AD21" s="307">
        <f t="shared" si="7"/>
        <v>1</v>
      </c>
      <c r="AE21" s="307">
        <f t="shared" si="19"/>
        <v>1</v>
      </c>
      <c r="AF21" s="307" t="str">
        <f t="shared" si="20"/>
        <v/>
      </c>
      <c r="AG21" s="307">
        <f t="shared" si="21"/>
        <v>0</v>
      </c>
      <c r="AI21" s="307" t="str">
        <f t="shared" si="22"/>
        <v/>
      </c>
      <c r="AJ21" s="307" t="str">
        <f t="shared" si="12"/>
        <v/>
      </c>
      <c r="AK21" s="307">
        <f t="shared" si="13"/>
        <v>1</v>
      </c>
      <c r="AM21" s="317">
        <f t="shared" si="14"/>
        <v>1</v>
      </c>
      <c r="AN21" s="317">
        <f t="shared" si="23"/>
        <v>0</v>
      </c>
      <c r="AO21" s="317">
        <f t="shared" si="24"/>
        <v>1</v>
      </c>
      <c r="AP21" s="1184">
        <f t="shared" si="25"/>
        <v>8</v>
      </c>
      <c r="AQ21" s="307">
        <f t="shared" si="0"/>
        <v>0</v>
      </c>
      <c r="AR21" s="307" t="s">
        <v>308</v>
      </c>
    </row>
    <row r="22" spans="1:44" ht="15" customHeight="1">
      <c r="A22" s="1774"/>
      <c r="B22" s="1625"/>
      <c r="C22" s="1649"/>
      <c r="D22" s="1650"/>
      <c r="E22" s="1651"/>
      <c r="F22" s="1138"/>
      <c r="G22" s="292"/>
      <c r="H22" s="1037">
        <v>7</v>
      </c>
      <c r="I22" s="318" t="str">
        <f>C143</f>
        <v>Eksploatacija (2)</v>
      </c>
      <c r="J22" s="1035"/>
      <c r="K22" s="1036" t="str">
        <f t="shared" si="17"/>
        <v/>
      </c>
      <c r="L22" s="319" t="str">
        <f t="shared" si="18"/>
        <v/>
      </c>
      <c r="M22" s="316"/>
      <c r="N22" s="459"/>
      <c r="O22" s="323"/>
      <c r="P22" s="323"/>
      <c r="Q22" s="310"/>
      <c r="R22" s="310"/>
      <c r="S22" s="293"/>
      <c r="T22" s="313"/>
      <c r="U22" s="313" t="s">
        <v>308</v>
      </c>
      <c r="V22" s="313" t="s">
        <v>308</v>
      </c>
      <c r="W22" s="293"/>
      <c r="X22" s="1160">
        <f t="shared" si="3"/>
        <v>7</v>
      </c>
      <c r="Y22" s="314" t="str">
        <f t="shared" si="4"/>
        <v>Eksploatacija (2)</v>
      </c>
      <c r="Z22" s="235" t="b">
        <v>0</v>
      </c>
      <c r="AA22" s="293"/>
      <c r="AB22" s="307">
        <f t="shared" si="5"/>
        <v>130</v>
      </c>
      <c r="AC22" s="307">
        <f t="shared" si="6"/>
        <v>1</v>
      </c>
      <c r="AD22" s="307">
        <f t="shared" si="7"/>
        <v>1</v>
      </c>
      <c r="AE22" s="307">
        <f t="shared" si="19"/>
        <v>1</v>
      </c>
      <c r="AF22" s="307" t="str">
        <f t="shared" si="20"/>
        <v/>
      </c>
      <c r="AG22" s="307">
        <f t="shared" si="21"/>
        <v>0</v>
      </c>
      <c r="AI22" s="307" t="str">
        <f t="shared" si="22"/>
        <v/>
      </c>
      <c r="AJ22" s="307" t="str">
        <f t="shared" si="12"/>
        <v/>
      </c>
      <c r="AK22" s="307">
        <f t="shared" si="13"/>
        <v>1</v>
      </c>
      <c r="AM22" s="317">
        <f t="shared" si="14"/>
        <v>1</v>
      </c>
      <c r="AN22" s="317">
        <f t="shared" si="23"/>
        <v>0</v>
      </c>
      <c r="AO22" s="317">
        <f t="shared" si="24"/>
        <v>1</v>
      </c>
      <c r="AP22" s="1184">
        <f t="shared" si="25"/>
        <v>9</v>
      </c>
      <c r="AQ22" s="307">
        <f t="shared" si="0"/>
        <v>0</v>
      </c>
      <c r="AR22" s="307" t="s">
        <v>308</v>
      </c>
    </row>
    <row r="23" spans="1:44" ht="15" customHeight="1">
      <c r="A23" s="1774"/>
      <c r="B23" s="1625"/>
      <c r="C23" s="1652"/>
      <c r="D23" s="1653"/>
      <c r="E23" s="1654"/>
      <c r="F23" s="1138"/>
      <c r="G23" s="292"/>
      <c r="H23" s="1037">
        <v>8</v>
      </c>
      <c r="I23" s="325" t="str">
        <f>C145</f>
        <v>Atlikimo terminas</v>
      </c>
      <c r="J23" s="1035"/>
      <c r="K23" s="1036" t="str">
        <f t="shared" si="17"/>
        <v/>
      </c>
      <c r="L23" s="319" t="str">
        <f t="shared" si="18"/>
        <v/>
      </c>
      <c r="M23" s="316"/>
      <c r="N23" s="459"/>
      <c r="O23" s="323"/>
      <c r="P23" s="323"/>
      <c r="Q23" s="310"/>
      <c r="R23" s="310"/>
      <c r="S23" s="293"/>
      <c r="T23" s="313" t="s">
        <v>308</v>
      </c>
      <c r="U23" s="313" t="s">
        <v>308</v>
      </c>
      <c r="V23" s="313" t="s">
        <v>308</v>
      </c>
      <c r="W23" s="293"/>
      <c r="X23" s="1160">
        <f t="shared" si="3"/>
        <v>8</v>
      </c>
      <c r="Y23" s="314" t="str">
        <f t="shared" si="4"/>
        <v>Atlikimo terminas</v>
      </c>
      <c r="Z23" s="235" t="b">
        <v>0</v>
      </c>
      <c r="AA23" s="293"/>
      <c r="AB23" s="307">
        <f t="shared" si="5"/>
        <v>132</v>
      </c>
      <c r="AC23" s="307" t="str">
        <f t="shared" si="6"/>
        <v/>
      </c>
      <c r="AD23" s="307">
        <f t="shared" si="7"/>
        <v>1</v>
      </c>
      <c r="AE23" s="307">
        <f t="shared" si="19"/>
        <v>1</v>
      </c>
      <c r="AF23" s="307" t="str">
        <f t="shared" si="20"/>
        <v/>
      </c>
      <c r="AG23" s="307">
        <f t="shared" si="21"/>
        <v>0</v>
      </c>
      <c r="AI23" s="307" t="str">
        <f t="shared" si="22"/>
        <v/>
      </c>
      <c r="AJ23" s="307" t="str">
        <f t="shared" si="12"/>
        <v/>
      </c>
      <c r="AK23" s="307">
        <f t="shared" si="13"/>
        <v>1</v>
      </c>
      <c r="AM23" s="317">
        <f t="shared" si="14"/>
        <v>1</v>
      </c>
      <c r="AN23" s="317">
        <f t="shared" si="23"/>
        <v>0</v>
      </c>
      <c r="AO23" s="317">
        <f t="shared" si="24"/>
        <v>1</v>
      </c>
      <c r="AP23" s="1184">
        <f t="shared" si="25"/>
        <v>10</v>
      </c>
      <c r="AQ23" s="307">
        <f t="shared" si="0"/>
        <v>0</v>
      </c>
      <c r="AR23" s="307" t="s">
        <v>308</v>
      </c>
    </row>
    <row r="24" spans="1:44" ht="15" customHeight="1">
      <c r="A24" s="1774"/>
      <c r="B24" s="1616"/>
      <c r="C24" s="1646" t="s">
        <v>1077</v>
      </c>
      <c r="D24" s="1647"/>
      <c r="E24" s="1648"/>
      <c r="F24" s="1137"/>
      <c r="G24" s="292"/>
      <c r="H24" s="1037">
        <v>9</v>
      </c>
      <c r="I24" s="325" t="str">
        <f>C158</f>
        <v xml:space="preserve">Laiko planavimas </v>
      </c>
      <c r="J24" s="1035"/>
      <c r="K24" s="1036" t="str">
        <f t="shared" si="17"/>
        <v/>
      </c>
      <c r="L24" s="319" t="str">
        <f t="shared" si="18"/>
        <v/>
      </c>
      <c r="M24" s="316"/>
      <c r="N24" s="459"/>
      <c r="O24" s="323"/>
      <c r="P24" s="323"/>
      <c r="Q24" s="310"/>
      <c r="R24" s="310"/>
      <c r="S24" s="293"/>
      <c r="T24" s="313"/>
      <c r="U24" s="313" t="s">
        <v>308</v>
      </c>
      <c r="V24" s="313" t="s">
        <v>308</v>
      </c>
      <c r="W24" s="293"/>
      <c r="X24" s="1160">
        <f t="shared" si="3"/>
        <v>9</v>
      </c>
      <c r="Y24" s="314" t="str">
        <f t="shared" si="4"/>
        <v xml:space="preserve">Laiko planavimas </v>
      </c>
      <c r="Z24" s="235" t="b">
        <v>0</v>
      </c>
      <c r="AA24" s="293"/>
      <c r="AB24" s="307">
        <f t="shared" si="5"/>
        <v>145</v>
      </c>
      <c r="AC24" s="307">
        <f t="shared" si="6"/>
        <v>1</v>
      </c>
      <c r="AD24" s="307">
        <f t="shared" si="7"/>
        <v>1</v>
      </c>
      <c r="AE24" s="307">
        <f t="shared" si="19"/>
        <v>1</v>
      </c>
      <c r="AF24" s="307" t="str">
        <f t="shared" si="20"/>
        <v/>
      </c>
      <c r="AG24" s="307">
        <f t="shared" si="21"/>
        <v>0</v>
      </c>
      <c r="AI24" s="307" t="str">
        <f t="shared" si="22"/>
        <v/>
      </c>
      <c r="AJ24" s="307" t="str">
        <f t="shared" si="12"/>
        <v/>
      </c>
      <c r="AK24" s="307">
        <f t="shared" si="13"/>
        <v>1</v>
      </c>
      <c r="AM24" s="317">
        <f t="shared" si="14"/>
        <v>1</v>
      </c>
      <c r="AN24" s="317">
        <f t="shared" si="23"/>
        <v>0</v>
      </c>
      <c r="AO24" s="317">
        <f t="shared" si="24"/>
        <v>1</v>
      </c>
      <c r="AP24" s="1184">
        <f t="shared" si="25"/>
        <v>11</v>
      </c>
      <c r="AQ24" s="307" t="str">
        <f t="shared" si="0"/>
        <v xml:space="preserve"> Sutarties projekte ir atitinkamai sutartyje siūlome numatyti, kad  sutarties vykdymo metu Tiekėjo tinkamų įsipareigojimų vykdymui pagrįsti ne vėliau kaip iki kito mėnesio 15 d. PO turi būti pateikta įmonės vadovo ar finansininko parengta ir patvirtinta  pažyma dėl išmokėto darbo užmokesčio (nurodant darbuotojų, dirbusių vykdant sutartį, sąrašą, išdirbtą laiką ir išmokėtą darbo užmokestį). Atkreiptinas dėmesys, kad duomenys apie konkretaus asmens atlyginimą laikytini asmens duomenimis, kurie atskleistini tik su to asmens sutikimu, todėl rekomenduojama nereikalauti konkrečių vardų, pavardžių, o prašyti pateikti duomenis, priskiriant darbuotojui numerį, pvz. Darbuotojas Nr. 1.</v>
      </c>
      <c r="AR24" s="307" t="s">
        <v>308</v>
      </c>
    </row>
    <row r="25" spans="1:44" ht="15" customHeight="1">
      <c r="A25" s="1774"/>
      <c r="B25" s="1616"/>
      <c r="C25" s="1649"/>
      <c r="D25" s="1650"/>
      <c r="E25" s="1651"/>
      <c r="F25" s="1137"/>
      <c r="G25" s="292"/>
      <c r="H25" s="1037">
        <v>10</v>
      </c>
      <c r="I25" s="318" t="str">
        <f>C173</f>
        <v>Įrangos garantija</v>
      </c>
      <c r="J25" s="1035"/>
      <c r="K25" s="1036" t="str">
        <f t="shared" si="17"/>
        <v/>
      </c>
      <c r="L25" s="319" t="str">
        <f t="shared" si="18"/>
        <v/>
      </c>
      <c r="M25" s="316"/>
      <c r="N25" s="459"/>
      <c r="O25" s="323"/>
      <c r="P25" s="323"/>
      <c r="Q25" s="310"/>
      <c r="R25" s="310"/>
      <c r="S25" s="293"/>
      <c r="T25" s="313"/>
      <c r="U25" s="313" t="s">
        <v>308</v>
      </c>
      <c r="V25" s="313" t="s">
        <v>308</v>
      </c>
      <c r="W25" s="293"/>
      <c r="X25" s="1160">
        <f t="shared" si="3"/>
        <v>10</v>
      </c>
      <c r="Y25" s="314" t="str">
        <f t="shared" si="4"/>
        <v>Įrangos garantija</v>
      </c>
      <c r="Z25" s="235" t="b">
        <v>0</v>
      </c>
      <c r="AA25" s="293"/>
      <c r="AB25" s="307">
        <f t="shared" si="5"/>
        <v>160</v>
      </c>
      <c r="AC25" s="307">
        <f t="shared" si="6"/>
        <v>1</v>
      </c>
      <c r="AD25" s="307">
        <f t="shared" si="7"/>
        <v>1</v>
      </c>
      <c r="AE25" s="307">
        <f t="shared" si="19"/>
        <v>1</v>
      </c>
      <c r="AF25" s="307" t="str">
        <f t="shared" si="20"/>
        <v/>
      </c>
      <c r="AG25" s="307">
        <f t="shared" si="21"/>
        <v>0</v>
      </c>
      <c r="AI25" s="307" t="str">
        <f t="shared" si="22"/>
        <v/>
      </c>
      <c r="AJ25" s="307" t="str">
        <f t="shared" si="12"/>
        <v/>
      </c>
      <c r="AK25" s="307">
        <f t="shared" si="13"/>
        <v>1</v>
      </c>
      <c r="AM25" s="317">
        <f t="shared" si="14"/>
        <v>1</v>
      </c>
      <c r="AN25" s="317">
        <f t="shared" si="23"/>
        <v>0</v>
      </c>
      <c r="AO25" s="317">
        <f t="shared" si="24"/>
        <v>1</v>
      </c>
      <c r="AP25" s="1184">
        <f t="shared" si="25"/>
        <v>12</v>
      </c>
      <c r="AQ25" s="307">
        <f t="shared" si="0"/>
        <v>0</v>
      </c>
      <c r="AR25" s="307" t="s">
        <v>308</v>
      </c>
    </row>
    <row r="26" spans="1:44" ht="15" customHeight="1">
      <c r="A26" s="1774"/>
      <c r="B26" s="1616"/>
      <c r="C26" s="1649"/>
      <c r="D26" s="1650"/>
      <c r="E26" s="1651"/>
      <c r="F26" s="1137"/>
      <c r="G26" s="292"/>
      <c r="H26" s="1037">
        <v>11</v>
      </c>
      <c r="I26" s="318" t="str">
        <f>C188</f>
        <v xml:space="preserve">Įrangos gedimų šalinimas </v>
      </c>
      <c r="J26" s="1035"/>
      <c r="K26" s="1036" t="str">
        <f t="shared" si="17"/>
        <v/>
      </c>
      <c r="L26" s="319" t="str">
        <f t="shared" si="18"/>
        <v/>
      </c>
      <c r="M26" s="316"/>
      <c r="N26" s="459"/>
      <c r="O26" s="323"/>
      <c r="P26" s="323"/>
      <c r="Q26" s="310"/>
      <c r="R26" s="310"/>
      <c r="S26" s="293"/>
      <c r="T26" s="313"/>
      <c r="U26" s="313" t="s">
        <v>308</v>
      </c>
      <c r="V26" s="313" t="s">
        <v>308</v>
      </c>
      <c r="W26" s="293"/>
      <c r="X26" s="1160">
        <f t="shared" si="3"/>
        <v>11</v>
      </c>
      <c r="Y26" s="314" t="str">
        <f t="shared" si="4"/>
        <v xml:space="preserve">Įrangos gedimų šalinimas </v>
      </c>
      <c r="Z26" s="235" t="b">
        <v>0</v>
      </c>
      <c r="AA26" s="293"/>
      <c r="AB26" s="307">
        <f t="shared" si="5"/>
        <v>175</v>
      </c>
      <c r="AC26" s="307">
        <f t="shared" si="6"/>
        <v>1</v>
      </c>
      <c r="AD26" s="307">
        <f t="shared" si="7"/>
        <v>1</v>
      </c>
      <c r="AE26" s="307">
        <f t="shared" si="19"/>
        <v>1</v>
      </c>
      <c r="AF26" s="307" t="str">
        <f t="shared" si="20"/>
        <v/>
      </c>
      <c r="AG26" s="307">
        <f t="shared" si="21"/>
        <v>0</v>
      </c>
      <c r="AI26" s="307" t="str">
        <f t="shared" si="22"/>
        <v/>
      </c>
      <c r="AJ26" s="307" t="str">
        <f t="shared" si="12"/>
        <v/>
      </c>
      <c r="AK26" s="307">
        <f t="shared" si="13"/>
        <v>1</v>
      </c>
      <c r="AM26" s="317">
        <f t="shared" si="14"/>
        <v>1</v>
      </c>
      <c r="AN26" s="317">
        <f t="shared" si="23"/>
        <v>0</v>
      </c>
      <c r="AO26" s="317">
        <f t="shared" si="24"/>
        <v>1</v>
      </c>
      <c r="AP26" s="1184">
        <f t="shared" si="25"/>
        <v>13</v>
      </c>
      <c r="AQ26" s="307">
        <f t="shared" si="0"/>
        <v>0</v>
      </c>
      <c r="AR26" s="307" t="s">
        <v>308</v>
      </c>
    </row>
    <row r="27" spans="1:44" ht="15" customHeight="1">
      <c r="A27" s="1774"/>
      <c r="B27" s="1616"/>
      <c r="C27" s="1649"/>
      <c r="D27" s="1650"/>
      <c r="E27" s="1651"/>
      <c r="F27" s="1137"/>
      <c r="G27" s="292"/>
      <c r="H27" s="1037">
        <v>12</v>
      </c>
      <c r="I27" s="318" t="str">
        <f>C199</f>
        <v>Medžiagų ilgaamžiškumas</v>
      </c>
      <c r="J27" s="1035"/>
      <c r="K27" s="1036" t="str">
        <f t="shared" si="17"/>
        <v/>
      </c>
      <c r="L27" s="319" t="str">
        <f t="shared" si="18"/>
        <v/>
      </c>
      <c r="M27" s="316"/>
      <c r="N27" s="459"/>
      <c r="O27" s="323"/>
      <c r="P27" s="323"/>
      <c r="Q27" s="310"/>
      <c r="R27" s="310"/>
      <c r="S27" s="293"/>
      <c r="T27" s="313"/>
      <c r="U27" s="313" t="s">
        <v>308</v>
      </c>
      <c r="V27" s="313" t="s">
        <v>308</v>
      </c>
      <c r="W27" s="293"/>
      <c r="X27" s="1160">
        <f t="shared" si="3"/>
        <v>12</v>
      </c>
      <c r="Y27" s="314" t="str">
        <f t="shared" si="4"/>
        <v>Medžiagų ilgaamžiškumas</v>
      </c>
      <c r="Z27" s="235" t="b">
        <v>0</v>
      </c>
      <c r="AA27" s="293"/>
      <c r="AB27" s="307">
        <f t="shared" si="5"/>
        <v>186</v>
      </c>
      <c r="AC27" s="307">
        <f t="shared" si="6"/>
        <v>1</v>
      </c>
      <c r="AD27" s="307">
        <f t="shared" si="7"/>
        <v>1</v>
      </c>
      <c r="AE27" s="307">
        <f t="shared" si="19"/>
        <v>1</v>
      </c>
      <c r="AF27" s="307" t="str">
        <f t="shared" si="20"/>
        <v/>
      </c>
      <c r="AG27" s="307">
        <f t="shared" si="21"/>
        <v>0</v>
      </c>
      <c r="AI27" s="307" t="str">
        <f t="shared" si="22"/>
        <v/>
      </c>
      <c r="AJ27" s="307" t="str">
        <f t="shared" si="12"/>
        <v/>
      </c>
      <c r="AK27" s="307">
        <f t="shared" si="13"/>
        <v>1</v>
      </c>
      <c r="AM27" s="317">
        <f t="shared" si="14"/>
        <v>1</v>
      </c>
      <c r="AN27" s="317">
        <f t="shared" si="23"/>
        <v>0</v>
      </c>
      <c r="AO27" s="317">
        <f t="shared" si="24"/>
        <v>1</v>
      </c>
      <c r="AP27" s="1184">
        <f t="shared" si="25"/>
        <v>14</v>
      </c>
      <c r="AQ27" s="307">
        <f t="shared" si="0"/>
        <v>0</v>
      </c>
      <c r="AR27" s="307" t="s">
        <v>308</v>
      </c>
    </row>
    <row r="28" spans="1:44" ht="15" customHeight="1">
      <c r="A28" s="1774"/>
      <c r="B28" s="1616"/>
      <c r="C28" s="1649"/>
      <c r="D28" s="1650"/>
      <c r="E28" s="1651"/>
      <c r="F28" s="1137"/>
      <c r="G28" s="292"/>
      <c r="H28" s="1037">
        <v>13</v>
      </c>
      <c r="I28" s="325" t="str">
        <f>C211</f>
        <v>Langų kokybė</v>
      </c>
      <c r="J28" s="1035"/>
      <c r="K28" s="1036" t="str">
        <f t="shared" si="17"/>
        <v/>
      </c>
      <c r="L28" s="319" t="str">
        <f t="shared" si="18"/>
        <v/>
      </c>
      <c r="M28" s="316"/>
      <c r="N28" s="459"/>
      <c r="O28" s="323"/>
      <c r="P28" s="323"/>
      <c r="Q28" s="310"/>
      <c r="R28" s="310"/>
      <c r="S28" s="293"/>
      <c r="T28" s="313"/>
      <c r="U28" s="313" t="s">
        <v>308</v>
      </c>
      <c r="V28" s="313" t="s">
        <v>308</v>
      </c>
      <c r="W28" s="293"/>
      <c r="X28" s="1160">
        <f t="shared" si="3"/>
        <v>13</v>
      </c>
      <c r="Y28" s="314" t="str">
        <f t="shared" si="4"/>
        <v>Langų kokybė</v>
      </c>
      <c r="Z28" s="235" t="b">
        <v>0</v>
      </c>
      <c r="AA28" s="293"/>
      <c r="AB28" s="307">
        <f t="shared" si="5"/>
        <v>198</v>
      </c>
      <c r="AC28" s="307">
        <f t="shared" si="6"/>
        <v>1</v>
      </c>
      <c r="AD28" s="307">
        <f t="shared" si="7"/>
        <v>1</v>
      </c>
      <c r="AE28" s="307">
        <f t="shared" si="19"/>
        <v>1</v>
      </c>
      <c r="AF28" s="307" t="str">
        <f t="shared" si="20"/>
        <v/>
      </c>
      <c r="AG28" s="307">
        <f t="shared" si="21"/>
        <v>0</v>
      </c>
      <c r="AI28" s="307" t="str">
        <f t="shared" si="22"/>
        <v/>
      </c>
      <c r="AJ28" s="307" t="str">
        <f t="shared" si="12"/>
        <v/>
      </c>
      <c r="AK28" s="307">
        <f t="shared" si="13"/>
        <v>1</v>
      </c>
      <c r="AM28" s="317">
        <f t="shared" si="14"/>
        <v>1</v>
      </c>
      <c r="AN28" s="317">
        <f t="shared" si="23"/>
        <v>0</v>
      </c>
      <c r="AO28" s="317">
        <f t="shared" si="24"/>
        <v>1</v>
      </c>
      <c r="AP28" s="1184">
        <f t="shared" si="25"/>
        <v>15</v>
      </c>
      <c r="AQ28" s="307">
        <f t="shared" si="0"/>
        <v>0</v>
      </c>
      <c r="AR28" s="307" t="s">
        <v>308</v>
      </c>
    </row>
    <row r="29" spans="1:44" ht="15" customHeight="1">
      <c r="A29" s="1774"/>
      <c r="B29" s="1616"/>
      <c r="C29" s="1649"/>
      <c r="D29" s="1650"/>
      <c r="E29" s="1651"/>
      <c r="F29" s="1137"/>
      <c r="G29" s="292"/>
      <c r="H29" s="1037">
        <v>14</v>
      </c>
      <c r="I29" s="325" t="str">
        <f>C236</f>
        <v>Mineralinės vatos kokybė</v>
      </c>
      <c r="J29" s="1035"/>
      <c r="K29" s="1036" t="str">
        <f t="shared" si="17"/>
        <v/>
      </c>
      <c r="L29" s="319" t="str">
        <f t="shared" si="18"/>
        <v/>
      </c>
      <c r="M29" s="316"/>
      <c r="N29" s="459"/>
      <c r="O29" s="323"/>
      <c r="P29" s="323"/>
      <c r="Q29" s="310"/>
      <c r="R29" s="310"/>
      <c r="S29" s="293"/>
      <c r="T29" s="313"/>
      <c r="U29" s="313" t="s">
        <v>308</v>
      </c>
      <c r="V29" s="313" t="s">
        <v>308</v>
      </c>
      <c r="W29" s="293"/>
      <c r="X29" s="1160">
        <f t="shared" si="3"/>
        <v>14</v>
      </c>
      <c r="Y29" s="314" t="str">
        <f t="shared" si="4"/>
        <v>Mineralinės vatos kokybė</v>
      </c>
      <c r="Z29" s="235" t="b">
        <v>0</v>
      </c>
      <c r="AA29" s="293"/>
      <c r="AB29" s="307">
        <f t="shared" si="5"/>
        <v>223</v>
      </c>
      <c r="AC29" s="307">
        <f t="shared" si="6"/>
        <v>1</v>
      </c>
      <c r="AD29" s="307">
        <f t="shared" si="7"/>
        <v>1</v>
      </c>
      <c r="AE29" s="307">
        <f t="shared" si="19"/>
        <v>1</v>
      </c>
      <c r="AF29" s="307" t="str">
        <f t="shared" si="20"/>
        <v/>
      </c>
      <c r="AG29" s="307">
        <f t="shared" si="21"/>
        <v>0</v>
      </c>
      <c r="AI29" s="307" t="str">
        <f t="shared" si="22"/>
        <v/>
      </c>
      <c r="AJ29" s="307" t="str">
        <f t="shared" si="12"/>
        <v/>
      </c>
      <c r="AK29" s="307">
        <f t="shared" si="13"/>
        <v>1</v>
      </c>
      <c r="AM29" s="317">
        <f t="shared" si="14"/>
        <v>1</v>
      </c>
      <c r="AN29" s="317">
        <f t="shared" si="23"/>
        <v>0</v>
      </c>
      <c r="AO29" s="317">
        <f t="shared" si="24"/>
        <v>1</v>
      </c>
      <c r="AP29" s="1184">
        <f t="shared" si="25"/>
        <v>16</v>
      </c>
      <c r="AQ29" s="307">
        <f t="shared" si="0"/>
        <v>0</v>
      </c>
      <c r="AR29" s="307" t="s">
        <v>308</v>
      </c>
    </row>
    <row r="30" spans="1:44" ht="15" customHeight="1">
      <c r="A30" s="1774"/>
      <c r="B30" s="1616"/>
      <c r="C30" s="1649"/>
      <c r="D30" s="1650"/>
      <c r="E30" s="1651"/>
      <c r="F30" s="1137"/>
      <c r="G30" s="292"/>
      <c r="H30" s="1037">
        <v>15</v>
      </c>
      <c r="I30" s="325" t="str">
        <f>C262</f>
        <v>Trinkelių kokybė</v>
      </c>
      <c r="J30" s="1035"/>
      <c r="K30" s="1036" t="str">
        <f t="shared" si="17"/>
        <v/>
      </c>
      <c r="L30" s="319" t="str">
        <f t="shared" si="18"/>
        <v/>
      </c>
      <c r="M30" s="316"/>
      <c r="N30" s="459"/>
      <c r="O30" s="323"/>
      <c r="P30" s="323"/>
      <c r="Q30" s="310"/>
      <c r="R30" s="310"/>
      <c r="S30" s="293"/>
      <c r="T30" s="313"/>
      <c r="U30" s="313" t="s">
        <v>308</v>
      </c>
      <c r="V30" s="313" t="s">
        <v>308</v>
      </c>
      <c r="W30" s="293"/>
      <c r="X30" s="1160">
        <f t="shared" si="3"/>
        <v>15</v>
      </c>
      <c r="Y30" s="314" t="str">
        <f t="shared" si="4"/>
        <v>Trinkelių kokybė</v>
      </c>
      <c r="Z30" s="235" t="b">
        <v>0</v>
      </c>
      <c r="AA30" s="293"/>
      <c r="AB30" s="307">
        <f t="shared" si="5"/>
        <v>249</v>
      </c>
      <c r="AC30" s="307">
        <f t="shared" si="6"/>
        <v>1</v>
      </c>
      <c r="AD30" s="307">
        <f t="shared" si="7"/>
        <v>1</v>
      </c>
      <c r="AE30" s="307">
        <f t="shared" si="19"/>
        <v>1</v>
      </c>
      <c r="AF30" s="307" t="str">
        <f t="shared" si="20"/>
        <v/>
      </c>
      <c r="AG30" s="307">
        <f t="shared" si="21"/>
        <v>0</v>
      </c>
      <c r="AI30" s="307" t="str">
        <f t="shared" si="22"/>
        <v/>
      </c>
      <c r="AJ30" s="307" t="str">
        <f t="shared" si="12"/>
        <v/>
      </c>
      <c r="AK30" s="307">
        <f t="shared" si="13"/>
        <v>1</v>
      </c>
      <c r="AM30" s="317">
        <f t="shared" si="14"/>
        <v>1</v>
      </c>
      <c r="AN30" s="317">
        <f t="shared" si="23"/>
        <v>0</v>
      </c>
      <c r="AO30" s="317">
        <f t="shared" si="24"/>
        <v>1</v>
      </c>
      <c r="AP30" s="1184">
        <f t="shared" si="25"/>
        <v>17</v>
      </c>
      <c r="AQ30" s="307">
        <f t="shared" si="0"/>
        <v>0</v>
      </c>
      <c r="AR30" s="307" t="s">
        <v>308</v>
      </c>
    </row>
    <row r="31" spans="1:44" ht="15" customHeight="1">
      <c r="A31" s="1775"/>
      <c r="B31" s="1617"/>
      <c r="C31" s="1652"/>
      <c r="D31" s="1653"/>
      <c r="E31" s="1654"/>
      <c r="F31" s="1139"/>
      <c r="G31" s="292"/>
      <c r="H31" s="1037">
        <v>16</v>
      </c>
      <c r="I31" s="325" t="str">
        <f>C282</f>
        <v>Keraminių čerpių kokybė</v>
      </c>
      <c r="J31" s="1035"/>
      <c r="K31" s="1036" t="str">
        <f t="shared" si="17"/>
        <v/>
      </c>
      <c r="L31" s="319" t="str">
        <f t="shared" si="18"/>
        <v/>
      </c>
      <c r="M31" s="316"/>
      <c r="N31" s="459"/>
      <c r="O31" s="323"/>
      <c r="P31" s="323"/>
      <c r="Q31" s="310"/>
      <c r="R31" s="310"/>
      <c r="S31" s="293"/>
      <c r="T31" s="313"/>
      <c r="U31" s="313" t="s">
        <v>308</v>
      </c>
      <c r="V31" s="313" t="s">
        <v>308</v>
      </c>
      <c r="W31" s="293"/>
      <c r="X31" s="1160">
        <f t="shared" si="3"/>
        <v>16</v>
      </c>
      <c r="Y31" s="314" t="str">
        <f t="shared" si="4"/>
        <v>Keraminių čerpių kokybė</v>
      </c>
      <c r="Z31" s="235" t="b">
        <v>0</v>
      </c>
      <c r="AA31" s="293"/>
      <c r="AB31" s="307">
        <f t="shared" si="5"/>
        <v>269</v>
      </c>
      <c r="AC31" s="307">
        <f t="shared" si="6"/>
        <v>1</v>
      </c>
      <c r="AD31" s="307">
        <f t="shared" si="7"/>
        <v>1</v>
      </c>
      <c r="AE31" s="307">
        <f t="shared" si="19"/>
        <v>1</v>
      </c>
      <c r="AF31" s="307" t="str">
        <f t="shared" si="20"/>
        <v/>
      </c>
      <c r="AG31" s="307">
        <f t="shared" si="21"/>
        <v>0</v>
      </c>
      <c r="AI31" s="307" t="str">
        <f t="shared" si="22"/>
        <v/>
      </c>
      <c r="AJ31" s="307" t="str">
        <f t="shared" si="12"/>
        <v/>
      </c>
      <c r="AK31" s="307">
        <f t="shared" si="13"/>
        <v>1</v>
      </c>
      <c r="AM31" s="317">
        <f t="shared" si="14"/>
        <v>1</v>
      </c>
      <c r="AN31" s="317">
        <f t="shared" si="23"/>
        <v>0</v>
      </c>
      <c r="AO31" s="317">
        <f t="shared" si="24"/>
        <v>1</v>
      </c>
      <c r="AP31" s="1184">
        <f t="shared" si="25"/>
        <v>18</v>
      </c>
      <c r="AQ31" s="307">
        <f t="shared" si="0"/>
        <v>0</v>
      </c>
      <c r="AR31" s="307" t="s">
        <v>308</v>
      </c>
    </row>
    <row r="32" spans="1:44" ht="15" customHeight="1">
      <c r="A32" s="1079"/>
      <c r="B32" s="137" t="s">
        <v>12</v>
      </c>
      <c r="C32" s="1612" t="s">
        <v>1000</v>
      </c>
      <c r="D32" s="1613"/>
      <c r="E32" s="1614"/>
      <c r="F32" s="146"/>
      <c r="G32" s="292"/>
      <c r="H32" s="1037">
        <v>17</v>
      </c>
      <c r="I32" s="318" t="str">
        <f>C304</f>
        <v>Bituminių čerpių kokybė</v>
      </c>
      <c r="J32" s="1035"/>
      <c r="K32" s="1036" t="str">
        <f t="shared" si="17"/>
        <v/>
      </c>
      <c r="L32" s="319" t="str">
        <f t="shared" si="18"/>
        <v/>
      </c>
      <c r="M32" s="316"/>
      <c r="N32" s="459"/>
      <c r="O32" s="323"/>
      <c r="P32" s="323"/>
      <c r="Q32" s="310"/>
      <c r="R32" s="310"/>
      <c r="S32" s="293"/>
      <c r="T32" s="313"/>
      <c r="U32" s="313" t="s">
        <v>308</v>
      </c>
      <c r="V32" s="313" t="s">
        <v>308</v>
      </c>
      <c r="W32" s="293"/>
      <c r="X32" s="1160">
        <f t="shared" si="3"/>
        <v>17</v>
      </c>
      <c r="Y32" s="314" t="str">
        <f t="shared" si="4"/>
        <v>Bituminių čerpių kokybė</v>
      </c>
      <c r="Z32" s="235" t="b">
        <v>0</v>
      </c>
      <c r="AA32" s="293"/>
      <c r="AB32" s="307">
        <f t="shared" si="5"/>
        <v>291</v>
      </c>
      <c r="AC32" s="307">
        <f t="shared" si="6"/>
        <v>1</v>
      </c>
      <c r="AD32" s="307">
        <f t="shared" si="7"/>
        <v>1</v>
      </c>
      <c r="AE32" s="307">
        <f t="shared" si="19"/>
        <v>1</v>
      </c>
      <c r="AF32" s="307" t="str">
        <f t="shared" si="20"/>
        <v/>
      </c>
      <c r="AG32" s="307">
        <f t="shared" si="21"/>
        <v>0</v>
      </c>
      <c r="AI32" s="307">
        <f t="shared" si="22"/>
        <v>2</v>
      </c>
      <c r="AJ32" s="307" t="b">
        <f t="shared" si="12"/>
        <v>0</v>
      </c>
      <c r="AK32" s="307">
        <f t="shared" si="13"/>
        <v>1</v>
      </c>
      <c r="AM32" s="317">
        <f t="shared" si="14"/>
        <v>0</v>
      </c>
      <c r="AN32" s="317">
        <f t="shared" si="23"/>
        <v>0</v>
      </c>
      <c r="AO32" s="317">
        <f t="shared" si="24"/>
        <v>1</v>
      </c>
      <c r="AP32" s="1184">
        <f t="shared" si="25"/>
        <v>19</v>
      </c>
      <c r="AQ32" s="307" t="str">
        <f t="shared" si="0"/>
        <v>Darbo užmokestis (Nauja statyba, rekonstrukcija, kapitalinis remontas)</v>
      </c>
      <c r="AR32" s="307" t="s">
        <v>308</v>
      </c>
    </row>
    <row r="33" spans="1:44" ht="15" customHeight="1">
      <c r="A33" s="1761"/>
      <c r="B33" s="1615" t="s">
        <v>152</v>
      </c>
      <c r="C33" s="1627" t="s">
        <v>1003</v>
      </c>
      <c r="D33" s="1628"/>
      <c r="E33" s="1628"/>
      <c r="F33" s="1140" t="str">
        <f>IF(AO32=1,"",IF(AJ32=TRUE,$AJ$4,""))</f>
        <v/>
      </c>
      <c r="G33" s="292"/>
      <c r="H33" s="1037">
        <v>18</v>
      </c>
      <c r="I33" s="318" t="str">
        <f>C329</f>
        <v>Keraminių plytelių kokybė</v>
      </c>
      <c r="J33" s="1035"/>
      <c r="K33" s="1036" t="str">
        <f t="shared" si="17"/>
        <v/>
      </c>
      <c r="L33" s="319" t="str">
        <f t="shared" si="18"/>
        <v/>
      </c>
      <c r="M33" s="316"/>
      <c r="N33" s="459"/>
      <c r="O33" s="323"/>
      <c r="P33" s="323"/>
      <c r="Q33" s="310"/>
      <c r="R33" s="310"/>
      <c r="S33" s="293"/>
      <c r="T33" s="313"/>
      <c r="U33" s="313" t="s">
        <v>308</v>
      </c>
      <c r="V33" s="313" t="s">
        <v>308</v>
      </c>
      <c r="W33" s="293"/>
      <c r="X33" s="1160">
        <f t="shared" si="3"/>
        <v>18</v>
      </c>
      <c r="Y33" s="314" t="str">
        <f t="shared" si="4"/>
        <v>Keraminių plytelių kokybė</v>
      </c>
      <c r="Z33" s="235" t="b">
        <v>0</v>
      </c>
      <c r="AA33" s="293"/>
      <c r="AB33" s="307">
        <f t="shared" si="5"/>
        <v>316</v>
      </c>
      <c r="AC33" s="307">
        <f t="shared" si="6"/>
        <v>1</v>
      </c>
      <c r="AD33" s="307">
        <f t="shared" si="7"/>
        <v>1</v>
      </c>
      <c r="AE33" s="307">
        <f t="shared" si="19"/>
        <v>1</v>
      </c>
      <c r="AF33" s="307" t="str">
        <f t="shared" si="20"/>
        <v/>
      </c>
      <c r="AG33" s="307">
        <f t="shared" si="21"/>
        <v>0</v>
      </c>
      <c r="AI33" s="307" t="str">
        <f t="shared" si="22"/>
        <v/>
      </c>
      <c r="AJ33" s="307" t="str">
        <f t="shared" si="12"/>
        <v/>
      </c>
      <c r="AK33" s="307">
        <f t="shared" si="13"/>
        <v>1</v>
      </c>
      <c r="AM33" s="317">
        <f t="shared" si="14"/>
        <v>1</v>
      </c>
      <c r="AN33" s="317">
        <f t="shared" si="23"/>
        <v>0</v>
      </c>
      <c r="AO33" s="317">
        <f t="shared" si="24"/>
        <v>1</v>
      </c>
      <c r="AP33" s="1184">
        <f t="shared" si="25"/>
        <v>20</v>
      </c>
      <c r="AQ33" s="307" t="str">
        <f t="shared" si="0"/>
        <v xml:space="preserve">Kriterijus skirtas išrinkti ekonomiškai naudingiausią pasiūlymą pagal socialines ir sąžiningos prekybos sąlygas, vertinant, kiek tiekėjo siūlomas atlyginimas sutartį vykdysiantiems darbuotojams viršija Lietuvos Respublikoje nustatytą minimalų darbo užmokestį. </v>
      </c>
      <c r="AR33" s="307" t="s">
        <v>308</v>
      </c>
    </row>
    <row r="34" spans="1:44" ht="15" customHeight="1">
      <c r="A34" s="1762"/>
      <c r="B34" s="1616"/>
      <c r="C34" s="1629"/>
      <c r="D34" s="1630"/>
      <c r="E34" s="1630"/>
      <c r="F34" s="135"/>
      <c r="G34" s="292"/>
      <c r="H34" s="1037">
        <v>19</v>
      </c>
      <c r="I34" s="325" t="str">
        <f>C352</f>
        <v>Kabamųjų lubų kokybė</v>
      </c>
      <c r="J34" s="1035"/>
      <c r="K34" s="1036" t="str">
        <f t="shared" si="17"/>
        <v/>
      </c>
      <c r="L34" s="319" t="str">
        <f t="shared" si="18"/>
        <v/>
      </c>
      <c r="M34" s="316"/>
      <c r="N34" s="328"/>
      <c r="O34" s="323"/>
      <c r="P34" s="323"/>
      <c r="Q34" s="321"/>
      <c r="R34" s="321"/>
      <c r="S34" s="293"/>
      <c r="T34" s="313"/>
      <c r="U34" s="313" t="s">
        <v>308</v>
      </c>
      <c r="V34" s="313" t="s">
        <v>308</v>
      </c>
      <c r="W34" s="293"/>
      <c r="X34" s="1160">
        <f t="shared" si="3"/>
        <v>19</v>
      </c>
      <c r="Y34" s="314" t="str">
        <f t="shared" si="4"/>
        <v>Kabamųjų lubų kokybė</v>
      </c>
      <c r="Z34" s="235" t="b">
        <v>0</v>
      </c>
      <c r="AA34" s="293"/>
      <c r="AB34" s="307">
        <f t="shared" si="5"/>
        <v>339</v>
      </c>
      <c r="AC34" s="307">
        <f t="shared" si="6"/>
        <v>1</v>
      </c>
      <c r="AD34" s="307">
        <f t="shared" si="7"/>
        <v>1</v>
      </c>
      <c r="AE34" s="307">
        <f t="shared" si="19"/>
        <v>1</v>
      </c>
      <c r="AF34" s="307" t="str">
        <f t="shared" si="20"/>
        <v/>
      </c>
      <c r="AG34" s="307">
        <f t="shared" si="21"/>
        <v>0</v>
      </c>
      <c r="AI34" s="307" t="str">
        <f t="shared" si="22"/>
        <v/>
      </c>
      <c r="AJ34" s="307" t="str">
        <f t="shared" si="12"/>
        <v/>
      </c>
      <c r="AK34" s="307">
        <f t="shared" si="13"/>
        <v>1</v>
      </c>
      <c r="AM34" s="317">
        <f t="shared" si="14"/>
        <v>1</v>
      </c>
      <c r="AN34" s="317">
        <f t="shared" si="23"/>
        <v>0</v>
      </c>
      <c r="AO34" s="317">
        <f t="shared" si="24"/>
        <v>1</v>
      </c>
      <c r="AP34" s="1184">
        <f t="shared" si="25"/>
        <v>21</v>
      </c>
      <c r="AQ34" s="307">
        <f t="shared" si="0"/>
        <v>0</v>
      </c>
      <c r="AR34" s="307" t="s">
        <v>308</v>
      </c>
    </row>
    <row r="35" spans="1:44" ht="15" customHeight="1">
      <c r="A35" s="1762"/>
      <c r="B35" s="1616"/>
      <c r="C35" s="1629"/>
      <c r="D35" s="1630"/>
      <c r="E35" s="1630"/>
      <c r="F35" s="135"/>
      <c r="G35" s="292"/>
      <c r="H35" s="1037">
        <v>20</v>
      </c>
      <c r="I35" s="325" t="str">
        <f>C379</f>
        <v xml:space="preserve">Atitvarų energinis naudingumas </v>
      </c>
      <c r="J35" s="1035"/>
      <c r="K35" s="1036" t="str">
        <f t="shared" si="17"/>
        <v/>
      </c>
      <c r="L35" s="319" t="str">
        <f t="shared" si="18"/>
        <v/>
      </c>
      <c r="M35" s="329"/>
      <c r="N35" s="322"/>
      <c r="O35" s="323"/>
      <c r="P35" s="323"/>
      <c r="Q35" s="321"/>
      <c r="R35" s="321"/>
      <c r="S35" s="293"/>
      <c r="T35" s="313"/>
      <c r="U35" s="313" t="s">
        <v>308</v>
      </c>
      <c r="V35" s="313" t="s">
        <v>308</v>
      </c>
      <c r="W35" s="293"/>
      <c r="X35" s="1160">
        <f t="shared" si="3"/>
        <v>20</v>
      </c>
      <c r="Y35" s="314" t="str">
        <f t="shared" si="4"/>
        <v xml:space="preserve">Atitvarų energinis naudingumas </v>
      </c>
      <c r="Z35" s="235" t="b">
        <v>0</v>
      </c>
      <c r="AA35" s="293"/>
      <c r="AB35" s="307">
        <f t="shared" si="5"/>
        <v>366</v>
      </c>
      <c r="AC35" s="307">
        <f t="shared" si="6"/>
        <v>1</v>
      </c>
      <c r="AD35" s="307">
        <f t="shared" si="7"/>
        <v>1</v>
      </c>
      <c r="AE35" s="307">
        <f t="shared" si="19"/>
        <v>1</v>
      </c>
      <c r="AF35" s="307" t="str">
        <f t="shared" si="20"/>
        <v/>
      </c>
      <c r="AG35" s="307">
        <f t="shared" si="21"/>
        <v>0</v>
      </c>
      <c r="AI35" s="307" t="str">
        <f t="shared" si="22"/>
        <v/>
      </c>
      <c r="AJ35" s="307" t="str">
        <f t="shared" si="12"/>
        <v/>
      </c>
      <c r="AK35" s="307">
        <f t="shared" si="13"/>
        <v>1</v>
      </c>
      <c r="AM35" s="317">
        <f t="shared" si="14"/>
        <v>1</v>
      </c>
      <c r="AN35" s="317">
        <f t="shared" si="23"/>
        <v>0</v>
      </c>
      <c r="AO35" s="317">
        <f t="shared" si="24"/>
        <v>1</v>
      </c>
      <c r="AP35" s="1184">
        <f t="shared" si="25"/>
        <v>22</v>
      </c>
      <c r="AQ35" s="307">
        <f t="shared" si="0"/>
        <v>0</v>
      </c>
      <c r="AR35" s="307" t="s">
        <v>308</v>
      </c>
    </row>
    <row r="36" spans="1:44" ht="15" customHeight="1">
      <c r="A36" s="1762"/>
      <c r="B36" s="1617"/>
      <c r="C36" s="1631"/>
      <c r="D36" s="1632"/>
      <c r="E36" s="1632"/>
      <c r="F36" s="135"/>
      <c r="G36" s="292"/>
      <c r="H36" s="1037">
        <v>21</v>
      </c>
      <c r="I36" s="325" t="str">
        <f>C391</f>
        <v>Inžinerinių sistemų efektyvumas</v>
      </c>
      <c r="J36" s="1035"/>
      <c r="K36" s="1036" t="str">
        <f t="shared" si="17"/>
        <v/>
      </c>
      <c r="L36" s="319" t="str">
        <f t="shared" si="18"/>
        <v/>
      </c>
      <c r="M36" s="329"/>
      <c r="O36" s="323"/>
      <c r="P36" s="323"/>
      <c r="Q36" s="321"/>
      <c r="R36" s="321"/>
      <c r="S36" s="293"/>
      <c r="T36" s="313"/>
      <c r="U36" s="313" t="s">
        <v>308</v>
      </c>
      <c r="V36" s="313" t="s">
        <v>308</v>
      </c>
      <c r="W36" s="331"/>
      <c r="X36" s="1160">
        <f t="shared" si="3"/>
        <v>21</v>
      </c>
      <c r="Y36" s="314" t="str">
        <f t="shared" si="4"/>
        <v>Inžinerinių sistemų efektyvumas</v>
      </c>
      <c r="Z36" s="235" t="b">
        <v>0</v>
      </c>
      <c r="AA36" s="331"/>
      <c r="AB36" s="307">
        <f t="shared" si="5"/>
        <v>378</v>
      </c>
      <c r="AC36" s="307">
        <f t="shared" si="6"/>
        <v>1</v>
      </c>
      <c r="AD36" s="307">
        <f t="shared" si="7"/>
        <v>1</v>
      </c>
      <c r="AE36" s="307">
        <f t="shared" si="19"/>
        <v>1</v>
      </c>
      <c r="AF36" s="307" t="str">
        <f t="shared" si="20"/>
        <v/>
      </c>
      <c r="AG36" s="307">
        <f t="shared" si="21"/>
        <v>0</v>
      </c>
      <c r="AI36" s="307" t="str">
        <f t="shared" si="22"/>
        <v/>
      </c>
      <c r="AJ36" s="307" t="str">
        <f t="shared" si="12"/>
        <v/>
      </c>
      <c r="AK36" s="307">
        <f t="shared" si="13"/>
        <v>1</v>
      </c>
      <c r="AM36" s="317">
        <f t="shared" si="14"/>
        <v>1</v>
      </c>
      <c r="AN36" s="317">
        <f t="shared" si="23"/>
        <v>0</v>
      </c>
      <c r="AO36" s="317">
        <f t="shared" si="24"/>
        <v>1</v>
      </c>
      <c r="AP36" s="1184">
        <f t="shared" si="25"/>
        <v>23</v>
      </c>
      <c r="AQ36" s="307">
        <f t="shared" si="0"/>
        <v>0</v>
      </c>
      <c r="AR36" s="307" t="s">
        <v>308</v>
      </c>
    </row>
    <row r="37" spans="1:44" ht="15" customHeight="1">
      <c r="A37" s="1762"/>
      <c r="B37" s="1615" t="s">
        <v>149</v>
      </c>
      <c r="C37" s="1633" t="s">
        <v>770</v>
      </c>
      <c r="D37" s="1596"/>
      <c r="E37" s="1596"/>
      <c r="F37" s="135"/>
      <c r="G37" s="292"/>
      <c r="H37" s="1037">
        <v>22</v>
      </c>
      <c r="I37" s="325" t="str">
        <f>C406</f>
        <v>Atsinaujinanti energija</v>
      </c>
      <c r="J37" s="1035"/>
      <c r="K37" s="1036" t="str">
        <f t="shared" si="17"/>
        <v/>
      </c>
      <c r="L37" s="319" t="str">
        <f t="shared" si="18"/>
        <v/>
      </c>
      <c r="M37" s="329"/>
      <c r="N37" s="1027" t="str">
        <f>IF(N15&lt;=0,"   &lt;----    Yi suma negali būti didesnė, ar lygi 100","")</f>
        <v/>
      </c>
      <c r="P37" s="324"/>
      <c r="Q37" s="321"/>
      <c r="R37" s="321"/>
      <c r="S37" s="293"/>
      <c r="T37" s="313"/>
      <c r="U37" s="313" t="s">
        <v>308</v>
      </c>
      <c r="V37" s="313" t="s">
        <v>308</v>
      </c>
      <c r="W37" s="331"/>
      <c r="X37" s="1160">
        <f t="shared" si="3"/>
        <v>22</v>
      </c>
      <c r="Y37" s="314" t="str">
        <f t="shared" si="4"/>
        <v>Atsinaujinanti energija</v>
      </c>
      <c r="Z37" s="235" t="b">
        <v>0</v>
      </c>
      <c r="AA37" s="331"/>
      <c r="AB37" s="307">
        <f t="shared" si="5"/>
        <v>393</v>
      </c>
      <c r="AC37" s="307">
        <f t="shared" si="6"/>
        <v>1</v>
      </c>
      <c r="AD37" s="307">
        <f t="shared" si="7"/>
        <v>1</v>
      </c>
      <c r="AE37" s="307">
        <f t="shared" si="19"/>
        <v>1</v>
      </c>
      <c r="AF37" s="307" t="str">
        <f t="shared" si="20"/>
        <v/>
      </c>
      <c r="AG37" s="307">
        <f t="shared" si="21"/>
        <v>0</v>
      </c>
      <c r="AI37" s="307" t="str">
        <f t="shared" si="22"/>
        <v/>
      </c>
      <c r="AJ37" s="307" t="str">
        <f t="shared" si="12"/>
        <v/>
      </c>
      <c r="AK37" s="307">
        <f t="shared" si="13"/>
        <v>1</v>
      </c>
      <c r="AM37" s="317">
        <f t="shared" si="14"/>
        <v>1</v>
      </c>
      <c r="AN37" s="317">
        <f t="shared" si="23"/>
        <v>0</v>
      </c>
      <c r="AO37" s="317">
        <f t="shared" si="24"/>
        <v>1</v>
      </c>
      <c r="AP37" s="1184">
        <f t="shared" si="25"/>
        <v>24</v>
      </c>
      <c r="AQ37" s="307" t="str">
        <f t="shared" si="0"/>
        <v xml:space="preserve">Pasirinkimas:                                                                                    </v>
      </c>
      <c r="AR37" s="307" t="s">
        <v>308</v>
      </c>
    </row>
    <row r="38" spans="1:44" ht="15" customHeight="1">
      <c r="A38" s="1762"/>
      <c r="B38" s="1616"/>
      <c r="C38" s="1673" t="s">
        <v>1078</v>
      </c>
      <c r="D38" s="1674"/>
      <c r="E38" s="1675"/>
      <c r="F38" s="135"/>
      <c r="G38" s="292"/>
      <c r="H38" s="1037">
        <v>23</v>
      </c>
      <c r="I38" s="325" t="str">
        <f>C420</f>
        <v>Statybos garantija</v>
      </c>
      <c r="J38" s="1035"/>
      <c r="K38" s="1036" t="str">
        <f t="shared" si="17"/>
        <v/>
      </c>
      <c r="L38" s="319" t="str">
        <f t="shared" si="18"/>
        <v/>
      </c>
      <c r="M38" s="329"/>
      <c r="N38" s="322"/>
      <c r="O38" s="322"/>
      <c r="P38" s="322"/>
      <c r="Q38" s="321"/>
      <c r="R38" s="321"/>
      <c r="S38" s="293"/>
      <c r="T38" s="313"/>
      <c r="U38" s="313" t="s">
        <v>308</v>
      </c>
      <c r="V38" s="313" t="s">
        <v>308</v>
      </c>
      <c r="W38" s="331"/>
      <c r="X38" s="1160">
        <f t="shared" si="3"/>
        <v>23</v>
      </c>
      <c r="Y38" s="314" t="str">
        <f t="shared" si="4"/>
        <v>Statybos garantija</v>
      </c>
      <c r="Z38" s="235" t="b">
        <v>0</v>
      </c>
      <c r="AA38" s="331"/>
      <c r="AB38" s="307">
        <f t="shared" si="5"/>
        <v>407</v>
      </c>
      <c r="AC38" s="307">
        <f t="shared" si="6"/>
        <v>1</v>
      </c>
      <c r="AD38" s="307">
        <f t="shared" si="7"/>
        <v>1</v>
      </c>
      <c r="AE38" s="307">
        <f t="shared" si="19"/>
        <v>1</v>
      </c>
      <c r="AF38" s="307" t="str">
        <f t="shared" si="20"/>
        <v/>
      </c>
      <c r="AG38" s="307">
        <f t="shared" si="21"/>
        <v>0</v>
      </c>
      <c r="AI38" s="307" t="str">
        <f t="shared" si="22"/>
        <v/>
      </c>
      <c r="AJ38" s="307" t="str">
        <f t="shared" si="12"/>
        <v/>
      </c>
      <c r="AK38" s="307">
        <f t="shared" si="13"/>
        <v>1</v>
      </c>
      <c r="AM38" s="317">
        <f t="shared" si="14"/>
        <v>1</v>
      </c>
      <c r="AN38" s="317">
        <f t="shared" si="23"/>
        <v>0</v>
      </c>
      <c r="AO38" s="317">
        <f t="shared" si="24"/>
        <v>1</v>
      </c>
      <c r="AP38" s="1184">
        <f t="shared" si="25"/>
        <v>25</v>
      </c>
      <c r="AQ38" s="307" t="str">
        <f t="shared" si="0"/>
        <v xml:space="preserve">Siekiant efektyvesnio ir užtikrinančio socialiai atsakingesnio sąžiningos prekybos  vertinimo, rekomenduojame vertinti sutartį vykdysiančių darbuotojų darbo užmokestį, neįtraukiant į šį vertinimą vadovaujančias pareigas užimančių darbuotojų, suteikiant didesnius balus už mokamą didesnį darbo užmokestį asmenims, kurių pareigoms reikalinga žemesnio lygio kompetencija ir yra labiausiai socialiai pažeidžiami.  Rekomenduojamas darbuotojų išskyrimas į tris grupes: nekvalifikuoti darbininkai ir pagalbininkai, kvalifikuoti darbininkai ir specialistai.
</v>
      </c>
      <c r="AR38" s="307" t="s">
        <v>308</v>
      </c>
    </row>
    <row r="39" spans="1:44" ht="15" customHeight="1">
      <c r="A39" s="1762"/>
      <c r="B39" s="1616"/>
      <c r="C39" s="1676"/>
      <c r="D39" s="1677"/>
      <c r="E39" s="1678"/>
      <c r="F39" s="135"/>
      <c r="G39" s="292"/>
      <c r="H39" s="1037">
        <v>24</v>
      </c>
      <c r="I39" s="1078" t="str">
        <f>C437</f>
        <v>Universalaus dizaino principai</v>
      </c>
      <c r="J39" s="1035"/>
      <c r="K39" s="1036" t="str">
        <f t="shared" si="17"/>
        <v/>
      </c>
      <c r="L39" s="319" t="str">
        <f t="shared" si="18"/>
        <v/>
      </c>
      <c r="M39" s="329"/>
      <c r="N39" s="322"/>
      <c r="O39" s="322"/>
      <c r="P39" s="322"/>
      <c r="Q39" s="321"/>
      <c r="R39" s="321"/>
      <c r="S39" s="293"/>
      <c r="T39" s="313"/>
      <c r="U39" s="313" t="s">
        <v>308</v>
      </c>
      <c r="V39" s="313" t="s">
        <v>308</v>
      </c>
      <c r="W39" s="331"/>
      <c r="X39" s="1160">
        <f t="shared" si="3"/>
        <v>24</v>
      </c>
      <c r="Y39" s="314" t="str">
        <f t="shared" si="4"/>
        <v>Universalaus dizaino principai</v>
      </c>
      <c r="Z39" s="235" t="b">
        <v>0</v>
      </c>
      <c r="AA39" s="331"/>
      <c r="AB39" s="307">
        <f t="shared" si="5"/>
        <v>424</v>
      </c>
      <c r="AC39" s="307">
        <f t="shared" si="6"/>
        <v>1</v>
      </c>
      <c r="AD39" s="307">
        <f t="shared" si="7"/>
        <v>1</v>
      </c>
      <c r="AE39" s="307">
        <f t="shared" si="19"/>
        <v>1</v>
      </c>
      <c r="AF39" s="307" t="str">
        <f t="shared" si="20"/>
        <v/>
      </c>
      <c r="AG39" s="307">
        <f t="shared" si="21"/>
        <v>0</v>
      </c>
      <c r="AI39" s="307" t="str">
        <f t="shared" si="22"/>
        <v/>
      </c>
      <c r="AJ39" s="307" t="str">
        <f t="shared" si="12"/>
        <v/>
      </c>
      <c r="AK39" s="307">
        <f t="shared" si="13"/>
        <v>1</v>
      </c>
      <c r="AM39" s="317">
        <f t="shared" si="14"/>
        <v>1</v>
      </c>
      <c r="AN39" s="317">
        <f t="shared" si="23"/>
        <v>0</v>
      </c>
      <c r="AO39" s="317">
        <f t="shared" si="24"/>
        <v>1</v>
      </c>
      <c r="AP39" s="1184">
        <f t="shared" si="25"/>
        <v>26</v>
      </c>
      <c r="AQ39" s="307">
        <f t="shared" si="0"/>
        <v>0</v>
      </c>
      <c r="AR39" s="307" t="s">
        <v>308</v>
      </c>
    </row>
    <row r="40" spans="1:44" ht="15" customHeight="1">
      <c r="A40" s="1762"/>
      <c r="B40" s="1616"/>
      <c r="C40" s="1676"/>
      <c r="D40" s="1677"/>
      <c r="E40" s="1678"/>
      <c r="F40" s="135"/>
      <c r="G40" s="292"/>
      <c r="M40" s="316"/>
      <c r="O40" s="322"/>
      <c r="P40" s="322"/>
      <c r="Q40" s="321"/>
      <c r="R40" s="321"/>
      <c r="S40" s="293"/>
      <c r="AI40" s="307" t="str">
        <f t="shared" si="22"/>
        <v/>
      </c>
      <c r="AJ40" s="307" t="str">
        <f t="shared" si="12"/>
        <v/>
      </c>
      <c r="AK40" s="307">
        <f t="shared" si="13"/>
        <v>1</v>
      </c>
      <c r="AM40" s="317">
        <f t="shared" si="14"/>
        <v>1</v>
      </c>
      <c r="AN40" s="317">
        <f t="shared" si="23"/>
        <v>0</v>
      </c>
      <c r="AO40" s="317">
        <f t="shared" si="24"/>
        <v>1</v>
      </c>
      <c r="AP40" s="1184">
        <f t="shared" si="25"/>
        <v>27</v>
      </c>
      <c r="AQ40" s="307">
        <f t="shared" si="0"/>
        <v>0</v>
      </c>
      <c r="AR40" s="307" t="s">
        <v>308</v>
      </c>
    </row>
    <row r="41" spans="1:44" ht="15.75" customHeight="1">
      <c r="A41" s="1762"/>
      <c r="B41" s="1616"/>
      <c r="C41" s="1676"/>
      <c r="D41" s="1677"/>
      <c r="E41" s="1678"/>
      <c r="F41" s="135"/>
      <c r="G41" s="292"/>
      <c r="M41" s="316"/>
      <c r="N41" s="322"/>
      <c r="O41" s="322"/>
      <c r="P41" s="322"/>
      <c r="Q41" s="321"/>
      <c r="R41" s="321"/>
      <c r="S41" s="293"/>
      <c r="AI41" s="307" t="str">
        <f t="shared" si="22"/>
        <v/>
      </c>
      <c r="AJ41" s="307" t="str">
        <f t="shared" si="12"/>
        <v/>
      </c>
      <c r="AK41" s="307">
        <f t="shared" si="13"/>
        <v>1</v>
      </c>
      <c r="AM41" s="317">
        <f t="shared" si="14"/>
        <v>1</v>
      </c>
      <c r="AN41" s="317">
        <f t="shared" si="23"/>
        <v>0</v>
      </c>
      <c r="AO41" s="317">
        <f t="shared" si="24"/>
        <v>1</v>
      </c>
      <c r="AP41" s="1184">
        <f t="shared" si="25"/>
        <v>28</v>
      </c>
      <c r="AQ41" s="307">
        <f t="shared" si="0"/>
        <v>0</v>
      </c>
      <c r="AR41" s="307" t="s">
        <v>308</v>
      </c>
    </row>
    <row r="42" spans="1:44" ht="15" customHeight="1">
      <c r="A42" s="1762"/>
      <c r="B42" s="1616"/>
      <c r="C42" s="1676"/>
      <c r="D42" s="1677"/>
      <c r="E42" s="1678"/>
      <c r="F42" s="135"/>
      <c r="G42" s="292"/>
      <c r="M42" s="316"/>
      <c r="N42" s="322"/>
      <c r="O42" s="322"/>
      <c r="P42" s="322"/>
      <c r="Q42" s="321"/>
      <c r="R42" s="321"/>
      <c r="S42" s="293"/>
      <c r="AI42" s="307" t="str">
        <f t="shared" si="22"/>
        <v/>
      </c>
      <c r="AJ42" s="307" t="str">
        <f t="shared" si="12"/>
        <v/>
      </c>
      <c r="AK42" s="307">
        <f t="shared" si="13"/>
        <v>1</v>
      </c>
      <c r="AM42" s="317">
        <f t="shared" si="14"/>
        <v>1</v>
      </c>
      <c r="AN42" s="317">
        <f t="shared" si="23"/>
        <v>0</v>
      </c>
      <c r="AO42" s="317">
        <f t="shared" si="24"/>
        <v>1</v>
      </c>
      <c r="AP42" s="1184">
        <f t="shared" si="25"/>
        <v>29</v>
      </c>
      <c r="AQ42" s="307">
        <f t="shared" si="0"/>
        <v>0</v>
      </c>
      <c r="AR42" s="307" t="s">
        <v>308</v>
      </c>
    </row>
    <row r="43" spans="1:44" ht="15" customHeight="1">
      <c r="A43" s="1762"/>
      <c r="B43" s="1616"/>
      <c r="C43" s="1679"/>
      <c r="D43" s="1680"/>
      <c r="E43" s="1681"/>
      <c r="F43" s="135"/>
      <c r="G43" s="292"/>
      <c r="M43" s="316"/>
      <c r="N43" s="322"/>
      <c r="O43" s="322"/>
      <c r="P43" s="322"/>
      <c r="Q43" s="321"/>
      <c r="R43" s="321"/>
      <c r="S43" s="293"/>
      <c r="AI43" s="307" t="str">
        <f t="shared" si="22"/>
        <v/>
      </c>
      <c r="AJ43" s="307" t="str">
        <f t="shared" si="12"/>
        <v/>
      </c>
      <c r="AK43" s="307">
        <f t="shared" si="13"/>
        <v>1</v>
      </c>
      <c r="AM43" s="317">
        <f t="shared" si="14"/>
        <v>1</v>
      </c>
      <c r="AN43" s="317">
        <f t="shared" si="23"/>
        <v>0</v>
      </c>
      <c r="AO43" s="317">
        <f t="shared" si="24"/>
        <v>1</v>
      </c>
      <c r="AP43" s="1184">
        <f t="shared" si="25"/>
        <v>30</v>
      </c>
      <c r="AQ43" s="307">
        <f t="shared" si="0"/>
        <v>0</v>
      </c>
      <c r="AR43" s="307" t="s">
        <v>308</v>
      </c>
    </row>
    <row r="44" spans="1:44" ht="15" customHeight="1">
      <c r="A44" s="1762"/>
      <c r="B44" s="1616"/>
      <c r="C44" s="1673" t="s">
        <v>1128</v>
      </c>
      <c r="D44" s="1674"/>
      <c r="E44" s="1675"/>
      <c r="F44" s="135"/>
      <c r="G44" s="292"/>
      <c r="H44" s="1131"/>
      <c r="I44" s="1132"/>
      <c r="J44" s="602"/>
      <c r="K44" s="1133"/>
      <c r="L44" s="319"/>
      <c r="M44" s="316"/>
      <c r="N44" s="322"/>
      <c r="O44" s="322"/>
      <c r="P44" s="322"/>
      <c r="Q44" s="321"/>
      <c r="R44" s="321"/>
      <c r="S44" s="293"/>
      <c r="T44" s="342"/>
      <c r="U44" s="342"/>
      <c r="V44" s="342"/>
      <c r="W44" s="331"/>
      <c r="X44" s="1161"/>
      <c r="Y44" s="1130"/>
      <c r="Z44" s="328"/>
      <c r="AA44" s="331"/>
      <c r="AB44" s="328"/>
      <c r="AC44" s="328"/>
      <c r="AD44" s="328"/>
      <c r="AE44" s="328"/>
      <c r="AF44" s="328"/>
      <c r="AG44" s="328"/>
      <c r="AI44" s="307" t="str">
        <f t="shared" si="22"/>
        <v/>
      </c>
      <c r="AJ44" s="307" t="str">
        <f t="shared" si="12"/>
        <v/>
      </c>
      <c r="AK44" s="307">
        <f t="shared" si="13"/>
        <v>1</v>
      </c>
      <c r="AM44" s="317">
        <f t="shared" si="14"/>
        <v>1</v>
      </c>
      <c r="AN44" s="317">
        <f t="shared" si="23"/>
        <v>0</v>
      </c>
      <c r="AO44" s="317">
        <f t="shared" si="24"/>
        <v>1</v>
      </c>
      <c r="AP44" s="1184">
        <f t="shared" si="25"/>
        <v>31</v>
      </c>
      <c r="AQ44" s="307" t="str">
        <f t="shared" si="0"/>
        <v xml:space="preserve">Vertinamo kriterijaus subkriterijai išskirti pagal atskiras darbuotojų grupes, suteikiant skirtingus lyginamuosius svorius. Rekomenduojama išskirti šias darbuotojų grupes: nekvalifikuoti darbininkai ir pagalbininkai,  kvalifikuoti  darbininkai ir specialistai. Priskiriant konkretų, sutartį įgyvendinsiantį darbuotoją, rekomenduojama vadovautis: </v>
      </c>
      <c r="AR44" s="307" t="s">
        <v>308</v>
      </c>
    </row>
    <row r="45" spans="1:44" ht="15" customHeight="1">
      <c r="A45" s="1762"/>
      <c r="B45" s="1616"/>
      <c r="C45" s="1676"/>
      <c r="D45" s="1677"/>
      <c r="E45" s="1678"/>
      <c r="F45" s="135"/>
      <c r="G45" s="292"/>
      <c r="H45" s="1131"/>
      <c r="I45" s="1132"/>
      <c r="J45" s="602"/>
      <c r="K45" s="1133"/>
      <c r="L45" s="319"/>
      <c r="M45" s="316"/>
      <c r="N45" s="322"/>
      <c r="O45" s="322"/>
      <c r="P45" s="322"/>
      <c r="Q45" s="321"/>
      <c r="R45" s="321"/>
      <c r="S45" s="293"/>
      <c r="T45" s="342"/>
      <c r="U45" s="342"/>
      <c r="V45" s="342"/>
      <c r="W45" s="331"/>
      <c r="X45" s="1161"/>
      <c r="Y45" s="1130"/>
      <c r="Z45" s="328"/>
      <c r="AA45" s="331"/>
      <c r="AB45" s="328"/>
      <c r="AC45" s="328"/>
      <c r="AD45" s="328"/>
      <c r="AE45" s="328"/>
      <c r="AF45" s="328"/>
      <c r="AG45" s="328"/>
      <c r="AI45" s="307" t="str">
        <f t="shared" si="22"/>
        <v/>
      </c>
      <c r="AJ45" s="307" t="str">
        <f t="shared" si="12"/>
        <v/>
      </c>
      <c r="AK45" s="307">
        <f t="shared" si="13"/>
        <v>1</v>
      </c>
      <c r="AM45" s="317">
        <f t="shared" si="14"/>
        <v>1</v>
      </c>
      <c r="AN45" s="317">
        <f t="shared" si="23"/>
        <v>0</v>
      </c>
      <c r="AO45" s="317">
        <f t="shared" si="24"/>
        <v>1</v>
      </c>
      <c r="AP45" s="1184">
        <f t="shared" si="25"/>
        <v>32</v>
      </c>
      <c r="AQ45" s="307">
        <f t="shared" si="0"/>
        <v>0</v>
      </c>
      <c r="AR45" s="307" t="s">
        <v>308</v>
      </c>
    </row>
    <row r="46" spans="1:44" ht="15" customHeight="1">
      <c r="A46" s="1762"/>
      <c r="B46" s="1616"/>
      <c r="C46" s="1676"/>
      <c r="D46" s="1677"/>
      <c r="E46" s="1678"/>
      <c r="F46" s="135"/>
      <c r="G46" s="292"/>
      <c r="H46" s="1131"/>
      <c r="I46" s="1132"/>
      <c r="J46" s="602"/>
      <c r="K46" s="1133"/>
      <c r="L46" s="319"/>
      <c r="M46" s="316"/>
      <c r="N46" s="322"/>
      <c r="O46" s="322"/>
      <c r="P46" s="322"/>
      <c r="Q46" s="321"/>
      <c r="R46" s="321"/>
      <c r="S46" s="293"/>
      <c r="T46" s="342"/>
      <c r="U46" s="342"/>
      <c r="V46" s="342"/>
      <c r="W46" s="331"/>
      <c r="X46" s="1161"/>
      <c r="Y46" s="1130"/>
      <c r="Z46" s="328"/>
      <c r="AA46" s="331"/>
      <c r="AB46" s="328"/>
      <c r="AC46" s="328"/>
      <c r="AD46" s="328"/>
      <c r="AE46" s="328"/>
      <c r="AF46" s="328"/>
      <c r="AG46" s="328"/>
      <c r="AI46" s="307" t="str">
        <f t="shared" si="22"/>
        <v/>
      </c>
      <c r="AJ46" s="307" t="str">
        <f t="shared" si="12"/>
        <v/>
      </c>
      <c r="AK46" s="307">
        <f t="shared" si="13"/>
        <v>1</v>
      </c>
      <c r="AM46" s="317">
        <f t="shared" si="14"/>
        <v>1</v>
      </c>
      <c r="AN46" s="317">
        <f t="shared" si="23"/>
        <v>0</v>
      </c>
      <c r="AO46" s="317">
        <f t="shared" si="24"/>
        <v>1</v>
      </c>
      <c r="AP46" s="1184">
        <f t="shared" si="25"/>
        <v>33</v>
      </c>
      <c r="AQ46" s="307">
        <f t="shared" si="0"/>
        <v>0</v>
      </c>
      <c r="AR46" s="307" t="s">
        <v>308</v>
      </c>
    </row>
    <row r="47" spans="1:44" ht="15" customHeight="1">
      <c r="A47" s="1762"/>
      <c r="B47" s="1616"/>
      <c r="C47" s="1676"/>
      <c r="D47" s="1677"/>
      <c r="E47" s="1678"/>
      <c r="F47" s="135"/>
      <c r="G47" s="292"/>
      <c r="H47" s="1131"/>
      <c r="I47" s="1132"/>
      <c r="J47" s="602"/>
      <c r="K47" s="1133"/>
      <c r="L47" s="319"/>
      <c r="M47" s="316"/>
      <c r="N47" s="322"/>
      <c r="O47" s="322"/>
      <c r="P47" s="322"/>
      <c r="Q47" s="321"/>
      <c r="R47" s="321"/>
      <c r="S47" s="293"/>
      <c r="T47" s="342"/>
      <c r="U47" s="342"/>
      <c r="V47" s="342"/>
      <c r="W47" s="331"/>
      <c r="X47" s="1161"/>
      <c r="Y47" s="1130"/>
      <c r="Z47" s="328"/>
      <c r="AA47" s="331"/>
      <c r="AB47" s="328"/>
      <c r="AC47" s="328"/>
      <c r="AD47" s="328"/>
      <c r="AE47" s="328"/>
      <c r="AF47" s="328"/>
      <c r="AG47" s="328"/>
      <c r="AI47" s="307" t="str">
        <f t="shared" si="22"/>
        <v/>
      </c>
      <c r="AJ47" s="307" t="str">
        <f t="shared" si="12"/>
        <v/>
      </c>
      <c r="AK47" s="307">
        <f t="shared" si="13"/>
        <v>1</v>
      </c>
      <c r="AM47" s="317">
        <f t="shared" si="14"/>
        <v>1</v>
      </c>
      <c r="AN47" s="317">
        <f t="shared" si="23"/>
        <v>0</v>
      </c>
      <c r="AO47" s="317">
        <f t="shared" si="24"/>
        <v>1</v>
      </c>
      <c r="AP47" s="1184">
        <f t="shared" si="25"/>
        <v>34</v>
      </c>
      <c r="AQ47" s="307">
        <f t="shared" si="0"/>
        <v>0</v>
      </c>
      <c r="AR47" s="307" t="s">
        <v>308</v>
      </c>
    </row>
    <row r="48" spans="1:44" ht="15" customHeight="1">
      <c r="A48" s="1762"/>
      <c r="B48" s="1616"/>
      <c r="C48" s="1709" t="s">
        <v>1028</v>
      </c>
      <c r="D48" s="1710"/>
      <c r="E48" s="1711"/>
      <c r="F48" s="135"/>
      <c r="G48" s="292"/>
      <c r="H48" s="1131"/>
      <c r="I48" s="1132"/>
      <c r="J48" s="602"/>
      <c r="K48" s="1133"/>
      <c r="L48" s="319"/>
      <c r="M48" s="316"/>
      <c r="N48" s="322"/>
      <c r="O48" s="322"/>
      <c r="P48" s="322"/>
      <c r="Q48" s="321"/>
      <c r="R48" s="321"/>
      <c r="S48" s="293"/>
      <c r="T48" s="342"/>
      <c r="U48" s="342"/>
      <c r="V48" s="342"/>
      <c r="W48" s="331"/>
      <c r="X48" s="1161"/>
      <c r="Y48" s="1130"/>
      <c r="Z48" s="328"/>
      <c r="AA48" s="331"/>
      <c r="AB48" s="328"/>
      <c r="AC48" s="328"/>
      <c r="AD48" s="328"/>
      <c r="AE48" s="328"/>
      <c r="AF48" s="328"/>
      <c r="AG48" s="328"/>
      <c r="AI48" s="307" t="str">
        <f t="shared" si="22"/>
        <v/>
      </c>
      <c r="AJ48" s="307" t="str">
        <f t="shared" si="12"/>
        <v/>
      </c>
      <c r="AK48" s="307">
        <f t="shared" si="13"/>
        <v>1</v>
      </c>
      <c r="AM48" s="317">
        <f t="shared" si="14"/>
        <v>1</v>
      </c>
      <c r="AN48" s="317">
        <f t="shared" si="23"/>
        <v>0</v>
      </c>
      <c r="AO48" s="317">
        <f t="shared" si="24"/>
        <v>1</v>
      </c>
      <c r="AP48" s="1184">
        <f t="shared" si="25"/>
        <v>35</v>
      </c>
      <c r="AQ48" s="307" t="str">
        <f t="shared" si="0"/>
        <v>Lietuvos profesijų klasifikatoriaus (LPK) Tarptautinio standarto profesijų klasifikatoriaus ISCO-08 nacionaline versija.</v>
      </c>
      <c r="AR48" s="307" t="s">
        <v>308</v>
      </c>
    </row>
    <row r="49" spans="1:44" ht="15" customHeight="1">
      <c r="A49" s="1762"/>
      <c r="B49" s="1616"/>
      <c r="C49" s="1709"/>
      <c r="D49" s="1710"/>
      <c r="E49" s="1711"/>
      <c r="F49" s="135"/>
      <c r="G49" s="292"/>
      <c r="H49" s="1131"/>
      <c r="I49" s="1132"/>
      <c r="J49" s="602"/>
      <c r="K49" s="1133"/>
      <c r="L49" s="319"/>
      <c r="M49" s="316"/>
      <c r="N49" s="322"/>
      <c r="O49" s="322"/>
      <c r="P49" s="322"/>
      <c r="Q49" s="321"/>
      <c r="R49" s="321"/>
      <c r="S49" s="293"/>
      <c r="T49" s="342"/>
      <c r="U49" s="342"/>
      <c r="V49" s="342"/>
      <c r="W49" s="331"/>
      <c r="X49" s="1161"/>
      <c r="Y49" s="1130"/>
      <c r="Z49" s="328"/>
      <c r="AA49" s="331"/>
      <c r="AB49" s="328"/>
      <c r="AC49" s="328"/>
      <c r="AD49" s="328"/>
      <c r="AE49" s="328"/>
      <c r="AF49" s="328"/>
      <c r="AG49" s="328"/>
      <c r="AI49" s="307" t="str">
        <f t="shared" si="22"/>
        <v/>
      </c>
      <c r="AJ49" s="307" t="str">
        <f t="shared" si="12"/>
        <v/>
      </c>
      <c r="AK49" s="307">
        <f t="shared" si="13"/>
        <v>1</v>
      </c>
      <c r="AM49" s="317">
        <f t="shared" si="14"/>
        <v>1</v>
      </c>
      <c r="AN49" s="317">
        <f t="shared" si="23"/>
        <v>0</v>
      </c>
      <c r="AO49" s="317">
        <f t="shared" si="24"/>
        <v>1</v>
      </c>
      <c r="AP49" s="1184">
        <f t="shared" si="25"/>
        <v>36</v>
      </c>
      <c r="AQ49" s="307">
        <f t="shared" si="0"/>
        <v>0</v>
      </c>
      <c r="AR49" s="307" t="s">
        <v>308</v>
      </c>
    </row>
    <row r="50" spans="1:44" ht="15" customHeight="1">
      <c r="A50" s="1762"/>
      <c r="B50" s="1616"/>
      <c r="C50" s="1786" t="s">
        <v>1079</v>
      </c>
      <c r="D50" s="1787"/>
      <c r="E50" s="1788"/>
      <c r="F50" s="135"/>
      <c r="G50" s="292"/>
      <c r="N50" s="326"/>
      <c r="O50" s="326"/>
      <c r="P50" s="326"/>
      <c r="Q50" s="327"/>
      <c r="R50" s="327"/>
      <c r="S50" s="293"/>
      <c r="T50" s="342"/>
      <c r="U50" s="342"/>
      <c r="V50" s="342"/>
      <c r="W50" s="328"/>
      <c r="X50" s="1162"/>
      <c r="Y50" s="328"/>
      <c r="Z50" s="328"/>
      <c r="AA50" s="328"/>
      <c r="AB50" s="328"/>
      <c r="AC50" s="328"/>
      <c r="AD50" s="328"/>
      <c r="AE50" s="328"/>
      <c r="AF50" s="328"/>
      <c r="AG50" s="328"/>
      <c r="AI50" s="307" t="str">
        <f t="shared" si="22"/>
        <v/>
      </c>
      <c r="AJ50" s="307" t="str">
        <f t="shared" si="12"/>
        <v/>
      </c>
      <c r="AK50" s="307">
        <f t="shared" si="13"/>
        <v>1</v>
      </c>
      <c r="AM50" s="317">
        <f t="shared" si="14"/>
        <v>1</v>
      </c>
      <c r="AN50" s="317">
        <f t="shared" si="23"/>
        <v>0</v>
      </c>
      <c r="AO50" s="317">
        <f t="shared" si="24"/>
        <v>1</v>
      </c>
      <c r="AP50" s="1184">
        <f t="shared" si="25"/>
        <v>37</v>
      </c>
      <c r="AQ50" s="307" t="str">
        <f t="shared" si="0"/>
        <v>Sutarties projekte ir atitinkamai sutartyje siūlome numatyti, kad sutarties vykdymo metu Tiekėjo tinkamų įsipareigojimų vykdymui pagrįsti ne vėliau kaip iki kito mėnesio 15 d. PO turi būti pateikta įmonės vadovo ar finansininko parengta ir patvirtinta  pažyma dėl išmokėto darbo užmokesčio (nurodant darbuotojų, dirbusių vykdant sutartį, sąrašą, išdirbtą laiką ir išmokėtą darbo užmokestį). Atkreiptinas dėmesys, kad duomenys apie konkretaus asmens atlyginimą laikytini asmens duomenimis, kurie atskleistini tik su to asmens sutikimu, todėl rekomenduojama nereikalauti konkrečių vardų, pavardžių, o prašyti pateikti duomenis, priskiriant darbuotojui numerį, pvz. Darbuotojas Nr. 1.</v>
      </c>
      <c r="AR50" s="307" t="s">
        <v>308</v>
      </c>
    </row>
    <row r="51" spans="1:44" ht="15.75" customHeight="1">
      <c r="A51" s="1762"/>
      <c r="B51" s="1616"/>
      <c r="C51" s="1789"/>
      <c r="D51" s="1790"/>
      <c r="E51" s="1791"/>
      <c r="F51" s="135"/>
      <c r="G51" s="292"/>
      <c r="N51" s="326"/>
      <c r="O51" s="326"/>
      <c r="P51" s="326"/>
      <c r="Q51" s="327"/>
      <c r="R51" s="327"/>
      <c r="S51" s="293"/>
      <c r="T51" s="342"/>
      <c r="U51" s="342"/>
      <c r="V51" s="342"/>
      <c r="W51" s="328"/>
      <c r="X51" s="1162"/>
      <c r="Y51" s="328"/>
      <c r="Z51" s="328"/>
      <c r="AA51" s="328"/>
      <c r="AB51" s="328"/>
      <c r="AC51" s="328"/>
      <c r="AD51" s="328"/>
      <c r="AE51" s="328"/>
      <c r="AF51" s="328"/>
      <c r="AG51" s="328"/>
      <c r="AI51" s="307" t="str">
        <f t="shared" si="22"/>
        <v/>
      </c>
      <c r="AJ51" s="307" t="str">
        <f t="shared" si="12"/>
        <v/>
      </c>
      <c r="AK51" s="307">
        <f t="shared" si="13"/>
        <v>1</v>
      </c>
      <c r="AM51" s="317">
        <f t="shared" si="14"/>
        <v>1</v>
      </c>
      <c r="AN51" s="317">
        <f t="shared" si="23"/>
        <v>0</v>
      </c>
      <c r="AO51" s="317">
        <f t="shared" si="24"/>
        <v>1</v>
      </c>
      <c r="AP51" s="1184">
        <f t="shared" si="25"/>
        <v>38</v>
      </c>
      <c r="AQ51" s="307">
        <f t="shared" si="0"/>
        <v>0</v>
      </c>
      <c r="AR51" s="307" t="s">
        <v>308</v>
      </c>
    </row>
    <row r="52" spans="1:44" ht="15" customHeight="1">
      <c r="A52" s="1762"/>
      <c r="B52" s="1616"/>
      <c r="C52" s="1789"/>
      <c r="D52" s="1790"/>
      <c r="E52" s="1791"/>
      <c r="F52" s="135"/>
      <c r="G52" s="292"/>
      <c r="N52" s="326"/>
      <c r="O52" s="326"/>
      <c r="P52" s="326"/>
      <c r="Q52" s="327"/>
      <c r="R52" s="327"/>
      <c r="S52" s="293"/>
      <c r="T52" s="342"/>
      <c r="U52" s="342"/>
      <c r="V52" s="342"/>
      <c r="W52" s="331"/>
      <c r="X52" s="1161"/>
      <c r="Y52" s="1130"/>
      <c r="Z52" s="328"/>
      <c r="AA52" s="331"/>
      <c r="AB52" s="328"/>
      <c r="AC52" s="328"/>
      <c r="AD52" s="328"/>
      <c r="AE52" s="328"/>
      <c r="AF52" s="328"/>
      <c r="AG52" s="328"/>
      <c r="AI52" s="307" t="str">
        <f t="shared" si="22"/>
        <v/>
      </c>
      <c r="AJ52" s="307" t="str">
        <f t="shared" si="12"/>
        <v/>
      </c>
      <c r="AK52" s="307">
        <f t="shared" si="13"/>
        <v>1</v>
      </c>
      <c r="AM52" s="317">
        <f t="shared" si="14"/>
        <v>1</v>
      </c>
      <c r="AN52" s="317">
        <f t="shared" si="23"/>
        <v>0</v>
      </c>
      <c r="AO52" s="317">
        <f t="shared" si="24"/>
        <v>1</v>
      </c>
      <c r="AP52" s="1184">
        <f t="shared" si="25"/>
        <v>39</v>
      </c>
      <c r="AQ52" s="307">
        <f t="shared" si="0"/>
        <v>0</v>
      </c>
      <c r="AR52" s="307" t="s">
        <v>308</v>
      </c>
    </row>
    <row r="53" spans="1:44" ht="15" customHeight="1">
      <c r="A53" s="1762"/>
      <c r="B53" s="1616"/>
      <c r="C53" s="1789"/>
      <c r="D53" s="1790"/>
      <c r="E53" s="1791"/>
      <c r="F53" s="135"/>
      <c r="G53" s="292"/>
      <c r="N53" s="326"/>
      <c r="O53" s="326"/>
      <c r="P53" s="326"/>
      <c r="Q53" s="327"/>
      <c r="R53" s="327"/>
      <c r="S53" s="293"/>
      <c r="T53" s="342"/>
      <c r="U53" s="342"/>
      <c r="V53" s="342"/>
      <c r="W53" s="331"/>
      <c r="X53" s="1161"/>
      <c r="Y53" s="1130"/>
      <c r="Z53" s="328"/>
      <c r="AA53" s="331"/>
      <c r="AB53" s="328"/>
      <c r="AC53" s="328"/>
      <c r="AD53" s="328"/>
      <c r="AE53" s="328"/>
      <c r="AF53" s="328"/>
      <c r="AG53" s="328"/>
      <c r="AI53" s="307" t="str">
        <f t="shared" si="22"/>
        <v/>
      </c>
      <c r="AJ53" s="307" t="str">
        <f t="shared" si="12"/>
        <v/>
      </c>
      <c r="AK53" s="307">
        <f t="shared" si="13"/>
        <v>1</v>
      </c>
      <c r="AM53" s="317">
        <f t="shared" si="14"/>
        <v>1</v>
      </c>
      <c r="AN53" s="317">
        <f t="shared" si="23"/>
        <v>0</v>
      </c>
      <c r="AO53" s="317">
        <f t="shared" si="24"/>
        <v>1</v>
      </c>
      <c r="AP53" s="1184">
        <f t="shared" si="25"/>
        <v>40</v>
      </c>
      <c r="AQ53" s="307">
        <f t="shared" si="0"/>
        <v>0</v>
      </c>
      <c r="AR53" s="307" t="s">
        <v>308</v>
      </c>
    </row>
    <row r="54" spans="1:44" ht="15" customHeight="1">
      <c r="A54" s="1762"/>
      <c r="B54" s="1616"/>
      <c r="C54" s="1789"/>
      <c r="D54" s="1790"/>
      <c r="E54" s="1791"/>
      <c r="F54" s="135"/>
      <c r="G54" s="292"/>
      <c r="N54" s="326"/>
      <c r="O54" s="326"/>
      <c r="P54" s="326"/>
      <c r="Q54" s="327"/>
      <c r="R54" s="327"/>
      <c r="S54" s="293"/>
      <c r="T54" s="342"/>
      <c r="U54" s="342"/>
      <c r="V54" s="342"/>
      <c r="W54" s="331"/>
      <c r="X54" s="1161"/>
      <c r="Y54" s="1130"/>
      <c r="Z54" s="328"/>
      <c r="AA54" s="331"/>
      <c r="AB54" s="328"/>
      <c r="AC54" s="328"/>
      <c r="AD54" s="328"/>
      <c r="AE54" s="328"/>
      <c r="AF54" s="328"/>
      <c r="AG54" s="328"/>
      <c r="AI54" s="307" t="str">
        <f t="shared" si="22"/>
        <v/>
      </c>
      <c r="AJ54" s="307" t="str">
        <f t="shared" si="12"/>
        <v/>
      </c>
      <c r="AK54" s="307">
        <f t="shared" si="13"/>
        <v>1</v>
      </c>
      <c r="AM54" s="317">
        <f t="shared" si="14"/>
        <v>1</v>
      </c>
      <c r="AN54" s="317">
        <f t="shared" si="23"/>
        <v>0</v>
      </c>
      <c r="AO54" s="317">
        <f t="shared" si="24"/>
        <v>1</v>
      </c>
      <c r="AP54" s="1184">
        <f t="shared" si="25"/>
        <v>41</v>
      </c>
      <c r="AQ54" s="307">
        <f t="shared" si="0"/>
        <v>0</v>
      </c>
      <c r="AR54" s="307" t="s">
        <v>308</v>
      </c>
    </row>
    <row r="55" spans="1:44" ht="15" customHeight="1">
      <c r="A55" s="1762"/>
      <c r="B55" s="1616"/>
      <c r="C55" s="1789"/>
      <c r="D55" s="1790"/>
      <c r="E55" s="1791"/>
      <c r="F55" s="135"/>
      <c r="G55" s="292"/>
      <c r="N55" s="326"/>
      <c r="O55" s="326"/>
      <c r="P55" s="326"/>
      <c r="Q55" s="327"/>
      <c r="R55" s="327"/>
      <c r="S55" s="293"/>
      <c r="AI55" s="307" t="str">
        <f t="shared" si="22"/>
        <v/>
      </c>
      <c r="AJ55" s="307" t="str">
        <f t="shared" si="12"/>
        <v/>
      </c>
      <c r="AK55" s="307">
        <f t="shared" si="13"/>
        <v>1</v>
      </c>
      <c r="AM55" s="317">
        <f t="shared" si="14"/>
        <v>1</v>
      </c>
      <c r="AN55" s="317">
        <f t="shared" si="23"/>
        <v>0</v>
      </c>
      <c r="AO55" s="317">
        <f t="shared" si="24"/>
        <v>1</v>
      </c>
      <c r="AP55" s="1184">
        <f t="shared" si="25"/>
        <v>42</v>
      </c>
      <c r="AQ55" s="307">
        <f t="shared" si="0"/>
        <v>0</v>
      </c>
      <c r="AR55" s="307" t="s">
        <v>308</v>
      </c>
    </row>
    <row r="56" spans="1:44" ht="15" customHeight="1">
      <c r="A56" s="1181"/>
      <c r="B56" s="1617"/>
      <c r="C56" s="1792"/>
      <c r="D56" s="1793"/>
      <c r="E56" s="1794"/>
      <c r="F56" s="135"/>
      <c r="G56" s="292"/>
      <c r="N56" s="326"/>
      <c r="O56" s="326"/>
      <c r="P56" s="326"/>
      <c r="Q56" s="327"/>
      <c r="R56" s="327"/>
      <c r="S56" s="293"/>
      <c r="AI56" s="307" t="str">
        <f t="shared" si="22"/>
        <v/>
      </c>
      <c r="AJ56" s="307" t="str">
        <f t="shared" si="12"/>
        <v/>
      </c>
      <c r="AK56" s="307">
        <f t="shared" si="13"/>
        <v>1</v>
      </c>
      <c r="AM56" s="317">
        <f t="shared" si="14"/>
        <v>1</v>
      </c>
      <c r="AN56" s="317">
        <f t="shared" si="23"/>
        <v>0</v>
      </c>
      <c r="AO56" s="317">
        <f t="shared" si="24"/>
        <v>1</v>
      </c>
      <c r="AP56" s="1184">
        <f t="shared" si="25"/>
        <v>43</v>
      </c>
      <c r="AQ56" s="307">
        <f t="shared" si="0"/>
        <v>0</v>
      </c>
      <c r="AR56" s="307" t="s">
        <v>308</v>
      </c>
    </row>
    <row r="57" spans="1:44" ht="15" customHeight="1">
      <c r="A57" s="136" t="s">
        <v>113</v>
      </c>
      <c r="B57" s="137" t="s">
        <v>12</v>
      </c>
      <c r="C57" s="1763" t="s">
        <v>77</v>
      </c>
      <c r="D57" s="1764"/>
      <c r="E57" s="1765"/>
      <c r="F57" s="146"/>
      <c r="G57" s="292"/>
      <c r="N57" s="326"/>
      <c r="O57" s="326"/>
      <c r="P57" s="326"/>
      <c r="Q57" s="327"/>
      <c r="R57" s="327"/>
      <c r="S57" s="293"/>
      <c r="AI57" s="307">
        <f t="shared" si="22"/>
        <v>3</v>
      </c>
      <c r="AJ57" s="307" t="b">
        <f t="shared" si="12"/>
        <v>0</v>
      </c>
      <c r="AK57" s="307">
        <f t="shared" si="13"/>
        <v>1</v>
      </c>
      <c r="AM57" s="317">
        <f t="shared" si="14"/>
        <v>0</v>
      </c>
      <c r="AN57" s="317">
        <f t="shared" si="23"/>
        <v>0</v>
      </c>
      <c r="AO57" s="317">
        <f t="shared" si="24"/>
        <v>1</v>
      </c>
      <c r="AP57" s="1184">
        <f t="shared" si="25"/>
        <v>44</v>
      </c>
      <c r="AQ57" s="307" t="str">
        <f t="shared" si="0"/>
        <v>Aplinkosaugos charakteristikos</v>
      </c>
      <c r="AR57" s="307" t="s">
        <v>308</v>
      </c>
    </row>
    <row r="58" spans="1:44" ht="15" customHeight="1">
      <c r="A58" s="1180"/>
      <c r="B58" s="1634" t="s">
        <v>152</v>
      </c>
      <c r="C58" s="1655" t="s">
        <v>782</v>
      </c>
      <c r="D58" s="1656"/>
      <c r="E58" s="1656"/>
      <c r="F58" s="148" t="str">
        <f>IF(AO57=1,"",IF(AJ57=TRUE,$AJ$4,""))</f>
        <v/>
      </c>
      <c r="G58" s="328"/>
      <c r="N58" s="330"/>
      <c r="O58" s="330"/>
      <c r="P58" s="330"/>
      <c r="Q58" s="308"/>
      <c r="R58" s="308"/>
      <c r="S58" s="331"/>
      <c r="AI58" s="307" t="str">
        <f t="shared" si="22"/>
        <v/>
      </c>
      <c r="AJ58" s="307" t="str">
        <f t="shared" si="12"/>
        <v/>
      </c>
      <c r="AK58" s="307">
        <f t="shared" si="13"/>
        <v>1</v>
      </c>
      <c r="AM58" s="317">
        <f t="shared" si="14"/>
        <v>1</v>
      </c>
      <c r="AN58" s="317">
        <f t="shared" si="23"/>
        <v>0</v>
      </c>
      <c r="AO58" s="317">
        <f t="shared" si="24"/>
        <v>1</v>
      </c>
      <c r="AP58" s="1184">
        <f t="shared" si="25"/>
        <v>45</v>
      </c>
      <c r="AQ58" s="307" t="str">
        <f t="shared" si="0"/>
        <v xml:space="preserve">Kriterijus naudotinas tais atvejais, kai PO siekia įsigyti medžiagas, kurių poveikis aplinkai mažesnis, taip prisidedant prie vietos, regiono, nacionalinių ir tarptautinių tvarumo tikslų įgyvendinimo. Vertinimui pateikti trys pavyzdiniai kriterijai, kurie gali būti naudojami ir kaip aplinkosaugos charakteristikų kriterijaus subkriterijai: </v>
      </c>
      <c r="AR58" s="307" t="s">
        <v>308</v>
      </c>
    </row>
    <row r="59" spans="1:44" ht="15" customHeight="1">
      <c r="A59" s="1181"/>
      <c r="B59" s="1635"/>
      <c r="C59" s="1664"/>
      <c r="D59" s="1665"/>
      <c r="E59" s="1665"/>
      <c r="F59" s="156"/>
      <c r="N59" s="330"/>
      <c r="O59" s="330"/>
      <c r="P59" s="330"/>
      <c r="Q59" s="308"/>
      <c r="R59" s="308"/>
      <c r="S59" s="331"/>
      <c r="AI59" s="307" t="str">
        <f t="shared" si="22"/>
        <v/>
      </c>
      <c r="AJ59" s="307" t="str">
        <f t="shared" si="12"/>
        <v/>
      </c>
      <c r="AK59" s="307">
        <f t="shared" si="13"/>
        <v>1</v>
      </c>
      <c r="AM59" s="317">
        <f t="shared" si="14"/>
        <v>1</v>
      </c>
      <c r="AN59" s="317">
        <f t="shared" si="23"/>
        <v>0</v>
      </c>
      <c r="AO59" s="317">
        <f t="shared" si="24"/>
        <v>1</v>
      </c>
      <c r="AP59" s="1184">
        <f t="shared" si="25"/>
        <v>46</v>
      </c>
      <c r="AQ59" s="307">
        <f t="shared" si="0"/>
        <v>0</v>
      </c>
      <c r="AR59" s="307" t="s">
        <v>308</v>
      </c>
    </row>
    <row r="60" spans="1:44" ht="18.75" customHeight="1">
      <c r="A60" s="1181"/>
      <c r="B60" s="1635"/>
      <c r="C60" s="1658"/>
      <c r="D60" s="1659"/>
      <c r="E60" s="1659"/>
      <c r="F60" s="156"/>
      <c r="N60" s="330"/>
      <c r="O60" s="330"/>
      <c r="P60" s="330"/>
      <c r="Q60" s="308"/>
      <c r="R60" s="308"/>
      <c r="S60" s="331"/>
      <c r="AI60" s="307" t="str">
        <f t="shared" si="22"/>
        <v/>
      </c>
      <c r="AJ60" s="307" t="str">
        <f t="shared" si="12"/>
        <v/>
      </c>
      <c r="AK60" s="307">
        <f t="shared" si="13"/>
        <v>1</v>
      </c>
      <c r="AM60" s="317">
        <f t="shared" si="14"/>
        <v>1</v>
      </c>
      <c r="AN60" s="317">
        <f t="shared" si="23"/>
        <v>0</v>
      </c>
      <c r="AO60" s="317">
        <f t="shared" si="24"/>
        <v>1</v>
      </c>
      <c r="AP60" s="1184">
        <f t="shared" si="25"/>
        <v>47</v>
      </c>
      <c r="AQ60" s="307">
        <f t="shared" si="0"/>
        <v>0</v>
      </c>
      <c r="AR60" s="307" t="s">
        <v>308</v>
      </c>
    </row>
    <row r="61" spans="1:44" ht="15" customHeight="1">
      <c r="A61" s="1181"/>
      <c r="B61" s="1635"/>
      <c r="C61" s="1655" t="s">
        <v>871</v>
      </c>
      <c r="D61" s="1656"/>
      <c r="E61" s="1656"/>
      <c r="F61" s="156"/>
      <c r="N61" s="330"/>
      <c r="O61" s="330"/>
      <c r="P61" s="330"/>
      <c r="Q61" s="308"/>
      <c r="R61" s="308"/>
      <c r="S61" s="331"/>
      <c r="AI61" s="307" t="str">
        <f t="shared" si="22"/>
        <v/>
      </c>
      <c r="AJ61" s="307" t="str">
        <f t="shared" si="12"/>
        <v/>
      </c>
      <c r="AK61" s="307">
        <f t="shared" si="13"/>
        <v>1</v>
      </c>
      <c r="AM61" s="317">
        <f t="shared" si="14"/>
        <v>1</v>
      </c>
      <c r="AN61" s="317">
        <f t="shared" si="23"/>
        <v>0</v>
      </c>
      <c r="AO61" s="317">
        <f t="shared" si="24"/>
        <v>1</v>
      </c>
      <c r="AP61" s="1184">
        <f t="shared" si="25"/>
        <v>48</v>
      </c>
      <c r="AQ61" s="307" t="str">
        <f t="shared" si="0"/>
        <v>1. Perdirbtų medžiagų įmaišymas į betoną ir mūrą. Šis kriterijus ar subkriterijus gali būti taikomas tais atvejais, kai PO perka pastato, kurių struktūrinis karkasas iš betono ir (ar) sienos yra iš blokelių, ir (ar) vidaus ir išorės sienos – užpildytos bei mūrinės, naujos statybos, rekonstrukcijos ar kapitalinio remonto darbus.  Tokie darbai turi būti tiesiogiai susiję su aukščiau išvardintomis pastato dalimis (elementais). Vertinant šį kriterijų ar jo subkriterijų, PO skatina statybos dalyvius naudoti perdirbtas medžiagas. Vertinant kriterijų ar jo subkriterijų įvertinama, kiek proc. konkrečiame elemente sudaro perdirbtos medžiagos.</v>
      </c>
      <c r="AR61" s="307" t="s">
        <v>308</v>
      </c>
    </row>
    <row r="62" spans="1:44" ht="15" customHeight="1">
      <c r="A62" s="1181"/>
      <c r="B62" s="1635"/>
      <c r="C62" s="1664"/>
      <c r="D62" s="1665"/>
      <c r="E62" s="1665"/>
      <c r="F62" s="156"/>
      <c r="N62" s="330"/>
      <c r="O62" s="330"/>
      <c r="P62" s="330"/>
      <c r="Q62" s="308"/>
      <c r="R62" s="308"/>
      <c r="S62" s="331"/>
      <c r="AI62" s="307" t="str">
        <f t="shared" si="22"/>
        <v/>
      </c>
      <c r="AJ62" s="307" t="str">
        <f t="shared" si="12"/>
        <v/>
      </c>
      <c r="AK62" s="307">
        <f t="shared" si="13"/>
        <v>1</v>
      </c>
      <c r="AM62" s="317">
        <f t="shared" si="14"/>
        <v>1</v>
      </c>
      <c r="AN62" s="317">
        <f t="shared" si="23"/>
        <v>0</v>
      </c>
      <c r="AO62" s="317">
        <f t="shared" si="24"/>
        <v>1</v>
      </c>
      <c r="AP62" s="1184">
        <f t="shared" si="25"/>
        <v>49</v>
      </c>
      <c r="AQ62" s="307">
        <f t="shared" si="0"/>
        <v>0</v>
      </c>
      <c r="AR62" s="307" t="s">
        <v>308</v>
      </c>
    </row>
    <row r="63" spans="1:44" ht="15" customHeight="1">
      <c r="A63" s="1181"/>
      <c r="B63" s="1635"/>
      <c r="C63" s="1664"/>
      <c r="D63" s="1665"/>
      <c r="E63" s="1665"/>
      <c r="F63" s="156"/>
      <c r="L63" s="319" t="str">
        <f>IFERROR(IF(AND(J37="",K37=$AJ$5),$AJ$6,IF(AND(J37&gt;0,AE37=$AK$11),$AJ$7,IF(AND(AC37=1,AD37=$AK$10),$AJ$8,""))),"")</f>
        <v/>
      </c>
      <c r="M63" s="332"/>
      <c r="N63" s="332"/>
      <c r="O63" s="332"/>
      <c r="P63" s="332"/>
      <c r="AI63" s="307" t="str">
        <f t="shared" si="22"/>
        <v/>
      </c>
      <c r="AJ63" s="307" t="str">
        <f t="shared" si="12"/>
        <v/>
      </c>
      <c r="AK63" s="307">
        <f t="shared" si="13"/>
        <v>1</v>
      </c>
      <c r="AM63" s="317">
        <f t="shared" si="14"/>
        <v>1</v>
      </c>
      <c r="AN63" s="317">
        <f t="shared" si="23"/>
        <v>0</v>
      </c>
      <c r="AO63" s="317">
        <f t="shared" si="24"/>
        <v>1</v>
      </c>
      <c r="AP63" s="1184">
        <f t="shared" si="25"/>
        <v>50</v>
      </c>
      <c r="AQ63" s="307">
        <f t="shared" si="0"/>
        <v>0</v>
      </c>
      <c r="AR63" s="307" t="s">
        <v>308</v>
      </c>
    </row>
    <row r="64" spans="1:44" ht="15" customHeight="1">
      <c r="A64" s="1181"/>
      <c r="B64" s="1635"/>
      <c r="C64" s="1664"/>
      <c r="D64" s="1665"/>
      <c r="E64" s="1665"/>
      <c r="F64" s="156"/>
      <c r="L64" s="319" t="str">
        <f>IFERROR(IF(AND(J38="",K38=$AJ$5),$AJ$6,IF(AND(J38&gt;0,AE38=$AK$11),$AJ$7,IF(AND(AC38=1,AD38=$AK$10),$AJ$8,""))),"")</f>
        <v/>
      </c>
      <c r="M64" s="332"/>
      <c r="N64" s="332"/>
      <c r="O64" s="332"/>
      <c r="P64" s="332"/>
      <c r="AI64" s="307" t="str">
        <f t="shared" si="22"/>
        <v/>
      </c>
      <c r="AJ64" s="307" t="str">
        <f t="shared" si="12"/>
        <v/>
      </c>
      <c r="AK64" s="307">
        <f t="shared" si="13"/>
        <v>1</v>
      </c>
      <c r="AM64" s="317">
        <f t="shared" si="14"/>
        <v>1</v>
      </c>
      <c r="AN64" s="317">
        <f t="shared" si="23"/>
        <v>0</v>
      </c>
      <c r="AO64" s="317">
        <f t="shared" si="24"/>
        <v>1</v>
      </c>
      <c r="AP64" s="1184">
        <f t="shared" si="25"/>
        <v>51</v>
      </c>
      <c r="AQ64" s="307">
        <f t="shared" si="0"/>
        <v>0</v>
      </c>
      <c r="AR64" s="307" t="s">
        <v>308</v>
      </c>
    </row>
    <row r="65" spans="1:44" ht="34.5" customHeight="1">
      <c r="A65" s="1181"/>
      <c r="B65" s="1635"/>
      <c r="C65" s="1658"/>
      <c r="D65" s="1659"/>
      <c r="E65" s="1659"/>
      <c r="F65" s="156"/>
      <c r="L65" s="319"/>
      <c r="M65" s="332"/>
      <c r="N65" s="332"/>
      <c r="O65" s="332"/>
      <c r="P65" s="332"/>
      <c r="AI65" s="307" t="str">
        <f t="shared" si="22"/>
        <v/>
      </c>
      <c r="AJ65" s="307" t="str">
        <f t="shared" si="12"/>
        <v/>
      </c>
      <c r="AK65" s="307">
        <f t="shared" si="13"/>
        <v>1</v>
      </c>
      <c r="AM65" s="317">
        <f t="shared" si="14"/>
        <v>1</v>
      </c>
      <c r="AN65" s="317">
        <f t="shared" si="23"/>
        <v>0</v>
      </c>
      <c r="AO65" s="317">
        <f t="shared" si="24"/>
        <v>1</v>
      </c>
      <c r="AP65" s="1184">
        <f t="shared" si="25"/>
        <v>52</v>
      </c>
      <c r="AQ65" s="307">
        <f t="shared" si="0"/>
        <v>0</v>
      </c>
      <c r="AR65" s="307" t="s">
        <v>308</v>
      </c>
    </row>
    <row r="66" spans="1:44" ht="15" customHeight="1">
      <c r="A66" s="1181"/>
      <c r="B66" s="1635"/>
      <c r="C66" s="1604" t="s">
        <v>810</v>
      </c>
      <c r="D66" s="1605"/>
      <c r="E66" s="1605"/>
      <c r="F66" s="156"/>
      <c r="AI66" s="307" t="str">
        <f t="shared" si="22"/>
        <v/>
      </c>
      <c r="AJ66" s="307" t="str">
        <f t="shared" si="12"/>
        <v/>
      </c>
      <c r="AK66" s="307">
        <f t="shared" si="13"/>
        <v>1</v>
      </c>
      <c r="AM66" s="317">
        <f t="shared" si="14"/>
        <v>1</v>
      </c>
      <c r="AN66" s="317">
        <f t="shared" si="23"/>
        <v>0</v>
      </c>
      <c r="AO66" s="317">
        <f t="shared" si="24"/>
        <v>1</v>
      </c>
      <c r="AP66" s="1184">
        <f t="shared" si="25"/>
        <v>53</v>
      </c>
      <c r="AQ66" s="307" t="str">
        <f t="shared" si="0"/>
        <v xml:space="preserve">2. Vidaus ir išorės apdailos dažų ir lakų sudėtis. Vertinant šį subkriterijų, skatinamas mažesnis pavojingų ar kenksmingų aplinkai bei žmogaus sveikatai medžiagų naudojimas.  </v>
      </c>
      <c r="AR66" s="307" t="s">
        <v>308</v>
      </c>
    </row>
    <row r="67" spans="1:44" ht="15" customHeight="1">
      <c r="A67" s="1181"/>
      <c r="B67" s="1635"/>
      <c r="C67" s="1636"/>
      <c r="D67" s="1637"/>
      <c r="E67" s="1637"/>
      <c r="F67" s="156"/>
      <c r="H67" s="332"/>
      <c r="I67" s="332"/>
      <c r="J67" s="332"/>
      <c r="K67" s="332"/>
      <c r="M67" s="332"/>
      <c r="N67" s="332"/>
      <c r="O67" s="332"/>
      <c r="P67" s="332"/>
      <c r="AI67" s="307" t="str">
        <f t="shared" si="22"/>
        <v/>
      </c>
      <c r="AJ67" s="307" t="str">
        <f t="shared" si="12"/>
        <v/>
      </c>
      <c r="AK67" s="307">
        <f t="shared" si="13"/>
        <v>1</v>
      </c>
      <c r="AM67" s="317">
        <f t="shared" si="14"/>
        <v>1</v>
      </c>
      <c r="AN67" s="317">
        <f t="shared" si="23"/>
        <v>0</v>
      </c>
      <c r="AO67" s="317">
        <f t="shared" si="24"/>
        <v>1</v>
      </c>
      <c r="AP67" s="1184">
        <f t="shared" si="25"/>
        <v>54</v>
      </c>
      <c r="AQ67" s="307">
        <f t="shared" si="0"/>
        <v>0</v>
      </c>
      <c r="AR67" s="307" t="s">
        <v>308</v>
      </c>
    </row>
    <row r="68" spans="1:44" ht="15" customHeight="1">
      <c r="A68" s="1181"/>
      <c r="B68" s="1635"/>
      <c r="C68" s="1604" t="s">
        <v>783</v>
      </c>
      <c r="D68" s="1605"/>
      <c r="E68" s="1605"/>
      <c r="F68" s="156"/>
      <c r="H68" s="332"/>
      <c r="I68" s="332"/>
      <c r="J68" s="332"/>
      <c r="K68" s="332"/>
      <c r="M68" s="332"/>
      <c r="N68" s="332"/>
      <c r="O68" s="332"/>
      <c r="P68" s="332"/>
      <c r="AI68" s="307" t="str">
        <f t="shared" si="22"/>
        <v/>
      </c>
      <c r="AJ68" s="307" t="str">
        <f t="shared" si="12"/>
        <v/>
      </c>
      <c r="AK68" s="307">
        <f t="shared" si="13"/>
        <v>1</v>
      </c>
      <c r="AM68" s="317">
        <f t="shared" si="14"/>
        <v>1</v>
      </c>
      <c r="AN68" s="317">
        <f t="shared" si="23"/>
        <v>0</v>
      </c>
      <c r="AO68" s="317">
        <f t="shared" si="24"/>
        <v>1</v>
      </c>
      <c r="AP68" s="1184">
        <f t="shared" si="25"/>
        <v>55</v>
      </c>
      <c r="AQ68" s="307" t="str">
        <f t="shared" si="0"/>
        <v>3. Langų, stoglangų ir išorinių įstiklintų durų sudėtis. Vertinant šį subkriterijų, skatinamas mažesnis pavojingų ar kenksmingų aplinkai bei žmogaus sveikatai medžiagų naudojimas, siekiama išsaugoti miškus.</v>
      </c>
      <c r="AR68" s="307" t="s">
        <v>308</v>
      </c>
    </row>
    <row r="69" spans="1:44" ht="15" customHeight="1">
      <c r="A69" s="1181"/>
      <c r="B69" s="1635"/>
      <c r="C69" s="1638"/>
      <c r="D69" s="1639"/>
      <c r="E69" s="1639"/>
      <c r="F69" s="156"/>
      <c r="AI69" s="307" t="str">
        <f t="shared" si="22"/>
        <v/>
      </c>
      <c r="AJ69" s="307" t="str">
        <f t="shared" si="12"/>
        <v/>
      </c>
      <c r="AK69" s="307">
        <f t="shared" si="13"/>
        <v>1</v>
      </c>
      <c r="AM69" s="317">
        <f t="shared" si="14"/>
        <v>1</v>
      </c>
      <c r="AN69" s="317">
        <f t="shared" si="23"/>
        <v>0</v>
      </c>
      <c r="AO69" s="317">
        <f t="shared" si="24"/>
        <v>1</v>
      </c>
      <c r="AP69" s="1184">
        <f t="shared" si="25"/>
        <v>56</v>
      </c>
      <c r="AQ69" s="307">
        <f t="shared" si="0"/>
        <v>0</v>
      </c>
      <c r="AR69" s="307" t="s">
        <v>308</v>
      </c>
    </row>
    <row r="70" spans="1:44" ht="15" customHeight="1">
      <c r="A70" s="1181"/>
      <c r="B70" s="1712" t="s">
        <v>149</v>
      </c>
      <c r="C70" s="1173" t="s">
        <v>296</v>
      </c>
      <c r="D70" s="1173"/>
      <c r="E70" s="1173"/>
      <c r="F70" s="156"/>
      <c r="AI70" s="307" t="str">
        <f t="shared" si="22"/>
        <v/>
      </c>
      <c r="AJ70" s="307" t="str">
        <f t="shared" si="12"/>
        <v/>
      </c>
      <c r="AK70" s="307">
        <f t="shared" si="13"/>
        <v>1</v>
      </c>
      <c r="AM70" s="317">
        <f t="shared" si="14"/>
        <v>1</v>
      </c>
      <c r="AN70" s="317">
        <f t="shared" si="23"/>
        <v>0</v>
      </c>
      <c r="AO70" s="317">
        <f t="shared" si="24"/>
        <v>1</v>
      </c>
      <c r="AP70" s="1184">
        <f t="shared" si="25"/>
        <v>57</v>
      </c>
      <c r="AQ70" s="307" t="str">
        <f t="shared" si="0"/>
        <v xml:space="preserve">1) Pasirinkimas:     </v>
      </c>
      <c r="AR70" s="307" t="s">
        <v>308</v>
      </c>
    </row>
    <row r="71" spans="1:44" ht="15" customHeight="1">
      <c r="A71" s="1181"/>
      <c r="B71" s="1713"/>
      <c r="C71" s="1598" t="s">
        <v>297</v>
      </c>
      <c r="D71" s="1598"/>
      <c r="E71" s="1598"/>
      <c r="F71" s="156"/>
      <c r="AI71" s="307" t="str">
        <f t="shared" si="22"/>
        <v/>
      </c>
      <c r="AJ71" s="307" t="str">
        <f t="shared" si="12"/>
        <v/>
      </c>
      <c r="AK71" s="307">
        <f t="shared" si="13"/>
        <v>1</v>
      </c>
      <c r="AM71" s="317">
        <f t="shared" si="14"/>
        <v>1</v>
      </c>
      <c r="AN71" s="317">
        <f t="shared" si="23"/>
        <v>0</v>
      </c>
      <c r="AO71" s="317">
        <f t="shared" si="24"/>
        <v>1</v>
      </c>
      <c r="AP71" s="1184">
        <f t="shared" si="25"/>
        <v>58</v>
      </c>
      <c r="AQ71" s="307" t="str">
        <f t="shared" si="0"/>
        <v>Aplinkos apsaugos kriterijus PO gali taikyti, siekdama įgyvendinti VPĮ 35 str. 2 d. 12 p. nuostatas.</v>
      </c>
      <c r="AR71" s="307" t="s">
        <v>308</v>
      </c>
    </row>
    <row r="72" spans="1:44" ht="15" customHeight="1">
      <c r="A72" s="1181"/>
      <c r="B72" s="1713"/>
      <c r="C72" s="1665" t="s">
        <v>1173</v>
      </c>
      <c r="D72" s="1665"/>
      <c r="E72" s="1665"/>
      <c r="F72" s="156"/>
      <c r="AI72" s="307" t="str">
        <f t="shared" si="22"/>
        <v/>
      </c>
      <c r="AJ72" s="307" t="str">
        <f t="shared" si="12"/>
        <v/>
      </c>
      <c r="AK72" s="307">
        <f t="shared" si="13"/>
        <v>1</v>
      </c>
      <c r="AM72" s="317">
        <f t="shared" si="14"/>
        <v>1</v>
      </c>
      <c r="AN72" s="317">
        <f t="shared" si="23"/>
        <v>0</v>
      </c>
      <c r="AO72" s="317">
        <f t="shared" si="24"/>
        <v>1</v>
      </c>
      <c r="AP72" s="1184">
        <f t="shared" si="25"/>
        <v>59</v>
      </c>
      <c r="AQ72" s="307" t="str">
        <f t="shared" si="0"/>
        <v>2) Rengiant aplinkosaugos kriterijus rekomenduojama vadovautis:
 − Europos Komisijos tarnybų dokumentu "ES žaliųjų viešųjų pirkimų kriterijai, taikomi biurų pastatų projektavimui, statybai ir valdymui" ;
-  Lietuvos Respublikos aplinkos ministro 2011 m. birželio 28 d.  įsakymu Nr. D1-508 "Dėl produktų, kurių viešiesiems pirkimams taikytini aplinkos apsaugos kriterijai, sąrašo, aplinkos apsaugos kriterijų ir aplinkos apsaugos kriterijų, kuriuos perkančiosios organizacijos turi taikyti pirkdamos prekes, paslaugas ar darbus, taikymo tvarkos aprašo patvirtinimo" (toliau - AM įsakymas). Jei įgyvendinamos VPĮ 35 str. 2 d. 12 p. nuostatos, PO turi vadovautis AM įsakymu.
 Pasiūlymų vertinimui PO gali naudoti ir minimalius, ir išplėstinius reikalavimus, nustatytus AM įsakyme. Juos galima naudoti ir tuomet, kai dalis aplinkos apsaugos reikalavimų keliami techninėje specifikacijoje (privalomi reikalavimai pasiūlymui). Tokiu atveju pasiūlymų vertinimui naudojami aukštesni arba kiti aplinkosaugos reikalavimai, pavyzdžiui, techninei specifikacijai apibrėžti naudojami AM įsakyme nustatyti  minimalūs kriterijai, o vertinimui – išplėstiniai. Pažymėtina, kad pirkimas laikomas žaliuoju viešuoju pirkimu, jei PO PD naudoja visus produktui tinkamus minimalius aplinkos apsaugos reikalavimus.</v>
      </c>
      <c r="AR72" s="307" t="s">
        <v>308</v>
      </c>
    </row>
    <row r="73" spans="1:44" ht="15" customHeight="1">
      <c r="A73" s="1181"/>
      <c r="B73" s="1713"/>
      <c r="C73" s="1665"/>
      <c r="D73" s="1665"/>
      <c r="E73" s="1665"/>
      <c r="F73" s="156"/>
      <c r="AI73" s="307" t="str">
        <f t="shared" si="22"/>
        <v/>
      </c>
      <c r="AJ73" s="307" t="str">
        <f t="shared" si="12"/>
        <v/>
      </c>
      <c r="AK73" s="307">
        <f t="shared" si="13"/>
        <v>1</v>
      </c>
      <c r="AM73" s="317">
        <f t="shared" si="14"/>
        <v>1</v>
      </c>
      <c r="AN73" s="317">
        <f t="shared" si="23"/>
        <v>0</v>
      </c>
      <c r="AO73" s="317">
        <f t="shared" si="24"/>
        <v>1</v>
      </c>
      <c r="AP73" s="1184">
        <f t="shared" si="25"/>
        <v>60</v>
      </c>
      <c r="AQ73" s="307">
        <f t="shared" si="0"/>
        <v>0</v>
      </c>
      <c r="AR73" s="307" t="s">
        <v>308</v>
      </c>
    </row>
    <row r="74" spans="1:44" ht="15" customHeight="1">
      <c r="A74" s="1181"/>
      <c r="B74" s="1713"/>
      <c r="C74" s="1665"/>
      <c r="D74" s="1665"/>
      <c r="E74" s="1665"/>
      <c r="F74" s="156"/>
      <c r="AI74" s="307" t="str">
        <f t="shared" si="22"/>
        <v/>
      </c>
      <c r="AJ74" s="307" t="str">
        <f t="shared" si="12"/>
        <v/>
      </c>
      <c r="AK74" s="307">
        <f t="shared" si="13"/>
        <v>1</v>
      </c>
      <c r="AM74" s="317">
        <f t="shared" si="14"/>
        <v>1</v>
      </c>
      <c r="AN74" s="317">
        <f t="shared" si="23"/>
        <v>0</v>
      </c>
      <c r="AO74" s="317">
        <f t="shared" si="24"/>
        <v>1</v>
      </c>
      <c r="AP74" s="1184">
        <f t="shared" si="25"/>
        <v>61</v>
      </c>
      <c r="AQ74" s="307">
        <f t="shared" si="0"/>
        <v>0</v>
      </c>
      <c r="AR74" s="307" t="s">
        <v>308</v>
      </c>
    </row>
    <row r="75" spans="1:44" ht="15" customHeight="1">
      <c r="A75" s="1181"/>
      <c r="B75" s="1713"/>
      <c r="C75" s="1665"/>
      <c r="D75" s="1665"/>
      <c r="E75" s="1665"/>
      <c r="F75" s="156"/>
      <c r="AI75" s="307" t="str">
        <f t="shared" si="22"/>
        <v/>
      </c>
      <c r="AJ75" s="307" t="str">
        <f t="shared" si="12"/>
        <v/>
      </c>
      <c r="AK75" s="307">
        <f t="shared" si="13"/>
        <v>1</v>
      </c>
      <c r="AM75" s="317">
        <f t="shared" si="14"/>
        <v>1</v>
      </c>
      <c r="AN75" s="317">
        <f t="shared" si="23"/>
        <v>0</v>
      </c>
      <c r="AO75" s="317">
        <f t="shared" si="24"/>
        <v>1</v>
      </c>
      <c r="AP75" s="1184">
        <f t="shared" si="25"/>
        <v>62</v>
      </c>
      <c r="AQ75" s="307">
        <f t="shared" si="0"/>
        <v>0</v>
      </c>
      <c r="AR75" s="307" t="s">
        <v>308</v>
      </c>
    </row>
    <row r="76" spans="1:44" ht="15" customHeight="1">
      <c r="A76" s="1181"/>
      <c r="B76" s="1713"/>
      <c r="C76" s="1665"/>
      <c r="D76" s="1665"/>
      <c r="E76" s="1665"/>
      <c r="F76" s="156"/>
      <c r="AI76" s="307" t="str">
        <f t="shared" si="22"/>
        <v/>
      </c>
      <c r="AJ76" s="307" t="str">
        <f t="shared" si="12"/>
        <v/>
      </c>
      <c r="AK76" s="307">
        <f t="shared" si="13"/>
        <v>1</v>
      </c>
      <c r="AM76" s="317">
        <f t="shared" si="14"/>
        <v>1</v>
      </c>
      <c r="AN76" s="317">
        <f t="shared" si="23"/>
        <v>0</v>
      </c>
      <c r="AO76" s="317">
        <f t="shared" si="24"/>
        <v>1</v>
      </c>
      <c r="AP76" s="1184">
        <f t="shared" si="25"/>
        <v>63</v>
      </c>
      <c r="AQ76" s="307">
        <f t="shared" si="0"/>
        <v>0</v>
      </c>
      <c r="AR76" s="307" t="s">
        <v>308</v>
      </c>
    </row>
    <row r="77" spans="1:44" ht="15" customHeight="1">
      <c r="A77" s="1181"/>
      <c r="B77" s="1713"/>
      <c r="C77" s="1665"/>
      <c r="D77" s="1665"/>
      <c r="E77" s="1665"/>
      <c r="F77" s="156"/>
      <c r="AI77" s="307" t="str">
        <f t="shared" si="22"/>
        <v/>
      </c>
      <c r="AJ77" s="307" t="str">
        <f t="shared" si="12"/>
        <v/>
      </c>
      <c r="AK77" s="307">
        <f t="shared" si="13"/>
        <v>1</v>
      </c>
      <c r="AM77" s="317">
        <f t="shared" si="14"/>
        <v>1</v>
      </c>
      <c r="AN77" s="317">
        <f t="shared" si="23"/>
        <v>0</v>
      </c>
      <c r="AO77" s="317">
        <f t="shared" si="24"/>
        <v>1</v>
      </c>
      <c r="AP77" s="1184">
        <f t="shared" si="25"/>
        <v>64</v>
      </c>
      <c r="AQ77" s="307">
        <f t="shared" si="0"/>
        <v>0</v>
      </c>
      <c r="AR77" s="307" t="s">
        <v>308</v>
      </c>
    </row>
    <row r="78" spans="1:44" ht="15" customHeight="1">
      <c r="A78" s="1181"/>
      <c r="B78" s="1713"/>
      <c r="C78" s="1665"/>
      <c r="D78" s="1665"/>
      <c r="E78" s="1665"/>
      <c r="F78" s="156"/>
      <c r="AI78" s="307" t="str">
        <f t="shared" si="22"/>
        <v/>
      </c>
      <c r="AJ78" s="307" t="str">
        <f t="shared" si="12"/>
        <v/>
      </c>
      <c r="AK78" s="307">
        <f t="shared" si="13"/>
        <v>1</v>
      </c>
      <c r="AM78" s="317">
        <f t="shared" si="14"/>
        <v>1</v>
      </c>
      <c r="AN78" s="317">
        <f t="shared" si="23"/>
        <v>0</v>
      </c>
      <c r="AO78" s="317">
        <f t="shared" si="24"/>
        <v>1</v>
      </c>
      <c r="AP78" s="1184">
        <f t="shared" si="25"/>
        <v>65</v>
      </c>
      <c r="AQ78" s="307">
        <f t="shared" ref="AQ78:AQ141" si="26">C78</f>
        <v>0</v>
      </c>
      <c r="AR78" s="307" t="s">
        <v>308</v>
      </c>
    </row>
    <row r="79" spans="1:44" ht="15" customHeight="1">
      <c r="A79" s="1181"/>
      <c r="B79" s="1713"/>
      <c r="C79" s="1665"/>
      <c r="D79" s="1665"/>
      <c r="E79" s="1665"/>
      <c r="F79" s="156"/>
      <c r="AI79" s="307" t="str">
        <f t="shared" si="22"/>
        <v/>
      </c>
      <c r="AJ79" s="307" t="str">
        <f t="shared" ref="AJ79:AJ142" si="27">IF(AI79="","",INDEX($Z$15:$Z$64,AI79,1))</f>
        <v/>
      </c>
      <c r="AK79" s="307">
        <f t="shared" ref="AK79:AK142" si="28">IF(AJ79="",AK78,IF(AJ79=FALSE,$AK$11,$AK$10))</f>
        <v>1</v>
      </c>
      <c r="AM79" s="317">
        <f t="shared" ref="AM79:AM142" si="29">IFERROR(INDEX($T$15:$V$39,MATCH(AQ79,$I$15:$I$39,0),$AQ$7),1)</f>
        <v>1</v>
      </c>
      <c r="AN79" s="317">
        <f t="shared" si="23"/>
        <v>0</v>
      </c>
      <c r="AO79" s="317">
        <f t="shared" si="24"/>
        <v>1</v>
      </c>
      <c r="AP79" s="1184">
        <f t="shared" si="25"/>
        <v>66</v>
      </c>
      <c r="AQ79" s="307">
        <f t="shared" si="26"/>
        <v>0</v>
      </c>
      <c r="AR79" s="307" t="s">
        <v>308</v>
      </c>
    </row>
    <row r="80" spans="1:44" ht="15" customHeight="1">
      <c r="A80" s="1181"/>
      <c r="B80" s="1713"/>
      <c r="C80" s="1665"/>
      <c r="D80" s="1665"/>
      <c r="E80" s="1665"/>
      <c r="F80" s="156"/>
      <c r="AI80" s="307" t="str">
        <f t="shared" ref="AI80:AI143" si="30">IFERROR(MATCH(AQ80,$I$15:$I$60,0),"")</f>
        <v/>
      </c>
      <c r="AJ80" s="307" t="str">
        <f t="shared" si="27"/>
        <v/>
      </c>
      <c r="AK80" s="307">
        <f t="shared" si="28"/>
        <v>1</v>
      </c>
      <c r="AM80" s="317">
        <f t="shared" si="29"/>
        <v>1</v>
      </c>
      <c r="AN80" s="317">
        <f t="shared" ref="AN80:AN143" si="31">IF(AM80=1,AN79,AM80)</f>
        <v>0</v>
      </c>
      <c r="AO80" s="317">
        <f t="shared" ref="AO80:AO143" si="32">IF(AN80=0,1,"")</f>
        <v>1</v>
      </c>
      <c r="AP80" s="1184">
        <f t="shared" ref="AP80:AP143" si="33">AP79+1</f>
        <v>67</v>
      </c>
      <c r="AQ80" s="307">
        <f t="shared" si="26"/>
        <v>0</v>
      </c>
      <c r="AR80" s="307" t="s">
        <v>308</v>
      </c>
    </row>
    <row r="81" spans="1:44" ht="15" customHeight="1">
      <c r="A81" s="1181"/>
      <c r="B81" s="1713"/>
      <c r="C81" s="1665"/>
      <c r="D81" s="1665"/>
      <c r="E81" s="1665"/>
      <c r="F81" s="156"/>
      <c r="AI81" s="307" t="str">
        <f t="shared" si="30"/>
        <v/>
      </c>
      <c r="AJ81" s="307" t="str">
        <f t="shared" si="27"/>
        <v/>
      </c>
      <c r="AK81" s="307">
        <f t="shared" si="28"/>
        <v>1</v>
      </c>
      <c r="AM81" s="317">
        <f t="shared" si="29"/>
        <v>1</v>
      </c>
      <c r="AN81" s="317">
        <f t="shared" si="31"/>
        <v>0</v>
      </c>
      <c r="AO81" s="317">
        <f t="shared" si="32"/>
        <v>1</v>
      </c>
      <c r="AP81" s="1184">
        <f t="shared" si="33"/>
        <v>68</v>
      </c>
      <c r="AQ81" s="307">
        <f t="shared" si="26"/>
        <v>0</v>
      </c>
      <c r="AR81" s="307" t="s">
        <v>308</v>
      </c>
    </row>
    <row r="82" spans="1:44" ht="15" customHeight="1">
      <c r="A82" s="1738"/>
      <c r="B82" s="1713"/>
      <c r="C82" s="1665"/>
      <c r="D82" s="1665"/>
      <c r="E82" s="1665"/>
      <c r="F82" s="156"/>
      <c r="AI82" s="307" t="str">
        <f t="shared" si="30"/>
        <v/>
      </c>
      <c r="AJ82" s="307" t="str">
        <f t="shared" si="27"/>
        <v/>
      </c>
      <c r="AK82" s="307">
        <f t="shared" si="28"/>
        <v>1</v>
      </c>
      <c r="AM82" s="317">
        <f t="shared" si="29"/>
        <v>1</v>
      </c>
      <c r="AN82" s="317">
        <f t="shared" si="31"/>
        <v>0</v>
      </c>
      <c r="AO82" s="317">
        <f t="shared" si="32"/>
        <v>1</v>
      </c>
      <c r="AP82" s="1184">
        <f t="shared" si="33"/>
        <v>69</v>
      </c>
      <c r="AQ82" s="307">
        <f t="shared" si="26"/>
        <v>0</v>
      </c>
      <c r="AR82" s="307" t="s">
        <v>308</v>
      </c>
    </row>
    <row r="83" spans="1:44" ht="15" customHeight="1">
      <c r="A83" s="1738"/>
      <c r="B83" s="1713"/>
      <c r="C83" s="1665"/>
      <c r="D83" s="1665"/>
      <c r="E83" s="1665"/>
      <c r="F83" s="156"/>
      <c r="AI83" s="307" t="str">
        <f t="shared" si="30"/>
        <v/>
      </c>
      <c r="AJ83" s="307" t="str">
        <f t="shared" si="27"/>
        <v/>
      </c>
      <c r="AK83" s="307">
        <f t="shared" si="28"/>
        <v>1</v>
      </c>
      <c r="AM83" s="317">
        <f t="shared" si="29"/>
        <v>1</v>
      </c>
      <c r="AN83" s="317">
        <f t="shared" si="31"/>
        <v>0</v>
      </c>
      <c r="AO83" s="317">
        <f t="shared" si="32"/>
        <v>1</v>
      </c>
      <c r="AP83" s="1184">
        <f t="shared" si="33"/>
        <v>70</v>
      </c>
      <c r="AQ83" s="307">
        <f t="shared" si="26"/>
        <v>0</v>
      </c>
      <c r="AR83" s="307" t="s">
        <v>308</v>
      </c>
    </row>
    <row r="84" spans="1:44" ht="32.25" customHeight="1">
      <c r="A84" s="1738"/>
      <c r="B84" s="1713"/>
      <c r="C84" s="1659"/>
      <c r="D84" s="1659"/>
      <c r="E84" s="1659"/>
      <c r="F84" s="156"/>
      <c r="AI84" s="307" t="str">
        <f t="shared" si="30"/>
        <v/>
      </c>
      <c r="AJ84" s="307" t="str">
        <f t="shared" si="27"/>
        <v/>
      </c>
      <c r="AK84" s="307">
        <f t="shared" si="28"/>
        <v>1</v>
      </c>
      <c r="AM84" s="317">
        <f t="shared" si="29"/>
        <v>1</v>
      </c>
      <c r="AN84" s="317">
        <f t="shared" si="31"/>
        <v>0</v>
      </c>
      <c r="AO84" s="317">
        <f t="shared" si="32"/>
        <v>1</v>
      </c>
      <c r="AP84" s="1184">
        <f t="shared" si="33"/>
        <v>71</v>
      </c>
      <c r="AQ84" s="307">
        <f t="shared" si="26"/>
        <v>0</v>
      </c>
      <c r="AR84" s="307" t="s">
        <v>308</v>
      </c>
    </row>
    <row r="85" spans="1:44" ht="15" customHeight="1">
      <c r="A85" s="1738"/>
      <c r="B85" s="1713"/>
      <c r="C85" s="149" t="s">
        <v>646</v>
      </c>
      <c r="D85" s="149"/>
      <c r="E85" s="1174"/>
      <c r="F85" s="156"/>
      <c r="AI85" s="307" t="str">
        <f t="shared" si="30"/>
        <v/>
      </c>
      <c r="AJ85" s="307" t="str">
        <f t="shared" si="27"/>
        <v/>
      </c>
      <c r="AK85" s="307">
        <f t="shared" si="28"/>
        <v>1</v>
      </c>
      <c r="AM85" s="317">
        <f t="shared" si="29"/>
        <v>1</v>
      </c>
      <c r="AN85" s="317">
        <f t="shared" si="31"/>
        <v>0</v>
      </c>
      <c r="AO85" s="317">
        <f t="shared" si="32"/>
        <v>1</v>
      </c>
      <c r="AP85" s="1184">
        <f t="shared" si="33"/>
        <v>72</v>
      </c>
      <c r="AQ85" s="307" t="str">
        <f t="shared" si="26"/>
        <v>3) Naudingos nuorodos:</v>
      </c>
      <c r="AR85" s="307" t="s">
        <v>308</v>
      </c>
    </row>
    <row r="86" spans="1:44" ht="15" customHeight="1">
      <c r="A86" s="1738"/>
      <c r="B86" s="1713"/>
      <c r="C86" s="1766" t="s">
        <v>237</v>
      </c>
      <c r="D86" s="1766"/>
      <c r="E86" s="1766"/>
      <c r="F86" s="156"/>
      <c r="AI86" s="307" t="str">
        <f t="shared" si="30"/>
        <v/>
      </c>
      <c r="AJ86" s="307" t="str">
        <f t="shared" si="27"/>
        <v/>
      </c>
      <c r="AK86" s="307">
        <f t="shared" si="28"/>
        <v>1</v>
      </c>
      <c r="AM86" s="317">
        <f t="shared" si="29"/>
        <v>1</v>
      </c>
      <c r="AN86" s="317">
        <f t="shared" si="31"/>
        <v>0</v>
      </c>
      <c r="AO86" s="317">
        <f t="shared" si="32"/>
        <v>1</v>
      </c>
      <c r="AP86" s="1184">
        <f t="shared" si="33"/>
        <v>73</v>
      </c>
      <c r="AQ86" s="307" t="str">
        <f t="shared" si="26"/>
        <v xml:space="preserve">http://ec.europa.eu/environment/gpp/eu_gpp_criteria_en.htm </v>
      </c>
      <c r="AR86" s="307" t="s">
        <v>308</v>
      </c>
    </row>
    <row r="87" spans="1:44" ht="15" customHeight="1">
      <c r="A87" s="1738"/>
      <c r="B87" s="1713"/>
      <c r="C87" s="1655" t="s">
        <v>1174</v>
      </c>
      <c r="D87" s="1656"/>
      <c r="E87" s="1657"/>
      <c r="F87" s="156"/>
      <c r="AI87" s="307" t="str">
        <f t="shared" si="30"/>
        <v/>
      </c>
      <c r="AJ87" s="307" t="str">
        <f t="shared" si="27"/>
        <v/>
      </c>
      <c r="AK87" s="307">
        <f t="shared" si="28"/>
        <v>1</v>
      </c>
      <c r="AM87" s="317">
        <f t="shared" si="29"/>
        <v>1</v>
      </c>
      <c r="AN87" s="317">
        <f t="shared" si="31"/>
        <v>0</v>
      </c>
      <c r="AO87" s="317">
        <f t="shared" si="32"/>
        <v>1</v>
      </c>
      <c r="AP87" s="1184">
        <f t="shared" si="33"/>
        <v>74</v>
      </c>
      <c r="AQ87" s="307" t="str">
        <f t="shared" si="26"/>
        <v xml:space="preserve">4) Sutarties projekte ir atitinkamai sutartyje siūlome numatyti, kad pirkimo sutarties vykdymo metu PO tikrins atitikimą pasiūlyme nurodytiems įsipareigojimams, prašydama pateikti įsigytų medžiagų savybes patvirtinančius sertifikavimo įstaigų ar gamintojo sertifikatus ar kitus dokumentus, nurodytus PD, kurie patvirtina deklaruojamą reikšmę dėl panaudotų medžiagų. Sutarties projekte ir atitinkamai sutartyje turi būti numatyta aukščiau minimų dokumentų pateikimo PO tvarka.          </v>
      </c>
      <c r="AR87" s="307" t="s">
        <v>308</v>
      </c>
    </row>
    <row r="88" spans="1:44" ht="15" customHeight="1">
      <c r="A88" s="1738"/>
      <c r="B88" s="1713"/>
      <c r="C88" s="1664"/>
      <c r="D88" s="1665"/>
      <c r="E88" s="1666"/>
      <c r="F88" s="156"/>
      <c r="AI88" s="307" t="str">
        <f t="shared" si="30"/>
        <v/>
      </c>
      <c r="AJ88" s="307" t="str">
        <f t="shared" si="27"/>
        <v/>
      </c>
      <c r="AK88" s="307">
        <f t="shared" si="28"/>
        <v>1</v>
      </c>
      <c r="AM88" s="317">
        <f t="shared" si="29"/>
        <v>1</v>
      </c>
      <c r="AN88" s="317">
        <f t="shared" si="31"/>
        <v>0</v>
      </c>
      <c r="AO88" s="317">
        <f t="shared" si="32"/>
        <v>1</v>
      </c>
      <c r="AP88" s="1184">
        <f t="shared" si="33"/>
        <v>75</v>
      </c>
      <c r="AQ88" s="307">
        <f t="shared" si="26"/>
        <v>0</v>
      </c>
      <c r="AR88" s="307" t="s">
        <v>308</v>
      </c>
    </row>
    <row r="89" spans="1:44" ht="15" customHeight="1">
      <c r="A89" s="1738"/>
      <c r="B89" s="1713"/>
      <c r="C89" s="1664"/>
      <c r="D89" s="1665"/>
      <c r="E89" s="1666"/>
      <c r="F89" s="156"/>
      <c r="AI89" s="307" t="str">
        <f t="shared" si="30"/>
        <v/>
      </c>
      <c r="AJ89" s="307" t="str">
        <f t="shared" si="27"/>
        <v/>
      </c>
      <c r="AK89" s="307">
        <f t="shared" si="28"/>
        <v>1</v>
      </c>
      <c r="AM89" s="317">
        <f t="shared" si="29"/>
        <v>1</v>
      </c>
      <c r="AN89" s="317">
        <f t="shared" si="31"/>
        <v>0</v>
      </c>
      <c r="AO89" s="317">
        <f t="shared" si="32"/>
        <v>1</v>
      </c>
      <c r="AP89" s="1184">
        <f t="shared" si="33"/>
        <v>76</v>
      </c>
      <c r="AQ89" s="307">
        <f t="shared" si="26"/>
        <v>0</v>
      </c>
      <c r="AR89" s="307" t="s">
        <v>308</v>
      </c>
    </row>
    <row r="90" spans="1:44" ht="16.5" customHeight="1">
      <c r="A90" s="1738"/>
      <c r="B90" s="1713"/>
      <c r="C90" s="1664"/>
      <c r="D90" s="1665"/>
      <c r="E90" s="1666"/>
      <c r="F90" s="156"/>
      <c r="H90" s="334"/>
      <c r="I90" s="334"/>
      <c r="J90" s="334"/>
      <c r="K90" s="334"/>
      <c r="L90" s="335"/>
      <c r="M90" s="334"/>
      <c r="N90" s="334"/>
      <c r="O90" s="334"/>
      <c r="P90" s="334"/>
      <c r="Q90" s="328"/>
      <c r="R90" s="328"/>
      <c r="S90" s="334"/>
      <c r="T90" s="336"/>
      <c r="U90" s="336"/>
      <c r="V90" s="336"/>
      <c r="W90" s="334"/>
      <c r="X90" s="1163"/>
      <c r="Y90" s="334"/>
      <c r="Z90" s="334"/>
      <c r="AA90" s="334"/>
      <c r="AB90" s="334"/>
      <c r="AC90" s="334"/>
      <c r="AD90" s="334"/>
      <c r="AE90" s="334"/>
      <c r="AF90" s="334"/>
      <c r="AG90" s="334"/>
      <c r="AH90" s="334"/>
      <c r="AI90" s="307" t="str">
        <f t="shared" si="30"/>
        <v/>
      </c>
      <c r="AJ90" s="307" t="str">
        <f t="shared" si="27"/>
        <v/>
      </c>
      <c r="AK90" s="307">
        <f t="shared" si="28"/>
        <v>1</v>
      </c>
      <c r="AM90" s="317">
        <f t="shared" si="29"/>
        <v>1</v>
      </c>
      <c r="AN90" s="317">
        <f t="shared" si="31"/>
        <v>0</v>
      </c>
      <c r="AO90" s="317">
        <f t="shared" si="32"/>
        <v>1</v>
      </c>
      <c r="AP90" s="1184">
        <f t="shared" si="33"/>
        <v>77</v>
      </c>
      <c r="AQ90" s="307">
        <f t="shared" si="26"/>
        <v>0</v>
      </c>
      <c r="AR90" s="307" t="s">
        <v>308</v>
      </c>
    </row>
    <row r="91" spans="1:44" ht="15" customHeight="1">
      <c r="A91" s="1175"/>
      <c r="B91" s="1713"/>
      <c r="C91" s="1658"/>
      <c r="D91" s="1659"/>
      <c r="E91" s="1660"/>
      <c r="F91" s="156"/>
      <c r="H91" s="334"/>
      <c r="I91" s="334"/>
      <c r="J91" s="334"/>
      <c r="K91" s="334"/>
      <c r="L91" s="335"/>
      <c r="M91" s="334"/>
      <c r="N91" s="334"/>
      <c r="O91" s="334"/>
      <c r="P91" s="334"/>
      <c r="Q91" s="328"/>
      <c r="R91" s="328"/>
      <c r="S91" s="334"/>
      <c r="T91" s="336"/>
      <c r="U91" s="336"/>
      <c r="V91" s="336"/>
      <c r="W91" s="334"/>
      <c r="X91" s="1163"/>
      <c r="Y91" s="334"/>
      <c r="Z91" s="334"/>
      <c r="AA91" s="334"/>
      <c r="AB91" s="334"/>
      <c r="AC91" s="334"/>
      <c r="AD91" s="334"/>
      <c r="AE91" s="334"/>
      <c r="AF91" s="334"/>
      <c r="AG91" s="334"/>
      <c r="AH91" s="334"/>
      <c r="AI91" s="307" t="str">
        <f t="shared" si="30"/>
        <v/>
      </c>
      <c r="AJ91" s="307" t="str">
        <f t="shared" si="27"/>
        <v/>
      </c>
      <c r="AK91" s="307">
        <f t="shared" si="28"/>
        <v>1</v>
      </c>
      <c r="AM91" s="317">
        <f t="shared" si="29"/>
        <v>1</v>
      </c>
      <c r="AN91" s="317">
        <f t="shared" si="31"/>
        <v>0</v>
      </c>
      <c r="AO91" s="317">
        <f t="shared" si="32"/>
        <v>1</v>
      </c>
      <c r="AP91" s="1184">
        <f t="shared" si="33"/>
        <v>78</v>
      </c>
      <c r="AQ91" s="307">
        <f t="shared" si="26"/>
        <v>0</v>
      </c>
      <c r="AR91" s="307" t="s">
        <v>308</v>
      </c>
    </row>
    <row r="92" spans="1:44" s="337" customFormat="1" ht="15" customHeight="1">
      <c r="A92" s="202" t="s">
        <v>114</v>
      </c>
      <c r="B92" s="203" t="s">
        <v>298</v>
      </c>
      <c r="C92" s="1760" t="s">
        <v>255</v>
      </c>
      <c r="D92" s="1760"/>
      <c r="E92" s="1760"/>
      <c r="F92" s="204"/>
      <c r="H92" s="338"/>
      <c r="I92" s="338"/>
      <c r="J92" s="338"/>
      <c r="K92" s="338"/>
      <c r="L92" s="339"/>
      <c r="M92" s="338"/>
      <c r="N92" s="338"/>
      <c r="O92" s="338"/>
      <c r="P92" s="338"/>
      <c r="Q92" s="339"/>
      <c r="R92" s="339"/>
      <c r="S92" s="338"/>
      <c r="T92" s="340"/>
      <c r="U92" s="340"/>
      <c r="V92" s="340"/>
      <c r="W92" s="338"/>
      <c r="X92" s="1164"/>
      <c r="Y92" s="338"/>
      <c r="Z92" s="338"/>
      <c r="AA92" s="338"/>
      <c r="AB92" s="338"/>
      <c r="AC92" s="338"/>
      <c r="AD92" s="338"/>
      <c r="AE92" s="338"/>
      <c r="AF92" s="338"/>
      <c r="AG92" s="338"/>
      <c r="AH92" s="338"/>
      <c r="AI92" s="307">
        <f t="shared" si="30"/>
        <v>4</v>
      </c>
      <c r="AJ92" s="307" t="b">
        <f t="shared" si="27"/>
        <v>0</v>
      </c>
      <c r="AK92" s="307">
        <f t="shared" si="28"/>
        <v>1</v>
      </c>
      <c r="AL92" s="289"/>
      <c r="AM92" s="317" t="str">
        <f t="shared" si="29"/>
        <v>x</v>
      </c>
      <c r="AN92" s="317" t="str">
        <f t="shared" si="31"/>
        <v>x</v>
      </c>
      <c r="AO92" s="317" t="str">
        <f t="shared" si="32"/>
        <v/>
      </c>
      <c r="AP92" s="1184">
        <f t="shared" si="33"/>
        <v>79</v>
      </c>
      <c r="AQ92" s="307" t="str">
        <f t="shared" si="26"/>
        <v>Darbuotojų patirtis (TP)</v>
      </c>
      <c r="AR92" s="307" t="s">
        <v>308</v>
      </c>
    </row>
    <row r="93" spans="1:44" ht="15" customHeight="1">
      <c r="A93" s="1175"/>
      <c r="B93" s="1595" t="s">
        <v>152</v>
      </c>
      <c r="C93" s="1640" t="s">
        <v>283</v>
      </c>
      <c r="D93" s="1641"/>
      <c r="E93" s="1641"/>
      <c r="F93" s="1140" t="str">
        <f>IF(AO92=1,"",IF(AJ92=TRUE,$AJ$4,""))</f>
        <v/>
      </c>
      <c r="H93" s="334"/>
      <c r="I93" s="334"/>
      <c r="J93" s="334"/>
      <c r="K93" s="334"/>
      <c r="L93" s="335"/>
      <c r="M93" s="334"/>
      <c r="N93" s="334"/>
      <c r="O93" s="334"/>
      <c r="P93" s="334"/>
      <c r="Q93" s="328"/>
      <c r="R93" s="328"/>
      <c r="S93" s="334"/>
      <c r="T93" s="336"/>
      <c r="U93" s="336"/>
      <c r="V93" s="336"/>
      <c r="W93" s="334"/>
      <c r="X93" s="1163"/>
      <c r="Y93" s="334"/>
      <c r="Z93" s="334"/>
      <c r="AA93" s="334"/>
      <c r="AB93" s="334"/>
      <c r="AC93" s="334"/>
      <c r="AD93" s="334"/>
      <c r="AE93" s="334"/>
      <c r="AF93" s="334"/>
      <c r="AG93" s="334"/>
      <c r="AH93" s="334"/>
      <c r="AI93" s="307" t="str">
        <f t="shared" si="30"/>
        <v/>
      </c>
      <c r="AJ93" s="307" t="str">
        <f t="shared" si="27"/>
        <v/>
      </c>
      <c r="AK93" s="307">
        <f t="shared" si="28"/>
        <v>1</v>
      </c>
      <c r="AM93" s="317">
        <f t="shared" si="29"/>
        <v>1</v>
      </c>
      <c r="AN93" s="317" t="str">
        <f t="shared" si="31"/>
        <v>x</v>
      </c>
      <c r="AO93" s="317" t="str">
        <f t="shared" si="32"/>
        <v/>
      </c>
      <c r="AP93" s="1184">
        <f t="shared" si="33"/>
        <v>80</v>
      </c>
      <c r="AQ93" s="307" t="str">
        <f t="shared" si="26"/>
        <v>Kriterijus leidžia PO pasirinkti ekonomiškai naudingiausią pasiūlymą pagal  pirkimo sutarčiai įvykdyti paskirtų darbuotojų kvalifikaciją ir patirtį.</v>
      </c>
      <c r="AR93" s="307" t="s">
        <v>308</v>
      </c>
    </row>
    <row r="94" spans="1:44" ht="15" customHeight="1">
      <c r="A94" s="1175"/>
      <c r="B94" s="1592"/>
      <c r="C94" s="1642"/>
      <c r="D94" s="1643"/>
      <c r="E94" s="1643"/>
      <c r="F94" s="1175"/>
      <c r="H94" s="334"/>
      <c r="I94" s="334"/>
      <c r="J94" s="334"/>
      <c r="K94" s="334"/>
      <c r="L94" s="335"/>
      <c r="M94" s="334"/>
      <c r="N94" s="334"/>
      <c r="O94" s="334"/>
      <c r="P94" s="334"/>
      <c r="Q94" s="328"/>
      <c r="R94" s="328"/>
      <c r="S94" s="334"/>
      <c r="T94" s="336"/>
      <c r="U94" s="336"/>
      <c r="V94" s="336"/>
      <c r="W94" s="334"/>
      <c r="X94" s="1163"/>
      <c r="Y94" s="334"/>
      <c r="Z94" s="334"/>
      <c r="AA94" s="334"/>
      <c r="AB94" s="334"/>
      <c r="AC94" s="334"/>
      <c r="AD94" s="334"/>
      <c r="AE94" s="334"/>
      <c r="AF94" s="334"/>
      <c r="AG94" s="334"/>
      <c r="AH94" s="334"/>
      <c r="AI94" s="307" t="str">
        <f t="shared" si="30"/>
        <v/>
      </c>
      <c r="AJ94" s="307" t="str">
        <f t="shared" si="27"/>
        <v/>
      </c>
      <c r="AK94" s="307">
        <f t="shared" si="28"/>
        <v>1</v>
      </c>
      <c r="AM94" s="317">
        <f t="shared" si="29"/>
        <v>1</v>
      </c>
      <c r="AN94" s="317" t="str">
        <f t="shared" si="31"/>
        <v>x</v>
      </c>
      <c r="AO94" s="317" t="str">
        <f t="shared" si="32"/>
        <v/>
      </c>
      <c r="AP94" s="1184">
        <f t="shared" si="33"/>
        <v>81</v>
      </c>
      <c r="AQ94" s="307">
        <f t="shared" si="26"/>
        <v>0</v>
      </c>
      <c r="AR94" s="307" t="s">
        <v>308</v>
      </c>
    </row>
    <row r="95" spans="1:44" ht="15" customHeight="1">
      <c r="A95" s="150"/>
      <c r="B95" s="1602" t="s">
        <v>149</v>
      </c>
      <c r="C95" s="1604" t="s">
        <v>299</v>
      </c>
      <c r="D95" s="1605"/>
      <c r="E95" s="1596"/>
      <c r="F95" s="1175"/>
      <c r="H95" s="334"/>
      <c r="I95" s="334"/>
      <c r="J95" s="334"/>
      <c r="K95" s="334"/>
      <c r="L95" s="335"/>
      <c r="M95" s="334"/>
      <c r="N95" s="334"/>
      <c r="O95" s="334"/>
      <c r="P95" s="334"/>
      <c r="Q95" s="328"/>
      <c r="R95" s="328"/>
      <c r="S95" s="334"/>
      <c r="T95" s="336"/>
      <c r="U95" s="336"/>
      <c r="V95" s="336"/>
      <c r="W95" s="334"/>
      <c r="X95" s="1163"/>
      <c r="Y95" s="334"/>
      <c r="Z95" s="334"/>
      <c r="AA95" s="334"/>
      <c r="AB95" s="334"/>
      <c r="AC95" s="334"/>
      <c r="AD95" s="334"/>
      <c r="AE95" s="334"/>
      <c r="AF95" s="334"/>
      <c r="AG95" s="334"/>
      <c r="AH95" s="334"/>
      <c r="AI95" s="307" t="str">
        <f t="shared" si="30"/>
        <v/>
      </c>
      <c r="AJ95" s="307" t="str">
        <f t="shared" si="27"/>
        <v/>
      </c>
      <c r="AK95" s="307">
        <f t="shared" si="28"/>
        <v>1</v>
      </c>
      <c r="AM95" s="317">
        <f t="shared" si="29"/>
        <v>1</v>
      </c>
      <c r="AN95" s="317" t="str">
        <f t="shared" si="31"/>
        <v>x</v>
      </c>
      <c r="AO95" s="317" t="str">
        <f t="shared" si="32"/>
        <v/>
      </c>
      <c r="AP95" s="1184">
        <f t="shared" si="33"/>
        <v>82</v>
      </c>
      <c r="AQ95" s="307" t="str">
        <f t="shared" si="26"/>
        <v xml:space="preserve">1) Pasirinkimas: </v>
      </c>
      <c r="AR95" s="307" t="s">
        <v>308</v>
      </c>
    </row>
    <row r="96" spans="1:44" ht="15" customHeight="1">
      <c r="A96" s="150"/>
      <c r="B96" s="1603"/>
      <c r="C96" s="1644" t="s">
        <v>873</v>
      </c>
      <c r="D96" s="1598"/>
      <c r="E96" s="1598"/>
      <c r="F96" s="1175"/>
      <c r="H96" s="334"/>
      <c r="I96" s="334"/>
      <c r="J96" s="334"/>
      <c r="K96" s="334"/>
      <c r="L96" s="335"/>
      <c r="M96" s="334"/>
      <c r="N96" s="334"/>
      <c r="O96" s="334"/>
      <c r="P96" s="334"/>
      <c r="Q96" s="328"/>
      <c r="R96" s="328"/>
      <c r="S96" s="334"/>
      <c r="T96" s="336"/>
      <c r="U96" s="336"/>
      <c r="V96" s="336"/>
      <c r="W96" s="334"/>
      <c r="X96" s="1163"/>
      <c r="Y96" s="334"/>
      <c r="Z96" s="334"/>
      <c r="AA96" s="334"/>
      <c r="AB96" s="334"/>
      <c r="AC96" s="334"/>
      <c r="AD96" s="334"/>
      <c r="AE96" s="334"/>
      <c r="AF96" s="334"/>
      <c r="AG96" s="334"/>
      <c r="AH96" s="334"/>
      <c r="AI96" s="307" t="str">
        <f t="shared" si="30"/>
        <v/>
      </c>
      <c r="AJ96" s="307" t="str">
        <f t="shared" si="27"/>
        <v/>
      </c>
      <c r="AK96" s="307">
        <f t="shared" si="28"/>
        <v>1</v>
      </c>
      <c r="AM96" s="317">
        <f t="shared" si="29"/>
        <v>1</v>
      </c>
      <c r="AN96" s="317" t="str">
        <f t="shared" si="31"/>
        <v>x</v>
      </c>
      <c r="AO96" s="317" t="str">
        <f t="shared" si="32"/>
        <v/>
      </c>
      <c r="AP96" s="1184">
        <f t="shared" si="33"/>
        <v>83</v>
      </c>
      <c r="AQ96" s="307" t="str">
        <f t="shared" si="26"/>
        <v>Pirkimo sutarčiai įvykdyti paskirtų darbuotojų kvalifikacija ir patirtis vertinama, kai tai daro reikšmingą įtaką pirkimo sutarties įvykdymo kokybei. Projektavimo atveju PO jį galėtų rinktis visais atvejais. Tais atvejais kai vertinimo kriterijai yra panašūs į nustatomus minimalius kvalifikacijos reikalavimus, bet nėra identiški,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v>
      </c>
      <c r="AR96" s="307" t="s">
        <v>308</v>
      </c>
    </row>
    <row r="97" spans="1:44" ht="75.75" customHeight="1">
      <c r="A97" s="150"/>
      <c r="B97" s="1603"/>
      <c r="C97" s="1644"/>
      <c r="D97" s="1598"/>
      <c r="E97" s="1598"/>
      <c r="F97" s="1175"/>
      <c r="H97" s="334"/>
      <c r="I97" s="334"/>
      <c r="J97" s="334"/>
      <c r="K97" s="334"/>
      <c r="L97" s="335"/>
      <c r="M97" s="334"/>
      <c r="N97" s="334"/>
      <c r="O97" s="334"/>
      <c r="P97" s="334"/>
      <c r="Q97" s="328"/>
      <c r="R97" s="328"/>
      <c r="S97" s="334"/>
      <c r="T97" s="336"/>
      <c r="U97" s="336"/>
      <c r="V97" s="336"/>
      <c r="W97" s="334"/>
      <c r="X97" s="1163"/>
      <c r="Y97" s="334"/>
      <c r="Z97" s="334"/>
      <c r="AA97" s="334"/>
      <c r="AB97" s="334"/>
      <c r="AC97" s="334"/>
      <c r="AD97" s="334"/>
      <c r="AE97" s="334"/>
      <c r="AF97" s="334"/>
      <c r="AG97" s="334"/>
      <c r="AH97" s="334"/>
      <c r="AI97" s="307" t="str">
        <f t="shared" si="30"/>
        <v/>
      </c>
      <c r="AJ97" s="307" t="str">
        <f t="shared" si="27"/>
        <v/>
      </c>
      <c r="AK97" s="307">
        <f t="shared" si="28"/>
        <v>1</v>
      </c>
      <c r="AM97" s="317">
        <f t="shared" si="29"/>
        <v>1</v>
      </c>
      <c r="AN97" s="317" t="str">
        <f t="shared" si="31"/>
        <v>x</v>
      </c>
      <c r="AO97" s="317" t="str">
        <f t="shared" si="32"/>
        <v/>
      </c>
      <c r="AP97" s="1184">
        <f t="shared" si="33"/>
        <v>84</v>
      </c>
      <c r="AQ97" s="307">
        <f t="shared" si="26"/>
        <v>0</v>
      </c>
      <c r="AR97" s="307" t="s">
        <v>308</v>
      </c>
    </row>
    <row r="98" spans="1:44" ht="34.5" customHeight="1">
      <c r="A98" s="150"/>
      <c r="B98" s="1603"/>
      <c r="C98" s="1644" t="s">
        <v>861</v>
      </c>
      <c r="D98" s="1598"/>
      <c r="E98" s="1598"/>
      <c r="F98" s="1175"/>
      <c r="H98" s="334"/>
      <c r="I98" s="334"/>
      <c r="J98" s="334"/>
      <c r="K98" s="334"/>
      <c r="L98" s="335"/>
      <c r="M98" s="334"/>
      <c r="N98" s="334"/>
      <c r="O98" s="334"/>
      <c r="P98" s="334"/>
      <c r="Q98" s="328"/>
      <c r="R98" s="328"/>
      <c r="S98" s="334"/>
      <c r="T98" s="336"/>
      <c r="U98" s="336"/>
      <c r="V98" s="336"/>
      <c r="W98" s="334"/>
      <c r="X98" s="1163"/>
      <c r="Y98" s="334"/>
      <c r="Z98" s="334"/>
      <c r="AA98" s="334"/>
      <c r="AB98" s="334"/>
      <c r="AC98" s="334"/>
      <c r="AD98" s="334"/>
      <c r="AE98" s="334"/>
      <c r="AF98" s="334"/>
      <c r="AG98" s="334"/>
      <c r="AH98" s="334"/>
      <c r="AI98" s="307" t="str">
        <f t="shared" si="30"/>
        <v/>
      </c>
      <c r="AJ98" s="307" t="str">
        <f t="shared" si="27"/>
        <v/>
      </c>
      <c r="AK98" s="307">
        <f t="shared" si="28"/>
        <v>1</v>
      </c>
      <c r="AM98" s="317">
        <f t="shared" si="29"/>
        <v>1</v>
      </c>
      <c r="AN98" s="317" t="str">
        <f t="shared" si="31"/>
        <v>x</v>
      </c>
      <c r="AO98" s="317" t="str">
        <f t="shared" si="32"/>
        <v/>
      </c>
      <c r="AP98" s="1184">
        <f t="shared" si="33"/>
        <v>85</v>
      </c>
      <c r="AQ98" s="307" t="str">
        <f t="shared" si="26"/>
        <v>Rekomenduojama PO šį kriterijų renkantis nustatyti abu subkriterijus, tačiau suteikti skirtingus lyginamuosius svorius, teikiant didesnę svarbą įvykdytų sutarčių kiekiui vienetais, o ne patirčiai metams.</v>
      </c>
      <c r="AR98" s="307" t="s">
        <v>308</v>
      </c>
    </row>
    <row r="99" spans="1:44" ht="15" customHeight="1">
      <c r="A99" s="150"/>
      <c r="B99" s="1603"/>
      <c r="C99" s="1633" t="s">
        <v>1080</v>
      </c>
      <c r="D99" s="1596"/>
      <c r="E99" s="1597"/>
      <c r="F99" s="1175"/>
      <c r="H99" s="334"/>
      <c r="I99" s="334"/>
      <c r="J99" s="334"/>
      <c r="K99" s="334"/>
      <c r="L99" s="335"/>
      <c r="M99" s="334"/>
      <c r="N99" s="334"/>
      <c r="O99" s="334"/>
      <c r="P99" s="334"/>
      <c r="Q99" s="328"/>
      <c r="R99" s="328"/>
      <c r="S99" s="334"/>
      <c r="T99" s="336"/>
      <c r="U99" s="336"/>
      <c r="V99" s="336"/>
      <c r="W99" s="334"/>
      <c r="X99" s="1163"/>
      <c r="Y99" s="334"/>
      <c r="Z99" s="334"/>
      <c r="AA99" s="334"/>
      <c r="AB99" s="334"/>
      <c r="AC99" s="334"/>
      <c r="AD99" s="334"/>
      <c r="AE99" s="334"/>
      <c r="AF99" s="334"/>
      <c r="AG99" s="334"/>
      <c r="AH99" s="334"/>
      <c r="AI99" s="307" t="str">
        <f t="shared" si="30"/>
        <v/>
      </c>
      <c r="AJ99" s="307" t="str">
        <f t="shared" si="27"/>
        <v/>
      </c>
      <c r="AK99" s="307">
        <f t="shared" si="28"/>
        <v>1</v>
      </c>
      <c r="AM99" s="317">
        <f t="shared" si="29"/>
        <v>1</v>
      </c>
      <c r="AN99" s="317" t="str">
        <f t="shared" si="31"/>
        <v>x</v>
      </c>
      <c r="AO99" s="317" t="str">
        <f t="shared" si="32"/>
        <v/>
      </c>
      <c r="AP99" s="1184">
        <f t="shared" si="33"/>
        <v>86</v>
      </c>
      <c r="AQ99" s="307" t="str">
        <f t="shared" si="26"/>
        <v>2) Sutarties projekte ir atitinkamai sutartyje siūlome numatyti, kad pirkimo sutarties vykdymo metu PO tikrins atitikimą pasiūlyme nurodytiems įsipareigojimams, tikrindama, ar tie patys darbuotojai vadovauja darbams. Taip pat turi numatyti, kad pasiūlyme nurodyti darbuotojai gali būti keičiami tik į ne mažesnės kvalifikacijos nei buvo nurodyta pasiūlyme, asmenis, nustatant aiškią tokių asmenų keitimo tvarką.</v>
      </c>
      <c r="AR99" s="307" t="s">
        <v>308</v>
      </c>
    </row>
    <row r="100" spans="1:44" ht="15" customHeight="1">
      <c r="A100" s="150"/>
      <c r="B100" s="1603"/>
      <c r="C100" s="1644"/>
      <c r="D100" s="1598"/>
      <c r="E100" s="1599"/>
      <c r="F100" s="1175"/>
      <c r="H100" s="1591"/>
      <c r="I100" s="1591"/>
      <c r="J100" s="1591"/>
      <c r="K100" s="1591"/>
      <c r="L100" s="335"/>
      <c r="M100" s="334"/>
      <c r="N100" s="334"/>
      <c r="O100" s="334"/>
      <c r="P100" s="334"/>
      <c r="Q100" s="328"/>
      <c r="R100" s="328"/>
      <c r="S100" s="334"/>
      <c r="T100" s="336"/>
      <c r="U100" s="336"/>
      <c r="V100" s="336"/>
      <c r="W100" s="334"/>
      <c r="X100" s="1163"/>
      <c r="Y100" s="334"/>
      <c r="Z100" s="334"/>
      <c r="AA100" s="334"/>
      <c r="AB100" s="334"/>
      <c r="AC100" s="334"/>
      <c r="AD100" s="334"/>
      <c r="AE100" s="334"/>
      <c r="AF100" s="334"/>
      <c r="AG100" s="334"/>
      <c r="AH100" s="334"/>
      <c r="AI100" s="307" t="str">
        <f t="shared" si="30"/>
        <v/>
      </c>
      <c r="AJ100" s="307" t="str">
        <f t="shared" si="27"/>
        <v/>
      </c>
      <c r="AK100" s="307">
        <f t="shared" si="28"/>
        <v>1</v>
      </c>
      <c r="AM100" s="317">
        <f t="shared" si="29"/>
        <v>1</v>
      </c>
      <c r="AN100" s="317" t="str">
        <f t="shared" si="31"/>
        <v>x</v>
      </c>
      <c r="AO100" s="317" t="str">
        <f t="shared" si="32"/>
        <v/>
      </c>
      <c r="AP100" s="1184">
        <f t="shared" si="33"/>
        <v>87</v>
      </c>
      <c r="AQ100" s="307">
        <f t="shared" si="26"/>
        <v>0</v>
      </c>
      <c r="AR100" s="307" t="s">
        <v>308</v>
      </c>
    </row>
    <row r="101" spans="1:44" ht="15" customHeight="1">
      <c r="A101" s="150"/>
      <c r="B101" s="1603"/>
      <c r="C101" s="1644"/>
      <c r="D101" s="1598"/>
      <c r="E101" s="1599"/>
      <c r="F101" s="1175"/>
      <c r="H101" s="1591"/>
      <c r="I101" s="1591"/>
      <c r="J101" s="1591"/>
      <c r="K101" s="1591"/>
      <c r="L101" s="335"/>
      <c r="M101" s="334"/>
      <c r="N101" s="334"/>
      <c r="O101" s="334"/>
      <c r="P101" s="334"/>
      <c r="Q101" s="328"/>
      <c r="R101" s="328"/>
      <c r="S101" s="334"/>
      <c r="T101" s="336"/>
      <c r="U101" s="336"/>
      <c r="V101" s="336"/>
      <c r="W101" s="334"/>
      <c r="X101" s="1163"/>
      <c r="Y101" s="334"/>
      <c r="Z101" s="334"/>
      <c r="AA101" s="334"/>
      <c r="AB101" s="334"/>
      <c r="AC101" s="334"/>
      <c r="AD101" s="334"/>
      <c r="AE101" s="334"/>
      <c r="AF101" s="334"/>
      <c r="AG101" s="334"/>
      <c r="AH101" s="334"/>
      <c r="AI101" s="307" t="str">
        <f t="shared" si="30"/>
        <v/>
      </c>
      <c r="AJ101" s="307" t="str">
        <f t="shared" si="27"/>
        <v/>
      </c>
      <c r="AK101" s="307">
        <f t="shared" si="28"/>
        <v>1</v>
      </c>
      <c r="AM101" s="317">
        <f t="shared" si="29"/>
        <v>1</v>
      </c>
      <c r="AN101" s="317" t="str">
        <f t="shared" si="31"/>
        <v>x</v>
      </c>
      <c r="AO101" s="317" t="str">
        <f t="shared" si="32"/>
        <v/>
      </c>
      <c r="AP101" s="1184">
        <f t="shared" si="33"/>
        <v>88</v>
      </c>
      <c r="AQ101" s="307">
        <f t="shared" si="26"/>
        <v>0</v>
      </c>
      <c r="AR101" s="307" t="s">
        <v>308</v>
      </c>
    </row>
    <row r="102" spans="1:44" ht="15" customHeight="1">
      <c r="A102" s="150"/>
      <c r="B102" s="1603"/>
      <c r="C102" s="1644"/>
      <c r="D102" s="1598"/>
      <c r="E102" s="1599"/>
      <c r="F102" s="1175"/>
      <c r="H102" s="1591"/>
      <c r="I102" s="1591"/>
      <c r="J102" s="1591"/>
      <c r="K102" s="1591"/>
      <c r="L102" s="335"/>
      <c r="M102" s="334"/>
      <c r="N102" s="334"/>
      <c r="O102" s="334"/>
      <c r="P102" s="334"/>
      <c r="Q102" s="328"/>
      <c r="R102" s="328"/>
      <c r="S102" s="334"/>
      <c r="T102" s="336"/>
      <c r="U102" s="336"/>
      <c r="V102" s="336"/>
      <c r="W102" s="334"/>
      <c r="X102" s="1163"/>
      <c r="Y102" s="334"/>
      <c r="Z102" s="334"/>
      <c r="AA102" s="334"/>
      <c r="AB102" s="334"/>
      <c r="AC102" s="334"/>
      <c r="AD102" s="334"/>
      <c r="AE102" s="334"/>
      <c r="AF102" s="334"/>
      <c r="AG102" s="334"/>
      <c r="AH102" s="334"/>
      <c r="AI102" s="307" t="str">
        <f t="shared" si="30"/>
        <v/>
      </c>
      <c r="AJ102" s="307" t="str">
        <f t="shared" si="27"/>
        <v/>
      </c>
      <c r="AK102" s="307">
        <f t="shared" si="28"/>
        <v>1</v>
      </c>
      <c r="AM102" s="317">
        <f t="shared" si="29"/>
        <v>1</v>
      </c>
      <c r="AN102" s="317" t="str">
        <f t="shared" si="31"/>
        <v>x</v>
      </c>
      <c r="AO102" s="317" t="str">
        <f t="shared" si="32"/>
        <v/>
      </c>
      <c r="AP102" s="1184">
        <f t="shared" si="33"/>
        <v>89</v>
      </c>
      <c r="AQ102" s="307">
        <f t="shared" si="26"/>
        <v>0</v>
      </c>
      <c r="AR102" s="307" t="s">
        <v>308</v>
      </c>
    </row>
    <row r="103" spans="1:44" s="337" customFormat="1" ht="15" customHeight="1">
      <c r="A103" s="205" t="s">
        <v>115</v>
      </c>
      <c r="B103" s="203" t="s">
        <v>298</v>
      </c>
      <c r="C103" s="1714" t="s">
        <v>284</v>
      </c>
      <c r="D103" s="1715"/>
      <c r="E103" s="1716"/>
      <c r="F103" s="208"/>
      <c r="H103" s="338"/>
      <c r="I103" s="338"/>
      <c r="J103" s="338"/>
      <c r="K103" s="338"/>
      <c r="L103" s="339"/>
      <c r="M103" s="338"/>
      <c r="N103" s="338"/>
      <c r="O103" s="338"/>
      <c r="P103" s="338"/>
      <c r="Q103" s="339"/>
      <c r="R103" s="339"/>
      <c r="S103" s="338"/>
      <c r="T103" s="340"/>
      <c r="U103" s="340"/>
      <c r="V103" s="340"/>
      <c r="W103" s="338"/>
      <c r="X103" s="1164"/>
      <c r="Y103" s="338"/>
      <c r="Z103" s="338"/>
      <c r="AA103" s="338"/>
      <c r="AB103" s="338"/>
      <c r="AC103" s="338"/>
      <c r="AD103" s="338"/>
      <c r="AE103" s="338"/>
      <c r="AF103" s="338"/>
      <c r="AG103" s="338"/>
      <c r="AH103" s="338"/>
      <c r="AI103" s="307">
        <f t="shared" si="30"/>
        <v>5</v>
      </c>
      <c r="AJ103" s="307" t="b">
        <f t="shared" si="27"/>
        <v>0</v>
      </c>
      <c r="AK103" s="307">
        <f t="shared" si="28"/>
        <v>1</v>
      </c>
      <c r="AL103" s="289"/>
      <c r="AM103" s="317">
        <f t="shared" si="29"/>
        <v>0</v>
      </c>
      <c r="AN103" s="317">
        <f t="shared" si="31"/>
        <v>0</v>
      </c>
      <c r="AO103" s="317">
        <f t="shared" si="32"/>
        <v>1</v>
      </c>
      <c r="AP103" s="1184">
        <f t="shared" si="33"/>
        <v>90</v>
      </c>
      <c r="AQ103" s="307" t="str">
        <f t="shared" si="26"/>
        <v>Darbuotojų patirtis (TP+ranga)</v>
      </c>
      <c r="AR103" s="307" t="s">
        <v>308</v>
      </c>
    </row>
    <row r="104" spans="1:44" ht="15" customHeight="1">
      <c r="A104" s="1175"/>
      <c r="B104" s="1595" t="s">
        <v>152</v>
      </c>
      <c r="C104" s="1640" t="s">
        <v>283</v>
      </c>
      <c r="D104" s="1641"/>
      <c r="E104" s="1641"/>
      <c r="F104" s="148"/>
      <c r="H104" s="334"/>
      <c r="I104" s="334"/>
      <c r="J104" s="334"/>
      <c r="K104" s="334"/>
      <c r="L104" s="335"/>
      <c r="M104" s="334"/>
      <c r="N104" s="334"/>
      <c r="O104" s="334"/>
      <c r="P104" s="334"/>
      <c r="Q104" s="328"/>
      <c r="R104" s="328"/>
      <c r="S104" s="334"/>
      <c r="T104" s="336"/>
      <c r="U104" s="336"/>
      <c r="V104" s="336"/>
      <c r="W104" s="334"/>
      <c r="X104" s="1163"/>
      <c r="Y104" s="334"/>
      <c r="Z104" s="334"/>
      <c r="AA104" s="334"/>
      <c r="AB104" s="334"/>
      <c r="AC104" s="334"/>
      <c r="AD104" s="334"/>
      <c r="AE104" s="334"/>
      <c r="AF104" s="334"/>
      <c r="AG104" s="334"/>
      <c r="AH104" s="334"/>
      <c r="AI104" s="307" t="str">
        <f t="shared" si="30"/>
        <v/>
      </c>
      <c r="AJ104" s="307" t="str">
        <f t="shared" si="27"/>
        <v/>
      </c>
      <c r="AK104" s="307">
        <f t="shared" si="28"/>
        <v>1</v>
      </c>
      <c r="AM104" s="317">
        <f t="shared" si="29"/>
        <v>1</v>
      </c>
      <c r="AN104" s="317">
        <f t="shared" si="31"/>
        <v>0</v>
      </c>
      <c r="AO104" s="317">
        <f t="shared" si="32"/>
        <v>1</v>
      </c>
      <c r="AP104" s="1184">
        <f t="shared" si="33"/>
        <v>91</v>
      </c>
      <c r="AQ104" s="307" t="str">
        <f t="shared" si="26"/>
        <v>Kriterijus leidžia PO pasirinkti ekonomiškai naudingiausią pasiūlymą pagal  pirkimo sutarčiai įvykdyti paskirtų darbuotojų kvalifikaciją ir patirtį.</v>
      </c>
      <c r="AR104" s="307" t="s">
        <v>308</v>
      </c>
    </row>
    <row r="105" spans="1:44" ht="15" customHeight="1">
      <c r="A105" s="1175"/>
      <c r="B105" s="1592"/>
      <c r="C105" s="1642"/>
      <c r="D105" s="1643"/>
      <c r="E105" s="1643"/>
      <c r="F105" s="139"/>
      <c r="H105" s="334"/>
      <c r="I105" s="334"/>
      <c r="J105" s="334"/>
      <c r="K105" s="334"/>
      <c r="L105" s="335"/>
      <c r="M105" s="334"/>
      <c r="N105" s="334"/>
      <c r="O105" s="334"/>
      <c r="P105" s="334"/>
      <c r="Q105" s="328"/>
      <c r="R105" s="328"/>
      <c r="S105" s="334"/>
      <c r="T105" s="336"/>
      <c r="U105" s="336"/>
      <c r="V105" s="336"/>
      <c r="W105" s="334"/>
      <c r="X105" s="1163"/>
      <c r="Y105" s="334"/>
      <c r="Z105" s="334"/>
      <c r="AA105" s="334"/>
      <c r="AB105" s="334"/>
      <c r="AC105" s="334"/>
      <c r="AD105" s="334"/>
      <c r="AE105" s="334"/>
      <c r="AF105" s="334"/>
      <c r="AG105" s="334"/>
      <c r="AH105" s="334"/>
      <c r="AI105" s="307" t="str">
        <f t="shared" si="30"/>
        <v/>
      </c>
      <c r="AJ105" s="307" t="str">
        <f t="shared" si="27"/>
        <v/>
      </c>
      <c r="AK105" s="307">
        <f t="shared" si="28"/>
        <v>1</v>
      </c>
      <c r="AM105" s="317">
        <f t="shared" si="29"/>
        <v>1</v>
      </c>
      <c r="AN105" s="317">
        <f t="shared" si="31"/>
        <v>0</v>
      </c>
      <c r="AO105" s="317">
        <f t="shared" si="32"/>
        <v>1</v>
      </c>
      <c r="AP105" s="1184">
        <f t="shared" si="33"/>
        <v>92</v>
      </c>
      <c r="AQ105" s="307">
        <f t="shared" si="26"/>
        <v>0</v>
      </c>
      <c r="AR105" s="307" t="s">
        <v>308</v>
      </c>
    </row>
    <row r="106" spans="1:44" ht="15" customHeight="1">
      <c r="A106" s="150"/>
      <c r="B106" s="1602" t="s">
        <v>149</v>
      </c>
      <c r="C106" s="1604" t="s">
        <v>299</v>
      </c>
      <c r="D106" s="1605"/>
      <c r="E106" s="1596"/>
      <c r="F106" s="139"/>
      <c r="H106" s="334"/>
      <c r="I106" s="334"/>
      <c r="J106" s="334"/>
      <c r="K106" s="334"/>
      <c r="L106" s="335"/>
      <c r="M106" s="334"/>
      <c r="N106" s="334"/>
      <c r="O106" s="334"/>
      <c r="P106" s="334"/>
      <c r="Q106" s="328"/>
      <c r="R106" s="328"/>
      <c r="S106" s="334"/>
      <c r="T106" s="336"/>
      <c r="U106" s="336"/>
      <c r="V106" s="336"/>
      <c r="W106" s="334"/>
      <c r="X106" s="1163"/>
      <c r="Y106" s="334"/>
      <c r="Z106" s="334"/>
      <c r="AA106" s="334"/>
      <c r="AB106" s="334"/>
      <c r="AC106" s="334"/>
      <c r="AD106" s="334"/>
      <c r="AE106" s="334"/>
      <c r="AF106" s="334"/>
      <c r="AG106" s="334"/>
      <c r="AH106" s="334"/>
      <c r="AI106" s="307" t="str">
        <f t="shared" si="30"/>
        <v/>
      </c>
      <c r="AJ106" s="307" t="str">
        <f t="shared" si="27"/>
        <v/>
      </c>
      <c r="AK106" s="307">
        <f t="shared" si="28"/>
        <v>1</v>
      </c>
      <c r="AM106" s="317">
        <f t="shared" si="29"/>
        <v>1</v>
      </c>
      <c r="AN106" s="317">
        <f t="shared" si="31"/>
        <v>0</v>
      </c>
      <c r="AO106" s="317">
        <f t="shared" si="32"/>
        <v>1</v>
      </c>
      <c r="AP106" s="1184">
        <f t="shared" si="33"/>
        <v>93</v>
      </c>
      <c r="AQ106" s="307" t="str">
        <f t="shared" si="26"/>
        <v xml:space="preserve">1) Pasirinkimas: </v>
      </c>
      <c r="AR106" s="307" t="s">
        <v>308</v>
      </c>
    </row>
    <row r="107" spans="1:44" ht="15" customHeight="1">
      <c r="A107" s="150"/>
      <c r="B107" s="1603"/>
      <c r="C107" s="1644" t="s">
        <v>862</v>
      </c>
      <c r="D107" s="1598"/>
      <c r="E107" s="1598"/>
      <c r="F107" s="139"/>
      <c r="H107" s="334"/>
      <c r="I107" s="334"/>
      <c r="J107" s="334"/>
      <c r="K107" s="334"/>
      <c r="L107" s="335"/>
      <c r="M107" s="334"/>
      <c r="N107" s="334"/>
      <c r="O107" s="334"/>
      <c r="P107" s="334"/>
      <c r="Q107" s="328"/>
      <c r="R107" s="328"/>
      <c r="S107" s="334"/>
      <c r="T107" s="336"/>
      <c r="U107" s="336"/>
      <c r="V107" s="336"/>
      <c r="W107" s="334"/>
      <c r="X107" s="1163"/>
      <c r="Y107" s="334"/>
      <c r="Z107" s="334"/>
      <c r="AA107" s="334"/>
      <c r="AB107" s="334"/>
      <c r="AC107" s="334"/>
      <c r="AD107" s="334"/>
      <c r="AE107" s="334"/>
      <c r="AF107" s="334"/>
      <c r="AG107" s="334"/>
      <c r="AH107" s="334"/>
      <c r="AI107" s="307" t="str">
        <f t="shared" si="30"/>
        <v/>
      </c>
      <c r="AJ107" s="307" t="str">
        <f t="shared" si="27"/>
        <v/>
      </c>
      <c r="AK107" s="307">
        <f t="shared" si="28"/>
        <v>1</v>
      </c>
      <c r="AM107" s="317">
        <f t="shared" si="29"/>
        <v>1</v>
      </c>
      <c r="AN107" s="317">
        <f t="shared" si="31"/>
        <v>0</v>
      </c>
      <c r="AO107" s="317">
        <f t="shared" si="32"/>
        <v>1</v>
      </c>
      <c r="AP107" s="1184">
        <f t="shared" si="33"/>
        <v>94</v>
      </c>
      <c r="AQ107" s="307" t="str">
        <f t="shared" si="26"/>
        <v xml:space="preserve">Pirkimo sutarčiai įvykdyti paskirtų darbuotojų kvalifikacija ir patirtis vertinama, kai tai daro reikšmingą įtaką pirkimo sutarties įvykdymo kokybei. Projektavimo atveju PO jį galėtų rinktis visais atvejais, rangos atveju, kai perkami kompleksiniai didelės apimties darbai. Tais atvejais kai vertinimo kriterijai sutampa su minimaliais kvalifikacijos reikalavimais,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  </v>
      </c>
      <c r="AR107" s="307" t="s">
        <v>308</v>
      </c>
    </row>
    <row r="108" spans="1:44" ht="15" customHeight="1">
      <c r="A108" s="150"/>
      <c r="B108" s="1603"/>
      <c r="C108" s="1644"/>
      <c r="D108" s="1598"/>
      <c r="E108" s="1598"/>
      <c r="F108" s="139"/>
      <c r="H108" s="334"/>
      <c r="I108" s="334"/>
      <c r="J108" s="334"/>
      <c r="K108" s="334"/>
      <c r="L108" s="335"/>
      <c r="M108" s="334"/>
      <c r="N108" s="334"/>
      <c r="O108" s="334"/>
      <c r="P108" s="334"/>
      <c r="Q108" s="328"/>
      <c r="R108" s="328"/>
      <c r="S108" s="334"/>
      <c r="T108" s="336"/>
      <c r="U108" s="336"/>
      <c r="V108" s="336"/>
      <c r="W108" s="334"/>
      <c r="X108" s="1163"/>
      <c r="Y108" s="334"/>
      <c r="Z108" s="334"/>
      <c r="AA108" s="334"/>
      <c r="AB108" s="334"/>
      <c r="AC108" s="334"/>
      <c r="AD108" s="334"/>
      <c r="AE108" s="334"/>
      <c r="AF108" s="334"/>
      <c r="AG108" s="334"/>
      <c r="AH108" s="334"/>
      <c r="AI108" s="307" t="str">
        <f t="shared" si="30"/>
        <v/>
      </c>
      <c r="AJ108" s="307" t="str">
        <f t="shared" si="27"/>
        <v/>
      </c>
      <c r="AK108" s="307">
        <f t="shared" si="28"/>
        <v>1</v>
      </c>
      <c r="AM108" s="317">
        <f t="shared" si="29"/>
        <v>1</v>
      </c>
      <c r="AN108" s="317">
        <f t="shared" si="31"/>
        <v>0</v>
      </c>
      <c r="AO108" s="317">
        <f t="shared" si="32"/>
        <v>1</v>
      </c>
      <c r="AP108" s="1184">
        <f t="shared" si="33"/>
        <v>95</v>
      </c>
      <c r="AQ108" s="307">
        <f t="shared" si="26"/>
        <v>0</v>
      </c>
      <c r="AR108" s="307" t="s">
        <v>308</v>
      </c>
    </row>
    <row r="109" spans="1:44" ht="72" customHeight="1">
      <c r="A109" s="150"/>
      <c r="B109" s="1603"/>
      <c r="C109" s="1645"/>
      <c r="D109" s="1600"/>
      <c r="E109" s="1600"/>
      <c r="F109" s="139"/>
      <c r="H109" s="334"/>
      <c r="I109" s="334"/>
      <c r="J109" s="334"/>
      <c r="K109" s="334"/>
      <c r="L109" s="335"/>
      <c r="M109" s="334"/>
      <c r="N109" s="334"/>
      <c r="O109" s="334"/>
      <c r="P109" s="334"/>
      <c r="Q109" s="328"/>
      <c r="R109" s="328"/>
      <c r="S109" s="334"/>
      <c r="T109" s="336"/>
      <c r="U109" s="336"/>
      <c r="V109" s="336"/>
      <c r="W109" s="334"/>
      <c r="X109" s="1163"/>
      <c r="Y109" s="334"/>
      <c r="Z109" s="334"/>
      <c r="AA109" s="334"/>
      <c r="AB109" s="334"/>
      <c r="AC109" s="334"/>
      <c r="AD109" s="334"/>
      <c r="AE109" s="334"/>
      <c r="AF109" s="334"/>
      <c r="AG109" s="334"/>
      <c r="AH109" s="334"/>
      <c r="AI109" s="307" t="str">
        <f t="shared" si="30"/>
        <v/>
      </c>
      <c r="AJ109" s="307" t="str">
        <f t="shared" si="27"/>
        <v/>
      </c>
      <c r="AK109" s="307">
        <f t="shared" si="28"/>
        <v>1</v>
      </c>
      <c r="AM109" s="317">
        <f t="shared" si="29"/>
        <v>1</v>
      </c>
      <c r="AN109" s="317">
        <f t="shared" si="31"/>
        <v>0</v>
      </c>
      <c r="AO109" s="317">
        <f t="shared" si="32"/>
        <v>1</v>
      </c>
      <c r="AP109" s="1184">
        <f t="shared" si="33"/>
        <v>96</v>
      </c>
      <c r="AQ109" s="307">
        <f t="shared" si="26"/>
        <v>0</v>
      </c>
      <c r="AR109" s="307" t="s">
        <v>308</v>
      </c>
    </row>
    <row r="110" spans="1:44" ht="34.5" customHeight="1">
      <c r="A110" s="150"/>
      <c r="B110" s="1603"/>
      <c r="C110" s="1739" t="s">
        <v>861</v>
      </c>
      <c r="D110" s="1740"/>
      <c r="E110" s="1741"/>
      <c r="F110" s="139"/>
      <c r="H110" s="334"/>
      <c r="I110" s="334"/>
      <c r="J110" s="334"/>
      <c r="K110" s="334"/>
      <c r="L110" s="335"/>
      <c r="M110" s="334"/>
      <c r="N110" s="334"/>
      <c r="O110" s="334"/>
      <c r="P110" s="334"/>
      <c r="Q110" s="328"/>
      <c r="R110" s="328"/>
      <c r="S110" s="334"/>
      <c r="T110" s="336"/>
      <c r="U110" s="336"/>
      <c r="V110" s="336"/>
      <c r="W110" s="334"/>
      <c r="X110" s="1163"/>
      <c r="Y110" s="334"/>
      <c r="Z110" s="334"/>
      <c r="AA110" s="334"/>
      <c r="AB110" s="334"/>
      <c r="AC110" s="334"/>
      <c r="AD110" s="334"/>
      <c r="AE110" s="334"/>
      <c r="AF110" s="334"/>
      <c r="AG110" s="334"/>
      <c r="AH110" s="334"/>
      <c r="AI110" s="307" t="str">
        <f t="shared" si="30"/>
        <v/>
      </c>
      <c r="AJ110" s="307" t="str">
        <f t="shared" si="27"/>
        <v/>
      </c>
      <c r="AK110" s="307">
        <f t="shared" si="28"/>
        <v>1</v>
      </c>
      <c r="AM110" s="317">
        <f t="shared" si="29"/>
        <v>1</v>
      </c>
      <c r="AN110" s="317">
        <f t="shared" si="31"/>
        <v>0</v>
      </c>
      <c r="AO110" s="317">
        <f t="shared" si="32"/>
        <v>1</v>
      </c>
      <c r="AP110" s="1184">
        <f t="shared" si="33"/>
        <v>97</v>
      </c>
      <c r="AQ110" s="307" t="str">
        <f t="shared" si="26"/>
        <v>Rekomenduojama PO šį kriterijų renkantis nustatyti abu subkriterijus, tačiau suteikti skirtingus lyginamuosius svorius, teikiant didesnę svarbą įvykdytų sutarčių kiekiui vienetais, o ne patirčiai metams.</v>
      </c>
      <c r="AR110" s="307" t="s">
        <v>308</v>
      </c>
    </row>
    <row r="111" spans="1:44" ht="15" customHeight="1">
      <c r="A111" s="150"/>
      <c r="B111" s="1603"/>
      <c r="C111" s="1633" t="s">
        <v>1081</v>
      </c>
      <c r="D111" s="1596"/>
      <c r="E111" s="1597"/>
      <c r="F111" s="139"/>
      <c r="H111" s="1591"/>
      <c r="I111" s="1591"/>
      <c r="J111" s="1591"/>
      <c r="K111" s="1591"/>
      <c r="L111" s="1591"/>
      <c r="M111" s="334"/>
      <c r="N111" s="334"/>
      <c r="O111" s="334"/>
      <c r="P111" s="334"/>
      <c r="Q111" s="328"/>
      <c r="R111" s="328"/>
      <c r="S111" s="334"/>
      <c r="T111" s="336"/>
      <c r="U111" s="336"/>
      <c r="V111" s="336"/>
      <c r="W111" s="334"/>
      <c r="X111" s="1163"/>
      <c r="Y111" s="334"/>
      <c r="Z111" s="334"/>
      <c r="AA111" s="334"/>
      <c r="AB111" s="334"/>
      <c r="AC111" s="334"/>
      <c r="AD111" s="334"/>
      <c r="AE111" s="334"/>
      <c r="AF111" s="334"/>
      <c r="AG111" s="334"/>
      <c r="AH111" s="334"/>
      <c r="AI111" s="307" t="str">
        <f t="shared" si="30"/>
        <v/>
      </c>
      <c r="AJ111" s="307" t="str">
        <f t="shared" si="27"/>
        <v/>
      </c>
      <c r="AK111" s="307">
        <f t="shared" si="28"/>
        <v>1</v>
      </c>
      <c r="AM111" s="317">
        <f t="shared" si="29"/>
        <v>1</v>
      </c>
      <c r="AN111" s="317">
        <f t="shared" si="31"/>
        <v>0</v>
      </c>
      <c r="AO111" s="317">
        <f t="shared" si="32"/>
        <v>1</v>
      </c>
      <c r="AP111" s="1184">
        <f t="shared" si="33"/>
        <v>98</v>
      </c>
      <c r="AQ111" s="307" t="str">
        <f t="shared" si="26"/>
        <v>2) Sutarties projekte ir atitinkamai sutartyje siūlome numatyti, kad pirkimo sutarties vykdymo metu PO tikrina atitikimą pasiūlymo  įsipareigojimams, tikrindama, ar tie patys darbuotojai vadovauja darbams. Šie darbuotojai gali būti keičiami tik į ne mažesnės kvalifikacijos nei buvo nurodyta pasiūlyme, asmenis, nustatant aiškią tokių asmenų keitimo tvarką.</v>
      </c>
      <c r="AR111" s="307" t="s">
        <v>308</v>
      </c>
    </row>
    <row r="112" spans="1:44" ht="15" customHeight="1">
      <c r="A112" s="150"/>
      <c r="B112" s="1603"/>
      <c r="C112" s="1644"/>
      <c r="D112" s="1598"/>
      <c r="E112" s="1599"/>
      <c r="F112" s="139"/>
      <c r="H112" s="1591"/>
      <c r="I112" s="1591"/>
      <c r="J112" s="1591"/>
      <c r="K112" s="1591"/>
      <c r="L112" s="1591"/>
      <c r="M112" s="334"/>
      <c r="N112" s="334"/>
      <c r="O112" s="334"/>
      <c r="P112" s="334"/>
      <c r="Q112" s="328"/>
      <c r="R112" s="328"/>
      <c r="S112" s="334"/>
      <c r="T112" s="336"/>
      <c r="U112" s="336"/>
      <c r="V112" s="336"/>
      <c r="W112" s="334"/>
      <c r="X112" s="1163"/>
      <c r="Y112" s="334"/>
      <c r="Z112" s="334"/>
      <c r="AA112" s="334"/>
      <c r="AB112" s="334"/>
      <c r="AC112" s="334"/>
      <c r="AD112" s="334"/>
      <c r="AE112" s="334"/>
      <c r="AF112" s="334"/>
      <c r="AG112" s="334"/>
      <c r="AH112" s="334"/>
      <c r="AI112" s="307" t="str">
        <f t="shared" si="30"/>
        <v/>
      </c>
      <c r="AJ112" s="307" t="str">
        <f t="shared" si="27"/>
        <v/>
      </c>
      <c r="AK112" s="307">
        <f t="shared" si="28"/>
        <v>1</v>
      </c>
      <c r="AM112" s="317">
        <f t="shared" si="29"/>
        <v>1</v>
      </c>
      <c r="AN112" s="317">
        <f t="shared" si="31"/>
        <v>0</v>
      </c>
      <c r="AO112" s="317">
        <f t="shared" si="32"/>
        <v>1</v>
      </c>
      <c r="AP112" s="1184">
        <f t="shared" si="33"/>
        <v>99</v>
      </c>
      <c r="AQ112" s="307">
        <f t="shared" si="26"/>
        <v>0</v>
      </c>
      <c r="AR112" s="307" t="s">
        <v>308</v>
      </c>
    </row>
    <row r="113" spans="1:44" ht="15" customHeight="1">
      <c r="A113" s="150"/>
      <c r="B113" s="1603"/>
      <c r="C113" s="1644"/>
      <c r="D113" s="1598"/>
      <c r="E113" s="1599"/>
      <c r="F113" s="139"/>
      <c r="H113" s="1591"/>
      <c r="I113" s="1591"/>
      <c r="J113" s="1591"/>
      <c r="K113" s="1591"/>
      <c r="L113" s="1591"/>
      <c r="M113" s="334"/>
      <c r="N113" s="334"/>
      <c r="O113" s="334"/>
      <c r="P113" s="334"/>
      <c r="Q113" s="328"/>
      <c r="R113" s="328"/>
      <c r="S113" s="334"/>
      <c r="T113" s="336"/>
      <c r="U113" s="336"/>
      <c r="V113" s="336"/>
      <c r="W113" s="334"/>
      <c r="X113" s="1163"/>
      <c r="Y113" s="334"/>
      <c r="Z113" s="334"/>
      <c r="AA113" s="334"/>
      <c r="AB113" s="334"/>
      <c r="AC113" s="334"/>
      <c r="AD113" s="334"/>
      <c r="AE113" s="334"/>
      <c r="AF113" s="334"/>
      <c r="AG113" s="334"/>
      <c r="AH113" s="334"/>
      <c r="AI113" s="307" t="str">
        <f t="shared" si="30"/>
        <v/>
      </c>
      <c r="AJ113" s="307" t="str">
        <f t="shared" si="27"/>
        <v/>
      </c>
      <c r="AK113" s="307">
        <f t="shared" si="28"/>
        <v>1</v>
      </c>
      <c r="AM113" s="317">
        <f t="shared" si="29"/>
        <v>1</v>
      </c>
      <c r="AN113" s="317">
        <f t="shared" si="31"/>
        <v>0</v>
      </c>
      <c r="AO113" s="317">
        <f t="shared" si="32"/>
        <v>1</v>
      </c>
      <c r="AP113" s="1184">
        <f t="shared" si="33"/>
        <v>100</v>
      </c>
      <c r="AQ113" s="307">
        <f t="shared" si="26"/>
        <v>0</v>
      </c>
      <c r="AR113" s="307" t="s">
        <v>308</v>
      </c>
    </row>
    <row r="114" spans="1:44" ht="15" customHeight="1">
      <c r="A114" s="150"/>
      <c r="B114" s="1603"/>
      <c r="C114" s="1645"/>
      <c r="D114" s="1600"/>
      <c r="E114" s="1601"/>
      <c r="F114" s="139"/>
      <c r="H114" s="1591"/>
      <c r="I114" s="1591"/>
      <c r="J114" s="1591"/>
      <c r="K114" s="1591"/>
      <c r="L114" s="1591"/>
      <c r="M114" s="334"/>
      <c r="N114" s="334"/>
      <c r="O114" s="334"/>
      <c r="P114" s="334"/>
      <c r="Q114" s="328"/>
      <c r="R114" s="328"/>
      <c r="S114" s="334"/>
      <c r="T114" s="336"/>
      <c r="U114" s="336"/>
      <c r="V114" s="336"/>
      <c r="W114" s="334"/>
      <c r="X114" s="1163"/>
      <c r="Y114" s="334"/>
      <c r="Z114" s="334"/>
      <c r="AA114" s="334"/>
      <c r="AB114" s="334"/>
      <c r="AC114" s="334"/>
      <c r="AD114" s="334"/>
      <c r="AE114" s="334"/>
      <c r="AF114" s="334"/>
      <c r="AG114" s="334"/>
      <c r="AH114" s="334"/>
      <c r="AI114" s="307" t="str">
        <f t="shared" si="30"/>
        <v/>
      </c>
      <c r="AJ114" s="307" t="str">
        <f t="shared" si="27"/>
        <v/>
      </c>
      <c r="AK114" s="307">
        <f t="shared" si="28"/>
        <v>1</v>
      </c>
      <c r="AM114" s="317">
        <f t="shared" si="29"/>
        <v>1</v>
      </c>
      <c r="AN114" s="317">
        <f t="shared" si="31"/>
        <v>0</v>
      </c>
      <c r="AO114" s="317">
        <f t="shared" si="32"/>
        <v>1</v>
      </c>
      <c r="AP114" s="1184">
        <f t="shared" si="33"/>
        <v>101</v>
      </c>
      <c r="AQ114" s="307">
        <f t="shared" si="26"/>
        <v>0</v>
      </c>
      <c r="AR114" s="307" t="s">
        <v>308</v>
      </c>
    </row>
    <row r="115" spans="1:44" ht="15" customHeight="1">
      <c r="A115" s="150"/>
      <c r="B115" s="1626"/>
      <c r="C115" s="1689" t="s">
        <v>300</v>
      </c>
      <c r="D115" s="1689"/>
      <c r="E115" s="1689"/>
      <c r="F115" s="266"/>
      <c r="H115" s="334"/>
      <c r="I115" s="334"/>
      <c r="J115" s="334"/>
      <c r="K115" s="334"/>
      <c r="L115" s="335"/>
      <c r="M115" s="334"/>
      <c r="N115" s="334"/>
      <c r="O115" s="334"/>
      <c r="P115" s="334"/>
      <c r="Q115" s="328"/>
      <c r="R115" s="328"/>
      <c r="S115" s="334"/>
      <c r="T115" s="336"/>
      <c r="U115" s="336"/>
      <c r="V115" s="336"/>
      <c r="W115" s="334"/>
      <c r="X115" s="1163"/>
      <c r="Y115" s="334"/>
      <c r="Z115" s="334"/>
      <c r="AA115" s="334"/>
      <c r="AB115" s="334"/>
      <c r="AC115" s="334"/>
      <c r="AD115" s="334"/>
      <c r="AE115" s="334"/>
      <c r="AF115" s="334"/>
      <c r="AG115" s="334"/>
      <c r="AH115" s="334"/>
      <c r="AI115" s="307" t="str">
        <f t="shared" si="30"/>
        <v/>
      </c>
      <c r="AJ115" s="307" t="str">
        <f t="shared" si="27"/>
        <v/>
      </c>
      <c r="AK115" s="307">
        <f t="shared" si="28"/>
        <v>1</v>
      </c>
      <c r="AM115" s="317">
        <f t="shared" si="29"/>
        <v>1</v>
      </c>
      <c r="AN115" s="317">
        <f t="shared" si="31"/>
        <v>0</v>
      </c>
      <c r="AO115" s="317">
        <f t="shared" si="32"/>
        <v>1</v>
      </c>
      <c r="AP115" s="1184">
        <f t="shared" si="33"/>
        <v>102</v>
      </c>
      <c r="AQ115" s="307" t="str">
        <f t="shared" si="26"/>
        <v>3) Rangos atveju šiam kriterijui rekomenduojama skirti nedidelį (10-15 balų) lyginamąjį svorį.</v>
      </c>
      <c r="AR115" s="307" t="s">
        <v>308</v>
      </c>
    </row>
    <row r="116" spans="1:44" s="337" customFormat="1" ht="15" customHeight="1">
      <c r="A116" s="205" t="s">
        <v>116</v>
      </c>
      <c r="B116" s="203" t="s">
        <v>298</v>
      </c>
      <c r="C116" s="1661" t="s">
        <v>256</v>
      </c>
      <c r="D116" s="1662"/>
      <c r="E116" s="1662"/>
      <c r="F116" s="267" t="str">
        <f>IF(AO115=1,"",IF(AJ115=TRUE,$AJ$4,""))</f>
        <v/>
      </c>
      <c r="H116" s="338"/>
      <c r="I116" s="341"/>
      <c r="J116" s="338"/>
      <c r="K116" s="338"/>
      <c r="L116" s="339"/>
      <c r="M116" s="338"/>
      <c r="N116" s="338"/>
      <c r="O116" s="338"/>
      <c r="P116" s="338"/>
      <c r="Q116" s="339"/>
      <c r="R116" s="339"/>
      <c r="S116" s="338"/>
      <c r="T116" s="340"/>
      <c r="U116" s="340"/>
      <c r="V116" s="340"/>
      <c r="W116" s="338"/>
      <c r="X116" s="1164"/>
      <c r="Y116" s="338"/>
      <c r="Z116" s="338"/>
      <c r="AA116" s="338"/>
      <c r="AB116" s="338"/>
      <c r="AC116" s="338"/>
      <c r="AD116" s="338"/>
      <c r="AE116" s="338"/>
      <c r="AF116" s="338"/>
      <c r="AG116" s="338"/>
      <c r="AH116" s="338"/>
      <c r="AI116" s="307">
        <f t="shared" si="30"/>
        <v>6</v>
      </c>
      <c r="AJ116" s="307" t="b">
        <f t="shared" si="27"/>
        <v>0</v>
      </c>
      <c r="AK116" s="307">
        <f t="shared" si="28"/>
        <v>1</v>
      </c>
      <c r="AL116" s="289"/>
      <c r="AM116" s="317">
        <f t="shared" si="29"/>
        <v>0</v>
      </c>
      <c r="AN116" s="317">
        <f t="shared" si="31"/>
        <v>0</v>
      </c>
      <c r="AO116" s="317">
        <f t="shared" si="32"/>
        <v>1</v>
      </c>
      <c r="AP116" s="1184">
        <f t="shared" si="33"/>
        <v>103</v>
      </c>
      <c r="AQ116" s="307" t="str">
        <f t="shared" si="26"/>
        <v>Darbuotojų patirtis (ranga)</v>
      </c>
      <c r="AR116" s="307" t="s">
        <v>308</v>
      </c>
    </row>
    <row r="117" spans="1:44" ht="15" customHeight="1">
      <c r="A117" s="1175"/>
      <c r="B117" s="1595" t="s">
        <v>152</v>
      </c>
      <c r="C117" s="1640" t="s">
        <v>283</v>
      </c>
      <c r="D117" s="1641"/>
      <c r="E117" s="1641"/>
      <c r="F117" s="1140" t="str">
        <f>IF(AO116=1,"",IF(AJ116=TRUE,$AJ$4,""))</f>
        <v/>
      </c>
      <c r="H117" s="334"/>
      <c r="I117" s="334"/>
      <c r="J117" s="334"/>
      <c r="K117" s="334"/>
      <c r="L117" s="335"/>
      <c r="M117" s="334"/>
      <c r="N117" s="334"/>
      <c r="O117" s="334"/>
      <c r="P117" s="334"/>
      <c r="Q117" s="328"/>
      <c r="R117" s="328"/>
      <c r="S117" s="334"/>
      <c r="T117" s="336"/>
      <c r="U117" s="336"/>
      <c r="V117" s="336"/>
      <c r="W117" s="334"/>
      <c r="X117" s="1163"/>
      <c r="Y117" s="334"/>
      <c r="Z117" s="334"/>
      <c r="AA117" s="334"/>
      <c r="AB117" s="334"/>
      <c r="AC117" s="334"/>
      <c r="AD117" s="334"/>
      <c r="AE117" s="334"/>
      <c r="AF117" s="334"/>
      <c r="AG117" s="334"/>
      <c r="AH117" s="334"/>
      <c r="AI117" s="307" t="str">
        <f t="shared" si="30"/>
        <v/>
      </c>
      <c r="AJ117" s="307" t="str">
        <f t="shared" si="27"/>
        <v/>
      </c>
      <c r="AK117" s="307">
        <f t="shared" si="28"/>
        <v>1</v>
      </c>
      <c r="AM117" s="317">
        <f t="shared" si="29"/>
        <v>1</v>
      </c>
      <c r="AN117" s="317">
        <f t="shared" si="31"/>
        <v>0</v>
      </c>
      <c r="AO117" s="317">
        <f t="shared" si="32"/>
        <v>1</v>
      </c>
      <c r="AP117" s="1184">
        <f t="shared" si="33"/>
        <v>104</v>
      </c>
      <c r="AQ117" s="307" t="str">
        <f t="shared" si="26"/>
        <v>Kriterijus leidžia PO pasirinkti ekonomiškai naudingiausią pasiūlymą pagal  pirkimo sutarčiai įvykdyti paskirtų darbuotojų kvalifikaciją ir patirtį.</v>
      </c>
      <c r="AR117" s="307" t="s">
        <v>308</v>
      </c>
    </row>
    <row r="118" spans="1:44" ht="15" customHeight="1">
      <c r="A118" s="1175"/>
      <c r="B118" s="1592"/>
      <c r="C118" s="1642"/>
      <c r="D118" s="1643"/>
      <c r="E118" s="1643"/>
      <c r="F118" s="1175"/>
      <c r="H118" s="334"/>
      <c r="I118" s="334"/>
      <c r="J118" s="334"/>
      <c r="K118" s="334"/>
      <c r="L118" s="335"/>
      <c r="M118" s="334"/>
      <c r="N118" s="334"/>
      <c r="O118" s="334"/>
      <c r="P118" s="334"/>
      <c r="Q118" s="328"/>
      <c r="R118" s="328"/>
      <c r="S118" s="334"/>
      <c r="T118" s="336"/>
      <c r="U118" s="336"/>
      <c r="V118" s="336"/>
      <c r="W118" s="334"/>
      <c r="X118" s="1163"/>
      <c r="Y118" s="334"/>
      <c r="Z118" s="334"/>
      <c r="AA118" s="334"/>
      <c r="AB118" s="334"/>
      <c r="AC118" s="334"/>
      <c r="AD118" s="334"/>
      <c r="AE118" s="334"/>
      <c r="AF118" s="334"/>
      <c r="AG118" s="334"/>
      <c r="AH118" s="334"/>
      <c r="AI118" s="307" t="str">
        <f t="shared" si="30"/>
        <v/>
      </c>
      <c r="AJ118" s="307" t="str">
        <f t="shared" si="27"/>
        <v/>
      </c>
      <c r="AK118" s="307">
        <f t="shared" si="28"/>
        <v>1</v>
      </c>
      <c r="AM118" s="317">
        <f t="shared" si="29"/>
        <v>1</v>
      </c>
      <c r="AN118" s="317">
        <f t="shared" si="31"/>
        <v>0</v>
      </c>
      <c r="AO118" s="317">
        <f t="shared" si="32"/>
        <v>1</v>
      </c>
      <c r="AP118" s="1184">
        <f t="shared" si="33"/>
        <v>105</v>
      </c>
      <c r="AQ118" s="307">
        <f t="shared" si="26"/>
        <v>0</v>
      </c>
      <c r="AR118" s="307" t="s">
        <v>308</v>
      </c>
    </row>
    <row r="119" spans="1:44" ht="15" customHeight="1">
      <c r="A119" s="150"/>
      <c r="B119" s="1602" t="s">
        <v>149</v>
      </c>
      <c r="C119" s="1604" t="s">
        <v>299</v>
      </c>
      <c r="D119" s="1605"/>
      <c r="E119" s="1596"/>
      <c r="F119" s="1175"/>
      <c r="H119" s="334"/>
      <c r="I119" s="334"/>
      <c r="J119" s="334"/>
      <c r="K119" s="334"/>
      <c r="L119" s="335"/>
      <c r="M119" s="334"/>
      <c r="N119" s="334"/>
      <c r="O119" s="334"/>
      <c r="P119" s="334"/>
      <c r="Q119" s="328"/>
      <c r="R119" s="328"/>
      <c r="S119" s="334"/>
      <c r="T119" s="336"/>
      <c r="U119" s="336"/>
      <c r="V119" s="336"/>
      <c r="W119" s="334"/>
      <c r="X119" s="1163"/>
      <c r="Y119" s="334"/>
      <c r="Z119" s="334"/>
      <c r="AA119" s="334"/>
      <c r="AB119" s="334"/>
      <c r="AC119" s="334"/>
      <c r="AD119" s="334"/>
      <c r="AE119" s="334"/>
      <c r="AF119" s="334"/>
      <c r="AG119" s="334"/>
      <c r="AH119" s="334"/>
      <c r="AI119" s="307" t="str">
        <f t="shared" si="30"/>
        <v/>
      </c>
      <c r="AJ119" s="307" t="str">
        <f t="shared" si="27"/>
        <v/>
      </c>
      <c r="AK119" s="307">
        <f t="shared" si="28"/>
        <v>1</v>
      </c>
      <c r="AM119" s="317">
        <f t="shared" si="29"/>
        <v>1</v>
      </c>
      <c r="AN119" s="317">
        <f t="shared" si="31"/>
        <v>0</v>
      </c>
      <c r="AO119" s="317">
        <f t="shared" si="32"/>
        <v>1</v>
      </c>
      <c r="AP119" s="1184">
        <f t="shared" si="33"/>
        <v>106</v>
      </c>
      <c r="AQ119" s="307" t="str">
        <f t="shared" si="26"/>
        <v xml:space="preserve">1) Pasirinkimas: </v>
      </c>
      <c r="AR119" s="307" t="s">
        <v>308</v>
      </c>
    </row>
    <row r="120" spans="1:44" ht="15" customHeight="1">
      <c r="A120" s="150"/>
      <c r="B120" s="1603"/>
      <c r="C120" s="1644" t="s">
        <v>863</v>
      </c>
      <c r="D120" s="1598"/>
      <c r="E120" s="1598"/>
      <c r="F120" s="1175"/>
      <c r="H120" s="334"/>
      <c r="I120" s="334"/>
      <c r="J120" s="334"/>
      <c r="K120" s="334"/>
      <c r="L120" s="335"/>
      <c r="M120" s="334"/>
      <c r="N120" s="334"/>
      <c r="O120" s="334"/>
      <c r="P120" s="334"/>
      <c r="Q120" s="328"/>
      <c r="R120" s="328"/>
      <c r="S120" s="334"/>
      <c r="T120" s="336"/>
      <c r="U120" s="336"/>
      <c r="V120" s="336"/>
      <c r="W120" s="334"/>
      <c r="X120" s="1163"/>
      <c r="Y120" s="334"/>
      <c r="Z120" s="334"/>
      <c r="AA120" s="334"/>
      <c r="AB120" s="334"/>
      <c r="AC120" s="334"/>
      <c r="AD120" s="334"/>
      <c r="AE120" s="334"/>
      <c r="AF120" s="334"/>
      <c r="AG120" s="334"/>
      <c r="AH120" s="334"/>
      <c r="AI120" s="307" t="str">
        <f t="shared" si="30"/>
        <v/>
      </c>
      <c r="AJ120" s="307" t="str">
        <f t="shared" si="27"/>
        <v/>
      </c>
      <c r="AK120" s="307">
        <f t="shared" si="28"/>
        <v>1</v>
      </c>
      <c r="AM120" s="317">
        <f t="shared" si="29"/>
        <v>1</v>
      </c>
      <c r="AN120" s="317">
        <f t="shared" si="31"/>
        <v>0</v>
      </c>
      <c r="AO120" s="317">
        <f t="shared" si="32"/>
        <v>1</v>
      </c>
      <c r="AP120" s="1184">
        <f t="shared" si="33"/>
        <v>107</v>
      </c>
      <c r="AQ120" s="307" t="str">
        <f t="shared" si="26"/>
        <v xml:space="preserve">Pirkimo sutarčiai įvykdyti paskirtų darbuotojų kvalifikacija ir patirtis vertinama, kai tai daro reikšmingą įtaką pirkimo sutarties įvykdymo kokybei. PO jį galėtų rinktis, kai perkami kompleksiniai didelės apimties darbai.  Tais atvejais kai vertinimo kriterijai sutampa su minimaliais kvalifikacijos reikalavimais, būtina vertinime numatyti kitokias, geresnes reikšmes, pvz. jei nustatomas kvalifikacijos reikalavimas būti įvykdžius bent 1 panašią sutartį, pasiūlymo vertinimo kriterijai gali būti nustatomi dėl panašių sutarčių įvykdymo, tačiau skiriant balus tik nuo įvykdytų ne mažiau kaip 2 sutarčių.  </v>
      </c>
      <c r="AR120" s="307" t="s">
        <v>308</v>
      </c>
    </row>
    <row r="121" spans="1:44" ht="77.25" customHeight="1">
      <c r="A121" s="150"/>
      <c r="B121" s="1603"/>
      <c r="C121" s="1645"/>
      <c r="D121" s="1600"/>
      <c r="E121" s="1600"/>
      <c r="F121" s="1175"/>
      <c r="H121" s="334"/>
      <c r="I121" s="334"/>
      <c r="J121" s="334"/>
      <c r="K121" s="334"/>
      <c r="L121" s="335"/>
      <c r="M121" s="334"/>
      <c r="N121" s="334"/>
      <c r="O121" s="334"/>
      <c r="P121" s="334"/>
      <c r="Q121" s="328"/>
      <c r="R121" s="328"/>
      <c r="S121" s="334"/>
      <c r="T121" s="336"/>
      <c r="U121" s="336"/>
      <c r="V121" s="336"/>
      <c r="W121" s="334"/>
      <c r="X121" s="1163"/>
      <c r="Y121" s="334"/>
      <c r="Z121" s="334"/>
      <c r="AA121" s="334"/>
      <c r="AB121" s="334"/>
      <c r="AC121" s="334"/>
      <c r="AD121" s="334"/>
      <c r="AE121" s="334"/>
      <c r="AF121" s="334"/>
      <c r="AG121" s="334"/>
      <c r="AH121" s="334"/>
      <c r="AI121" s="307" t="str">
        <f t="shared" si="30"/>
        <v/>
      </c>
      <c r="AJ121" s="307" t="str">
        <f t="shared" si="27"/>
        <v/>
      </c>
      <c r="AK121" s="307">
        <f t="shared" si="28"/>
        <v>1</v>
      </c>
      <c r="AM121" s="317">
        <f t="shared" si="29"/>
        <v>1</v>
      </c>
      <c r="AN121" s="317">
        <f t="shared" si="31"/>
        <v>0</v>
      </c>
      <c r="AO121" s="317">
        <f t="shared" si="32"/>
        <v>1</v>
      </c>
      <c r="AP121" s="1184">
        <f t="shared" si="33"/>
        <v>108</v>
      </c>
      <c r="AQ121" s="307">
        <f t="shared" si="26"/>
        <v>0</v>
      </c>
      <c r="AR121" s="307" t="s">
        <v>308</v>
      </c>
    </row>
    <row r="122" spans="1:44" ht="34.5" customHeight="1">
      <c r="A122" s="150"/>
      <c r="B122" s="1603"/>
      <c r="C122" s="1739" t="s">
        <v>861</v>
      </c>
      <c r="D122" s="1740"/>
      <c r="E122" s="1741"/>
      <c r="F122" s="1175"/>
      <c r="H122" s="334"/>
      <c r="I122" s="334"/>
      <c r="J122" s="334"/>
      <c r="K122" s="334"/>
      <c r="L122" s="335"/>
      <c r="M122" s="334"/>
      <c r="N122" s="334"/>
      <c r="O122" s="334"/>
      <c r="P122" s="334"/>
      <c r="Q122" s="328"/>
      <c r="R122" s="328"/>
      <c r="S122" s="334"/>
      <c r="T122" s="336"/>
      <c r="U122" s="336"/>
      <c r="V122" s="336"/>
      <c r="W122" s="334"/>
      <c r="X122" s="1163"/>
      <c r="Y122" s="334"/>
      <c r="Z122" s="334"/>
      <c r="AA122" s="334"/>
      <c r="AB122" s="334"/>
      <c r="AC122" s="334"/>
      <c r="AD122" s="334"/>
      <c r="AE122" s="334"/>
      <c r="AF122" s="334"/>
      <c r="AG122" s="334"/>
      <c r="AH122" s="334"/>
      <c r="AI122" s="307" t="str">
        <f t="shared" si="30"/>
        <v/>
      </c>
      <c r="AJ122" s="307" t="str">
        <f t="shared" si="27"/>
        <v/>
      </c>
      <c r="AK122" s="307">
        <f t="shared" si="28"/>
        <v>1</v>
      </c>
      <c r="AM122" s="317">
        <f t="shared" si="29"/>
        <v>1</v>
      </c>
      <c r="AN122" s="317">
        <f t="shared" si="31"/>
        <v>0</v>
      </c>
      <c r="AO122" s="317">
        <f t="shared" si="32"/>
        <v>1</v>
      </c>
      <c r="AP122" s="1184">
        <f t="shared" si="33"/>
        <v>109</v>
      </c>
      <c r="AQ122" s="307" t="str">
        <f t="shared" si="26"/>
        <v>Rekomenduojama PO šį kriterijų renkantis nustatyti abu subkriterijus, tačiau suteikti skirtingus lyginamuosius svorius, teikiant didesnę svarbą įvykdytų sutarčių kiekiui vienetais, o ne patirčiai metams.</v>
      </c>
      <c r="AR122" s="307" t="s">
        <v>308</v>
      </c>
    </row>
    <row r="123" spans="1:44" ht="15" customHeight="1">
      <c r="A123" s="150"/>
      <c r="B123" s="1603"/>
      <c r="C123" s="1633" t="s">
        <v>1082</v>
      </c>
      <c r="D123" s="1596"/>
      <c r="E123" s="1597"/>
      <c r="F123" s="1175"/>
      <c r="H123" s="334"/>
      <c r="I123" s="334"/>
      <c r="J123" s="334"/>
      <c r="K123" s="334"/>
      <c r="L123" s="335"/>
      <c r="M123" s="334"/>
      <c r="N123" s="334"/>
      <c r="O123" s="334"/>
      <c r="P123" s="334"/>
      <c r="Q123" s="328"/>
      <c r="R123" s="328"/>
      <c r="S123" s="334"/>
      <c r="T123" s="336"/>
      <c r="U123" s="336"/>
      <c r="V123" s="336"/>
      <c r="W123" s="334"/>
      <c r="X123" s="1163"/>
      <c r="Y123" s="334"/>
      <c r="Z123" s="334"/>
      <c r="AA123" s="334"/>
      <c r="AB123" s="334"/>
      <c r="AC123" s="334"/>
      <c r="AD123" s="334"/>
      <c r="AE123" s="334"/>
      <c r="AF123" s="334"/>
      <c r="AG123" s="334"/>
      <c r="AH123" s="334"/>
      <c r="AI123" s="307" t="str">
        <f t="shared" si="30"/>
        <v/>
      </c>
      <c r="AJ123" s="307" t="str">
        <f t="shared" si="27"/>
        <v/>
      </c>
      <c r="AK123" s="307">
        <f t="shared" si="28"/>
        <v>1</v>
      </c>
      <c r="AM123" s="317">
        <f t="shared" si="29"/>
        <v>1</v>
      </c>
      <c r="AN123" s="317">
        <f t="shared" si="31"/>
        <v>0</v>
      </c>
      <c r="AO123" s="317">
        <f t="shared" si="32"/>
        <v>1</v>
      </c>
      <c r="AP123" s="1184">
        <f t="shared" si="33"/>
        <v>110</v>
      </c>
      <c r="AQ123" s="307" t="str">
        <f t="shared" si="26"/>
        <v xml:space="preserve">2) Sutarties projekte ir atitinkamai sutartyje siūlome numatyti, kad pirkimo sutarties vykdymo metu PO tikrina atitikimą pasiūlymo įsipareigojimams, tikrindama, ar tie patys darbuotojai vadovauja darbams. Šie darbuotojai gali būti keičiami tik į ne mažesnės kvalifikacijos nei buvo nurodyta pasiūlyme, asmenis, nustatant aiškią tokią asmenų keitimo tvarką. </v>
      </c>
      <c r="AR123" s="307" t="s">
        <v>308</v>
      </c>
    </row>
    <row r="124" spans="1:44" ht="15" customHeight="1">
      <c r="A124" s="150"/>
      <c r="B124" s="1603"/>
      <c r="C124" s="1644"/>
      <c r="D124" s="1598"/>
      <c r="E124" s="1599"/>
      <c r="F124" s="1175"/>
      <c r="H124" s="334"/>
      <c r="I124" s="334"/>
      <c r="J124" s="334"/>
      <c r="K124" s="334"/>
      <c r="L124" s="335"/>
      <c r="M124" s="334"/>
      <c r="N124" s="334"/>
      <c r="O124" s="334"/>
      <c r="P124" s="334"/>
      <c r="Q124" s="328"/>
      <c r="R124" s="328"/>
      <c r="S124" s="334"/>
      <c r="T124" s="336"/>
      <c r="U124" s="336"/>
      <c r="V124" s="336"/>
      <c r="W124" s="334"/>
      <c r="X124" s="1163"/>
      <c r="Y124" s="334"/>
      <c r="Z124" s="334"/>
      <c r="AA124" s="334"/>
      <c r="AB124" s="334"/>
      <c r="AC124" s="334"/>
      <c r="AD124" s="334"/>
      <c r="AE124" s="334"/>
      <c r="AF124" s="334"/>
      <c r="AG124" s="334"/>
      <c r="AH124" s="334"/>
      <c r="AI124" s="307" t="str">
        <f t="shared" si="30"/>
        <v/>
      </c>
      <c r="AJ124" s="307" t="str">
        <f t="shared" si="27"/>
        <v/>
      </c>
      <c r="AK124" s="307">
        <f t="shared" si="28"/>
        <v>1</v>
      </c>
      <c r="AM124" s="317">
        <f t="shared" si="29"/>
        <v>1</v>
      </c>
      <c r="AN124" s="317">
        <f t="shared" si="31"/>
        <v>0</v>
      </c>
      <c r="AO124" s="317">
        <f t="shared" si="32"/>
        <v>1</v>
      </c>
      <c r="AP124" s="1184">
        <f t="shared" si="33"/>
        <v>111</v>
      </c>
      <c r="AQ124" s="307">
        <f t="shared" si="26"/>
        <v>0</v>
      </c>
      <c r="AR124" s="307" t="s">
        <v>308</v>
      </c>
    </row>
    <row r="125" spans="1:44" ht="15" customHeight="1">
      <c r="A125" s="150"/>
      <c r="B125" s="1603"/>
      <c r="C125" s="1644"/>
      <c r="D125" s="1598"/>
      <c r="E125" s="1599"/>
      <c r="F125" s="1175"/>
      <c r="H125" s="334"/>
      <c r="I125" s="334"/>
      <c r="J125" s="334"/>
      <c r="K125" s="334"/>
      <c r="L125" s="335"/>
      <c r="M125" s="334"/>
      <c r="N125" s="334"/>
      <c r="O125" s="334"/>
      <c r="P125" s="334"/>
      <c r="Q125" s="328"/>
      <c r="R125" s="328"/>
      <c r="S125" s="334"/>
      <c r="T125" s="336"/>
      <c r="U125" s="336"/>
      <c r="V125" s="336"/>
      <c r="W125" s="334"/>
      <c r="X125" s="1163"/>
      <c r="Y125" s="334"/>
      <c r="Z125" s="334"/>
      <c r="AA125" s="334"/>
      <c r="AB125" s="334"/>
      <c r="AC125" s="334"/>
      <c r="AD125" s="334"/>
      <c r="AE125" s="334"/>
      <c r="AF125" s="334"/>
      <c r="AG125" s="334"/>
      <c r="AH125" s="334"/>
      <c r="AI125" s="307" t="str">
        <f t="shared" si="30"/>
        <v/>
      </c>
      <c r="AJ125" s="307" t="str">
        <f t="shared" si="27"/>
        <v/>
      </c>
      <c r="AK125" s="307">
        <f t="shared" si="28"/>
        <v>1</v>
      </c>
      <c r="AM125" s="317">
        <f t="shared" si="29"/>
        <v>1</v>
      </c>
      <c r="AN125" s="317">
        <f t="shared" si="31"/>
        <v>0</v>
      </c>
      <c r="AO125" s="317">
        <f t="shared" si="32"/>
        <v>1</v>
      </c>
      <c r="AP125" s="1184">
        <f t="shared" si="33"/>
        <v>112</v>
      </c>
      <c r="AQ125" s="307">
        <f t="shared" si="26"/>
        <v>0</v>
      </c>
      <c r="AR125" s="307" t="s">
        <v>308</v>
      </c>
    </row>
    <row r="126" spans="1:44" ht="15" customHeight="1">
      <c r="A126" s="150"/>
      <c r="B126" s="1603"/>
      <c r="C126" s="1645"/>
      <c r="D126" s="1600"/>
      <c r="E126" s="1601"/>
      <c r="F126" s="1175"/>
      <c r="H126" s="334"/>
      <c r="I126" s="334"/>
      <c r="J126" s="334"/>
      <c r="K126" s="334"/>
      <c r="L126" s="335"/>
      <c r="M126" s="334"/>
      <c r="N126" s="334"/>
      <c r="O126" s="334"/>
      <c r="P126" s="334"/>
      <c r="Q126" s="328"/>
      <c r="R126" s="328"/>
      <c r="S126" s="334"/>
      <c r="T126" s="336"/>
      <c r="U126" s="336"/>
      <c r="V126" s="336"/>
      <c r="W126" s="334"/>
      <c r="X126" s="1163"/>
      <c r="Y126" s="334"/>
      <c r="Z126" s="334"/>
      <c r="AA126" s="334"/>
      <c r="AB126" s="334"/>
      <c r="AC126" s="334"/>
      <c r="AD126" s="334"/>
      <c r="AE126" s="334"/>
      <c r="AF126" s="334"/>
      <c r="AG126" s="334"/>
      <c r="AH126" s="334"/>
      <c r="AI126" s="307" t="str">
        <f t="shared" si="30"/>
        <v/>
      </c>
      <c r="AJ126" s="307" t="str">
        <f t="shared" si="27"/>
        <v/>
      </c>
      <c r="AK126" s="307">
        <f t="shared" si="28"/>
        <v>1</v>
      </c>
      <c r="AM126" s="317">
        <f t="shared" si="29"/>
        <v>1</v>
      </c>
      <c r="AN126" s="317">
        <f t="shared" si="31"/>
        <v>0</v>
      </c>
      <c r="AO126" s="317">
        <f t="shared" si="32"/>
        <v>1</v>
      </c>
      <c r="AP126" s="1184">
        <f t="shared" si="33"/>
        <v>113</v>
      </c>
      <c r="AQ126" s="307">
        <f t="shared" si="26"/>
        <v>0</v>
      </c>
      <c r="AR126" s="307" t="s">
        <v>308</v>
      </c>
    </row>
    <row r="127" spans="1:44" ht="15" customHeight="1">
      <c r="A127" s="154"/>
      <c r="B127" s="1626"/>
      <c r="C127" s="1689" t="s">
        <v>300</v>
      </c>
      <c r="D127" s="1689"/>
      <c r="E127" s="1751"/>
      <c r="F127" s="1177"/>
      <c r="H127" s="334"/>
      <c r="I127" s="334"/>
      <c r="J127" s="334"/>
      <c r="K127" s="334"/>
      <c r="L127" s="335"/>
      <c r="M127" s="334"/>
      <c r="N127" s="334"/>
      <c r="O127" s="334"/>
      <c r="P127" s="334"/>
      <c r="Q127" s="328"/>
      <c r="R127" s="328"/>
      <c r="S127" s="334"/>
      <c r="T127" s="336"/>
      <c r="U127" s="336"/>
      <c r="V127" s="336"/>
      <c r="W127" s="334"/>
      <c r="X127" s="1163"/>
      <c r="Y127" s="334"/>
      <c r="Z127" s="334"/>
      <c r="AA127" s="334"/>
      <c r="AB127" s="334"/>
      <c r="AC127" s="334"/>
      <c r="AD127" s="334"/>
      <c r="AE127" s="334"/>
      <c r="AF127" s="334"/>
      <c r="AG127" s="334"/>
      <c r="AH127" s="334"/>
      <c r="AI127" s="307" t="str">
        <f t="shared" si="30"/>
        <v/>
      </c>
      <c r="AJ127" s="307" t="str">
        <f t="shared" si="27"/>
        <v/>
      </c>
      <c r="AK127" s="307">
        <f t="shared" si="28"/>
        <v>1</v>
      </c>
      <c r="AM127" s="317">
        <f t="shared" si="29"/>
        <v>1</v>
      </c>
      <c r="AN127" s="317">
        <f t="shared" si="31"/>
        <v>0</v>
      </c>
      <c r="AO127" s="317">
        <f t="shared" si="32"/>
        <v>1</v>
      </c>
      <c r="AP127" s="1184">
        <f t="shared" si="33"/>
        <v>114</v>
      </c>
      <c r="AQ127" s="307" t="str">
        <f t="shared" si="26"/>
        <v>3) Rangos atveju šiam kriterijui rekomenduojama skirti nedidelį (10-15 balų) lyginamąjį svorį.</v>
      </c>
      <c r="AR127" s="307" t="s">
        <v>308</v>
      </c>
    </row>
    <row r="128" spans="1:44" s="337" customFormat="1" ht="15" customHeight="1">
      <c r="A128" s="206" t="s">
        <v>205</v>
      </c>
      <c r="B128" s="203" t="s">
        <v>298</v>
      </c>
      <c r="C128" s="1661" t="s">
        <v>313</v>
      </c>
      <c r="D128" s="1662"/>
      <c r="E128" s="1662"/>
      <c r="F128" s="204"/>
      <c r="H128" s="338"/>
      <c r="I128" s="338"/>
      <c r="J128" s="338"/>
      <c r="K128" s="338"/>
      <c r="L128" s="339"/>
      <c r="M128" s="338"/>
      <c r="N128" s="338"/>
      <c r="O128" s="338"/>
      <c r="P128" s="338"/>
      <c r="Q128" s="339"/>
      <c r="R128" s="339"/>
      <c r="S128" s="338"/>
      <c r="T128" s="340"/>
      <c r="U128" s="340"/>
      <c r="V128" s="340"/>
      <c r="W128" s="338"/>
      <c r="X128" s="1164"/>
      <c r="Y128" s="338"/>
      <c r="Z128" s="338"/>
      <c r="AA128" s="338"/>
      <c r="AB128" s="338"/>
      <c r="AC128" s="338"/>
      <c r="AD128" s="338"/>
      <c r="AE128" s="338"/>
      <c r="AF128" s="338"/>
      <c r="AG128" s="338"/>
      <c r="AH128" s="338"/>
      <c r="AI128" s="307">
        <f t="shared" si="30"/>
        <v>7</v>
      </c>
      <c r="AJ128" s="307" t="b">
        <f t="shared" si="27"/>
        <v>0</v>
      </c>
      <c r="AK128" s="307">
        <f t="shared" si="28"/>
        <v>1</v>
      </c>
      <c r="AL128" s="289"/>
      <c r="AM128" s="317">
        <f t="shared" si="29"/>
        <v>0</v>
      </c>
      <c r="AN128" s="317">
        <f t="shared" si="31"/>
        <v>0</v>
      </c>
      <c r="AO128" s="317">
        <f t="shared" si="32"/>
        <v>1</v>
      </c>
      <c r="AP128" s="1184">
        <f t="shared" si="33"/>
        <v>115</v>
      </c>
      <c r="AQ128" s="307" t="str">
        <f t="shared" si="26"/>
        <v>Eksploatacija (1)</v>
      </c>
      <c r="AR128" s="307" t="s">
        <v>308</v>
      </c>
    </row>
    <row r="129" spans="1:44" s="292" customFormat="1" ht="15" customHeight="1">
      <c r="A129" s="1175"/>
      <c r="B129" s="1595" t="s">
        <v>152</v>
      </c>
      <c r="C129" s="1640" t="s">
        <v>289</v>
      </c>
      <c r="D129" s="1641"/>
      <c r="E129" s="1641"/>
      <c r="F129" s="148" t="str">
        <f>IF(AO128=1,"",IF(AJ128=TRUE,$AJ$4,""))</f>
        <v/>
      </c>
      <c r="H129" s="328"/>
      <c r="I129" s="328"/>
      <c r="J129" s="328"/>
      <c r="K129" s="328"/>
      <c r="L129" s="335"/>
      <c r="M129" s="328"/>
      <c r="N129" s="328"/>
      <c r="O129" s="328"/>
      <c r="P129" s="328"/>
      <c r="Q129" s="328"/>
      <c r="R129" s="328"/>
      <c r="S129" s="328"/>
      <c r="T129" s="342"/>
      <c r="U129" s="342"/>
      <c r="V129" s="342"/>
      <c r="W129" s="328"/>
      <c r="X129" s="1162"/>
      <c r="Y129" s="328"/>
      <c r="Z129" s="328"/>
      <c r="AA129" s="328"/>
      <c r="AB129" s="328"/>
      <c r="AC129" s="328"/>
      <c r="AD129" s="328"/>
      <c r="AE129" s="328"/>
      <c r="AF129" s="328"/>
      <c r="AG129" s="328"/>
      <c r="AH129" s="328"/>
      <c r="AI129" s="307" t="str">
        <f t="shared" si="30"/>
        <v/>
      </c>
      <c r="AJ129" s="307" t="str">
        <f t="shared" si="27"/>
        <v/>
      </c>
      <c r="AK129" s="307">
        <f t="shared" si="28"/>
        <v>1</v>
      </c>
      <c r="AL129" s="289"/>
      <c r="AM129" s="317">
        <f t="shared" si="29"/>
        <v>1</v>
      </c>
      <c r="AN129" s="317">
        <f t="shared" si="31"/>
        <v>0</v>
      </c>
      <c r="AO129" s="317">
        <f t="shared" si="32"/>
        <v>1</v>
      </c>
      <c r="AP129" s="1184">
        <f t="shared" si="33"/>
        <v>116</v>
      </c>
      <c r="AQ129" s="307" t="str">
        <f t="shared" si="26"/>
        <v xml:space="preserve">Kriterijus skirtas pasirinkti ekonomiškai naudingiausią pasiūlymą pagal eksploatacijos dažnumą (kuo rečiau reiks atlikti inžinerinių sistemų įrenginių eksploatacijos (priežiūros) veiksmus, tuo siūloma įranga vertintina kaip ekonomiškesnė). </v>
      </c>
      <c r="AR129" s="307" t="s">
        <v>308</v>
      </c>
    </row>
    <row r="130" spans="1:44" s="292" customFormat="1" ht="15" customHeight="1">
      <c r="A130" s="1175"/>
      <c r="B130" s="1592"/>
      <c r="C130" s="1642"/>
      <c r="D130" s="1643"/>
      <c r="E130" s="1643"/>
      <c r="F130" s="139"/>
      <c r="H130" s="328"/>
      <c r="I130" s="328"/>
      <c r="J130" s="328"/>
      <c r="K130" s="328"/>
      <c r="L130" s="335"/>
      <c r="M130" s="328"/>
      <c r="N130" s="328"/>
      <c r="O130" s="328"/>
      <c r="P130" s="328"/>
      <c r="Q130" s="328"/>
      <c r="R130" s="328"/>
      <c r="S130" s="328"/>
      <c r="T130" s="342"/>
      <c r="U130" s="342"/>
      <c r="V130" s="342"/>
      <c r="W130" s="328"/>
      <c r="X130" s="1162"/>
      <c r="Y130" s="328"/>
      <c r="Z130" s="328"/>
      <c r="AA130" s="328"/>
      <c r="AB130" s="328"/>
      <c r="AC130" s="328"/>
      <c r="AD130" s="328"/>
      <c r="AE130" s="328"/>
      <c r="AF130" s="328"/>
      <c r="AG130" s="328"/>
      <c r="AH130" s="328"/>
      <c r="AI130" s="307" t="str">
        <f t="shared" si="30"/>
        <v/>
      </c>
      <c r="AJ130" s="307" t="str">
        <f t="shared" si="27"/>
        <v/>
      </c>
      <c r="AK130" s="307">
        <f t="shared" si="28"/>
        <v>1</v>
      </c>
      <c r="AL130" s="289"/>
      <c r="AM130" s="317">
        <f t="shared" si="29"/>
        <v>1</v>
      </c>
      <c r="AN130" s="317">
        <f t="shared" si="31"/>
        <v>0</v>
      </c>
      <c r="AO130" s="317">
        <f t="shared" si="32"/>
        <v>1</v>
      </c>
      <c r="AP130" s="1184">
        <f t="shared" si="33"/>
        <v>117</v>
      </c>
      <c r="AQ130" s="307">
        <f t="shared" si="26"/>
        <v>0</v>
      </c>
      <c r="AR130" s="307" t="s">
        <v>308</v>
      </c>
    </row>
    <row r="131" spans="1:44" s="292" customFormat="1" ht="15" customHeight="1">
      <c r="A131" s="1175"/>
      <c r="B131" s="1592"/>
      <c r="C131" s="1642"/>
      <c r="D131" s="1643"/>
      <c r="E131" s="1643"/>
      <c r="F131" s="139"/>
      <c r="H131" s="328"/>
      <c r="I131" s="328"/>
      <c r="J131" s="328"/>
      <c r="K131" s="328"/>
      <c r="L131" s="335"/>
      <c r="M131" s="328"/>
      <c r="N131" s="328"/>
      <c r="O131" s="328"/>
      <c r="P131" s="328"/>
      <c r="Q131" s="328"/>
      <c r="R131" s="328"/>
      <c r="S131" s="328"/>
      <c r="T131" s="342"/>
      <c r="U131" s="342"/>
      <c r="V131" s="342"/>
      <c r="W131" s="328"/>
      <c r="X131" s="1162"/>
      <c r="Y131" s="328"/>
      <c r="Z131" s="328"/>
      <c r="AA131" s="328"/>
      <c r="AB131" s="328"/>
      <c r="AC131" s="328"/>
      <c r="AD131" s="328"/>
      <c r="AE131" s="328"/>
      <c r="AF131" s="328"/>
      <c r="AG131" s="328"/>
      <c r="AH131" s="328"/>
      <c r="AI131" s="307" t="str">
        <f t="shared" si="30"/>
        <v/>
      </c>
      <c r="AJ131" s="307" t="str">
        <f t="shared" si="27"/>
        <v/>
      </c>
      <c r="AK131" s="307">
        <f t="shared" si="28"/>
        <v>1</v>
      </c>
      <c r="AL131" s="289"/>
      <c r="AM131" s="317">
        <f t="shared" si="29"/>
        <v>1</v>
      </c>
      <c r="AN131" s="317">
        <f t="shared" si="31"/>
        <v>0</v>
      </c>
      <c r="AO131" s="317">
        <f t="shared" si="32"/>
        <v>1</v>
      </c>
      <c r="AP131" s="1184">
        <f t="shared" si="33"/>
        <v>118</v>
      </c>
      <c r="AQ131" s="307">
        <f t="shared" si="26"/>
        <v>0</v>
      </c>
      <c r="AR131" s="307" t="s">
        <v>308</v>
      </c>
    </row>
    <row r="132" spans="1:44" s="292" customFormat="1" ht="15" customHeight="1">
      <c r="A132" s="150"/>
      <c r="B132" s="1602" t="s">
        <v>149</v>
      </c>
      <c r="C132" s="1604" t="s">
        <v>299</v>
      </c>
      <c r="D132" s="1605"/>
      <c r="E132" s="1596"/>
      <c r="F132" s="139"/>
      <c r="H132" s="328"/>
      <c r="I132" s="328"/>
      <c r="J132" s="328"/>
      <c r="K132" s="328"/>
      <c r="L132" s="335"/>
      <c r="M132" s="328"/>
      <c r="N132" s="328"/>
      <c r="O132" s="328"/>
      <c r="P132" s="328"/>
      <c r="Q132" s="328"/>
      <c r="R132" s="328"/>
      <c r="S132" s="328"/>
      <c r="T132" s="342"/>
      <c r="U132" s="342"/>
      <c r="V132" s="342"/>
      <c r="W132" s="328"/>
      <c r="X132" s="1162"/>
      <c r="Y132" s="328"/>
      <c r="Z132" s="328"/>
      <c r="AA132" s="328"/>
      <c r="AB132" s="328"/>
      <c r="AC132" s="328"/>
      <c r="AD132" s="328"/>
      <c r="AE132" s="328"/>
      <c r="AF132" s="328"/>
      <c r="AG132" s="328"/>
      <c r="AH132" s="328"/>
      <c r="AI132" s="307" t="str">
        <f t="shared" si="30"/>
        <v/>
      </c>
      <c r="AJ132" s="307" t="str">
        <f t="shared" si="27"/>
        <v/>
      </c>
      <c r="AK132" s="307">
        <f t="shared" si="28"/>
        <v>1</v>
      </c>
      <c r="AL132" s="289"/>
      <c r="AM132" s="317">
        <f t="shared" si="29"/>
        <v>1</v>
      </c>
      <c r="AN132" s="317">
        <f t="shared" si="31"/>
        <v>0</v>
      </c>
      <c r="AO132" s="317">
        <f t="shared" si="32"/>
        <v>1</v>
      </c>
      <c r="AP132" s="1184">
        <f t="shared" si="33"/>
        <v>119</v>
      </c>
      <c r="AQ132" s="307" t="str">
        <f t="shared" si="26"/>
        <v xml:space="preserve">1) Pasirinkimas: </v>
      </c>
      <c r="AR132" s="307" t="s">
        <v>308</v>
      </c>
    </row>
    <row r="133" spans="1:44" s="292" customFormat="1" ht="15" customHeight="1">
      <c r="A133" s="150"/>
      <c r="B133" s="1603"/>
      <c r="C133" s="1644" t="s">
        <v>290</v>
      </c>
      <c r="D133" s="1598"/>
      <c r="E133" s="1598"/>
      <c r="F133" s="139"/>
      <c r="H133" s="328"/>
      <c r="I133" s="328"/>
      <c r="J133" s="328"/>
      <c r="K133" s="328"/>
      <c r="L133" s="335"/>
      <c r="M133" s="328"/>
      <c r="N133" s="328"/>
      <c r="O133" s="328"/>
      <c r="P133" s="328"/>
      <c r="Q133" s="328"/>
      <c r="R133" s="328"/>
      <c r="S133" s="328"/>
      <c r="T133" s="342"/>
      <c r="U133" s="342"/>
      <c r="V133" s="342"/>
      <c r="W133" s="328"/>
      <c r="X133" s="1162"/>
      <c r="Y133" s="328"/>
      <c r="Z133" s="328"/>
      <c r="AA133" s="328"/>
      <c r="AB133" s="328"/>
      <c r="AC133" s="328"/>
      <c r="AD133" s="328"/>
      <c r="AE133" s="328"/>
      <c r="AF133" s="328"/>
      <c r="AG133" s="328"/>
      <c r="AH133" s="328"/>
      <c r="AI133" s="307" t="str">
        <f t="shared" si="30"/>
        <v/>
      </c>
      <c r="AJ133" s="307" t="str">
        <f t="shared" si="27"/>
        <v/>
      </c>
      <c r="AK133" s="307">
        <f t="shared" si="28"/>
        <v>1</v>
      </c>
      <c r="AL133" s="289"/>
      <c r="AM133" s="317">
        <f t="shared" si="29"/>
        <v>1</v>
      </c>
      <c r="AN133" s="317">
        <f t="shared" si="31"/>
        <v>0</v>
      </c>
      <c r="AO133" s="317">
        <f t="shared" si="32"/>
        <v>1</v>
      </c>
      <c r="AP133" s="1184">
        <f t="shared" si="33"/>
        <v>120</v>
      </c>
      <c r="AQ133" s="307" t="str">
        <f t="shared" si="26"/>
        <v>Šį kriterijų rekomenduojama rinktis tuomet, kai vykdant darbus planuojami ir inžinerinės įrangos pakeitimai ar naujos įrangos įrengimas ir, kai PO aktualūs eksploatavimo kaštai bei įrenginių priežiūra.</v>
      </c>
      <c r="AR133" s="307" t="s">
        <v>308</v>
      </c>
    </row>
    <row r="134" spans="1:44" s="292" customFormat="1" ht="15" customHeight="1">
      <c r="A134" s="150"/>
      <c r="B134" s="1603"/>
      <c r="C134" s="1645"/>
      <c r="D134" s="1600"/>
      <c r="E134" s="1600"/>
      <c r="F134" s="139"/>
      <c r="H134" s="328"/>
      <c r="I134" s="328"/>
      <c r="J134" s="328"/>
      <c r="K134" s="328"/>
      <c r="L134" s="335"/>
      <c r="M134" s="328"/>
      <c r="N134" s="328"/>
      <c r="O134" s="328"/>
      <c r="P134" s="328"/>
      <c r="Q134" s="328"/>
      <c r="R134" s="328"/>
      <c r="S134" s="328"/>
      <c r="T134" s="342"/>
      <c r="U134" s="342"/>
      <c r="V134" s="342"/>
      <c r="W134" s="328"/>
      <c r="X134" s="1162"/>
      <c r="Y134" s="328"/>
      <c r="Z134" s="328"/>
      <c r="AA134" s="328"/>
      <c r="AB134" s="328"/>
      <c r="AC134" s="328"/>
      <c r="AD134" s="328"/>
      <c r="AE134" s="328"/>
      <c r="AF134" s="328"/>
      <c r="AG134" s="328"/>
      <c r="AH134" s="328"/>
      <c r="AI134" s="307" t="str">
        <f t="shared" si="30"/>
        <v/>
      </c>
      <c r="AJ134" s="307" t="str">
        <f t="shared" si="27"/>
        <v/>
      </c>
      <c r="AK134" s="307">
        <f t="shared" si="28"/>
        <v>1</v>
      </c>
      <c r="AL134" s="289"/>
      <c r="AM134" s="317">
        <f t="shared" si="29"/>
        <v>1</v>
      </c>
      <c r="AN134" s="317">
        <f t="shared" si="31"/>
        <v>0</v>
      </c>
      <c r="AO134" s="317">
        <f t="shared" si="32"/>
        <v>1</v>
      </c>
      <c r="AP134" s="1184">
        <f t="shared" si="33"/>
        <v>121</v>
      </c>
      <c r="AQ134" s="307">
        <f t="shared" si="26"/>
        <v>0</v>
      </c>
      <c r="AR134" s="307" t="s">
        <v>308</v>
      </c>
    </row>
    <row r="135" spans="1:44" s="292" customFormat="1" ht="15" customHeight="1">
      <c r="A135" s="150"/>
      <c r="B135" s="1603"/>
      <c r="C135" s="1633" t="s">
        <v>784</v>
      </c>
      <c r="D135" s="1596"/>
      <c r="E135" s="1597"/>
      <c r="F135" s="139"/>
      <c r="H135" s="328"/>
      <c r="I135" s="328"/>
      <c r="J135" s="328"/>
      <c r="K135" s="328"/>
      <c r="L135" s="335"/>
      <c r="M135" s="328"/>
      <c r="N135" s="328"/>
      <c r="O135" s="328"/>
      <c r="P135" s="328"/>
      <c r="Q135" s="328"/>
      <c r="R135" s="328"/>
      <c r="S135" s="328"/>
      <c r="T135" s="342"/>
      <c r="U135" s="342"/>
      <c r="V135" s="342"/>
      <c r="W135" s="328"/>
      <c r="X135" s="1162"/>
      <c r="Y135" s="328"/>
      <c r="Z135" s="328"/>
      <c r="AA135" s="328"/>
      <c r="AB135" s="328"/>
      <c r="AC135" s="328"/>
      <c r="AD135" s="328"/>
      <c r="AE135" s="328"/>
      <c r="AF135" s="328"/>
      <c r="AG135" s="328"/>
      <c r="AH135" s="328"/>
      <c r="AI135" s="307" t="str">
        <f t="shared" si="30"/>
        <v/>
      </c>
      <c r="AJ135" s="307" t="str">
        <f t="shared" si="27"/>
        <v/>
      </c>
      <c r="AK135" s="307">
        <f t="shared" si="28"/>
        <v>1</v>
      </c>
      <c r="AL135" s="289"/>
      <c r="AM135" s="317">
        <f t="shared" si="29"/>
        <v>1</v>
      </c>
      <c r="AN135" s="317">
        <f t="shared" si="31"/>
        <v>0</v>
      </c>
      <c r="AO135" s="317">
        <f t="shared" si="32"/>
        <v>1</v>
      </c>
      <c r="AP135" s="1184">
        <f t="shared" si="33"/>
        <v>122</v>
      </c>
      <c r="AQ135" s="307" t="str">
        <f t="shared" si="26"/>
        <v>2) Pasirinkdama šį kriterijų, PO turi aiškiai žinoti, kokie kriterijai ir subkriterijai jai konkrečiu atveju yra aktualūs. Vertinimui rekomenduojama rinktis ne daugiau kaip 2 kriterijus (atkiras įrangos grupes) ir ne daugiau tris vienos grupės sbkriterijus (pvz., įrengiama vėdinimo sistema, aktualu rekuperatorių valymo ir filtrų užterštumo tikrinimo bei jų keitimo dažnumas).</v>
      </c>
      <c r="AR135" s="307" t="s">
        <v>308</v>
      </c>
    </row>
    <row r="136" spans="1:44" s="292" customFormat="1" ht="15" customHeight="1">
      <c r="A136" s="150"/>
      <c r="B136" s="1603"/>
      <c r="C136" s="1644"/>
      <c r="D136" s="1598"/>
      <c r="E136" s="1599"/>
      <c r="F136" s="139"/>
      <c r="H136" s="328"/>
      <c r="I136" s="328"/>
      <c r="J136" s="328"/>
      <c r="K136" s="328"/>
      <c r="L136" s="335"/>
      <c r="M136" s="328"/>
      <c r="N136" s="328"/>
      <c r="O136" s="328"/>
      <c r="P136" s="328"/>
      <c r="Q136" s="328"/>
      <c r="R136" s="328"/>
      <c r="S136" s="328"/>
      <c r="T136" s="342"/>
      <c r="U136" s="342"/>
      <c r="V136" s="342"/>
      <c r="W136" s="328"/>
      <c r="X136" s="1162"/>
      <c r="Y136" s="328"/>
      <c r="Z136" s="328"/>
      <c r="AA136" s="328"/>
      <c r="AB136" s="328"/>
      <c r="AC136" s="328"/>
      <c r="AD136" s="328"/>
      <c r="AE136" s="328"/>
      <c r="AF136" s="328"/>
      <c r="AG136" s="328"/>
      <c r="AH136" s="328"/>
      <c r="AI136" s="307" t="str">
        <f t="shared" si="30"/>
        <v/>
      </c>
      <c r="AJ136" s="307" t="str">
        <f t="shared" si="27"/>
        <v/>
      </c>
      <c r="AK136" s="307">
        <f t="shared" si="28"/>
        <v>1</v>
      </c>
      <c r="AL136" s="289"/>
      <c r="AM136" s="317">
        <f t="shared" si="29"/>
        <v>1</v>
      </c>
      <c r="AN136" s="317">
        <f t="shared" si="31"/>
        <v>0</v>
      </c>
      <c r="AO136" s="317">
        <f t="shared" si="32"/>
        <v>1</v>
      </c>
      <c r="AP136" s="1184">
        <f t="shared" si="33"/>
        <v>123</v>
      </c>
      <c r="AQ136" s="307">
        <f t="shared" si="26"/>
        <v>0</v>
      </c>
      <c r="AR136" s="307" t="s">
        <v>308</v>
      </c>
    </row>
    <row r="137" spans="1:44" s="292" customFormat="1" ht="15" customHeight="1">
      <c r="A137" s="150"/>
      <c r="B137" s="1603"/>
      <c r="C137" s="1644"/>
      <c r="D137" s="1598"/>
      <c r="E137" s="1599"/>
      <c r="F137" s="139"/>
      <c r="H137" s="328"/>
      <c r="I137" s="328"/>
      <c r="J137" s="328"/>
      <c r="K137" s="328"/>
      <c r="L137" s="335"/>
      <c r="M137" s="328"/>
      <c r="N137" s="328"/>
      <c r="O137" s="328"/>
      <c r="P137" s="328"/>
      <c r="Q137" s="328"/>
      <c r="R137" s="328"/>
      <c r="S137" s="328"/>
      <c r="T137" s="342"/>
      <c r="U137" s="342"/>
      <c r="V137" s="342"/>
      <c r="W137" s="328"/>
      <c r="X137" s="1162"/>
      <c r="Y137" s="328"/>
      <c r="Z137" s="328"/>
      <c r="AA137" s="328"/>
      <c r="AB137" s="328"/>
      <c r="AC137" s="328"/>
      <c r="AD137" s="328"/>
      <c r="AE137" s="328"/>
      <c r="AF137" s="328"/>
      <c r="AG137" s="328"/>
      <c r="AH137" s="328"/>
      <c r="AI137" s="307" t="str">
        <f t="shared" si="30"/>
        <v/>
      </c>
      <c r="AJ137" s="307" t="str">
        <f t="shared" si="27"/>
        <v/>
      </c>
      <c r="AK137" s="307">
        <f t="shared" si="28"/>
        <v>1</v>
      </c>
      <c r="AL137" s="289"/>
      <c r="AM137" s="317">
        <f t="shared" si="29"/>
        <v>1</v>
      </c>
      <c r="AN137" s="317">
        <f t="shared" si="31"/>
        <v>0</v>
      </c>
      <c r="AO137" s="317">
        <f t="shared" si="32"/>
        <v>1</v>
      </c>
      <c r="AP137" s="1184">
        <f t="shared" si="33"/>
        <v>124</v>
      </c>
      <c r="AQ137" s="307">
        <f t="shared" si="26"/>
        <v>0</v>
      </c>
      <c r="AR137" s="307" t="s">
        <v>308</v>
      </c>
    </row>
    <row r="138" spans="1:44" s="292" customFormat="1" ht="15" customHeight="1">
      <c r="A138" s="150"/>
      <c r="B138" s="1603"/>
      <c r="C138" s="1645"/>
      <c r="D138" s="1600"/>
      <c r="E138" s="1601"/>
      <c r="F138" s="139"/>
      <c r="H138" s="328"/>
      <c r="I138" s="328"/>
      <c r="J138" s="328"/>
      <c r="K138" s="328"/>
      <c r="L138" s="335"/>
      <c r="M138" s="328"/>
      <c r="N138" s="328"/>
      <c r="O138" s="328"/>
      <c r="P138" s="328"/>
      <c r="Q138" s="328"/>
      <c r="R138" s="328"/>
      <c r="S138" s="328"/>
      <c r="T138" s="342"/>
      <c r="U138" s="342"/>
      <c r="V138" s="342"/>
      <c r="W138" s="328"/>
      <c r="X138" s="1162"/>
      <c r="Y138" s="328"/>
      <c r="Z138" s="328"/>
      <c r="AA138" s="328"/>
      <c r="AB138" s="328"/>
      <c r="AC138" s="328"/>
      <c r="AD138" s="328"/>
      <c r="AE138" s="328"/>
      <c r="AF138" s="328"/>
      <c r="AG138" s="328"/>
      <c r="AH138" s="328"/>
      <c r="AI138" s="307" t="str">
        <f t="shared" si="30"/>
        <v/>
      </c>
      <c r="AJ138" s="307" t="str">
        <f t="shared" si="27"/>
        <v/>
      </c>
      <c r="AK138" s="307">
        <f t="shared" si="28"/>
        <v>1</v>
      </c>
      <c r="AL138" s="289"/>
      <c r="AM138" s="317">
        <f t="shared" si="29"/>
        <v>1</v>
      </c>
      <c r="AN138" s="317">
        <f t="shared" si="31"/>
        <v>0</v>
      </c>
      <c r="AO138" s="317">
        <f t="shared" si="32"/>
        <v>1</v>
      </c>
      <c r="AP138" s="1184">
        <f t="shared" si="33"/>
        <v>125</v>
      </c>
      <c r="AQ138" s="307">
        <f t="shared" si="26"/>
        <v>0</v>
      </c>
      <c r="AR138" s="307" t="s">
        <v>308</v>
      </c>
    </row>
    <row r="139" spans="1:44" s="292" customFormat="1" ht="15" customHeight="1">
      <c r="A139" s="150"/>
      <c r="B139" s="1603"/>
      <c r="C139" s="1633" t="s">
        <v>1083</v>
      </c>
      <c r="D139" s="1596"/>
      <c r="E139" s="1597"/>
      <c r="F139" s="139"/>
      <c r="H139" s="328"/>
      <c r="I139" s="328"/>
      <c r="J139" s="328"/>
      <c r="K139" s="328"/>
      <c r="L139" s="335"/>
      <c r="M139" s="328"/>
      <c r="N139" s="328"/>
      <c r="O139" s="328"/>
      <c r="P139" s="328"/>
      <c r="Q139" s="328"/>
      <c r="R139" s="328"/>
      <c r="S139" s="328"/>
      <c r="T139" s="342"/>
      <c r="U139" s="342"/>
      <c r="V139" s="342"/>
      <c r="W139" s="328"/>
      <c r="X139" s="1162"/>
      <c r="Y139" s="328"/>
      <c r="Z139" s="328"/>
      <c r="AA139" s="328"/>
      <c r="AB139" s="328"/>
      <c r="AC139" s="328"/>
      <c r="AD139" s="328"/>
      <c r="AE139" s="328"/>
      <c r="AF139" s="328"/>
      <c r="AG139" s="328"/>
      <c r="AH139" s="328"/>
      <c r="AI139" s="307" t="str">
        <f t="shared" si="30"/>
        <v/>
      </c>
      <c r="AJ139" s="307" t="str">
        <f t="shared" si="27"/>
        <v/>
      </c>
      <c r="AK139" s="307">
        <f t="shared" si="28"/>
        <v>1</v>
      </c>
      <c r="AL139" s="289"/>
      <c r="AM139" s="317">
        <f t="shared" si="29"/>
        <v>1</v>
      </c>
      <c r="AN139" s="317">
        <f t="shared" si="31"/>
        <v>0</v>
      </c>
      <c r="AO139" s="317">
        <f t="shared" si="32"/>
        <v>1</v>
      </c>
      <c r="AP139" s="1184">
        <f t="shared" si="33"/>
        <v>126</v>
      </c>
      <c r="AQ139" s="307" t="str">
        <f t="shared" si="26"/>
        <v xml:space="preserve">3) Sutarties projekte ir atitinkamai sutartyje siūlome numatyti, kad Sutarties vykdymo metu PO tikrins atitikimą pasiūlyme nurodytiems įsipareigojimams, prašydama pateikti įrenginio eksploatavimo dokumentaciją (intrukciją), išduotą gamintojo, ir (arba) sertifikatus ar kitus dokumentus, įrodančius pasiūlytas reikšmes. Sutarties projekte ir atitinkamai sutartyje turi būti numatyta aukščiau minimų dokumentų pateikimo PO tvarka. </v>
      </c>
      <c r="AR139" s="307" t="s">
        <v>308</v>
      </c>
    </row>
    <row r="140" spans="1:44" s="292" customFormat="1" ht="15" customHeight="1">
      <c r="A140" s="150"/>
      <c r="B140" s="1603"/>
      <c r="C140" s="1644"/>
      <c r="D140" s="1598"/>
      <c r="E140" s="1599"/>
      <c r="F140" s="139"/>
      <c r="H140" s="328"/>
      <c r="I140" s="328"/>
      <c r="J140" s="328"/>
      <c r="K140" s="328"/>
      <c r="L140" s="335"/>
      <c r="M140" s="328"/>
      <c r="N140" s="328"/>
      <c r="O140" s="328"/>
      <c r="P140" s="328"/>
      <c r="Q140" s="328"/>
      <c r="R140" s="328"/>
      <c r="S140" s="328"/>
      <c r="T140" s="342"/>
      <c r="U140" s="342"/>
      <c r="V140" s="342"/>
      <c r="W140" s="328"/>
      <c r="X140" s="1162"/>
      <c r="Y140" s="328"/>
      <c r="Z140" s="328"/>
      <c r="AA140" s="328"/>
      <c r="AB140" s="328"/>
      <c r="AC140" s="328"/>
      <c r="AD140" s="328"/>
      <c r="AE140" s="328"/>
      <c r="AF140" s="328"/>
      <c r="AG140" s="328"/>
      <c r="AH140" s="328"/>
      <c r="AI140" s="307" t="str">
        <f t="shared" si="30"/>
        <v/>
      </c>
      <c r="AJ140" s="307" t="str">
        <f t="shared" si="27"/>
        <v/>
      </c>
      <c r="AK140" s="307">
        <f t="shared" si="28"/>
        <v>1</v>
      </c>
      <c r="AL140" s="289"/>
      <c r="AM140" s="317">
        <f t="shared" si="29"/>
        <v>1</v>
      </c>
      <c r="AN140" s="317">
        <f t="shared" si="31"/>
        <v>0</v>
      </c>
      <c r="AO140" s="317">
        <f t="shared" si="32"/>
        <v>1</v>
      </c>
      <c r="AP140" s="1184">
        <f t="shared" si="33"/>
        <v>127</v>
      </c>
      <c r="AQ140" s="307">
        <f t="shared" si="26"/>
        <v>0</v>
      </c>
      <c r="AR140" s="307" t="s">
        <v>308</v>
      </c>
    </row>
    <row r="141" spans="1:44" s="292" customFormat="1" ht="16.5" customHeight="1">
      <c r="A141" s="150"/>
      <c r="B141" s="1603"/>
      <c r="C141" s="1644"/>
      <c r="D141" s="1598"/>
      <c r="E141" s="1599"/>
      <c r="F141" s="139"/>
      <c r="H141" s="328"/>
      <c r="I141" s="328"/>
      <c r="J141" s="328"/>
      <c r="K141" s="328"/>
      <c r="L141" s="335"/>
      <c r="M141" s="328"/>
      <c r="N141" s="328"/>
      <c r="O141" s="328"/>
      <c r="P141" s="328"/>
      <c r="Q141" s="328"/>
      <c r="R141" s="328"/>
      <c r="S141" s="328"/>
      <c r="T141" s="342"/>
      <c r="U141" s="342"/>
      <c r="V141" s="342"/>
      <c r="W141" s="328"/>
      <c r="X141" s="1162"/>
      <c r="Y141" s="328"/>
      <c r="Z141" s="328"/>
      <c r="AA141" s="328"/>
      <c r="AB141" s="328"/>
      <c r="AC141" s="328"/>
      <c r="AD141" s="328"/>
      <c r="AE141" s="328"/>
      <c r="AF141" s="328"/>
      <c r="AG141" s="328"/>
      <c r="AH141" s="328"/>
      <c r="AI141" s="307" t="str">
        <f t="shared" si="30"/>
        <v/>
      </c>
      <c r="AJ141" s="307" t="str">
        <f t="shared" si="27"/>
        <v/>
      </c>
      <c r="AK141" s="307">
        <f t="shared" si="28"/>
        <v>1</v>
      </c>
      <c r="AL141" s="289"/>
      <c r="AM141" s="317">
        <f t="shared" si="29"/>
        <v>1</v>
      </c>
      <c r="AN141" s="317">
        <f t="shared" si="31"/>
        <v>0</v>
      </c>
      <c r="AO141" s="317">
        <f t="shared" si="32"/>
        <v>1</v>
      </c>
      <c r="AP141" s="1184">
        <f t="shared" si="33"/>
        <v>128</v>
      </c>
      <c r="AQ141" s="307">
        <f t="shared" si="26"/>
        <v>0</v>
      </c>
      <c r="AR141" s="307" t="s">
        <v>308</v>
      </c>
    </row>
    <row r="142" spans="1:44" s="292" customFormat="1" ht="15" customHeight="1">
      <c r="A142" s="150"/>
      <c r="B142" s="1603"/>
      <c r="C142" s="1645"/>
      <c r="D142" s="1600"/>
      <c r="E142" s="1601"/>
      <c r="F142" s="139"/>
      <c r="H142" s="328"/>
      <c r="I142" s="328"/>
      <c r="J142" s="328"/>
      <c r="K142" s="328"/>
      <c r="L142" s="335"/>
      <c r="M142" s="328"/>
      <c r="N142" s="328"/>
      <c r="O142" s="328"/>
      <c r="P142" s="328"/>
      <c r="Q142" s="328"/>
      <c r="R142" s="328"/>
      <c r="S142" s="328"/>
      <c r="T142" s="342"/>
      <c r="U142" s="342"/>
      <c r="V142" s="342"/>
      <c r="W142" s="328"/>
      <c r="X142" s="1162"/>
      <c r="Y142" s="328"/>
      <c r="Z142" s="328"/>
      <c r="AA142" s="328"/>
      <c r="AB142" s="328"/>
      <c r="AC142" s="328"/>
      <c r="AD142" s="328"/>
      <c r="AE142" s="328"/>
      <c r="AF142" s="328"/>
      <c r="AG142" s="328"/>
      <c r="AH142" s="328"/>
      <c r="AI142" s="307" t="str">
        <f t="shared" si="30"/>
        <v/>
      </c>
      <c r="AJ142" s="307" t="str">
        <f t="shared" si="27"/>
        <v/>
      </c>
      <c r="AK142" s="307">
        <f t="shared" si="28"/>
        <v>1</v>
      </c>
      <c r="AL142" s="289"/>
      <c r="AM142" s="317">
        <f t="shared" si="29"/>
        <v>1</v>
      </c>
      <c r="AN142" s="317">
        <f t="shared" si="31"/>
        <v>0</v>
      </c>
      <c r="AO142" s="317">
        <f t="shared" si="32"/>
        <v>1</v>
      </c>
      <c r="AP142" s="1184">
        <f t="shared" si="33"/>
        <v>129</v>
      </c>
      <c r="AQ142" s="307">
        <f t="shared" ref="AQ142:AQ201" si="34">C142</f>
        <v>0</v>
      </c>
      <c r="AR142" s="307" t="s">
        <v>308</v>
      </c>
    </row>
    <row r="143" spans="1:44" s="343" customFormat="1" ht="15" customHeight="1">
      <c r="A143" s="206" t="s">
        <v>349</v>
      </c>
      <c r="B143" s="203" t="s">
        <v>298</v>
      </c>
      <c r="C143" s="1661" t="s">
        <v>314</v>
      </c>
      <c r="D143" s="1662"/>
      <c r="E143" s="1662"/>
      <c r="F143" s="204"/>
      <c r="H143" s="339"/>
      <c r="I143" s="339"/>
      <c r="J143" s="339"/>
      <c r="K143" s="339"/>
      <c r="L143" s="339"/>
      <c r="M143" s="339"/>
      <c r="N143" s="339"/>
      <c r="O143" s="339"/>
      <c r="P143" s="339"/>
      <c r="Q143" s="339"/>
      <c r="R143" s="339"/>
      <c r="S143" s="339"/>
      <c r="T143" s="344"/>
      <c r="U143" s="344"/>
      <c r="V143" s="344"/>
      <c r="W143" s="339"/>
      <c r="X143" s="1165"/>
      <c r="Y143" s="339"/>
      <c r="Z143" s="339"/>
      <c r="AA143" s="339"/>
      <c r="AB143" s="339"/>
      <c r="AC143" s="339"/>
      <c r="AD143" s="339"/>
      <c r="AE143" s="339"/>
      <c r="AF143" s="339"/>
      <c r="AG143" s="339"/>
      <c r="AH143" s="339"/>
      <c r="AI143" s="307">
        <f t="shared" si="30"/>
        <v>8</v>
      </c>
      <c r="AJ143" s="307" t="b">
        <f t="shared" ref="AJ143:AJ206" si="35">IF(AI143="","",INDEX($Z$15:$Z$64,AI143,1))</f>
        <v>0</v>
      </c>
      <c r="AK143" s="307">
        <f t="shared" ref="AK143:AK206" si="36">IF(AJ143="",AK142,IF(AJ143=FALSE,$AK$11,$AK$10))</f>
        <v>1</v>
      </c>
      <c r="AL143" s="289"/>
      <c r="AM143" s="317">
        <f t="shared" ref="AM143:AM202" si="37">IFERROR(INDEX($T$15:$V$39,MATCH(AQ143,$I$15:$I$39,0),$AQ$7),1)</f>
        <v>0</v>
      </c>
      <c r="AN143" s="317">
        <f t="shared" si="31"/>
        <v>0</v>
      </c>
      <c r="AO143" s="317">
        <f t="shared" si="32"/>
        <v>1</v>
      </c>
      <c r="AP143" s="1184">
        <f t="shared" si="33"/>
        <v>130</v>
      </c>
      <c r="AQ143" s="307" t="str">
        <f t="shared" si="34"/>
        <v>Eksploatacija (2)</v>
      </c>
      <c r="AR143" s="307" t="s">
        <v>308</v>
      </c>
    </row>
    <row r="144" spans="1:44" s="292" customFormat="1" ht="15" customHeight="1">
      <c r="A144" s="151"/>
      <c r="B144" s="152"/>
      <c r="C144" s="1750" t="s">
        <v>350</v>
      </c>
      <c r="D144" s="1689"/>
      <c r="E144" s="1751"/>
      <c r="F144" s="148" t="str">
        <f>IF(AO143=1,"",IF(AJ143=TRUE,$AJ$4,""))</f>
        <v/>
      </c>
      <c r="H144" s="328"/>
      <c r="I144" s="328"/>
      <c r="J144" s="328"/>
      <c r="K144" s="328"/>
      <c r="L144" s="335"/>
      <c r="M144" s="328"/>
      <c r="N144" s="328"/>
      <c r="O144" s="328"/>
      <c r="P144" s="328"/>
      <c r="Q144" s="328"/>
      <c r="R144" s="328"/>
      <c r="S144" s="328"/>
      <c r="T144" s="342"/>
      <c r="U144" s="342"/>
      <c r="V144" s="342"/>
      <c r="W144" s="328"/>
      <c r="X144" s="1162"/>
      <c r="Y144" s="328"/>
      <c r="Z144" s="328"/>
      <c r="AA144" s="328"/>
      <c r="AB144" s="328"/>
      <c r="AC144" s="328"/>
      <c r="AD144" s="328"/>
      <c r="AE144" s="328"/>
      <c r="AF144" s="328"/>
      <c r="AG144" s="328"/>
      <c r="AH144" s="328"/>
      <c r="AI144" s="307" t="str">
        <f t="shared" ref="AI144:AI203" si="38">IFERROR(MATCH(AQ144,$I$15:$I$60,0),"")</f>
        <v/>
      </c>
      <c r="AJ144" s="307" t="str">
        <f t="shared" si="35"/>
        <v/>
      </c>
      <c r="AK144" s="307">
        <f t="shared" si="36"/>
        <v>1</v>
      </c>
      <c r="AL144" s="289"/>
      <c r="AM144" s="317">
        <f t="shared" si="37"/>
        <v>1</v>
      </c>
      <c r="AN144" s="317">
        <f t="shared" ref="AN144:AN203" si="39">IF(AM144=1,AN143,AM144)</f>
        <v>0</v>
      </c>
      <c r="AO144" s="317">
        <f t="shared" ref="AO144:AO203" si="40">IF(AN144=0,1,"")</f>
        <v>1</v>
      </c>
      <c r="AP144" s="1184">
        <f t="shared" ref="AP144:AP203" si="41">AP143+1</f>
        <v>131</v>
      </c>
      <c r="AQ144" s="307" t="str">
        <f t="shared" si="34"/>
        <v>Skaityti Eksploatacija (1)</v>
      </c>
      <c r="AR144" s="307" t="s">
        <v>308</v>
      </c>
    </row>
    <row r="145" spans="1:44" s="343" customFormat="1" ht="15" customHeight="1">
      <c r="A145" s="205" t="s">
        <v>217</v>
      </c>
      <c r="B145" s="203" t="s">
        <v>298</v>
      </c>
      <c r="C145" s="1661" t="s">
        <v>1151</v>
      </c>
      <c r="D145" s="1662"/>
      <c r="E145" s="1662"/>
      <c r="F145" s="204"/>
      <c r="H145" s="339"/>
      <c r="I145" s="339"/>
      <c r="J145" s="339"/>
      <c r="K145" s="339"/>
      <c r="L145" s="339"/>
      <c r="M145" s="339"/>
      <c r="N145" s="339"/>
      <c r="O145" s="339"/>
      <c r="P145" s="339"/>
      <c r="Q145" s="339"/>
      <c r="R145" s="339"/>
      <c r="S145" s="339"/>
      <c r="T145" s="344"/>
      <c r="U145" s="344"/>
      <c r="V145" s="344"/>
      <c r="W145" s="339"/>
      <c r="X145" s="1165"/>
      <c r="Y145" s="339"/>
      <c r="Z145" s="339"/>
      <c r="AA145" s="339"/>
      <c r="AB145" s="339"/>
      <c r="AC145" s="339"/>
      <c r="AD145" s="339"/>
      <c r="AE145" s="339"/>
      <c r="AF145" s="339"/>
      <c r="AG145" s="339"/>
      <c r="AH145" s="339"/>
      <c r="AI145" s="307">
        <f t="shared" si="38"/>
        <v>9</v>
      </c>
      <c r="AJ145" s="307" t="b">
        <f t="shared" si="35"/>
        <v>0</v>
      </c>
      <c r="AK145" s="307">
        <f t="shared" si="36"/>
        <v>1</v>
      </c>
      <c r="AL145" s="289"/>
      <c r="AM145" s="317" t="str">
        <f t="shared" si="37"/>
        <v>x</v>
      </c>
      <c r="AN145" s="317" t="str">
        <f t="shared" si="39"/>
        <v>x</v>
      </c>
      <c r="AO145" s="317" t="str">
        <f t="shared" si="40"/>
        <v/>
      </c>
      <c r="AP145" s="1184">
        <f t="shared" si="41"/>
        <v>132</v>
      </c>
      <c r="AQ145" s="307" t="str">
        <f t="shared" si="34"/>
        <v>Atlikimo terminas</v>
      </c>
      <c r="AR145" s="307" t="s">
        <v>308</v>
      </c>
    </row>
    <row r="146" spans="1:44" s="292" customFormat="1" ht="15" customHeight="1">
      <c r="A146" s="1742"/>
      <c r="B146" s="1595" t="s">
        <v>152</v>
      </c>
      <c r="C146" s="1776" t="s">
        <v>168</v>
      </c>
      <c r="D146" s="1669"/>
      <c r="E146" s="1669"/>
      <c r="F146" s="1140" t="str">
        <f>IF(AO145=1,"",IF(AJ145=TRUE,$AJ$4,""))</f>
        <v/>
      </c>
      <c r="H146" s="328"/>
      <c r="I146" s="328"/>
      <c r="J146" s="328"/>
      <c r="K146" s="328"/>
      <c r="L146" s="335"/>
      <c r="M146" s="328"/>
      <c r="N146" s="328"/>
      <c r="O146" s="328"/>
      <c r="P146" s="328"/>
      <c r="Q146" s="328"/>
      <c r="R146" s="328"/>
      <c r="S146" s="328"/>
      <c r="T146" s="342"/>
      <c r="U146" s="342"/>
      <c r="V146" s="342"/>
      <c r="W146" s="328"/>
      <c r="X146" s="1162"/>
      <c r="Y146" s="328"/>
      <c r="Z146" s="328"/>
      <c r="AA146" s="328"/>
      <c r="AB146" s="328"/>
      <c r="AC146" s="328"/>
      <c r="AD146" s="328"/>
      <c r="AE146" s="328"/>
      <c r="AF146" s="328"/>
      <c r="AG146" s="328"/>
      <c r="AH146" s="328"/>
      <c r="AI146" s="307" t="str">
        <f t="shared" si="38"/>
        <v/>
      </c>
      <c r="AJ146" s="307" t="str">
        <f t="shared" si="35"/>
        <v/>
      </c>
      <c r="AK146" s="307">
        <f t="shared" si="36"/>
        <v>1</v>
      </c>
      <c r="AL146" s="289"/>
      <c r="AM146" s="317">
        <f t="shared" si="37"/>
        <v>1</v>
      </c>
      <c r="AN146" s="317" t="str">
        <f t="shared" si="39"/>
        <v>x</v>
      </c>
      <c r="AO146" s="317" t="str">
        <f t="shared" si="40"/>
        <v/>
      </c>
      <c r="AP146" s="1184">
        <f t="shared" si="41"/>
        <v>133</v>
      </c>
      <c r="AQ146" s="307" t="str">
        <f t="shared" si="34"/>
        <v>Kriterijus leidžia pasirinkti ekonomiškai naudingiausią pasiūlymą pagal darbų terminą.</v>
      </c>
      <c r="AR146" s="307" t="s">
        <v>308</v>
      </c>
    </row>
    <row r="147" spans="1:44" s="292" customFormat="1" ht="15" customHeight="1">
      <c r="A147" s="1738"/>
      <c r="B147" s="1592"/>
      <c r="C147" s="1777"/>
      <c r="D147" s="1655"/>
      <c r="E147" s="1655"/>
      <c r="F147" s="1145"/>
      <c r="H147" s="328"/>
      <c r="I147" s="328"/>
      <c r="J147" s="328"/>
      <c r="K147" s="328"/>
      <c r="L147" s="335"/>
      <c r="M147" s="328"/>
      <c r="N147" s="328"/>
      <c r="O147" s="328"/>
      <c r="P147" s="328"/>
      <c r="Q147" s="328"/>
      <c r="R147" s="328"/>
      <c r="S147" s="328"/>
      <c r="T147" s="342"/>
      <c r="U147" s="342"/>
      <c r="V147" s="342"/>
      <c r="W147" s="328"/>
      <c r="X147" s="1162"/>
      <c r="Y147" s="328"/>
      <c r="Z147" s="328"/>
      <c r="AA147" s="328"/>
      <c r="AB147" s="328"/>
      <c r="AC147" s="328"/>
      <c r="AD147" s="328"/>
      <c r="AE147" s="328"/>
      <c r="AF147" s="328"/>
      <c r="AG147" s="328"/>
      <c r="AH147" s="328"/>
      <c r="AI147" s="307" t="str">
        <f t="shared" si="38"/>
        <v/>
      </c>
      <c r="AJ147" s="307" t="str">
        <f t="shared" si="35"/>
        <v/>
      </c>
      <c r="AK147" s="307">
        <f t="shared" si="36"/>
        <v>1</v>
      </c>
      <c r="AL147" s="289"/>
      <c r="AM147" s="317">
        <f t="shared" si="37"/>
        <v>1</v>
      </c>
      <c r="AN147" s="317" t="str">
        <f t="shared" si="39"/>
        <v>x</v>
      </c>
      <c r="AO147" s="317" t="str">
        <f t="shared" si="40"/>
        <v/>
      </c>
      <c r="AP147" s="1184">
        <f t="shared" si="41"/>
        <v>134</v>
      </c>
      <c r="AQ147" s="307">
        <f t="shared" si="34"/>
        <v>0</v>
      </c>
      <c r="AR147" s="307" t="s">
        <v>308</v>
      </c>
    </row>
    <row r="148" spans="1:44" s="292" customFormat="1" ht="15" customHeight="1">
      <c r="A148" s="1738"/>
      <c r="B148" s="1602" t="s">
        <v>149</v>
      </c>
      <c r="C148" s="1605" t="s">
        <v>299</v>
      </c>
      <c r="D148" s="1605"/>
      <c r="E148" s="1597"/>
      <c r="F148" s="1145"/>
      <c r="H148" s="328"/>
      <c r="I148" s="328"/>
      <c r="J148" s="328"/>
      <c r="K148" s="328"/>
      <c r="L148" s="335"/>
      <c r="M148" s="328"/>
      <c r="N148" s="328"/>
      <c r="O148" s="328"/>
      <c r="P148" s="328"/>
      <c r="Q148" s="328"/>
      <c r="R148" s="328"/>
      <c r="S148" s="328"/>
      <c r="T148" s="342"/>
      <c r="U148" s="342"/>
      <c r="V148" s="342"/>
      <c r="W148" s="328"/>
      <c r="X148" s="1162"/>
      <c r="Y148" s="328"/>
      <c r="Z148" s="328"/>
      <c r="AA148" s="328"/>
      <c r="AB148" s="328"/>
      <c r="AC148" s="328"/>
      <c r="AD148" s="328"/>
      <c r="AE148" s="328"/>
      <c r="AF148" s="328"/>
      <c r="AG148" s="328"/>
      <c r="AH148" s="328"/>
      <c r="AI148" s="307" t="str">
        <f t="shared" si="38"/>
        <v/>
      </c>
      <c r="AJ148" s="307" t="str">
        <f t="shared" si="35"/>
        <v/>
      </c>
      <c r="AK148" s="307">
        <f t="shared" si="36"/>
        <v>1</v>
      </c>
      <c r="AL148" s="289"/>
      <c r="AM148" s="317">
        <f t="shared" si="37"/>
        <v>1</v>
      </c>
      <c r="AN148" s="317" t="str">
        <f t="shared" si="39"/>
        <v>x</v>
      </c>
      <c r="AO148" s="317" t="str">
        <f t="shared" si="40"/>
        <v/>
      </c>
      <c r="AP148" s="1184">
        <f t="shared" si="41"/>
        <v>135</v>
      </c>
      <c r="AQ148" s="307" t="str">
        <f t="shared" si="34"/>
        <v xml:space="preserve">1) Pasirinkimas: </v>
      </c>
      <c r="AR148" s="307" t="s">
        <v>308</v>
      </c>
    </row>
    <row r="149" spans="1:44" s="292" customFormat="1" ht="15" customHeight="1">
      <c r="A149" s="1738"/>
      <c r="B149" s="1603"/>
      <c r="C149" s="1598" t="s">
        <v>1156</v>
      </c>
      <c r="D149" s="1598"/>
      <c r="E149" s="1599"/>
      <c r="F149" s="1145"/>
      <c r="H149" s="328"/>
      <c r="I149" s="328"/>
      <c r="J149" s="328"/>
      <c r="K149" s="328"/>
      <c r="L149" s="335"/>
      <c r="M149" s="328"/>
      <c r="N149" s="328"/>
      <c r="O149" s="328"/>
      <c r="P149" s="328"/>
      <c r="Q149" s="328"/>
      <c r="R149" s="328"/>
      <c r="S149" s="328"/>
      <c r="T149" s="342"/>
      <c r="U149" s="342"/>
      <c r="V149" s="342"/>
      <c r="W149" s="328"/>
      <c r="X149" s="1162"/>
      <c r="Y149" s="328"/>
      <c r="Z149" s="328"/>
      <c r="AA149" s="328"/>
      <c r="AB149" s="328"/>
      <c r="AC149" s="328"/>
      <c r="AD149" s="328"/>
      <c r="AE149" s="328"/>
      <c r="AF149" s="328"/>
      <c r="AG149" s="328"/>
      <c r="AH149" s="328"/>
      <c r="AI149" s="307" t="str">
        <f t="shared" si="38"/>
        <v/>
      </c>
      <c r="AJ149" s="307" t="str">
        <f t="shared" si="35"/>
        <v/>
      </c>
      <c r="AK149" s="307">
        <f t="shared" si="36"/>
        <v>1</v>
      </c>
      <c r="AL149" s="289"/>
      <c r="AM149" s="317">
        <f t="shared" si="37"/>
        <v>1</v>
      </c>
      <c r="AN149" s="317" t="str">
        <f t="shared" si="39"/>
        <v>x</v>
      </c>
      <c r="AO149" s="317" t="str">
        <f t="shared" si="40"/>
        <v/>
      </c>
      <c r="AP149" s="1184">
        <f t="shared" si="41"/>
        <v>136</v>
      </c>
      <c r="AQ149" s="307" t="str">
        <f t="shared" si="34"/>
        <v>Šį kriterijų rekomenduojama rinktis tik išimtinais atvejais, kai pirkimo objektui terminas turi tiesioginės įtakos PO veiklos vykdymui ir suteikia aiškią ir pagrįstą naudą bei tik tuomet, kai tikrai aktuali statybos darbų pabaigos data, tačiau PO abejoja, ar gali reikalauti tokio privalomo termino dėl pernelyg trumpo likusio laikotarpio (pvz. mokyklos remonto darbus pageidautina atlikti iki rugsėjo 1 d.; „arterinės“  gatvės sutvarkymas turi būti baigtas iki „spūsčių“ laikotarpio (rudens); teritorijos sutvarkymo darbai - iki šalnų periodo ir kt.). Tuomet ji PD nurodo protingą minimalų terminą, o ekonominiame naudingume vertina tiekėjų pasiūlytą trumpesnį terminą.</v>
      </c>
      <c r="AR149" s="307" t="s">
        <v>308</v>
      </c>
    </row>
    <row r="150" spans="1:44" s="292" customFormat="1" ht="15" customHeight="1">
      <c r="A150" s="1738"/>
      <c r="B150" s="1603"/>
      <c r="C150" s="1598"/>
      <c r="D150" s="1598"/>
      <c r="E150" s="1599"/>
      <c r="F150" s="1145"/>
      <c r="H150" s="328"/>
      <c r="I150" s="328"/>
      <c r="J150" s="328"/>
      <c r="K150" s="328"/>
      <c r="L150" s="335"/>
      <c r="M150" s="328"/>
      <c r="N150" s="328"/>
      <c r="O150" s="328"/>
      <c r="P150" s="328"/>
      <c r="Q150" s="328"/>
      <c r="R150" s="328"/>
      <c r="S150" s="328"/>
      <c r="T150" s="342"/>
      <c r="U150" s="342"/>
      <c r="V150" s="342"/>
      <c r="W150" s="328"/>
      <c r="X150" s="1162"/>
      <c r="Y150" s="328"/>
      <c r="Z150" s="328"/>
      <c r="AA150" s="328"/>
      <c r="AB150" s="328"/>
      <c r="AC150" s="328"/>
      <c r="AD150" s="328"/>
      <c r="AE150" s="328"/>
      <c r="AF150" s="328"/>
      <c r="AG150" s="328"/>
      <c r="AH150" s="328"/>
      <c r="AI150" s="307" t="str">
        <f t="shared" si="38"/>
        <v/>
      </c>
      <c r="AJ150" s="307" t="str">
        <f t="shared" si="35"/>
        <v/>
      </c>
      <c r="AK150" s="307">
        <f t="shared" si="36"/>
        <v>1</v>
      </c>
      <c r="AL150" s="289"/>
      <c r="AM150" s="317">
        <f t="shared" si="37"/>
        <v>1</v>
      </c>
      <c r="AN150" s="317" t="str">
        <f t="shared" si="39"/>
        <v>x</v>
      </c>
      <c r="AO150" s="317" t="str">
        <f t="shared" si="40"/>
        <v/>
      </c>
      <c r="AP150" s="1184">
        <f t="shared" si="41"/>
        <v>137</v>
      </c>
      <c r="AQ150" s="307">
        <f t="shared" si="34"/>
        <v>0</v>
      </c>
      <c r="AR150" s="307" t="s">
        <v>308</v>
      </c>
    </row>
    <row r="151" spans="1:44" s="292" customFormat="1" ht="15" customHeight="1">
      <c r="A151" s="1738"/>
      <c r="B151" s="1603"/>
      <c r="C151" s="1598"/>
      <c r="D151" s="1598"/>
      <c r="E151" s="1599"/>
      <c r="F151" s="1145"/>
      <c r="H151" s="328"/>
      <c r="I151" s="328"/>
      <c r="J151" s="328"/>
      <c r="K151" s="328"/>
      <c r="L151" s="335"/>
      <c r="M151" s="328"/>
      <c r="N151" s="328"/>
      <c r="O151" s="328"/>
      <c r="P151" s="328"/>
      <c r="Q151" s="328"/>
      <c r="R151" s="328"/>
      <c r="S151" s="328"/>
      <c r="T151" s="342"/>
      <c r="U151" s="342"/>
      <c r="V151" s="342"/>
      <c r="W151" s="328"/>
      <c r="X151" s="1162"/>
      <c r="Y151" s="328"/>
      <c r="Z151" s="328"/>
      <c r="AA151" s="328"/>
      <c r="AB151" s="328"/>
      <c r="AC151" s="328"/>
      <c r="AD151" s="328"/>
      <c r="AE151" s="328"/>
      <c r="AF151" s="328"/>
      <c r="AG151" s="328"/>
      <c r="AH151" s="328"/>
      <c r="AI151" s="307" t="str">
        <f t="shared" si="38"/>
        <v/>
      </c>
      <c r="AJ151" s="307" t="str">
        <f t="shared" si="35"/>
        <v/>
      </c>
      <c r="AK151" s="307">
        <f t="shared" si="36"/>
        <v>1</v>
      </c>
      <c r="AL151" s="289"/>
      <c r="AM151" s="317">
        <f t="shared" si="37"/>
        <v>1</v>
      </c>
      <c r="AN151" s="317" t="str">
        <f t="shared" si="39"/>
        <v>x</v>
      </c>
      <c r="AO151" s="317" t="str">
        <f t="shared" si="40"/>
        <v/>
      </c>
      <c r="AP151" s="1184">
        <f t="shared" si="41"/>
        <v>138</v>
      </c>
      <c r="AQ151" s="307">
        <f t="shared" si="34"/>
        <v>0</v>
      </c>
      <c r="AR151" s="307" t="s">
        <v>308</v>
      </c>
    </row>
    <row r="152" spans="1:44" s="292" customFormat="1" ht="62.25" customHeight="1">
      <c r="A152" s="1738"/>
      <c r="B152" s="1603"/>
      <c r="C152" s="1600"/>
      <c r="D152" s="1600"/>
      <c r="E152" s="1601"/>
      <c r="F152" s="1145"/>
      <c r="H152" s="328"/>
      <c r="I152" s="328"/>
      <c r="J152" s="328"/>
      <c r="K152" s="328"/>
      <c r="L152" s="335"/>
      <c r="M152" s="328"/>
      <c r="N152" s="328"/>
      <c r="O152" s="328"/>
      <c r="P152" s="328"/>
      <c r="Q152" s="328"/>
      <c r="R152" s="328"/>
      <c r="S152" s="328"/>
      <c r="T152" s="342"/>
      <c r="U152" s="342"/>
      <c r="V152" s="342"/>
      <c r="W152" s="328"/>
      <c r="X152" s="1162"/>
      <c r="Y152" s="328"/>
      <c r="Z152" s="328"/>
      <c r="AA152" s="328"/>
      <c r="AB152" s="328"/>
      <c r="AC152" s="328"/>
      <c r="AD152" s="328"/>
      <c r="AE152" s="328"/>
      <c r="AF152" s="328"/>
      <c r="AG152" s="328"/>
      <c r="AH152" s="328"/>
      <c r="AI152" s="307" t="str">
        <f t="shared" si="38"/>
        <v/>
      </c>
      <c r="AJ152" s="307" t="str">
        <f t="shared" si="35"/>
        <v/>
      </c>
      <c r="AK152" s="307">
        <f t="shared" si="36"/>
        <v>1</v>
      </c>
      <c r="AL152" s="289"/>
      <c r="AM152" s="317">
        <f t="shared" si="37"/>
        <v>1</v>
      </c>
      <c r="AN152" s="317" t="str">
        <f t="shared" si="39"/>
        <v>x</v>
      </c>
      <c r="AO152" s="317" t="str">
        <f t="shared" si="40"/>
        <v/>
      </c>
      <c r="AP152" s="1184">
        <f t="shared" si="41"/>
        <v>139</v>
      </c>
      <c r="AQ152" s="307">
        <f t="shared" si="34"/>
        <v>0</v>
      </c>
      <c r="AR152" s="307" t="s">
        <v>308</v>
      </c>
    </row>
    <row r="153" spans="1:44" s="292" customFormat="1" ht="15" customHeight="1">
      <c r="A153" s="1738"/>
      <c r="B153" s="1603"/>
      <c r="C153" s="1596" t="s">
        <v>647</v>
      </c>
      <c r="D153" s="1596"/>
      <c r="E153" s="1597"/>
      <c r="F153" s="1145"/>
      <c r="H153" s="328"/>
      <c r="I153" s="328"/>
      <c r="J153" s="328"/>
      <c r="K153" s="328"/>
      <c r="L153" s="335"/>
      <c r="M153" s="328"/>
      <c r="N153" s="328"/>
      <c r="O153" s="328"/>
      <c r="P153" s="328"/>
      <c r="Q153" s="328"/>
      <c r="R153" s="328"/>
      <c r="S153" s="328"/>
      <c r="T153" s="342"/>
      <c r="U153" s="342"/>
      <c r="V153" s="342"/>
      <c r="W153" s="328"/>
      <c r="X153" s="1162"/>
      <c r="Y153" s="328"/>
      <c r="Z153" s="328"/>
      <c r="AA153" s="328"/>
      <c r="AB153" s="328"/>
      <c r="AC153" s="328"/>
      <c r="AD153" s="328"/>
      <c r="AE153" s="328"/>
      <c r="AF153" s="328"/>
      <c r="AG153" s="328"/>
      <c r="AH153" s="328"/>
      <c r="AI153" s="307" t="str">
        <f t="shared" si="38"/>
        <v/>
      </c>
      <c r="AJ153" s="307" t="str">
        <f t="shared" si="35"/>
        <v/>
      </c>
      <c r="AK153" s="307">
        <f t="shared" si="36"/>
        <v>1</v>
      </c>
      <c r="AL153" s="289"/>
      <c r="AM153" s="317">
        <f t="shared" si="37"/>
        <v>1</v>
      </c>
      <c r="AN153" s="317" t="e">
        <f>IF(AM153=1,#REF!,AM153)</f>
        <v>#REF!</v>
      </c>
      <c r="AO153" s="317" t="e">
        <f t="shared" si="40"/>
        <v>#REF!</v>
      </c>
      <c r="AP153" s="1184" t="e">
        <f>#REF!+1</f>
        <v>#REF!</v>
      </c>
      <c r="AQ153" s="307" t="str">
        <f t="shared" si="34"/>
        <v>2) Sutarties projekte ir atitinkamai sutartyje siūlome numatyti, kad:</v>
      </c>
      <c r="AR153" s="307" t="s">
        <v>308</v>
      </c>
    </row>
    <row r="154" spans="1:44" s="292" customFormat="1" ht="139.5" customHeight="1">
      <c r="A154" s="1738"/>
      <c r="B154" s="1603"/>
      <c r="C154" s="1672" t="s">
        <v>976</v>
      </c>
      <c r="D154" s="1598"/>
      <c r="E154" s="1599"/>
      <c r="F154" s="1145"/>
      <c r="H154" s="328"/>
      <c r="I154" s="328"/>
      <c r="J154" s="328"/>
      <c r="K154" s="328"/>
      <c r="L154" s="335"/>
      <c r="M154" s="328"/>
      <c r="N154" s="328"/>
      <c r="O154" s="328"/>
      <c r="P154" s="328"/>
      <c r="Q154" s="328"/>
      <c r="R154" s="328"/>
      <c r="S154" s="328"/>
      <c r="T154" s="342"/>
      <c r="U154" s="342"/>
      <c r="V154" s="342"/>
      <c r="W154" s="328"/>
      <c r="X154" s="1162"/>
      <c r="Y154" s="328"/>
      <c r="Z154" s="328"/>
      <c r="AA154" s="328"/>
      <c r="AB154" s="328"/>
      <c r="AC154" s="328"/>
      <c r="AD154" s="328"/>
      <c r="AE154" s="328"/>
      <c r="AF154" s="328"/>
      <c r="AG154" s="328"/>
      <c r="AH154" s="328"/>
      <c r="AI154" s="307" t="str">
        <f t="shared" si="38"/>
        <v/>
      </c>
      <c r="AJ154" s="307" t="str">
        <f t="shared" si="35"/>
        <v/>
      </c>
      <c r="AK154" s="307">
        <f t="shared" si="36"/>
        <v>1</v>
      </c>
      <c r="AL154" s="289"/>
      <c r="AM154" s="317">
        <f t="shared" si="37"/>
        <v>1</v>
      </c>
      <c r="AN154" s="317" t="e">
        <f t="shared" si="39"/>
        <v>#REF!</v>
      </c>
      <c r="AO154" s="317" t="e">
        <f t="shared" si="40"/>
        <v>#REF!</v>
      </c>
      <c r="AP154" s="1184" t="e">
        <f t="shared" si="41"/>
        <v>#REF!</v>
      </c>
      <c r="AQ154" s="307" t="str">
        <f t="shared" si="34"/>
        <v>a) nenumatomas darbų atlikimo pratęsimas, tačiau esant pagrįstoms ir nuo rangovo nepriklausančioms aplinkybėms sutarties vykdymas galėtų būti stabdomas. Rekomenduojame, pirkimo dokumentuose ir sutarties projekte aiškiai nustatyti nepriklausančias nuo rangovo aplinkybes, kurioms esant sutartis gali būti stabdoma. Atkreipiamas dėmesys ir į tai, kad esant poreikiui gali būti stabdomas visos (stabdymo metu likusios) sutarties vykdymas. Tais atvejais, kai nenumatytos ir nuo rangovo nepriklausančios aplinkybės yra susijusios su sutarties vykdymo dalimi, turi būti įvertintas ir atliktas sutarties vykdymo grafiko patikslinimas (pirmiau atliekant darbus, kurie  nėra susiję su atsiradusiomis nuo rangovo nepriklausančiomis aplinkybėmis, o vėliau, šioms aplinkybėms išnykus, atliekami tie darbai, kurie buvo su jomis susijusios, tačiau per tą patį terminą, per kurį rangovas įsipareigojo atlikti darbus).</v>
      </c>
      <c r="AR154" s="307" t="s">
        <v>308</v>
      </c>
    </row>
    <row r="155" spans="1:44" s="292" customFormat="1" ht="15" customHeight="1">
      <c r="A155" s="1738"/>
      <c r="B155" s="1603"/>
      <c r="C155" s="1596" t="s">
        <v>1084</v>
      </c>
      <c r="D155" s="1596"/>
      <c r="E155" s="1597"/>
      <c r="F155" s="1145"/>
      <c r="H155" s="328"/>
      <c r="I155" s="328"/>
      <c r="J155" s="328"/>
      <c r="K155" s="328"/>
      <c r="L155" s="335"/>
      <c r="M155" s="328"/>
      <c r="N155" s="328"/>
      <c r="O155" s="328"/>
      <c r="P155" s="328"/>
      <c r="Q155" s="328"/>
      <c r="R155" s="328"/>
      <c r="S155" s="328"/>
      <c r="T155" s="342"/>
      <c r="U155" s="342"/>
      <c r="V155" s="342"/>
      <c r="W155" s="328"/>
      <c r="X155" s="1162"/>
      <c r="Y155" s="328"/>
      <c r="Z155" s="328"/>
      <c r="AA155" s="328"/>
      <c r="AB155" s="328"/>
      <c r="AC155" s="328"/>
      <c r="AD155" s="328"/>
      <c r="AE155" s="328"/>
      <c r="AF155" s="328"/>
      <c r="AG155" s="328"/>
      <c r="AH155" s="328"/>
      <c r="AI155" s="307" t="str">
        <f t="shared" si="38"/>
        <v/>
      </c>
      <c r="AJ155" s="307" t="str">
        <f t="shared" si="35"/>
        <v/>
      </c>
      <c r="AK155" s="307">
        <f t="shared" si="36"/>
        <v>1</v>
      </c>
      <c r="AL155" s="289"/>
      <c r="AM155" s="317">
        <f t="shared" si="37"/>
        <v>1</v>
      </c>
      <c r="AN155" s="317" t="e">
        <f t="shared" si="39"/>
        <v>#REF!</v>
      </c>
      <c r="AO155" s="317" t="e">
        <f t="shared" si="40"/>
        <v>#REF!</v>
      </c>
      <c r="AP155" s="1184" t="e">
        <f t="shared" si="41"/>
        <v>#REF!</v>
      </c>
      <c r="AQ155" s="307" t="str">
        <f t="shared" si="34"/>
        <v>b) jei PO nustato, kad darbų atlikimo vėlavimas yra toks, kad pasikeistų pirkimo metu nustatytoje pasiūlymų eilėje esantys tiekėjai (ir šis tiekėjas nebūtų laimėtoju), ji laiko vėlavimą esminiu pirkimo sutarties pažeidimu, dėl kurio sutartis nutraukiama ir tiekėjas įtraukiamas į nepatikimų tiekėjų sąrašą.</v>
      </c>
      <c r="AR155" s="307" t="s">
        <v>308</v>
      </c>
    </row>
    <row r="156" spans="1:44" s="292" customFormat="1" ht="15" customHeight="1">
      <c r="A156" s="1738"/>
      <c r="B156" s="1603"/>
      <c r="C156" s="1598"/>
      <c r="D156" s="1598"/>
      <c r="E156" s="1599"/>
      <c r="F156" s="1145"/>
      <c r="H156" s="328"/>
      <c r="I156" s="328"/>
      <c r="J156" s="328"/>
      <c r="K156" s="328"/>
      <c r="L156" s="335"/>
      <c r="M156" s="328"/>
      <c r="N156" s="328"/>
      <c r="O156" s="328"/>
      <c r="P156" s="328"/>
      <c r="Q156" s="328"/>
      <c r="R156" s="328"/>
      <c r="S156" s="328"/>
      <c r="T156" s="342"/>
      <c r="U156" s="342"/>
      <c r="V156" s="342"/>
      <c r="W156" s="328"/>
      <c r="X156" s="1162"/>
      <c r="Y156" s="328"/>
      <c r="Z156" s="328"/>
      <c r="AA156" s="328"/>
      <c r="AB156" s="328"/>
      <c r="AC156" s="328"/>
      <c r="AD156" s="328"/>
      <c r="AE156" s="328"/>
      <c r="AF156" s="328"/>
      <c r="AG156" s="328"/>
      <c r="AH156" s="328"/>
      <c r="AI156" s="307" t="str">
        <f t="shared" si="38"/>
        <v/>
      </c>
      <c r="AJ156" s="307" t="str">
        <f t="shared" si="35"/>
        <v/>
      </c>
      <c r="AK156" s="307">
        <f t="shared" si="36"/>
        <v>1</v>
      </c>
      <c r="AL156" s="289"/>
      <c r="AM156" s="317">
        <f t="shared" si="37"/>
        <v>1</v>
      </c>
      <c r="AN156" s="317" t="e">
        <f t="shared" si="39"/>
        <v>#REF!</v>
      </c>
      <c r="AO156" s="317" t="e">
        <f t="shared" si="40"/>
        <v>#REF!</v>
      </c>
      <c r="AP156" s="1184" t="e">
        <f t="shared" si="41"/>
        <v>#REF!</v>
      </c>
      <c r="AQ156" s="307">
        <f t="shared" si="34"/>
        <v>0</v>
      </c>
      <c r="AR156" s="307" t="s">
        <v>308</v>
      </c>
    </row>
    <row r="157" spans="1:44" s="292" customFormat="1" ht="15" customHeight="1">
      <c r="A157" s="1745"/>
      <c r="B157" s="1626"/>
      <c r="C157" s="1600"/>
      <c r="D157" s="1600"/>
      <c r="E157" s="1601"/>
      <c r="F157" s="1145"/>
      <c r="H157" s="328"/>
      <c r="I157" s="328"/>
      <c r="J157" s="328"/>
      <c r="K157" s="328"/>
      <c r="L157" s="335"/>
      <c r="M157" s="328"/>
      <c r="N157" s="328"/>
      <c r="O157" s="328"/>
      <c r="P157" s="328"/>
      <c r="Q157" s="328"/>
      <c r="R157" s="328"/>
      <c r="S157" s="328"/>
      <c r="T157" s="342"/>
      <c r="U157" s="342"/>
      <c r="V157" s="342"/>
      <c r="W157" s="328"/>
      <c r="X157" s="1162"/>
      <c r="Y157" s="328"/>
      <c r="Z157" s="328"/>
      <c r="AA157" s="328"/>
      <c r="AB157" s="328"/>
      <c r="AC157" s="328"/>
      <c r="AD157" s="328"/>
      <c r="AE157" s="328"/>
      <c r="AF157" s="328"/>
      <c r="AG157" s="328"/>
      <c r="AH157" s="328"/>
      <c r="AI157" s="307" t="str">
        <f t="shared" si="38"/>
        <v/>
      </c>
      <c r="AJ157" s="307" t="str">
        <f t="shared" si="35"/>
        <v/>
      </c>
      <c r="AK157" s="307">
        <f t="shared" si="36"/>
        <v>1</v>
      </c>
      <c r="AL157" s="289"/>
      <c r="AM157" s="317">
        <f t="shared" si="37"/>
        <v>1</v>
      </c>
      <c r="AN157" s="317" t="e">
        <f t="shared" si="39"/>
        <v>#REF!</v>
      </c>
      <c r="AO157" s="317" t="e">
        <f t="shared" si="40"/>
        <v>#REF!</v>
      </c>
      <c r="AP157" s="1184" t="e">
        <f t="shared" si="41"/>
        <v>#REF!</v>
      </c>
      <c r="AQ157" s="307">
        <f t="shared" si="34"/>
        <v>0</v>
      </c>
      <c r="AR157" s="307" t="s">
        <v>308</v>
      </c>
    </row>
    <row r="158" spans="1:44" s="343" customFormat="1" ht="15" customHeight="1">
      <c r="A158" s="206">
        <v>9</v>
      </c>
      <c r="B158" s="203" t="s">
        <v>298</v>
      </c>
      <c r="C158" s="1743" t="s">
        <v>567</v>
      </c>
      <c r="D158" s="1744"/>
      <c r="E158" s="1744"/>
      <c r="F158" s="204"/>
      <c r="G158" s="339"/>
      <c r="H158" s="339"/>
      <c r="I158" s="339"/>
      <c r="J158" s="339"/>
      <c r="K158" s="339"/>
      <c r="L158" s="339"/>
      <c r="M158" s="339"/>
      <c r="N158" s="339"/>
      <c r="O158" s="339"/>
      <c r="P158" s="339"/>
      <c r="Q158" s="339"/>
      <c r="R158" s="339"/>
      <c r="S158" s="339"/>
      <c r="T158" s="344"/>
      <c r="U158" s="344"/>
      <c r="V158" s="344"/>
      <c r="W158" s="339"/>
      <c r="X158" s="1165"/>
      <c r="Y158" s="339"/>
      <c r="Z158" s="339"/>
      <c r="AA158" s="339"/>
      <c r="AB158" s="339"/>
      <c r="AC158" s="339"/>
      <c r="AD158" s="339"/>
      <c r="AE158" s="339"/>
      <c r="AF158" s="339"/>
      <c r="AG158" s="339"/>
      <c r="AH158" s="339"/>
      <c r="AI158" s="307">
        <f t="shared" si="38"/>
        <v>10</v>
      </c>
      <c r="AJ158" s="307" t="b">
        <f t="shared" si="35"/>
        <v>0</v>
      </c>
      <c r="AK158" s="307">
        <f t="shared" si="36"/>
        <v>1</v>
      </c>
      <c r="AL158" s="289"/>
      <c r="AM158" s="317">
        <f t="shared" si="37"/>
        <v>0</v>
      </c>
      <c r="AN158" s="317">
        <f t="shared" si="39"/>
        <v>0</v>
      </c>
      <c r="AO158" s="317">
        <f t="shared" si="40"/>
        <v>1</v>
      </c>
      <c r="AP158" s="1184" t="e">
        <f t="shared" si="41"/>
        <v>#REF!</v>
      </c>
      <c r="AQ158" s="307" t="str">
        <f t="shared" si="34"/>
        <v xml:space="preserve">Laiko planavimas </v>
      </c>
      <c r="AR158" s="307" t="s">
        <v>308</v>
      </c>
    </row>
    <row r="159" spans="1:44" s="292" customFormat="1" ht="15" customHeight="1">
      <c r="A159" s="1742"/>
      <c r="B159" s="1592" t="s">
        <v>152</v>
      </c>
      <c r="C159" s="1673" t="s">
        <v>566</v>
      </c>
      <c r="D159" s="1674"/>
      <c r="E159" s="1675"/>
      <c r="F159" s="148" t="str">
        <f>IF(AO158=1,"",IF(AJ158=TRUE,$AJ$4,""))</f>
        <v/>
      </c>
      <c r="G159" s="328"/>
      <c r="H159" s="328"/>
      <c r="I159" s="328"/>
      <c r="J159" s="328"/>
      <c r="K159" s="328"/>
      <c r="L159" s="335"/>
      <c r="M159" s="328"/>
      <c r="N159" s="328"/>
      <c r="O159" s="328"/>
      <c r="P159" s="328"/>
      <c r="Q159" s="328"/>
      <c r="R159" s="328"/>
      <c r="S159" s="328"/>
      <c r="T159" s="342"/>
      <c r="U159" s="342"/>
      <c r="V159" s="342"/>
      <c r="W159" s="328"/>
      <c r="X159" s="1162"/>
      <c r="Y159" s="328"/>
      <c r="Z159" s="328"/>
      <c r="AA159" s="328"/>
      <c r="AB159" s="328"/>
      <c r="AC159" s="328"/>
      <c r="AD159" s="328"/>
      <c r="AE159" s="328"/>
      <c r="AF159" s="328"/>
      <c r="AG159" s="328"/>
      <c r="AH159" s="328"/>
      <c r="AI159" s="307" t="str">
        <f t="shared" si="38"/>
        <v/>
      </c>
      <c r="AJ159" s="307" t="str">
        <f t="shared" si="35"/>
        <v/>
      </c>
      <c r="AK159" s="307">
        <f t="shared" si="36"/>
        <v>1</v>
      </c>
      <c r="AL159" s="289"/>
      <c r="AM159" s="317">
        <f t="shared" si="37"/>
        <v>1</v>
      </c>
      <c r="AN159" s="317">
        <f t="shared" si="39"/>
        <v>0</v>
      </c>
      <c r="AO159" s="317">
        <f t="shared" si="40"/>
        <v>1</v>
      </c>
      <c r="AP159" s="1184" t="e">
        <f t="shared" si="41"/>
        <v>#REF!</v>
      </c>
      <c r="AQ159" s="307" t="str">
        <f t="shared" si="34"/>
        <v xml:space="preserve">Kriterijus leidžia pasirinkti ekonomiškai naudingiausią pasiūlymą pagal tiekėjo darbų atlikimo laiku planavimo kokybę. </v>
      </c>
      <c r="AR159" s="307" t="s">
        <v>308</v>
      </c>
    </row>
    <row r="160" spans="1:44" ht="15" customHeight="1">
      <c r="A160" s="1738"/>
      <c r="B160" s="1593"/>
      <c r="C160" s="1676"/>
      <c r="D160" s="1677"/>
      <c r="E160" s="1678"/>
      <c r="F160" s="139"/>
      <c r="H160" s="334"/>
      <c r="I160" s="334"/>
      <c r="J160" s="334"/>
      <c r="K160" s="334"/>
      <c r="L160" s="345"/>
      <c r="M160" s="334"/>
      <c r="N160" s="334"/>
      <c r="O160" s="334"/>
      <c r="P160" s="334"/>
      <c r="Q160" s="334"/>
      <c r="R160" s="334"/>
      <c r="S160" s="334"/>
      <c r="T160" s="334"/>
      <c r="U160" s="334"/>
      <c r="V160" s="334"/>
      <c r="W160" s="334"/>
      <c r="X160" s="1163"/>
      <c r="Y160" s="334"/>
      <c r="Z160" s="334"/>
      <c r="AA160" s="334"/>
      <c r="AB160" s="334"/>
      <c r="AC160" s="334"/>
      <c r="AD160" s="334"/>
      <c r="AE160" s="334"/>
      <c r="AF160" s="334"/>
      <c r="AG160" s="334"/>
      <c r="AH160" s="334"/>
      <c r="AI160" s="307" t="str">
        <f t="shared" si="38"/>
        <v/>
      </c>
      <c r="AJ160" s="307" t="str">
        <f t="shared" si="35"/>
        <v/>
      </c>
      <c r="AK160" s="307">
        <f t="shared" si="36"/>
        <v>1</v>
      </c>
      <c r="AM160" s="317">
        <f t="shared" si="37"/>
        <v>1</v>
      </c>
      <c r="AN160" s="317">
        <f t="shared" si="39"/>
        <v>0</v>
      </c>
      <c r="AO160" s="317">
        <f t="shared" si="40"/>
        <v>1</v>
      </c>
      <c r="AP160" s="1184" t="e">
        <f t="shared" si="41"/>
        <v>#REF!</v>
      </c>
      <c r="AQ160" s="307">
        <f t="shared" si="34"/>
        <v>0</v>
      </c>
      <c r="AR160" s="307" t="s">
        <v>308</v>
      </c>
    </row>
    <row r="161" spans="1:44" ht="3.75" customHeight="1">
      <c r="A161" s="1738"/>
      <c r="B161" s="1594"/>
      <c r="C161" s="1679"/>
      <c r="D161" s="1680"/>
      <c r="E161" s="1681"/>
      <c r="F161" s="139"/>
      <c r="H161" s="334"/>
      <c r="I161" s="334"/>
      <c r="J161" s="334"/>
      <c r="K161" s="334"/>
      <c r="L161" s="345"/>
      <c r="M161" s="334"/>
      <c r="N161" s="334"/>
      <c r="O161" s="334"/>
      <c r="P161" s="334"/>
      <c r="Q161" s="334"/>
      <c r="R161" s="334"/>
      <c r="S161" s="334"/>
      <c r="T161" s="334"/>
      <c r="U161" s="334"/>
      <c r="V161" s="334"/>
      <c r="W161" s="334"/>
      <c r="X161" s="1163"/>
      <c r="Y161" s="334"/>
      <c r="Z161" s="334"/>
      <c r="AA161" s="334"/>
      <c r="AB161" s="334"/>
      <c r="AC161" s="334"/>
      <c r="AD161" s="334"/>
      <c r="AE161" s="334"/>
      <c r="AF161" s="334"/>
      <c r="AG161" s="334"/>
      <c r="AH161" s="334"/>
      <c r="AI161" s="307" t="str">
        <f t="shared" si="38"/>
        <v/>
      </c>
      <c r="AJ161" s="307" t="str">
        <f t="shared" si="35"/>
        <v/>
      </c>
      <c r="AK161" s="307">
        <f t="shared" si="36"/>
        <v>1</v>
      </c>
      <c r="AM161" s="317">
        <f t="shared" si="37"/>
        <v>1</v>
      </c>
      <c r="AN161" s="317">
        <f t="shared" si="39"/>
        <v>0</v>
      </c>
      <c r="AO161" s="317">
        <f t="shared" si="40"/>
        <v>1</v>
      </c>
      <c r="AP161" s="1184" t="e">
        <f t="shared" si="41"/>
        <v>#REF!</v>
      </c>
      <c r="AQ161" s="307">
        <f t="shared" si="34"/>
        <v>0</v>
      </c>
      <c r="AR161" s="307" t="s">
        <v>308</v>
      </c>
    </row>
    <row r="162" spans="1:44" ht="15" customHeight="1">
      <c r="A162" s="1738"/>
      <c r="B162" s="1602" t="s">
        <v>149</v>
      </c>
      <c r="C162" s="1707" t="s">
        <v>299</v>
      </c>
      <c r="D162" s="1707"/>
      <c r="E162" s="1708"/>
      <c r="F162" s="139"/>
      <c r="H162" s="334"/>
      <c r="I162" s="334"/>
      <c r="J162" s="334"/>
      <c r="K162" s="334"/>
      <c r="L162" s="345"/>
      <c r="M162" s="334"/>
      <c r="N162" s="334"/>
      <c r="O162" s="334"/>
      <c r="P162" s="334"/>
      <c r="Q162" s="334"/>
      <c r="R162" s="334"/>
      <c r="S162" s="334"/>
      <c r="T162" s="334"/>
      <c r="U162" s="334"/>
      <c r="V162" s="334"/>
      <c r="W162" s="334"/>
      <c r="X162" s="1163"/>
      <c r="Y162" s="334"/>
      <c r="Z162" s="334"/>
      <c r="AA162" s="334"/>
      <c r="AB162" s="334"/>
      <c r="AC162" s="334"/>
      <c r="AD162" s="334"/>
      <c r="AE162" s="334"/>
      <c r="AF162" s="334"/>
      <c r="AG162" s="334"/>
      <c r="AH162" s="334"/>
      <c r="AI162" s="307" t="str">
        <f t="shared" si="38"/>
        <v/>
      </c>
      <c r="AJ162" s="307" t="str">
        <f t="shared" si="35"/>
        <v/>
      </c>
      <c r="AK162" s="307">
        <f t="shared" si="36"/>
        <v>1</v>
      </c>
      <c r="AM162" s="317">
        <f t="shared" si="37"/>
        <v>1</v>
      </c>
      <c r="AN162" s="317">
        <f t="shared" si="39"/>
        <v>0</v>
      </c>
      <c r="AO162" s="317">
        <f t="shared" si="40"/>
        <v>1</v>
      </c>
      <c r="AP162" s="1184" t="e">
        <f t="shared" si="41"/>
        <v>#REF!</v>
      </c>
      <c r="AQ162" s="307" t="str">
        <f t="shared" si="34"/>
        <v xml:space="preserve">1) Pasirinkimas: </v>
      </c>
      <c r="AR162" s="307" t="s">
        <v>308</v>
      </c>
    </row>
    <row r="163" spans="1:44" ht="15" customHeight="1">
      <c r="A163" s="1738"/>
      <c r="B163" s="1603"/>
      <c r="C163" s="1672" t="s">
        <v>977</v>
      </c>
      <c r="D163" s="1672"/>
      <c r="E163" s="1717"/>
      <c r="F163" s="139"/>
      <c r="H163" s="334"/>
      <c r="I163" s="334"/>
      <c r="J163" s="334"/>
      <c r="K163" s="334"/>
      <c r="L163" s="345"/>
      <c r="M163" s="334"/>
      <c r="N163" s="334"/>
      <c r="O163" s="334"/>
      <c r="P163" s="334"/>
      <c r="Q163" s="334"/>
      <c r="R163" s="334"/>
      <c r="S163" s="334"/>
      <c r="T163" s="334"/>
      <c r="U163" s="334"/>
      <c r="V163" s="334"/>
      <c r="W163" s="334"/>
      <c r="X163" s="1163"/>
      <c r="Y163" s="334"/>
      <c r="Z163" s="334"/>
      <c r="AA163" s="334"/>
      <c r="AB163" s="334"/>
      <c r="AC163" s="334"/>
      <c r="AD163" s="334"/>
      <c r="AE163" s="334"/>
      <c r="AF163" s="334"/>
      <c r="AG163" s="334"/>
      <c r="AH163" s="334"/>
      <c r="AI163" s="307" t="str">
        <f t="shared" si="38"/>
        <v/>
      </c>
      <c r="AJ163" s="307" t="str">
        <f t="shared" si="35"/>
        <v/>
      </c>
      <c r="AK163" s="307">
        <f t="shared" si="36"/>
        <v>1</v>
      </c>
      <c r="AM163" s="317">
        <f t="shared" si="37"/>
        <v>1</v>
      </c>
      <c r="AN163" s="317">
        <f t="shared" si="39"/>
        <v>0</v>
      </c>
      <c r="AO163" s="317">
        <f t="shared" si="40"/>
        <v>1</v>
      </c>
      <c r="AP163" s="1184" t="e">
        <f t="shared" si="41"/>
        <v>#REF!</v>
      </c>
      <c r="AQ163" s="307" t="str">
        <f t="shared" si="34"/>
        <v>Šį kriterijų rekomenduojama rinktis perkant didelės apimties, ilgai trunkančius, sudėtingus savo specifika darbus (pvz.: kelių pastatų statyba tuo pačiu metu; didelio pastato rekonstrukcija, nenutraukiant veiklos šalia esančiuose korpusuose) naujos statybos ir rekonstrukcijos atvejais. Taip pat rekomenduojama pasirinkti šį vertinimo kriterijų, kai pasirenkamas Statybos darbų trukmės vertinimo kriterijus.</v>
      </c>
      <c r="AR163" s="307" t="s">
        <v>308</v>
      </c>
    </row>
    <row r="164" spans="1:44" ht="15" customHeight="1">
      <c r="A164" s="1738"/>
      <c r="B164" s="1603"/>
      <c r="C164" s="1672"/>
      <c r="D164" s="1672"/>
      <c r="E164" s="1717"/>
      <c r="F164" s="139"/>
      <c r="H164" s="334"/>
      <c r="I164" s="334"/>
      <c r="J164" s="334"/>
      <c r="K164" s="334"/>
      <c r="L164" s="345"/>
      <c r="M164" s="334"/>
      <c r="N164" s="334"/>
      <c r="O164" s="334"/>
      <c r="P164" s="334"/>
      <c r="Q164" s="334"/>
      <c r="R164" s="334"/>
      <c r="S164" s="334"/>
      <c r="T164" s="334"/>
      <c r="U164" s="334"/>
      <c r="V164" s="334"/>
      <c r="W164" s="334"/>
      <c r="X164" s="1163"/>
      <c r="Y164" s="334"/>
      <c r="Z164" s="334"/>
      <c r="AA164" s="334"/>
      <c r="AB164" s="334"/>
      <c r="AC164" s="334"/>
      <c r="AD164" s="334"/>
      <c r="AE164" s="334"/>
      <c r="AF164" s="334"/>
      <c r="AG164" s="334"/>
      <c r="AH164" s="334"/>
      <c r="AI164" s="307" t="str">
        <f t="shared" si="38"/>
        <v/>
      </c>
      <c r="AJ164" s="307" t="str">
        <f t="shared" si="35"/>
        <v/>
      </c>
      <c r="AK164" s="307">
        <f t="shared" si="36"/>
        <v>1</v>
      </c>
      <c r="AM164" s="317">
        <f t="shared" si="37"/>
        <v>1</v>
      </c>
      <c r="AN164" s="317">
        <f t="shared" si="39"/>
        <v>0</v>
      </c>
      <c r="AO164" s="317">
        <f t="shared" si="40"/>
        <v>1</v>
      </c>
      <c r="AP164" s="1184" t="e">
        <f t="shared" si="41"/>
        <v>#REF!</v>
      </c>
      <c r="AQ164" s="307">
        <f t="shared" si="34"/>
        <v>0</v>
      </c>
      <c r="AR164" s="307" t="s">
        <v>308</v>
      </c>
    </row>
    <row r="165" spans="1:44" ht="34.5" customHeight="1">
      <c r="A165" s="1738"/>
      <c r="B165" s="1603"/>
      <c r="C165" s="1718"/>
      <c r="D165" s="1718"/>
      <c r="E165" s="1719"/>
      <c r="F165" s="139"/>
      <c r="H165" s="334"/>
      <c r="I165" s="334"/>
      <c r="J165" s="334"/>
      <c r="K165" s="334"/>
      <c r="L165" s="345"/>
      <c r="M165" s="334"/>
      <c r="N165" s="334"/>
      <c r="O165" s="334"/>
      <c r="P165" s="334"/>
      <c r="Q165" s="334"/>
      <c r="R165" s="334"/>
      <c r="S165" s="334"/>
      <c r="T165" s="334"/>
      <c r="U165" s="334"/>
      <c r="V165" s="334"/>
      <c r="W165" s="334"/>
      <c r="X165" s="1163"/>
      <c r="Y165" s="334"/>
      <c r="Z165" s="334"/>
      <c r="AA165" s="334"/>
      <c r="AB165" s="334"/>
      <c r="AC165" s="334"/>
      <c r="AD165" s="334"/>
      <c r="AE165" s="334"/>
      <c r="AF165" s="334"/>
      <c r="AG165" s="334"/>
      <c r="AH165" s="334"/>
      <c r="AI165" s="307" t="str">
        <f t="shared" si="38"/>
        <v/>
      </c>
      <c r="AJ165" s="307" t="str">
        <f t="shared" si="35"/>
        <v/>
      </c>
      <c r="AK165" s="307">
        <f t="shared" si="36"/>
        <v>1</v>
      </c>
      <c r="AM165" s="317">
        <f t="shared" si="37"/>
        <v>1</v>
      </c>
      <c r="AN165" s="317">
        <f t="shared" si="39"/>
        <v>0</v>
      </c>
      <c r="AO165" s="317">
        <f t="shared" si="40"/>
        <v>1</v>
      </c>
      <c r="AP165" s="1184" t="e">
        <f t="shared" si="41"/>
        <v>#REF!</v>
      </c>
      <c r="AQ165" s="307">
        <f t="shared" si="34"/>
        <v>0</v>
      </c>
      <c r="AR165" s="307" t="s">
        <v>308</v>
      </c>
    </row>
    <row r="166" spans="1:44" ht="15" customHeight="1">
      <c r="A166" s="1738"/>
      <c r="B166" s="1603"/>
      <c r="C166" s="1720" t="s">
        <v>859</v>
      </c>
      <c r="D166" s="1721"/>
      <c r="E166" s="1708"/>
      <c r="F166" s="139"/>
      <c r="H166" s="334"/>
      <c r="I166" s="334"/>
      <c r="J166" s="334"/>
      <c r="K166" s="334"/>
      <c r="L166" s="345"/>
      <c r="M166" s="334"/>
      <c r="N166" s="334"/>
      <c r="O166" s="334"/>
      <c r="P166" s="334"/>
      <c r="Q166" s="334"/>
      <c r="R166" s="334"/>
      <c r="S166" s="334"/>
      <c r="T166" s="334"/>
      <c r="U166" s="334"/>
      <c r="V166" s="334"/>
      <c r="W166" s="334"/>
      <c r="X166" s="1163"/>
      <c r="Y166" s="334"/>
      <c r="Z166" s="334"/>
      <c r="AA166" s="334"/>
      <c r="AB166" s="334"/>
      <c r="AC166" s="334"/>
      <c r="AD166" s="334"/>
      <c r="AE166" s="334"/>
      <c r="AF166" s="334"/>
      <c r="AG166" s="334"/>
      <c r="AH166" s="334"/>
      <c r="AI166" s="307" t="str">
        <f t="shared" si="38"/>
        <v/>
      </c>
      <c r="AJ166" s="307" t="str">
        <f t="shared" si="35"/>
        <v/>
      </c>
      <c r="AK166" s="307">
        <f t="shared" si="36"/>
        <v>1</v>
      </c>
      <c r="AM166" s="317">
        <f t="shared" si="37"/>
        <v>1</v>
      </c>
      <c r="AN166" s="317">
        <f t="shared" si="39"/>
        <v>0</v>
      </c>
      <c r="AO166" s="317">
        <f t="shared" si="40"/>
        <v>1</v>
      </c>
      <c r="AP166" s="1184" t="e">
        <f t="shared" si="41"/>
        <v>#REF!</v>
      </c>
      <c r="AQ166" s="307" t="str">
        <f t="shared" si="34"/>
        <v>Kadangi vertinimas yra ekspertinis, PO turi turėti specialistų, gebėsiančių atlikti vertinimą, t. y. turinčių reikalingų rangos darbų planavimo ir organizavimo žinių ir (ar) patirties.</v>
      </c>
      <c r="AR166" s="307" t="s">
        <v>308</v>
      </c>
    </row>
    <row r="167" spans="1:44" ht="15" customHeight="1">
      <c r="A167" s="1738"/>
      <c r="B167" s="1603"/>
      <c r="C167" s="1722"/>
      <c r="D167" s="1718"/>
      <c r="E167" s="1719"/>
      <c r="F167" s="139"/>
      <c r="H167" s="334"/>
      <c r="I167" s="334"/>
      <c r="J167" s="334"/>
      <c r="K167" s="334"/>
      <c r="L167" s="345"/>
      <c r="M167" s="334"/>
      <c r="N167" s="334"/>
      <c r="O167" s="334"/>
      <c r="P167" s="334"/>
      <c r="Q167" s="334"/>
      <c r="R167" s="334"/>
      <c r="S167" s="334"/>
      <c r="T167" s="334"/>
      <c r="U167" s="334"/>
      <c r="V167" s="334"/>
      <c r="W167" s="334"/>
      <c r="X167" s="1163"/>
      <c r="Y167" s="334"/>
      <c r="Z167" s="334"/>
      <c r="AA167" s="334"/>
      <c r="AB167" s="334"/>
      <c r="AC167" s="334"/>
      <c r="AD167" s="334"/>
      <c r="AE167" s="334"/>
      <c r="AF167" s="334"/>
      <c r="AG167" s="334"/>
      <c r="AH167" s="334"/>
      <c r="AI167" s="307" t="str">
        <f t="shared" si="38"/>
        <v/>
      </c>
      <c r="AJ167" s="307" t="str">
        <f t="shared" si="35"/>
        <v/>
      </c>
      <c r="AK167" s="307">
        <f t="shared" si="36"/>
        <v>1</v>
      </c>
      <c r="AM167" s="317">
        <f t="shared" si="37"/>
        <v>1</v>
      </c>
      <c r="AN167" s="317">
        <f t="shared" si="39"/>
        <v>0</v>
      </c>
      <c r="AO167" s="317">
        <f t="shared" si="40"/>
        <v>1</v>
      </c>
      <c r="AP167" s="1184" t="e">
        <f t="shared" si="41"/>
        <v>#REF!</v>
      </c>
      <c r="AQ167" s="307">
        <f t="shared" si="34"/>
        <v>0</v>
      </c>
      <c r="AR167" s="307" t="s">
        <v>308</v>
      </c>
    </row>
    <row r="168" spans="1:44" ht="15" customHeight="1">
      <c r="A168" s="1738"/>
      <c r="B168" s="1603"/>
      <c r="C168" s="1723" t="s">
        <v>860</v>
      </c>
      <c r="D168" s="1721"/>
      <c r="E168" s="1708"/>
      <c r="F168" s="139"/>
      <c r="H168" s="334"/>
      <c r="I168" s="334"/>
      <c r="J168" s="334"/>
      <c r="K168" s="334"/>
      <c r="L168" s="345"/>
      <c r="M168" s="334"/>
      <c r="N168" s="334"/>
      <c r="O168" s="334"/>
      <c r="P168" s="334"/>
      <c r="Q168" s="334"/>
      <c r="R168" s="334"/>
      <c r="S168" s="334"/>
      <c r="T168" s="334"/>
      <c r="U168" s="334"/>
      <c r="V168" s="334"/>
      <c r="W168" s="334"/>
      <c r="X168" s="1163"/>
      <c r="Y168" s="334"/>
      <c r="Z168" s="334"/>
      <c r="AA168" s="334"/>
      <c r="AB168" s="334"/>
      <c r="AC168" s="334"/>
      <c r="AD168" s="334"/>
      <c r="AE168" s="334"/>
      <c r="AF168" s="334"/>
      <c r="AG168" s="334"/>
      <c r="AH168" s="334"/>
      <c r="AI168" s="307" t="str">
        <f t="shared" si="38"/>
        <v/>
      </c>
      <c r="AJ168" s="307" t="str">
        <f t="shared" si="35"/>
        <v/>
      </c>
      <c r="AK168" s="307">
        <f t="shared" si="36"/>
        <v>1</v>
      </c>
      <c r="AM168" s="317">
        <f t="shared" si="37"/>
        <v>1</v>
      </c>
      <c r="AN168" s="317">
        <f t="shared" si="39"/>
        <v>0</v>
      </c>
      <c r="AO168" s="317">
        <f t="shared" si="40"/>
        <v>1</v>
      </c>
      <c r="AP168" s="1184" t="e">
        <f t="shared" si="41"/>
        <v>#REF!</v>
      </c>
      <c r="AQ168" s="307" t="str">
        <f t="shared" si="34"/>
        <v xml:space="preserve">2) Rekomenduojama pirkimo dokumentuose nurodyti, kad pasiūlyme tiekėjas pateiktų darbų grafiką, kuriame įvertinus darbų specifiką būtų efektyviai suplanuoti darbų procesai (nurodomi tarpiniai terminai, personalo ir technikos resursai, įvertintas darbų atlikimo eiliškumas ir sezoniškumas); </v>
      </c>
      <c r="AR168" s="307" t="s">
        <v>308</v>
      </c>
    </row>
    <row r="169" spans="1:44" ht="15" customHeight="1">
      <c r="A169" s="1738"/>
      <c r="B169" s="1603"/>
      <c r="C169" s="1672"/>
      <c r="D169" s="1672"/>
      <c r="E169" s="1717"/>
      <c r="F169" s="139"/>
      <c r="H169" s="334"/>
      <c r="I169" s="334"/>
      <c r="J169" s="334"/>
      <c r="K169" s="334"/>
      <c r="L169" s="345"/>
      <c r="M169" s="334"/>
      <c r="N169" s="334"/>
      <c r="O169" s="334"/>
      <c r="P169" s="334"/>
      <c r="Q169" s="334"/>
      <c r="R169" s="334"/>
      <c r="S169" s="334"/>
      <c r="T169" s="334"/>
      <c r="U169" s="334"/>
      <c r="V169" s="334"/>
      <c r="W169" s="334"/>
      <c r="X169" s="1163"/>
      <c r="Y169" s="334"/>
      <c r="Z169" s="334"/>
      <c r="AA169" s="334"/>
      <c r="AB169" s="334"/>
      <c r="AC169" s="334"/>
      <c r="AD169" s="334"/>
      <c r="AE169" s="334"/>
      <c r="AF169" s="334"/>
      <c r="AG169" s="334"/>
      <c r="AH169" s="334"/>
      <c r="AI169" s="307" t="str">
        <f t="shared" si="38"/>
        <v/>
      </c>
      <c r="AJ169" s="307" t="str">
        <f t="shared" si="35"/>
        <v/>
      </c>
      <c r="AK169" s="307">
        <f t="shared" si="36"/>
        <v>1</v>
      </c>
      <c r="AM169" s="317">
        <f t="shared" si="37"/>
        <v>1</v>
      </c>
      <c r="AN169" s="317">
        <f t="shared" si="39"/>
        <v>0</v>
      </c>
      <c r="AO169" s="317">
        <f t="shared" si="40"/>
        <v>1</v>
      </c>
      <c r="AP169" s="1184" t="e">
        <f t="shared" si="41"/>
        <v>#REF!</v>
      </c>
      <c r="AQ169" s="307">
        <f t="shared" si="34"/>
        <v>0</v>
      </c>
      <c r="AR169" s="307" t="s">
        <v>308</v>
      </c>
    </row>
    <row r="170" spans="1:44" ht="15" customHeight="1">
      <c r="A170" s="1738"/>
      <c r="B170" s="1603"/>
      <c r="C170" s="1672"/>
      <c r="D170" s="1672"/>
      <c r="E170" s="1717"/>
      <c r="F170" s="139"/>
      <c r="H170" s="334"/>
      <c r="I170" s="334"/>
      <c r="J170" s="334"/>
      <c r="K170" s="334"/>
      <c r="L170" s="345"/>
      <c r="M170" s="334"/>
      <c r="N170" s="334"/>
      <c r="O170" s="334"/>
      <c r="P170" s="334"/>
      <c r="Q170" s="334"/>
      <c r="R170" s="334"/>
      <c r="S170" s="334"/>
      <c r="T170" s="334"/>
      <c r="U170" s="334"/>
      <c r="V170" s="334"/>
      <c r="W170" s="334"/>
      <c r="X170" s="1163"/>
      <c r="Y170" s="334"/>
      <c r="Z170" s="334"/>
      <c r="AA170" s="334"/>
      <c r="AB170" s="334"/>
      <c r="AC170" s="334"/>
      <c r="AD170" s="334"/>
      <c r="AE170" s="334"/>
      <c r="AF170" s="334"/>
      <c r="AG170" s="334"/>
      <c r="AH170" s="334"/>
      <c r="AI170" s="307" t="str">
        <f t="shared" si="38"/>
        <v/>
      </c>
      <c r="AJ170" s="307" t="str">
        <f t="shared" si="35"/>
        <v/>
      </c>
      <c r="AK170" s="307">
        <f t="shared" si="36"/>
        <v>1</v>
      </c>
      <c r="AM170" s="317">
        <f t="shared" si="37"/>
        <v>1</v>
      </c>
      <c r="AN170" s="317">
        <f t="shared" si="39"/>
        <v>0</v>
      </c>
      <c r="AO170" s="317">
        <f t="shared" si="40"/>
        <v>1</v>
      </c>
      <c r="AP170" s="1184" t="e">
        <f t="shared" si="41"/>
        <v>#REF!</v>
      </c>
      <c r="AQ170" s="307">
        <f t="shared" si="34"/>
        <v>0</v>
      </c>
      <c r="AR170" s="307" t="s">
        <v>308</v>
      </c>
    </row>
    <row r="171" spans="1:44" ht="15" customHeight="1">
      <c r="A171" s="1738"/>
      <c r="B171" s="1603"/>
      <c r="C171" s="1732" t="s">
        <v>1085</v>
      </c>
      <c r="D171" s="1733"/>
      <c r="E171" s="1734"/>
      <c r="F171" s="139"/>
      <c r="H171" s="334"/>
      <c r="I171" s="334"/>
      <c r="J171" s="334"/>
      <c r="K171" s="334"/>
      <c r="L171" s="345"/>
      <c r="M171" s="334"/>
      <c r="N171" s="334"/>
      <c r="O171" s="334"/>
      <c r="P171" s="334"/>
      <c r="Q171" s="334"/>
      <c r="R171" s="334"/>
      <c r="S171" s="334"/>
      <c r="T171" s="334"/>
      <c r="U171" s="334"/>
      <c r="V171" s="334"/>
      <c r="W171" s="334"/>
      <c r="X171" s="1163"/>
      <c r="Y171" s="334"/>
      <c r="Z171" s="334"/>
      <c r="AA171" s="334"/>
      <c r="AB171" s="334"/>
      <c r="AC171" s="334"/>
      <c r="AD171" s="334"/>
      <c r="AE171" s="334"/>
      <c r="AF171" s="334"/>
      <c r="AG171" s="334"/>
      <c r="AH171" s="334"/>
      <c r="AI171" s="307" t="str">
        <f t="shared" si="38"/>
        <v/>
      </c>
      <c r="AJ171" s="307" t="str">
        <f t="shared" si="35"/>
        <v/>
      </c>
      <c r="AK171" s="307">
        <f t="shared" si="36"/>
        <v>1</v>
      </c>
      <c r="AM171" s="317">
        <f t="shared" si="37"/>
        <v>1</v>
      </c>
      <c r="AN171" s="317">
        <f t="shared" si="39"/>
        <v>0</v>
      </c>
      <c r="AO171" s="317">
        <f t="shared" si="40"/>
        <v>1</v>
      </c>
      <c r="AP171" s="1184" t="e">
        <f t="shared" si="41"/>
        <v>#REF!</v>
      </c>
      <c r="AQ171" s="307" t="str">
        <f t="shared" si="34"/>
        <v>3) Sutarties projekte ir atitinkamai sutartyje siūlome numatyti, kad nenumatomas darbų atlikimo pratęsimas, tačiau esant pagrįstoms ir nuo rangovo nepriklausančioms aplinkybėms sutarties vykdymas galėtų būti stabdomas. Rekomenduojame, pirkimo dokumentuose ir sutarties projekte aiškiai nustatyti nepriklausančias nuo rangovo aplinkybes, kurioms esant sutartis gali būti stabdoma. Atkreipiamas dėmesys ir į tai, kad esant poreikiui gali būti stabdomas visos (stabdymo metu likusios) sutarties vykdymas. Tais atvejais, kai nenumatytos ir nuo rangovo nepriklausančios aplinkybės yra susijusios su sutarties vykdymo dalimi, turi būti įvertintas ir atliktas sutarties vykdymo grafiko patikslinimas (pirmiau atliekant darbus, kurie  nėra susiję su atsiradusiomis nuo rangovo nepriklausančiomis aplinkybėmis, o vėliau, šioms aplinkybėms išnykus, atliekami tie darbai, kurie buvo su jomis susijusios, tačiau per tą patį terminą, per kurį rangovas įsipareigojo atlikti darbus).</v>
      </c>
      <c r="AR171" s="307" t="s">
        <v>308</v>
      </c>
    </row>
    <row r="172" spans="1:44" ht="120" customHeight="1">
      <c r="A172" s="1738"/>
      <c r="B172" s="1603"/>
      <c r="C172" s="1735"/>
      <c r="D172" s="1736"/>
      <c r="E172" s="1737"/>
      <c r="F172" s="139"/>
      <c r="H172" s="334"/>
      <c r="I172" s="334"/>
      <c r="J172" s="334"/>
      <c r="K172" s="334"/>
      <c r="L172" s="345"/>
      <c r="M172" s="334"/>
      <c r="N172" s="334"/>
      <c r="O172" s="334"/>
      <c r="P172" s="334"/>
      <c r="Q172" s="334"/>
      <c r="R172" s="334"/>
      <c r="S172" s="334"/>
      <c r="T172" s="334"/>
      <c r="U172" s="334"/>
      <c r="V172" s="334"/>
      <c r="W172" s="334"/>
      <c r="X172" s="1163"/>
      <c r="Y172" s="334"/>
      <c r="Z172" s="334"/>
      <c r="AA172" s="334"/>
      <c r="AB172" s="334"/>
      <c r="AC172" s="334"/>
      <c r="AD172" s="334"/>
      <c r="AE172" s="334"/>
      <c r="AF172" s="334"/>
      <c r="AG172" s="334"/>
      <c r="AH172" s="334"/>
      <c r="AI172" s="307" t="str">
        <f t="shared" si="38"/>
        <v/>
      </c>
      <c r="AJ172" s="307" t="str">
        <f t="shared" si="35"/>
        <v/>
      </c>
      <c r="AK172" s="307">
        <f t="shared" si="36"/>
        <v>1</v>
      </c>
      <c r="AM172" s="317">
        <f t="shared" si="37"/>
        <v>1</v>
      </c>
      <c r="AN172" s="317">
        <f t="shared" si="39"/>
        <v>0</v>
      </c>
      <c r="AO172" s="317">
        <f t="shared" si="40"/>
        <v>1</v>
      </c>
      <c r="AP172" s="1184" t="e">
        <f t="shared" si="41"/>
        <v>#REF!</v>
      </c>
      <c r="AQ172" s="307">
        <f t="shared" si="34"/>
        <v>0</v>
      </c>
      <c r="AR172" s="307" t="s">
        <v>308</v>
      </c>
    </row>
    <row r="173" spans="1:44" s="292" customFormat="1" ht="15" customHeight="1">
      <c r="A173" s="140">
        <f>A158+1</f>
        <v>10</v>
      </c>
      <c r="B173" s="138" t="s">
        <v>298</v>
      </c>
      <c r="C173" s="1612" t="s">
        <v>117</v>
      </c>
      <c r="D173" s="1613"/>
      <c r="E173" s="1613"/>
      <c r="F173" s="147"/>
      <c r="G173" s="328"/>
      <c r="H173" s="328"/>
      <c r="I173" s="328"/>
      <c r="J173" s="328"/>
      <c r="K173" s="328"/>
      <c r="L173" s="335"/>
      <c r="M173" s="328"/>
      <c r="N173" s="328"/>
      <c r="O173" s="328"/>
      <c r="P173" s="328"/>
      <c r="Q173" s="328"/>
      <c r="R173" s="328"/>
      <c r="S173" s="328"/>
      <c r="T173" s="342"/>
      <c r="U173" s="342"/>
      <c r="V173" s="342"/>
      <c r="W173" s="328"/>
      <c r="X173" s="1162"/>
      <c r="Y173" s="328"/>
      <c r="Z173" s="328"/>
      <c r="AA173" s="328"/>
      <c r="AB173" s="328"/>
      <c r="AC173" s="328"/>
      <c r="AD173" s="328"/>
      <c r="AE173" s="328"/>
      <c r="AF173" s="328"/>
      <c r="AG173" s="328"/>
      <c r="AH173" s="328"/>
      <c r="AI173" s="307">
        <f t="shared" si="38"/>
        <v>11</v>
      </c>
      <c r="AJ173" s="307" t="b">
        <f t="shared" si="35"/>
        <v>0</v>
      </c>
      <c r="AK173" s="307">
        <f t="shared" si="36"/>
        <v>1</v>
      </c>
      <c r="AL173" s="289"/>
      <c r="AM173" s="317">
        <f t="shared" si="37"/>
        <v>0</v>
      </c>
      <c r="AN173" s="317">
        <f t="shared" si="39"/>
        <v>0</v>
      </c>
      <c r="AO173" s="317">
        <f t="shared" si="40"/>
        <v>1</v>
      </c>
      <c r="AP173" s="1184" t="e">
        <f t="shared" si="41"/>
        <v>#REF!</v>
      </c>
      <c r="AQ173" s="307" t="str">
        <f t="shared" si="34"/>
        <v>Įrangos garantija</v>
      </c>
      <c r="AR173" s="307" t="s">
        <v>308</v>
      </c>
    </row>
    <row r="174" spans="1:44" s="292" customFormat="1" ht="15" customHeight="1">
      <c r="A174" s="200"/>
      <c r="B174" s="1692" t="s">
        <v>152</v>
      </c>
      <c r="C174" s="1724" t="s">
        <v>568</v>
      </c>
      <c r="D174" s="1725"/>
      <c r="E174" s="1725"/>
      <c r="F174" s="148" t="str">
        <f>IF(AO173=1,"",IF(AJ173=TRUE,$AJ$4,""))</f>
        <v/>
      </c>
      <c r="G174" s="328"/>
      <c r="H174" s="328"/>
      <c r="I174" s="328"/>
      <c r="J174" s="328"/>
      <c r="K174" s="328"/>
      <c r="L174" s="335"/>
      <c r="M174" s="328"/>
      <c r="N174" s="328"/>
      <c r="O174" s="328"/>
      <c r="P174" s="328"/>
      <c r="Q174" s="328"/>
      <c r="R174" s="328"/>
      <c r="S174" s="328"/>
      <c r="T174" s="342"/>
      <c r="U174" s="342"/>
      <c r="V174" s="342"/>
      <c r="W174" s="328"/>
      <c r="X174" s="1162"/>
      <c r="Y174" s="328"/>
      <c r="Z174" s="328"/>
      <c r="AA174" s="328"/>
      <c r="AB174" s="328"/>
      <c r="AC174" s="328"/>
      <c r="AD174" s="328"/>
      <c r="AE174" s="328"/>
      <c r="AF174" s="328"/>
      <c r="AG174" s="328"/>
      <c r="AH174" s="328"/>
      <c r="AI174" s="307" t="str">
        <f t="shared" si="38"/>
        <v/>
      </c>
      <c r="AJ174" s="307" t="str">
        <f t="shared" si="35"/>
        <v/>
      </c>
      <c r="AK174" s="307">
        <f t="shared" si="36"/>
        <v>1</v>
      </c>
      <c r="AL174" s="289"/>
      <c r="AM174" s="317">
        <f t="shared" si="37"/>
        <v>1</v>
      </c>
      <c r="AN174" s="317">
        <f t="shared" si="39"/>
        <v>0</v>
      </c>
      <c r="AO174" s="317">
        <f t="shared" si="40"/>
        <v>1</v>
      </c>
      <c r="AP174" s="1184" t="e">
        <f t="shared" si="41"/>
        <v>#REF!</v>
      </c>
      <c r="AQ174" s="307" t="str">
        <f t="shared" si="34"/>
        <v>Įrangos garantijos kriterijus skirtas pasirinkti ekonomiškai naudingiausią pasiūlymą pagal tiekėjo suteikiamą garantiją įrangai. Šis kriterijus naudotinas dėl įrangos, įrenginio, gaminio ar kito perkamo produkto garantijos.</v>
      </c>
      <c r="AR174" s="307" t="s">
        <v>308</v>
      </c>
    </row>
    <row r="175" spans="1:44" ht="15" customHeight="1">
      <c r="A175" s="201"/>
      <c r="B175" s="1693"/>
      <c r="C175" s="1726"/>
      <c r="D175" s="1727"/>
      <c r="E175" s="1728"/>
      <c r="F175" s="139"/>
      <c r="H175" s="334"/>
      <c r="I175" s="334"/>
      <c r="J175" s="334"/>
      <c r="K175" s="334"/>
      <c r="L175" s="345"/>
      <c r="M175" s="334"/>
      <c r="N175" s="334"/>
      <c r="O175" s="334"/>
      <c r="P175" s="334"/>
      <c r="Q175" s="334"/>
      <c r="R175" s="334"/>
      <c r="S175" s="334"/>
      <c r="T175" s="334"/>
      <c r="U175" s="334"/>
      <c r="V175" s="334"/>
      <c r="W175" s="334"/>
      <c r="X175" s="1163"/>
      <c r="Y175" s="334"/>
      <c r="Z175" s="334"/>
      <c r="AA175" s="334"/>
      <c r="AB175" s="334"/>
      <c r="AC175" s="334"/>
      <c r="AD175" s="334"/>
      <c r="AE175" s="334"/>
      <c r="AF175" s="334"/>
      <c r="AG175" s="334"/>
      <c r="AH175" s="334"/>
      <c r="AI175" s="307" t="str">
        <f t="shared" si="38"/>
        <v/>
      </c>
      <c r="AJ175" s="307" t="str">
        <f t="shared" si="35"/>
        <v/>
      </c>
      <c r="AK175" s="307">
        <f t="shared" si="36"/>
        <v>1</v>
      </c>
      <c r="AM175" s="317">
        <f t="shared" si="37"/>
        <v>1</v>
      </c>
      <c r="AN175" s="317">
        <f t="shared" si="39"/>
        <v>0</v>
      </c>
      <c r="AO175" s="317">
        <f t="shared" si="40"/>
        <v>1</v>
      </c>
      <c r="AP175" s="1184" t="e">
        <f t="shared" si="41"/>
        <v>#REF!</v>
      </c>
      <c r="AQ175" s="307">
        <f t="shared" si="34"/>
        <v>0</v>
      </c>
      <c r="AR175" s="307" t="s">
        <v>308</v>
      </c>
    </row>
    <row r="176" spans="1:44" ht="15" customHeight="1">
      <c r="A176" s="201"/>
      <c r="B176" s="1694"/>
      <c r="C176" s="1729"/>
      <c r="D176" s="1730"/>
      <c r="E176" s="1731"/>
      <c r="F176" s="139"/>
      <c r="H176" s="334"/>
      <c r="I176" s="334"/>
      <c r="J176" s="334"/>
      <c r="K176" s="334"/>
      <c r="L176" s="345"/>
      <c r="M176" s="334"/>
      <c r="N176" s="334"/>
      <c r="O176" s="334"/>
      <c r="P176" s="334"/>
      <c r="Q176" s="334"/>
      <c r="R176" s="334"/>
      <c r="S176" s="334"/>
      <c r="T176" s="334"/>
      <c r="U176" s="334"/>
      <c r="V176" s="334"/>
      <c r="W176" s="334"/>
      <c r="X176" s="1163"/>
      <c r="Y176" s="334"/>
      <c r="Z176" s="334"/>
      <c r="AA176" s="334"/>
      <c r="AB176" s="334"/>
      <c r="AC176" s="334"/>
      <c r="AD176" s="334"/>
      <c r="AE176" s="334"/>
      <c r="AF176" s="334"/>
      <c r="AG176" s="334"/>
      <c r="AH176" s="334"/>
      <c r="AI176" s="307" t="str">
        <f t="shared" si="38"/>
        <v/>
      </c>
      <c r="AJ176" s="307" t="str">
        <f t="shared" si="35"/>
        <v/>
      </c>
      <c r="AK176" s="307">
        <f t="shared" si="36"/>
        <v>1</v>
      </c>
      <c r="AM176" s="317">
        <f t="shared" si="37"/>
        <v>1</v>
      </c>
      <c r="AN176" s="317">
        <f t="shared" si="39"/>
        <v>0</v>
      </c>
      <c r="AO176" s="317">
        <f t="shared" si="40"/>
        <v>1</v>
      </c>
      <c r="AP176" s="1184" t="e">
        <f t="shared" si="41"/>
        <v>#REF!</v>
      </c>
      <c r="AQ176" s="307">
        <f t="shared" si="34"/>
        <v>0</v>
      </c>
      <c r="AR176" s="307" t="s">
        <v>308</v>
      </c>
    </row>
    <row r="177" spans="1:44" ht="15" customHeight="1">
      <c r="A177" s="201"/>
      <c r="B177" s="1690" t="s">
        <v>149</v>
      </c>
      <c r="C177" s="1784" t="s">
        <v>299</v>
      </c>
      <c r="D177" s="1784"/>
      <c r="E177" s="1785"/>
      <c r="F177" s="139"/>
      <c r="H177" s="334"/>
      <c r="I177" s="334"/>
      <c r="J177" s="334"/>
      <c r="K177" s="334"/>
      <c r="L177" s="345"/>
      <c r="M177" s="334"/>
      <c r="N177" s="334"/>
      <c r="O177" s="334"/>
      <c r="P177" s="334"/>
      <c r="Q177" s="334"/>
      <c r="R177" s="334"/>
      <c r="S177" s="334"/>
      <c r="T177" s="334"/>
      <c r="U177" s="334"/>
      <c r="V177" s="334"/>
      <c r="W177" s="334"/>
      <c r="X177" s="1163"/>
      <c r="Y177" s="334"/>
      <c r="Z177" s="334"/>
      <c r="AA177" s="334"/>
      <c r="AB177" s="334"/>
      <c r="AC177" s="334"/>
      <c r="AD177" s="334"/>
      <c r="AE177" s="334"/>
      <c r="AF177" s="334"/>
      <c r="AG177" s="334"/>
      <c r="AH177" s="334"/>
      <c r="AI177" s="307" t="str">
        <f t="shared" si="38"/>
        <v/>
      </c>
      <c r="AJ177" s="307" t="str">
        <f t="shared" si="35"/>
        <v/>
      </c>
      <c r="AK177" s="307">
        <f t="shared" si="36"/>
        <v>1</v>
      </c>
      <c r="AM177" s="317">
        <f t="shared" si="37"/>
        <v>1</v>
      </c>
      <c r="AN177" s="317">
        <f t="shared" si="39"/>
        <v>0</v>
      </c>
      <c r="AO177" s="317">
        <f t="shared" si="40"/>
        <v>1</v>
      </c>
      <c r="AP177" s="1184" t="e">
        <f t="shared" si="41"/>
        <v>#REF!</v>
      </c>
      <c r="AQ177" s="307" t="str">
        <f t="shared" si="34"/>
        <v xml:space="preserve">1) Pasirinkimas: </v>
      </c>
      <c r="AR177" s="307" t="s">
        <v>308</v>
      </c>
    </row>
    <row r="178" spans="1:44" ht="15" customHeight="1">
      <c r="A178" s="155"/>
      <c r="B178" s="1691"/>
      <c r="C178" s="1703" t="s">
        <v>569</v>
      </c>
      <c r="D178" s="1703"/>
      <c r="E178" s="1704"/>
      <c r="F178" s="139"/>
      <c r="H178" s="334"/>
      <c r="I178" s="334"/>
      <c r="J178" s="334"/>
      <c r="K178" s="334"/>
      <c r="L178" s="345"/>
      <c r="M178" s="334"/>
      <c r="N178" s="334"/>
      <c r="O178" s="334"/>
      <c r="P178" s="334"/>
      <c r="Q178" s="334"/>
      <c r="R178" s="334"/>
      <c r="S178" s="334"/>
      <c r="T178" s="334"/>
      <c r="U178" s="334"/>
      <c r="V178" s="334"/>
      <c r="W178" s="334"/>
      <c r="X178" s="1163"/>
      <c r="Y178" s="334"/>
      <c r="Z178" s="334"/>
      <c r="AA178" s="334"/>
      <c r="AB178" s="334"/>
      <c r="AC178" s="334"/>
      <c r="AD178" s="334"/>
      <c r="AE178" s="334"/>
      <c r="AF178" s="334"/>
      <c r="AG178" s="334"/>
      <c r="AH178" s="334"/>
      <c r="AI178" s="307" t="str">
        <f t="shared" si="38"/>
        <v/>
      </c>
      <c r="AJ178" s="307" t="str">
        <f t="shared" si="35"/>
        <v/>
      </c>
      <c r="AK178" s="307">
        <f t="shared" si="36"/>
        <v>1</v>
      </c>
      <c r="AM178" s="317">
        <f t="shared" si="37"/>
        <v>1</v>
      </c>
      <c r="AN178" s="317">
        <f t="shared" si="39"/>
        <v>0</v>
      </c>
      <c r="AO178" s="317">
        <f t="shared" si="40"/>
        <v>1</v>
      </c>
      <c r="AP178" s="1184" t="e">
        <f t="shared" si="41"/>
        <v>#REF!</v>
      </c>
      <c r="AQ178" s="307" t="str">
        <f t="shared" si="34"/>
        <v>Šį kriterijų rekomenduojama rinktis, kai vykdant statybos darbus bus montuojama įranga, kuri užtikrina statinio tinkamą funkcionavimą ir naudojimą arba įranga yra technologiškai tokia sudėtinga, kad jos remontas sąlygotų neįprastai dideles išlaidas pasibaigus įprastam garantiniam laikotarpiui.</v>
      </c>
      <c r="AR178" s="307" t="s">
        <v>308</v>
      </c>
    </row>
    <row r="179" spans="1:44" ht="15" customHeight="1">
      <c r="A179" s="155"/>
      <c r="B179" s="1691"/>
      <c r="C179" s="1703"/>
      <c r="D179" s="1703"/>
      <c r="E179" s="1704"/>
      <c r="F179" s="139"/>
      <c r="H179" s="334"/>
      <c r="I179" s="334"/>
      <c r="J179" s="334"/>
      <c r="K179" s="334"/>
      <c r="L179" s="345"/>
      <c r="M179" s="334"/>
      <c r="N179" s="334"/>
      <c r="O179" s="334"/>
      <c r="P179" s="334"/>
      <c r="Q179" s="334"/>
      <c r="R179" s="334"/>
      <c r="S179" s="334"/>
      <c r="T179" s="334"/>
      <c r="U179" s="334"/>
      <c r="V179" s="334"/>
      <c r="W179" s="334"/>
      <c r="X179" s="1163"/>
      <c r="Y179" s="334"/>
      <c r="Z179" s="334"/>
      <c r="AA179" s="334"/>
      <c r="AB179" s="334"/>
      <c r="AC179" s="334"/>
      <c r="AD179" s="334"/>
      <c r="AE179" s="334"/>
      <c r="AF179" s="334"/>
      <c r="AG179" s="334"/>
      <c r="AH179" s="334"/>
      <c r="AI179" s="307" t="str">
        <f t="shared" si="38"/>
        <v/>
      </c>
      <c r="AJ179" s="307" t="str">
        <f t="shared" si="35"/>
        <v/>
      </c>
      <c r="AK179" s="307">
        <f t="shared" si="36"/>
        <v>1</v>
      </c>
      <c r="AM179" s="317">
        <f t="shared" si="37"/>
        <v>1</v>
      </c>
      <c r="AN179" s="317">
        <f t="shared" si="39"/>
        <v>0</v>
      </c>
      <c r="AO179" s="317">
        <f t="shared" si="40"/>
        <v>1</v>
      </c>
      <c r="AP179" s="1184" t="e">
        <f t="shared" si="41"/>
        <v>#REF!</v>
      </c>
      <c r="AQ179" s="307">
        <f t="shared" si="34"/>
        <v>0</v>
      </c>
      <c r="AR179" s="307" t="s">
        <v>308</v>
      </c>
    </row>
    <row r="180" spans="1:44" ht="15" customHeight="1">
      <c r="A180" s="155"/>
      <c r="B180" s="1691"/>
      <c r="C180" s="1705"/>
      <c r="D180" s="1705"/>
      <c r="E180" s="1706"/>
      <c r="F180" s="139"/>
      <c r="H180" s="334"/>
      <c r="I180" s="334"/>
      <c r="J180" s="334"/>
      <c r="K180" s="334"/>
      <c r="L180" s="345"/>
      <c r="M180" s="334"/>
      <c r="N180" s="334"/>
      <c r="O180" s="334"/>
      <c r="P180" s="334"/>
      <c r="Q180" s="334"/>
      <c r="R180" s="334"/>
      <c r="S180" s="334"/>
      <c r="T180" s="334"/>
      <c r="U180" s="334"/>
      <c r="V180" s="334"/>
      <c r="W180" s="334"/>
      <c r="X180" s="1163"/>
      <c r="Y180" s="334"/>
      <c r="Z180" s="334"/>
      <c r="AA180" s="334"/>
      <c r="AB180" s="334"/>
      <c r="AC180" s="334"/>
      <c r="AD180" s="334"/>
      <c r="AE180" s="334"/>
      <c r="AF180" s="334"/>
      <c r="AG180" s="334"/>
      <c r="AH180" s="334"/>
      <c r="AI180" s="307" t="str">
        <f t="shared" si="38"/>
        <v/>
      </c>
      <c r="AJ180" s="307" t="str">
        <f t="shared" si="35"/>
        <v/>
      </c>
      <c r="AK180" s="307">
        <f t="shared" si="36"/>
        <v>1</v>
      </c>
      <c r="AM180" s="317">
        <f t="shared" si="37"/>
        <v>1</v>
      </c>
      <c r="AN180" s="317">
        <f t="shared" si="39"/>
        <v>0</v>
      </c>
      <c r="AO180" s="317">
        <f t="shared" si="40"/>
        <v>1</v>
      </c>
      <c r="AP180" s="1184" t="e">
        <f t="shared" si="41"/>
        <v>#REF!</v>
      </c>
      <c r="AQ180" s="307">
        <f t="shared" si="34"/>
        <v>0</v>
      </c>
      <c r="AR180" s="307" t="s">
        <v>308</v>
      </c>
    </row>
    <row r="181" spans="1:44" ht="15" customHeight="1">
      <c r="A181" s="155"/>
      <c r="B181" s="1691"/>
      <c r="C181" s="1778" t="s">
        <v>858</v>
      </c>
      <c r="D181" s="1779"/>
      <c r="E181" s="1780"/>
      <c r="F181" s="139"/>
      <c r="H181" s="334"/>
      <c r="I181" s="334"/>
      <c r="J181" s="334"/>
      <c r="K181" s="334"/>
      <c r="L181" s="345"/>
      <c r="M181" s="334"/>
      <c r="N181" s="334"/>
      <c r="O181" s="334"/>
      <c r="P181" s="334"/>
      <c r="Q181" s="334"/>
      <c r="R181" s="334"/>
      <c r="S181" s="334"/>
      <c r="T181" s="334"/>
      <c r="U181" s="334"/>
      <c r="V181" s="334"/>
      <c r="W181" s="334"/>
      <c r="X181" s="1163"/>
      <c r="Y181" s="334"/>
      <c r="Z181" s="334"/>
      <c r="AA181" s="334"/>
      <c r="AB181" s="334"/>
      <c r="AC181" s="334"/>
      <c r="AD181" s="334"/>
      <c r="AE181" s="334"/>
      <c r="AF181" s="334"/>
      <c r="AG181" s="334"/>
      <c r="AH181" s="334"/>
      <c r="AI181" s="307" t="str">
        <f t="shared" si="38"/>
        <v/>
      </c>
      <c r="AJ181" s="307" t="str">
        <f t="shared" si="35"/>
        <v/>
      </c>
      <c r="AK181" s="307">
        <f t="shared" si="36"/>
        <v>1</v>
      </c>
      <c r="AM181" s="317">
        <f t="shared" si="37"/>
        <v>1</v>
      </c>
      <c r="AN181" s="317">
        <f t="shared" si="39"/>
        <v>0</v>
      </c>
      <c r="AO181" s="317">
        <f t="shared" si="40"/>
        <v>1</v>
      </c>
      <c r="AP181" s="1184" t="e">
        <f t="shared" si="41"/>
        <v>#REF!</v>
      </c>
      <c r="AQ181" s="307" t="str">
        <f t="shared" si="34"/>
        <v>2) Rekomenduojame nustatyti minimalų ir maksimalų įrangos garantijos laiką, pastarąjį nustatant pagal įrangos gyvavimo ciklą ar ilgiausią laikotarpį, kurio metu PO ketina įranga naudotis. Tiekėjui, nurodžiusiam ilgesnį nei maksimalus garantijos terminas, papildomi balai nebūtų skiriami.</v>
      </c>
      <c r="AR181" s="307" t="s">
        <v>308</v>
      </c>
    </row>
    <row r="182" spans="1:44" ht="15" customHeight="1">
      <c r="A182" s="155"/>
      <c r="B182" s="1691"/>
      <c r="C182" s="1781"/>
      <c r="D182" s="1782"/>
      <c r="E182" s="1783"/>
      <c r="F182" s="139"/>
      <c r="H182" s="334"/>
      <c r="I182" s="334"/>
      <c r="J182" s="334"/>
      <c r="K182" s="334"/>
      <c r="L182" s="345"/>
      <c r="M182" s="334"/>
      <c r="N182" s="334"/>
      <c r="O182" s="334"/>
      <c r="P182" s="334"/>
      <c r="Q182" s="334"/>
      <c r="R182" s="334"/>
      <c r="S182" s="334"/>
      <c r="T182" s="334"/>
      <c r="U182" s="334"/>
      <c r="V182" s="334"/>
      <c r="W182" s="334"/>
      <c r="X182" s="1163"/>
      <c r="Y182" s="334"/>
      <c r="Z182" s="334"/>
      <c r="AA182" s="334"/>
      <c r="AB182" s="334"/>
      <c r="AC182" s="334"/>
      <c r="AD182" s="334"/>
      <c r="AE182" s="334"/>
      <c r="AF182" s="334"/>
      <c r="AG182" s="334"/>
      <c r="AH182" s="334"/>
      <c r="AI182" s="307" t="str">
        <f t="shared" si="38"/>
        <v/>
      </c>
      <c r="AJ182" s="307" t="str">
        <f t="shared" si="35"/>
        <v/>
      </c>
      <c r="AK182" s="307">
        <f t="shared" si="36"/>
        <v>1</v>
      </c>
      <c r="AM182" s="317">
        <f t="shared" si="37"/>
        <v>1</v>
      </c>
      <c r="AN182" s="317">
        <f t="shared" si="39"/>
        <v>0</v>
      </c>
      <c r="AO182" s="317">
        <f t="shared" si="40"/>
        <v>1</v>
      </c>
      <c r="AP182" s="1184" t="e">
        <f t="shared" si="41"/>
        <v>#REF!</v>
      </c>
      <c r="AQ182" s="307">
        <f t="shared" si="34"/>
        <v>0</v>
      </c>
      <c r="AR182" s="307" t="s">
        <v>308</v>
      </c>
    </row>
    <row r="183" spans="1:44" ht="15" customHeight="1">
      <c r="A183" s="155"/>
      <c r="B183" s="1691"/>
      <c r="C183" s="1781"/>
      <c r="D183" s="1782"/>
      <c r="E183" s="1783"/>
      <c r="F183" s="139"/>
      <c r="H183" s="334"/>
      <c r="I183" s="334"/>
      <c r="J183" s="334"/>
      <c r="K183" s="334"/>
      <c r="L183" s="345"/>
      <c r="M183" s="334"/>
      <c r="N183" s="334"/>
      <c r="O183" s="334"/>
      <c r="P183" s="334"/>
      <c r="Q183" s="334"/>
      <c r="R183" s="334"/>
      <c r="S183" s="334"/>
      <c r="T183" s="334"/>
      <c r="U183" s="334"/>
      <c r="V183" s="334"/>
      <c r="W183" s="334"/>
      <c r="X183" s="1163"/>
      <c r="Y183" s="334"/>
      <c r="Z183" s="334"/>
      <c r="AA183" s="334"/>
      <c r="AB183" s="334"/>
      <c r="AC183" s="334"/>
      <c r="AD183" s="334"/>
      <c r="AE183" s="334"/>
      <c r="AF183" s="334"/>
      <c r="AG183" s="334"/>
      <c r="AH183" s="334"/>
      <c r="AI183" s="307" t="str">
        <f t="shared" si="38"/>
        <v/>
      </c>
      <c r="AJ183" s="307" t="str">
        <f t="shared" si="35"/>
        <v/>
      </c>
      <c r="AK183" s="307">
        <f t="shared" si="36"/>
        <v>1</v>
      </c>
      <c r="AM183" s="317">
        <f t="shared" si="37"/>
        <v>1</v>
      </c>
      <c r="AN183" s="317">
        <f t="shared" si="39"/>
        <v>0</v>
      </c>
      <c r="AO183" s="317">
        <f t="shared" si="40"/>
        <v>1</v>
      </c>
      <c r="AP183" s="1184" t="e">
        <f t="shared" si="41"/>
        <v>#REF!</v>
      </c>
      <c r="AQ183" s="307">
        <f t="shared" si="34"/>
        <v>0</v>
      </c>
      <c r="AR183" s="307" t="s">
        <v>308</v>
      </c>
    </row>
    <row r="184" spans="1:44" ht="9.75" customHeight="1">
      <c r="A184" s="155"/>
      <c r="B184" s="1691"/>
      <c r="C184" s="1781"/>
      <c r="D184" s="1782"/>
      <c r="E184" s="1783"/>
      <c r="F184" s="139"/>
      <c r="H184" s="334"/>
      <c r="I184" s="334"/>
      <c r="J184" s="334"/>
      <c r="K184" s="334"/>
      <c r="L184" s="345"/>
      <c r="M184" s="334"/>
      <c r="N184" s="334"/>
      <c r="O184" s="334"/>
      <c r="P184" s="334"/>
      <c r="Q184" s="334"/>
      <c r="R184" s="334"/>
      <c r="S184" s="334"/>
      <c r="T184" s="334"/>
      <c r="U184" s="334"/>
      <c r="V184" s="334"/>
      <c r="W184" s="334"/>
      <c r="X184" s="1163"/>
      <c r="Y184" s="334"/>
      <c r="Z184" s="334"/>
      <c r="AA184" s="334"/>
      <c r="AB184" s="334"/>
      <c r="AC184" s="334"/>
      <c r="AD184" s="334"/>
      <c r="AE184" s="334"/>
      <c r="AF184" s="334"/>
      <c r="AG184" s="334"/>
      <c r="AH184" s="334"/>
      <c r="AI184" s="307" t="str">
        <f t="shared" si="38"/>
        <v/>
      </c>
      <c r="AJ184" s="307" t="str">
        <f t="shared" si="35"/>
        <v/>
      </c>
      <c r="AK184" s="307">
        <f t="shared" si="36"/>
        <v>1</v>
      </c>
      <c r="AM184" s="317">
        <f t="shared" si="37"/>
        <v>1</v>
      </c>
      <c r="AN184" s="317">
        <f t="shared" si="39"/>
        <v>0</v>
      </c>
      <c r="AO184" s="317">
        <f t="shared" si="40"/>
        <v>1</v>
      </c>
      <c r="AP184" s="1184" t="e">
        <f t="shared" si="41"/>
        <v>#REF!</v>
      </c>
      <c r="AQ184" s="307">
        <f t="shared" si="34"/>
        <v>0</v>
      </c>
      <c r="AR184" s="307" t="s">
        <v>308</v>
      </c>
    </row>
    <row r="185" spans="1:44" ht="15" customHeight="1">
      <c r="A185" s="155"/>
      <c r="B185" s="1691"/>
      <c r="C185" s="1072"/>
      <c r="D185" s="1073"/>
      <c r="E185" s="1074"/>
      <c r="F185" s="139"/>
      <c r="H185" s="334"/>
      <c r="I185" s="334"/>
      <c r="J185" s="334"/>
      <c r="K185" s="334"/>
      <c r="L185" s="345"/>
      <c r="M185" s="334"/>
      <c r="N185" s="334"/>
      <c r="O185" s="334"/>
      <c r="P185" s="334"/>
      <c r="Q185" s="334"/>
      <c r="R185" s="334"/>
      <c r="S185" s="334"/>
      <c r="T185" s="334"/>
      <c r="U185" s="334"/>
      <c r="V185" s="334"/>
      <c r="W185" s="334"/>
      <c r="X185" s="1163"/>
      <c r="Y185" s="334"/>
      <c r="Z185" s="334"/>
      <c r="AA185" s="334"/>
      <c r="AB185" s="334"/>
      <c r="AC185" s="334"/>
      <c r="AD185" s="334"/>
      <c r="AE185" s="334"/>
      <c r="AF185" s="334"/>
      <c r="AG185" s="334"/>
      <c r="AH185" s="334"/>
      <c r="AI185" s="307" t="str">
        <f t="shared" si="38"/>
        <v/>
      </c>
      <c r="AJ185" s="307" t="str">
        <f t="shared" si="35"/>
        <v/>
      </c>
      <c r="AK185" s="307">
        <f t="shared" si="36"/>
        <v>1</v>
      </c>
      <c r="AM185" s="317">
        <f t="shared" si="37"/>
        <v>1</v>
      </c>
      <c r="AN185" s="317">
        <f t="shared" si="39"/>
        <v>0</v>
      </c>
      <c r="AO185" s="317">
        <f t="shared" si="40"/>
        <v>1</v>
      </c>
      <c r="AP185" s="1184" t="e">
        <f t="shared" si="41"/>
        <v>#REF!</v>
      </c>
      <c r="AQ185" s="307">
        <f t="shared" si="34"/>
        <v>0</v>
      </c>
      <c r="AR185" s="307" t="s">
        <v>308</v>
      </c>
    </row>
    <row r="186" spans="1:44" ht="15" customHeight="1">
      <c r="A186" s="155"/>
      <c r="B186" s="1691"/>
      <c r="C186" s="1072"/>
      <c r="D186" s="1073"/>
      <c r="E186" s="1074"/>
      <c r="F186" s="139"/>
      <c r="H186" s="334"/>
      <c r="I186" s="334"/>
      <c r="J186" s="334"/>
      <c r="K186" s="334"/>
      <c r="L186" s="345"/>
      <c r="M186" s="334"/>
      <c r="N186" s="334"/>
      <c r="O186" s="334"/>
      <c r="P186" s="334"/>
      <c r="Q186" s="334"/>
      <c r="R186" s="334"/>
      <c r="S186" s="334"/>
      <c r="T186" s="334"/>
      <c r="U186" s="334"/>
      <c r="V186" s="334"/>
      <c r="W186" s="334"/>
      <c r="X186" s="1163"/>
      <c r="Y186" s="334"/>
      <c r="Z186" s="334"/>
      <c r="AA186" s="334"/>
      <c r="AB186" s="334"/>
      <c r="AC186" s="334"/>
      <c r="AD186" s="334"/>
      <c r="AE186" s="334"/>
      <c r="AF186" s="334"/>
      <c r="AG186" s="334"/>
      <c r="AH186" s="334"/>
      <c r="AI186" s="307" t="str">
        <f t="shared" si="38"/>
        <v/>
      </c>
      <c r="AJ186" s="307" t="str">
        <f t="shared" si="35"/>
        <v/>
      </c>
      <c r="AK186" s="307">
        <f t="shared" si="36"/>
        <v>1</v>
      </c>
      <c r="AM186" s="317">
        <f t="shared" si="37"/>
        <v>1</v>
      </c>
      <c r="AN186" s="317">
        <f t="shared" si="39"/>
        <v>0</v>
      </c>
      <c r="AO186" s="317">
        <f t="shared" si="40"/>
        <v>1</v>
      </c>
      <c r="AP186" s="1184" t="e">
        <f t="shared" si="41"/>
        <v>#REF!</v>
      </c>
      <c r="AQ186" s="307">
        <f t="shared" si="34"/>
        <v>0</v>
      </c>
      <c r="AR186" s="307" t="s">
        <v>308</v>
      </c>
    </row>
    <row r="187" spans="1:44" ht="15" customHeight="1">
      <c r="A187" s="155"/>
      <c r="B187" s="1691"/>
      <c r="C187" s="1075"/>
      <c r="D187" s="1076"/>
      <c r="E187" s="1077"/>
      <c r="F187" s="139"/>
      <c r="H187" s="334"/>
      <c r="I187" s="334"/>
      <c r="J187" s="334"/>
      <c r="K187" s="334"/>
      <c r="L187" s="345"/>
      <c r="M187" s="334"/>
      <c r="N187" s="334"/>
      <c r="O187" s="334"/>
      <c r="P187" s="334"/>
      <c r="Q187" s="334"/>
      <c r="R187" s="334"/>
      <c r="S187" s="334"/>
      <c r="T187" s="334"/>
      <c r="U187" s="334"/>
      <c r="V187" s="334"/>
      <c r="W187" s="334"/>
      <c r="X187" s="1163"/>
      <c r="Y187" s="334"/>
      <c r="Z187" s="334"/>
      <c r="AA187" s="334"/>
      <c r="AB187" s="334"/>
      <c r="AC187" s="334"/>
      <c r="AD187" s="334"/>
      <c r="AE187" s="334"/>
      <c r="AF187" s="334"/>
      <c r="AG187" s="334"/>
      <c r="AH187" s="334"/>
      <c r="AI187" s="307" t="str">
        <f t="shared" si="38"/>
        <v/>
      </c>
      <c r="AJ187" s="307" t="str">
        <f t="shared" si="35"/>
        <v/>
      </c>
      <c r="AK187" s="307">
        <f t="shared" si="36"/>
        <v>1</v>
      </c>
      <c r="AM187" s="317">
        <f t="shared" si="37"/>
        <v>1</v>
      </c>
      <c r="AN187" s="317">
        <f t="shared" si="39"/>
        <v>0</v>
      </c>
      <c r="AO187" s="317">
        <f t="shared" si="40"/>
        <v>1</v>
      </c>
      <c r="AP187" s="1184" t="e">
        <f t="shared" si="41"/>
        <v>#REF!</v>
      </c>
      <c r="AQ187" s="307">
        <f t="shared" si="34"/>
        <v>0</v>
      </c>
      <c r="AR187" s="307" t="s">
        <v>308</v>
      </c>
    </row>
    <row r="188" spans="1:44" s="292" customFormat="1" ht="15" customHeight="1">
      <c r="A188" s="140">
        <f>A173+1</f>
        <v>11</v>
      </c>
      <c r="B188" s="138" t="s">
        <v>298</v>
      </c>
      <c r="C188" s="1795" t="s">
        <v>572</v>
      </c>
      <c r="D188" s="1796"/>
      <c r="E188" s="1796"/>
      <c r="F188" s="146"/>
      <c r="G188" s="328"/>
      <c r="H188" s="328"/>
      <c r="I188" s="328"/>
      <c r="J188" s="328"/>
      <c r="K188" s="328"/>
      <c r="L188" s="335"/>
      <c r="M188" s="328"/>
      <c r="N188" s="328"/>
      <c r="O188" s="328"/>
      <c r="P188" s="328"/>
      <c r="Q188" s="328"/>
      <c r="R188" s="328"/>
      <c r="S188" s="328"/>
      <c r="T188" s="342"/>
      <c r="U188" s="342"/>
      <c r="V188" s="342"/>
      <c r="W188" s="328"/>
      <c r="X188" s="1162"/>
      <c r="Y188" s="328"/>
      <c r="Z188" s="328"/>
      <c r="AA188" s="328"/>
      <c r="AB188" s="328"/>
      <c r="AC188" s="328"/>
      <c r="AD188" s="328"/>
      <c r="AE188" s="328"/>
      <c r="AF188" s="328"/>
      <c r="AG188" s="328"/>
      <c r="AH188" s="328"/>
      <c r="AI188" s="307">
        <f t="shared" si="38"/>
        <v>12</v>
      </c>
      <c r="AJ188" s="307" t="b">
        <f t="shared" si="35"/>
        <v>0</v>
      </c>
      <c r="AK188" s="307">
        <f t="shared" si="36"/>
        <v>1</v>
      </c>
      <c r="AL188" s="289"/>
      <c r="AM188" s="317">
        <f t="shared" si="37"/>
        <v>0</v>
      </c>
      <c r="AN188" s="317">
        <f t="shared" si="39"/>
        <v>0</v>
      </c>
      <c r="AO188" s="317">
        <f t="shared" si="40"/>
        <v>1</v>
      </c>
      <c r="AP188" s="1184" t="e">
        <f t="shared" si="41"/>
        <v>#REF!</v>
      </c>
      <c r="AQ188" s="307" t="str">
        <f t="shared" si="34"/>
        <v xml:space="preserve">Įrangos gedimų šalinimas </v>
      </c>
      <c r="AR188" s="307" t="s">
        <v>308</v>
      </c>
    </row>
    <row r="189" spans="1:44" s="292" customFormat="1" ht="15" customHeight="1">
      <c r="A189" s="1176"/>
      <c r="B189" s="1667" t="s">
        <v>152</v>
      </c>
      <c r="C189" s="1655" t="s">
        <v>570</v>
      </c>
      <c r="D189" s="1656"/>
      <c r="E189" s="1657"/>
      <c r="F189" s="148" t="str">
        <f>IF(AO188=1,"",IF(AJ188=TRUE,$AJ$4,""))</f>
        <v/>
      </c>
      <c r="G189" s="328"/>
      <c r="H189" s="328"/>
      <c r="I189" s="328"/>
      <c r="J189" s="328"/>
      <c r="K189" s="328"/>
      <c r="L189" s="335"/>
      <c r="M189" s="328"/>
      <c r="N189" s="328"/>
      <c r="O189" s="328"/>
      <c r="P189" s="328"/>
      <c r="Q189" s="328"/>
      <c r="R189" s="328"/>
      <c r="S189" s="328"/>
      <c r="T189" s="342"/>
      <c r="U189" s="342"/>
      <c r="V189" s="342"/>
      <c r="W189" s="328"/>
      <c r="X189" s="1162"/>
      <c r="Y189" s="328"/>
      <c r="Z189" s="328"/>
      <c r="AA189" s="328"/>
      <c r="AB189" s="328"/>
      <c r="AC189" s="328"/>
      <c r="AD189" s="328"/>
      <c r="AE189" s="328"/>
      <c r="AF189" s="328"/>
      <c r="AG189" s="328"/>
      <c r="AH189" s="328"/>
      <c r="AI189" s="307" t="str">
        <f t="shared" si="38"/>
        <v/>
      </c>
      <c r="AJ189" s="307" t="str">
        <f t="shared" si="35"/>
        <v/>
      </c>
      <c r="AK189" s="307">
        <f t="shared" si="36"/>
        <v>1</v>
      </c>
      <c r="AL189" s="289"/>
      <c r="AM189" s="317">
        <f t="shared" si="37"/>
        <v>1</v>
      </c>
      <c r="AN189" s="317">
        <f t="shared" si="39"/>
        <v>0</v>
      </c>
      <c r="AO189" s="317">
        <f t="shared" si="40"/>
        <v>1</v>
      </c>
      <c r="AP189" s="1184" t="e">
        <f t="shared" si="41"/>
        <v>#REF!</v>
      </c>
      <c r="AQ189" s="307" t="str">
        <f t="shared" si="34"/>
        <v xml:space="preserve">Įrangos gedimų šalinimo kriterijus skirtas pasirinkti ekonomiškai naudingiausią pasiūlymą pagal tiekėjo įsipareigojimo pašalinti bet kokį įrangos gedimą per jo nurodytą laiką. </v>
      </c>
      <c r="AR189" s="307" t="s">
        <v>308</v>
      </c>
    </row>
    <row r="190" spans="1:44" ht="15" customHeight="1">
      <c r="A190" s="1175"/>
      <c r="B190" s="1684"/>
      <c r="C190" s="1664"/>
      <c r="D190" s="1665"/>
      <c r="E190" s="1666"/>
      <c r="F190" s="139"/>
      <c r="H190" s="334"/>
      <c r="I190" s="334"/>
      <c r="J190" s="334"/>
      <c r="K190" s="334"/>
      <c r="L190" s="345"/>
      <c r="M190" s="334"/>
      <c r="N190" s="334"/>
      <c r="O190" s="334"/>
      <c r="P190" s="334"/>
      <c r="Q190" s="334"/>
      <c r="R190" s="334"/>
      <c r="S190" s="334"/>
      <c r="T190" s="334"/>
      <c r="U190" s="334"/>
      <c r="V190" s="334"/>
      <c r="W190" s="334"/>
      <c r="X190" s="1163"/>
      <c r="Y190" s="334"/>
      <c r="Z190" s="334"/>
      <c r="AA190" s="334"/>
      <c r="AB190" s="334"/>
      <c r="AC190" s="334"/>
      <c r="AD190" s="334"/>
      <c r="AE190" s="334"/>
      <c r="AF190" s="334"/>
      <c r="AG190" s="334"/>
      <c r="AH190" s="334"/>
      <c r="AI190" s="307" t="str">
        <f t="shared" si="38"/>
        <v/>
      </c>
      <c r="AJ190" s="307" t="str">
        <f t="shared" si="35"/>
        <v/>
      </c>
      <c r="AK190" s="307">
        <f t="shared" si="36"/>
        <v>1</v>
      </c>
      <c r="AM190" s="317">
        <f t="shared" si="37"/>
        <v>1</v>
      </c>
      <c r="AN190" s="317">
        <f t="shared" si="39"/>
        <v>0</v>
      </c>
      <c r="AO190" s="317">
        <f t="shared" si="40"/>
        <v>1</v>
      </c>
      <c r="AP190" s="1184" t="e">
        <f t="shared" si="41"/>
        <v>#REF!</v>
      </c>
      <c r="AQ190" s="307">
        <f t="shared" si="34"/>
        <v>0</v>
      </c>
      <c r="AR190" s="307" t="s">
        <v>308</v>
      </c>
    </row>
    <row r="191" spans="1:44" ht="15" customHeight="1">
      <c r="A191" s="1175"/>
      <c r="B191" s="1682" t="s">
        <v>149</v>
      </c>
      <c r="C191" s="1605" t="s">
        <v>299</v>
      </c>
      <c r="D191" s="1605"/>
      <c r="E191" s="1597"/>
      <c r="F191" s="139"/>
      <c r="H191" s="334"/>
      <c r="I191" s="334"/>
      <c r="J191" s="334"/>
      <c r="K191" s="334"/>
      <c r="L191" s="345"/>
      <c r="M191" s="334"/>
      <c r="N191" s="334"/>
      <c r="O191" s="334"/>
      <c r="P191" s="334"/>
      <c r="Q191" s="334"/>
      <c r="R191" s="334"/>
      <c r="S191" s="334"/>
      <c r="T191" s="334"/>
      <c r="U191" s="334"/>
      <c r="V191" s="334"/>
      <c r="W191" s="334"/>
      <c r="X191" s="1163"/>
      <c r="Y191" s="334"/>
      <c r="Z191" s="334"/>
      <c r="AA191" s="334"/>
      <c r="AB191" s="334"/>
      <c r="AC191" s="334"/>
      <c r="AD191" s="334"/>
      <c r="AE191" s="334"/>
      <c r="AF191" s="334"/>
      <c r="AG191" s="334"/>
      <c r="AH191" s="334"/>
      <c r="AI191" s="307" t="str">
        <f t="shared" si="38"/>
        <v/>
      </c>
      <c r="AJ191" s="307" t="str">
        <f t="shared" si="35"/>
        <v/>
      </c>
      <c r="AK191" s="307">
        <f t="shared" si="36"/>
        <v>1</v>
      </c>
      <c r="AM191" s="317">
        <f t="shared" si="37"/>
        <v>1</v>
      </c>
      <c r="AN191" s="317">
        <f t="shared" si="39"/>
        <v>0</v>
      </c>
      <c r="AO191" s="317">
        <f t="shared" si="40"/>
        <v>1</v>
      </c>
      <c r="AP191" s="1184" t="e">
        <f t="shared" si="41"/>
        <v>#REF!</v>
      </c>
      <c r="AQ191" s="307" t="str">
        <f t="shared" si="34"/>
        <v xml:space="preserve">1) Pasirinkimas: </v>
      </c>
      <c r="AR191" s="307" t="s">
        <v>308</v>
      </c>
    </row>
    <row r="192" spans="1:44" ht="15" customHeight="1">
      <c r="A192" s="150"/>
      <c r="B192" s="1603"/>
      <c r="C192" s="1598" t="s">
        <v>571</v>
      </c>
      <c r="D192" s="1598"/>
      <c r="E192" s="1599"/>
      <c r="F192" s="139"/>
      <c r="H192" s="334"/>
      <c r="I192" s="334"/>
      <c r="J192" s="334"/>
      <c r="K192" s="334"/>
      <c r="L192" s="345"/>
      <c r="M192" s="334"/>
      <c r="N192" s="334"/>
      <c r="O192" s="334"/>
      <c r="P192" s="334"/>
      <c r="Q192" s="334"/>
      <c r="R192" s="334"/>
      <c r="S192" s="334"/>
      <c r="T192" s="334"/>
      <c r="U192" s="334"/>
      <c r="V192" s="334"/>
      <c r="W192" s="334"/>
      <c r="X192" s="1163"/>
      <c r="Y192" s="334"/>
      <c r="Z192" s="334"/>
      <c r="AA192" s="334"/>
      <c r="AB192" s="334"/>
      <c r="AC192" s="334"/>
      <c r="AD192" s="334"/>
      <c r="AE192" s="334"/>
      <c r="AF192" s="334"/>
      <c r="AG192" s="334"/>
      <c r="AH192" s="334"/>
      <c r="AI192" s="307" t="str">
        <f t="shared" si="38"/>
        <v/>
      </c>
      <c r="AJ192" s="307" t="str">
        <f t="shared" si="35"/>
        <v/>
      </c>
      <c r="AK192" s="307">
        <f t="shared" si="36"/>
        <v>1</v>
      </c>
      <c r="AM192" s="317">
        <f t="shared" si="37"/>
        <v>1</v>
      </c>
      <c r="AN192" s="317">
        <f t="shared" si="39"/>
        <v>0</v>
      </c>
      <c r="AO192" s="317">
        <f t="shared" si="40"/>
        <v>1</v>
      </c>
      <c r="AP192" s="1184" t="e">
        <f t="shared" si="41"/>
        <v>#REF!</v>
      </c>
      <c r="AQ192" s="307" t="str">
        <f t="shared" si="34"/>
        <v>Šį kriterijų rekomenduojama rinktis, kai vykdant statybos darbus bus montuojama įranga, kurios nepertraukiamas naudojimas yra reikšmingas tinkamam statinio fukncionavimui. Rinkdamasi šį kriterijų PO turi įsivertinti, ar tiekėjas sugebės pasiūlyti universalų gedimo šalinimo laiką, per kurį pašalins bet kokį įrangos gedimą. Siūlome pirkimo dokumentuose nustatyti, kad gedimų šalinimas apima visišką įrenginio veiklos atkūrimą, t. y. remontą, įrenginio pakeitimą nauju ir kt.</v>
      </c>
      <c r="AR192" s="307" t="s">
        <v>308</v>
      </c>
    </row>
    <row r="193" spans="1:44" ht="15" customHeight="1">
      <c r="A193" s="150"/>
      <c r="B193" s="1603"/>
      <c r="C193" s="1598"/>
      <c r="D193" s="1598"/>
      <c r="E193" s="1599"/>
      <c r="F193" s="139"/>
      <c r="H193" s="334"/>
      <c r="I193" s="334"/>
      <c r="J193" s="334"/>
      <c r="K193" s="334"/>
      <c r="L193" s="345"/>
      <c r="M193" s="334"/>
      <c r="N193" s="334"/>
      <c r="O193" s="334"/>
      <c r="P193" s="334"/>
      <c r="Q193" s="334"/>
      <c r="R193" s="334"/>
      <c r="S193" s="334"/>
      <c r="T193" s="334"/>
      <c r="U193" s="334"/>
      <c r="V193" s="334"/>
      <c r="W193" s="334"/>
      <c r="X193" s="1163"/>
      <c r="Y193" s="334"/>
      <c r="Z193" s="334"/>
      <c r="AA193" s="334"/>
      <c r="AB193" s="334"/>
      <c r="AC193" s="334"/>
      <c r="AD193" s="334"/>
      <c r="AE193" s="334"/>
      <c r="AF193" s="334"/>
      <c r="AG193" s="334"/>
      <c r="AH193" s="334"/>
      <c r="AI193" s="307" t="str">
        <f t="shared" si="38"/>
        <v/>
      </c>
      <c r="AJ193" s="307" t="str">
        <f t="shared" si="35"/>
        <v/>
      </c>
      <c r="AK193" s="307">
        <f t="shared" si="36"/>
        <v>1</v>
      </c>
      <c r="AM193" s="317">
        <f t="shared" si="37"/>
        <v>1</v>
      </c>
      <c r="AN193" s="317">
        <f t="shared" si="39"/>
        <v>0</v>
      </c>
      <c r="AO193" s="317">
        <f t="shared" si="40"/>
        <v>1</v>
      </c>
      <c r="AP193" s="1184" t="e">
        <f t="shared" si="41"/>
        <v>#REF!</v>
      </c>
      <c r="AQ193" s="307">
        <f t="shared" si="34"/>
        <v>0</v>
      </c>
      <c r="AR193" s="307" t="s">
        <v>308</v>
      </c>
    </row>
    <row r="194" spans="1:44" ht="15" customHeight="1">
      <c r="A194" s="150"/>
      <c r="B194" s="1603"/>
      <c r="C194" s="1598"/>
      <c r="D194" s="1598"/>
      <c r="E194" s="1599"/>
      <c r="F194" s="139"/>
      <c r="H194" s="334"/>
      <c r="I194" s="334"/>
      <c r="J194" s="334"/>
      <c r="K194" s="334"/>
      <c r="L194" s="345"/>
      <c r="M194" s="334"/>
      <c r="N194" s="334"/>
      <c r="O194" s="334"/>
      <c r="P194" s="334"/>
      <c r="Q194" s="334"/>
      <c r="R194" s="334"/>
      <c r="S194" s="334"/>
      <c r="T194" s="334"/>
      <c r="U194" s="334"/>
      <c r="V194" s="334"/>
      <c r="W194" s="334"/>
      <c r="X194" s="1163"/>
      <c r="Y194" s="334"/>
      <c r="Z194" s="334"/>
      <c r="AA194" s="334"/>
      <c r="AB194" s="334"/>
      <c r="AC194" s="334"/>
      <c r="AD194" s="334"/>
      <c r="AE194" s="334"/>
      <c r="AF194" s="334"/>
      <c r="AG194" s="334"/>
      <c r="AH194" s="334"/>
      <c r="AI194" s="307" t="str">
        <f t="shared" si="38"/>
        <v/>
      </c>
      <c r="AJ194" s="307" t="str">
        <f t="shared" si="35"/>
        <v/>
      </c>
      <c r="AK194" s="307">
        <f t="shared" si="36"/>
        <v>1</v>
      </c>
      <c r="AM194" s="317">
        <f t="shared" si="37"/>
        <v>1</v>
      </c>
      <c r="AN194" s="317">
        <f t="shared" si="39"/>
        <v>0</v>
      </c>
      <c r="AO194" s="317">
        <f t="shared" si="40"/>
        <v>1</v>
      </c>
      <c r="AP194" s="1184" t="e">
        <f t="shared" si="41"/>
        <v>#REF!</v>
      </c>
      <c r="AQ194" s="307">
        <f t="shared" si="34"/>
        <v>0</v>
      </c>
      <c r="AR194" s="307" t="s">
        <v>308</v>
      </c>
    </row>
    <row r="195" spans="1:44" ht="33" customHeight="1">
      <c r="A195" s="150"/>
      <c r="B195" s="1603"/>
      <c r="C195" s="1600"/>
      <c r="D195" s="1600"/>
      <c r="E195" s="1601"/>
      <c r="F195" s="139"/>
      <c r="H195" s="334"/>
      <c r="I195" s="334"/>
      <c r="J195" s="334"/>
      <c r="K195" s="334"/>
      <c r="L195" s="345"/>
      <c r="M195" s="334"/>
      <c r="N195" s="334"/>
      <c r="O195" s="334"/>
      <c r="P195" s="334"/>
      <c r="Q195" s="334"/>
      <c r="R195" s="334"/>
      <c r="S195" s="334"/>
      <c r="T195" s="334"/>
      <c r="U195" s="334"/>
      <c r="V195" s="334"/>
      <c r="W195" s="334"/>
      <c r="X195" s="1163"/>
      <c r="Y195" s="334"/>
      <c r="Z195" s="334"/>
      <c r="AA195" s="334"/>
      <c r="AB195" s="334"/>
      <c r="AC195" s="334"/>
      <c r="AD195" s="334"/>
      <c r="AE195" s="334"/>
      <c r="AF195" s="334"/>
      <c r="AG195" s="334"/>
      <c r="AH195" s="334"/>
      <c r="AI195" s="307" t="str">
        <f t="shared" si="38"/>
        <v/>
      </c>
      <c r="AJ195" s="307" t="str">
        <f t="shared" si="35"/>
        <v/>
      </c>
      <c r="AK195" s="307">
        <f t="shared" si="36"/>
        <v>1</v>
      </c>
      <c r="AM195" s="317">
        <f t="shared" si="37"/>
        <v>1</v>
      </c>
      <c r="AN195" s="317">
        <f t="shared" si="39"/>
        <v>0</v>
      </c>
      <c r="AO195" s="317">
        <f t="shared" si="40"/>
        <v>1</v>
      </c>
      <c r="AP195" s="1184" t="e">
        <f t="shared" si="41"/>
        <v>#REF!</v>
      </c>
      <c r="AQ195" s="307">
        <f t="shared" si="34"/>
        <v>0</v>
      </c>
      <c r="AR195" s="307" t="s">
        <v>308</v>
      </c>
    </row>
    <row r="196" spans="1:44" ht="15" customHeight="1">
      <c r="A196" s="150"/>
      <c r="B196" s="1603"/>
      <c r="C196" s="1695" t="s">
        <v>648</v>
      </c>
      <c r="D196" s="1695"/>
      <c r="E196" s="1696"/>
      <c r="F196" s="139"/>
      <c r="H196" s="334"/>
      <c r="I196" s="334"/>
      <c r="J196" s="334"/>
      <c r="K196" s="334"/>
      <c r="L196" s="345"/>
      <c r="M196" s="334"/>
      <c r="N196" s="334"/>
      <c r="O196" s="334"/>
      <c r="P196" s="334"/>
      <c r="Q196" s="334"/>
      <c r="R196" s="334"/>
      <c r="S196" s="334"/>
      <c r="T196" s="334"/>
      <c r="U196" s="334"/>
      <c r="V196" s="334"/>
      <c r="W196" s="334"/>
      <c r="X196" s="1163"/>
      <c r="Y196" s="334"/>
      <c r="Z196" s="334"/>
      <c r="AA196" s="334"/>
      <c r="AB196" s="334"/>
      <c r="AC196" s="334"/>
      <c r="AD196" s="334"/>
      <c r="AE196" s="334"/>
      <c r="AF196" s="334"/>
      <c r="AG196" s="334"/>
      <c r="AH196" s="334"/>
      <c r="AI196" s="307" t="str">
        <f t="shared" si="38"/>
        <v/>
      </c>
      <c r="AJ196" s="307" t="str">
        <f t="shared" si="35"/>
        <v/>
      </c>
      <c r="AK196" s="307">
        <f t="shared" si="36"/>
        <v>1</v>
      </c>
      <c r="AM196" s="317">
        <f t="shared" si="37"/>
        <v>1</v>
      </c>
      <c r="AN196" s="317">
        <f t="shared" si="39"/>
        <v>0</v>
      </c>
      <c r="AO196" s="317">
        <f t="shared" si="40"/>
        <v>1</v>
      </c>
      <c r="AP196" s="1184" t="e">
        <f t="shared" si="41"/>
        <v>#REF!</v>
      </c>
      <c r="AQ196" s="307" t="str">
        <f t="shared" si="34"/>
        <v xml:space="preserve">2) Rekomenduojama pirkimo dokumentuose numatyti, kad jei bus pasiūlytas neįprastai trumpas gedimų šalinimo laikas, atsižvelgiant į įrangos pobūdį, PO prašys jį pagrįsti o esant nepakankamam pagrindimui, PO laikys, kad gedimai bus šalinami per PO nustatytą laiką. </v>
      </c>
      <c r="AR196" s="307" t="s">
        <v>308</v>
      </c>
    </row>
    <row r="197" spans="1:44" ht="15" customHeight="1">
      <c r="A197" s="150"/>
      <c r="B197" s="1603"/>
      <c r="C197" s="1697"/>
      <c r="D197" s="1697"/>
      <c r="E197" s="1698"/>
      <c r="F197" s="139"/>
      <c r="H197" s="334"/>
      <c r="I197" s="334"/>
      <c r="J197" s="334"/>
      <c r="K197" s="334"/>
      <c r="L197" s="345"/>
      <c r="M197" s="334"/>
      <c r="N197" s="334"/>
      <c r="O197" s="334"/>
      <c r="P197" s="334"/>
      <c r="Q197" s="334"/>
      <c r="R197" s="334"/>
      <c r="S197" s="334"/>
      <c r="T197" s="334"/>
      <c r="U197" s="334"/>
      <c r="V197" s="334"/>
      <c r="W197" s="334"/>
      <c r="X197" s="1163"/>
      <c r="Y197" s="334"/>
      <c r="Z197" s="334"/>
      <c r="AA197" s="334"/>
      <c r="AB197" s="334"/>
      <c r="AC197" s="334"/>
      <c r="AD197" s="334"/>
      <c r="AE197" s="334"/>
      <c r="AF197" s="334"/>
      <c r="AG197" s="334"/>
      <c r="AH197" s="334"/>
      <c r="AI197" s="307" t="str">
        <f t="shared" si="38"/>
        <v/>
      </c>
      <c r="AJ197" s="307" t="str">
        <f t="shared" si="35"/>
        <v/>
      </c>
      <c r="AK197" s="307">
        <f t="shared" si="36"/>
        <v>1</v>
      </c>
      <c r="AM197" s="317">
        <f t="shared" si="37"/>
        <v>1</v>
      </c>
      <c r="AN197" s="317">
        <f t="shared" si="39"/>
        <v>0</v>
      </c>
      <c r="AO197" s="317">
        <f t="shared" si="40"/>
        <v>1</v>
      </c>
      <c r="AP197" s="1184" t="e">
        <f t="shared" si="41"/>
        <v>#REF!</v>
      </c>
      <c r="AQ197" s="307">
        <f t="shared" si="34"/>
        <v>0</v>
      </c>
      <c r="AR197" s="307" t="s">
        <v>308</v>
      </c>
    </row>
    <row r="198" spans="1:44" ht="15" customHeight="1">
      <c r="A198" s="150"/>
      <c r="B198" s="1603"/>
      <c r="C198" s="1699"/>
      <c r="D198" s="1699"/>
      <c r="E198" s="1700"/>
      <c r="F198" s="139"/>
      <c r="H198" s="334"/>
      <c r="I198" s="334"/>
      <c r="J198" s="334"/>
      <c r="K198" s="334"/>
      <c r="L198" s="345"/>
      <c r="M198" s="334"/>
      <c r="N198" s="334"/>
      <c r="O198" s="334"/>
      <c r="P198" s="334"/>
      <c r="Q198" s="334"/>
      <c r="R198" s="334"/>
      <c r="S198" s="334"/>
      <c r="T198" s="334"/>
      <c r="U198" s="334"/>
      <c r="V198" s="334"/>
      <c r="W198" s="334"/>
      <c r="X198" s="1163"/>
      <c r="Y198" s="334"/>
      <c r="Z198" s="334"/>
      <c r="AA198" s="334"/>
      <c r="AB198" s="334"/>
      <c r="AC198" s="334"/>
      <c r="AD198" s="334"/>
      <c r="AE198" s="334"/>
      <c r="AF198" s="334"/>
      <c r="AG198" s="334"/>
      <c r="AH198" s="334"/>
      <c r="AI198" s="307" t="str">
        <f t="shared" si="38"/>
        <v/>
      </c>
      <c r="AJ198" s="307" t="str">
        <f t="shared" si="35"/>
        <v/>
      </c>
      <c r="AK198" s="307">
        <f t="shared" si="36"/>
        <v>1</v>
      </c>
      <c r="AM198" s="317">
        <f t="shared" si="37"/>
        <v>1</v>
      </c>
      <c r="AN198" s="317">
        <f t="shared" si="39"/>
        <v>0</v>
      </c>
      <c r="AO198" s="317">
        <f t="shared" si="40"/>
        <v>1</v>
      </c>
      <c r="AP198" s="1184" t="e">
        <f t="shared" si="41"/>
        <v>#REF!</v>
      </c>
      <c r="AQ198" s="307">
        <f t="shared" si="34"/>
        <v>0</v>
      </c>
      <c r="AR198" s="307" t="s">
        <v>308</v>
      </c>
    </row>
    <row r="199" spans="1:44" s="343" customFormat="1" ht="15" customHeight="1">
      <c r="A199" s="207">
        <f>A188+1</f>
        <v>12</v>
      </c>
      <c r="B199" s="203" t="s">
        <v>298</v>
      </c>
      <c r="C199" s="1661" t="s">
        <v>574</v>
      </c>
      <c r="D199" s="1662"/>
      <c r="E199" s="1662"/>
      <c r="F199" s="204"/>
      <c r="G199" s="339"/>
      <c r="H199" s="339"/>
      <c r="I199" s="339"/>
      <c r="J199" s="339"/>
      <c r="K199" s="339"/>
      <c r="L199" s="339"/>
      <c r="M199" s="339"/>
      <c r="N199" s="339"/>
      <c r="O199" s="339"/>
      <c r="P199" s="339"/>
      <c r="Q199" s="339"/>
      <c r="R199" s="339"/>
      <c r="S199" s="339"/>
      <c r="T199" s="344"/>
      <c r="U199" s="344"/>
      <c r="V199" s="344"/>
      <c r="W199" s="339"/>
      <c r="X199" s="1165"/>
      <c r="Y199" s="339"/>
      <c r="Z199" s="339"/>
      <c r="AA199" s="339"/>
      <c r="AB199" s="339"/>
      <c r="AC199" s="339"/>
      <c r="AD199" s="339"/>
      <c r="AE199" s="339"/>
      <c r="AF199" s="339"/>
      <c r="AG199" s="339"/>
      <c r="AH199" s="339"/>
      <c r="AI199" s="307">
        <f t="shared" si="38"/>
        <v>13</v>
      </c>
      <c r="AJ199" s="307" t="b">
        <f t="shared" si="35"/>
        <v>0</v>
      </c>
      <c r="AK199" s="307">
        <f t="shared" si="36"/>
        <v>1</v>
      </c>
      <c r="AL199" s="289"/>
      <c r="AM199" s="317">
        <f t="shared" si="37"/>
        <v>0</v>
      </c>
      <c r="AN199" s="317">
        <f t="shared" si="39"/>
        <v>0</v>
      </c>
      <c r="AO199" s="317">
        <f t="shared" si="40"/>
        <v>1</v>
      </c>
      <c r="AP199" s="1184" t="e">
        <f t="shared" si="41"/>
        <v>#REF!</v>
      </c>
      <c r="AQ199" s="307" t="str">
        <f t="shared" si="34"/>
        <v>Medžiagų ilgaamžiškumas</v>
      </c>
      <c r="AR199" s="307" t="s">
        <v>308</v>
      </c>
    </row>
    <row r="200" spans="1:44" s="292" customFormat="1" ht="15" customHeight="1">
      <c r="A200" s="1176"/>
      <c r="B200" s="1667" t="s">
        <v>152</v>
      </c>
      <c r="C200" s="1655" t="s">
        <v>602</v>
      </c>
      <c r="D200" s="1656"/>
      <c r="E200" s="1657"/>
      <c r="F200" s="148" t="str">
        <f>IF(AO199=1,"",IF(AJ199=TRUE,$AJ$4,""))</f>
        <v/>
      </c>
      <c r="G200" s="328"/>
      <c r="H200" s="328"/>
      <c r="I200" s="328"/>
      <c r="J200" s="328"/>
      <c r="K200" s="328"/>
      <c r="L200" s="335"/>
      <c r="M200" s="328"/>
      <c r="N200" s="328"/>
      <c r="O200" s="328"/>
      <c r="P200" s="328"/>
      <c r="Q200" s="328"/>
      <c r="R200" s="328"/>
      <c r="S200" s="328"/>
      <c r="T200" s="342"/>
      <c r="U200" s="342"/>
      <c r="V200" s="342"/>
      <c r="W200" s="328"/>
      <c r="X200" s="1162"/>
      <c r="Y200" s="328"/>
      <c r="Z200" s="328"/>
      <c r="AA200" s="328"/>
      <c r="AB200" s="328"/>
      <c r="AC200" s="328"/>
      <c r="AD200" s="328"/>
      <c r="AE200" s="328"/>
      <c r="AF200" s="328"/>
      <c r="AG200" s="328"/>
      <c r="AH200" s="328"/>
      <c r="AI200" s="307" t="str">
        <f t="shared" si="38"/>
        <v/>
      </c>
      <c r="AJ200" s="307" t="str">
        <f t="shared" si="35"/>
        <v/>
      </c>
      <c r="AK200" s="307">
        <f t="shared" si="36"/>
        <v>1</v>
      </c>
      <c r="AL200" s="289"/>
      <c r="AM200" s="317">
        <f t="shared" si="37"/>
        <v>1</v>
      </c>
      <c r="AN200" s="317">
        <f t="shared" si="39"/>
        <v>0</v>
      </c>
      <c r="AO200" s="317">
        <f t="shared" si="40"/>
        <v>1</v>
      </c>
      <c r="AP200" s="1184" t="e">
        <f t="shared" si="41"/>
        <v>#REF!</v>
      </c>
      <c r="AQ200" s="307" t="str">
        <f t="shared" si="34"/>
        <v>Kriterijus suteikia galimybę PO gauti pasiūlymus, kuriuose būtų siūlomos ilgaamžiškos medžiagos ir (arba) mechanizmai, kurių panaudojimas statyboje lems vėlesnį ekonomiškesnį statinio naudojimą, sumažins einamojo remonto sąnaudas ir reinvesticijas.</v>
      </c>
      <c r="AR200" s="307" t="s">
        <v>308</v>
      </c>
    </row>
    <row r="201" spans="1:44" ht="15" customHeight="1">
      <c r="A201" s="1175"/>
      <c r="B201" s="1668"/>
      <c r="C201" s="1664"/>
      <c r="D201" s="1665"/>
      <c r="E201" s="1666"/>
      <c r="F201" s="139"/>
      <c r="H201" s="334"/>
      <c r="I201" s="334"/>
      <c r="J201" s="334"/>
      <c r="K201" s="334"/>
      <c r="L201" s="345"/>
      <c r="M201" s="334"/>
      <c r="N201" s="334"/>
      <c r="O201" s="334"/>
      <c r="P201" s="334"/>
      <c r="Q201" s="334"/>
      <c r="R201" s="334"/>
      <c r="S201" s="334"/>
      <c r="T201" s="334"/>
      <c r="U201" s="334"/>
      <c r="V201" s="334"/>
      <c r="W201" s="334"/>
      <c r="X201" s="1163"/>
      <c r="Y201" s="334"/>
      <c r="Z201" s="334"/>
      <c r="AA201" s="334"/>
      <c r="AB201" s="334"/>
      <c r="AC201" s="334"/>
      <c r="AD201" s="334"/>
      <c r="AE201" s="334"/>
      <c r="AF201" s="334"/>
      <c r="AG201" s="334"/>
      <c r="AH201" s="334"/>
      <c r="AI201" s="307" t="str">
        <f t="shared" si="38"/>
        <v/>
      </c>
      <c r="AJ201" s="307" t="str">
        <f t="shared" si="35"/>
        <v/>
      </c>
      <c r="AK201" s="307">
        <f t="shared" si="36"/>
        <v>1</v>
      </c>
      <c r="AM201" s="317">
        <f t="shared" si="37"/>
        <v>1</v>
      </c>
      <c r="AN201" s="317">
        <f t="shared" si="39"/>
        <v>0</v>
      </c>
      <c r="AO201" s="317">
        <f t="shared" si="40"/>
        <v>1</v>
      </c>
      <c r="AP201" s="1184" t="e">
        <f t="shared" si="41"/>
        <v>#REF!</v>
      </c>
      <c r="AQ201" s="307">
        <f t="shared" si="34"/>
        <v>0</v>
      </c>
      <c r="AR201" s="307" t="s">
        <v>308</v>
      </c>
    </row>
    <row r="202" spans="1:44" ht="15" customHeight="1">
      <c r="A202" s="1175"/>
      <c r="B202" s="1668"/>
      <c r="C202" s="1664"/>
      <c r="D202" s="1665"/>
      <c r="E202" s="1666"/>
      <c r="F202" s="139"/>
      <c r="H202" s="334"/>
      <c r="I202" s="334"/>
      <c r="J202" s="334"/>
      <c r="K202" s="334"/>
      <c r="L202" s="345"/>
      <c r="M202" s="334"/>
      <c r="N202" s="334"/>
      <c r="O202" s="334"/>
      <c r="P202" s="334"/>
      <c r="Q202" s="334"/>
      <c r="R202" s="334"/>
      <c r="S202" s="334"/>
      <c r="T202" s="334"/>
      <c r="U202" s="334"/>
      <c r="V202" s="334"/>
      <c r="W202" s="334"/>
      <c r="X202" s="1163"/>
      <c r="Y202" s="334"/>
      <c r="Z202" s="334"/>
      <c r="AA202" s="334"/>
      <c r="AB202" s="334"/>
      <c r="AC202" s="334"/>
      <c r="AD202" s="334"/>
      <c r="AE202" s="334"/>
      <c r="AF202" s="334"/>
      <c r="AG202" s="334"/>
      <c r="AH202" s="334"/>
      <c r="AI202" s="307" t="str">
        <f t="shared" si="38"/>
        <v/>
      </c>
      <c r="AJ202" s="307" t="str">
        <f t="shared" si="35"/>
        <v/>
      </c>
      <c r="AK202" s="307">
        <f t="shared" si="36"/>
        <v>1</v>
      </c>
      <c r="AM202" s="317">
        <f t="shared" si="37"/>
        <v>1</v>
      </c>
      <c r="AN202" s="317">
        <f t="shared" si="39"/>
        <v>0</v>
      </c>
      <c r="AO202" s="317">
        <f t="shared" si="40"/>
        <v>1</v>
      </c>
      <c r="AP202" s="1184" t="e">
        <f t="shared" si="41"/>
        <v>#REF!</v>
      </c>
      <c r="AQ202" s="307">
        <f t="shared" ref="AQ202:AQ265" si="42">C202</f>
        <v>0</v>
      </c>
      <c r="AR202" s="307" t="s">
        <v>308</v>
      </c>
    </row>
    <row r="203" spans="1:44" ht="15" customHeight="1">
      <c r="A203" s="1175"/>
      <c r="B203" s="1682" t="s">
        <v>149</v>
      </c>
      <c r="C203" s="1605" t="s">
        <v>299</v>
      </c>
      <c r="D203" s="1605"/>
      <c r="E203" s="1597"/>
      <c r="F203" s="139"/>
      <c r="H203" s="334"/>
      <c r="I203" s="334"/>
      <c r="J203" s="334"/>
      <c r="K203" s="334"/>
      <c r="L203" s="345"/>
      <c r="M203" s="334"/>
      <c r="N203" s="334"/>
      <c r="O203" s="334"/>
      <c r="P203" s="334"/>
      <c r="Q203" s="334"/>
      <c r="R203" s="334"/>
      <c r="S203" s="334"/>
      <c r="T203" s="334"/>
      <c r="U203" s="334"/>
      <c r="V203" s="334"/>
      <c r="W203" s="334"/>
      <c r="X203" s="1163"/>
      <c r="Y203" s="334"/>
      <c r="Z203" s="334"/>
      <c r="AA203" s="334"/>
      <c r="AB203" s="334"/>
      <c r="AC203" s="334"/>
      <c r="AD203" s="334"/>
      <c r="AE203" s="334"/>
      <c r="AF203" s="334"/>
      <c r="AG203" s="334"/>
      <c r="AH203" s="334"/>
      <c r="AI203" s="307" t="str">
        <f t="shared" si="38"/>
        <v/>
      </c>
      <c r="AJ203" s="307" t="str">
        <f t="shared" si="35"/>
        <v/>
      </c>
      <c r="AK203" s="307">
        <f t="shared" si="36"/>
        <v>1</v>
      </c>
      <c r="AM203" s="317">
        <f t="shared" ref="AM203:AM266" si="43">IFERROR(INDEX($T$15:$V$39,MATCH(AQ203,$I$15:$I$39,0),$AQ$7),1)</f>
        <v>1</v>
      </c>
      <c r="AN203" s="317">
        <f t="shared" si="39"/>
        <v>0</v>
      </c>
      <c r="AO203" s="317">
        <f t="shared" si="40"/>
        <v>1</v>
      </c>
      <c r="AP203" s="1184" t="e">
        <f t="shared" si="41"/>
        <v>#REF!</v>
      </c>
      <c r="AQ203" s="307" t="str">
        <f t="shared" si="42"/>
        <v xml:space="preserve">1) Pasirinkimas: </v>
      </c>
      <c r="AR203" s="307" t="s">
        <v>308</v>
      </c>
    </row>
    <row r="204" spans="1:44" ht="15" customHeight="1">
      <c r="A204" s="150"/>
      <c r="B204" s="1603"/>
      <c r="C204" s="1598" t="s">
        <v>573</v>
      </c>
      <c r="D204" s="1598"/>
      <c r="E204" s="1599"/>
      <c r="F204" s="139"/>
      <c r="H204" s="334"/>
      <c r="I204" s="334"/>
      <c r="J204" s="334"/>
      <c r="K204" s="334"/>
      <c r="L204" s="345"/>
      <c r="M204" s="334"/>
      <c r="N204" s="334"/>
      <c r="O204" s="334"/>
      <c r="P204" s="334"/>
      <c r="Q204" s="334"/>
      <c r="R204" s="334"/>
      <c r="S204" s="334"/>
      <c r="T204" s="334"/>
      <c r="U204" s="334"/>
      <c r="V204" s="334"/>
      <c r="W204" s="334"/>
      <c r="X204" s="1163"/>
      <c r="Y204" s="334"/>
      <c r="Z204" s="334"/>
      <c r="AA204" s="334"/>
      <c r="AB204" s="334"/>
      <c r="AC204" s="334"/>
      <c r="AD204" s="334"/>
      <c r="AE204" s="334"/>
      <c r="AF204" s="334"/>
      <c r="AG204" s="334"/>
      <c r="AH204" s="334"/>
      <c r="AI204" s="307" t="str">
        <f t="shared" ref="AI204:AI267" si="44">IFERROR(MATCH(AQ204,$I$15:$I$60,0),"")</f>
        <v/>
      </c>
      <c r="AJ204" s="307" t="str">
        <f t="shared" si="35"/>
        <v/>
      </c>
      <c r="AK204" s="307">
        <f t="shared" si="36"/>
        <v>1</v>
      </c>
      <c r="AM204" s="317">
        <f t="shared" si="43"/>
        <v>1</v>
      </c>
      <c r="AN204" s="317">
        <f t="shared" ref="AN204:AN267" si="45">IF(AM204=1,AN203,AM204)</f>
        <v>0</v>
      </c>
      <c r="AO204" s="317">
        <f t="shared" ref="AO204:AO267" si="46">IF(AN204=0,1,"")</f>
        <v>1</v>
      </c>
      <c r="AP204" s="1184" t="e">
        <f t="shared" ref="AP204:AP267" si="47">AP203+1</f>
        <v>#REF!</v>
      </c>
      <c r="AQ204" s="307" t="str">
        <f t="shared" si="42"/>
        <v>Šį kriterijų PO turėtų rinktis, kai reikia užtikrinti dažnai naudojamų  statinio dalių (pvz. grindų, lubų, grindų ir kt.) tinkamą eksploatavimą ir estetinį vaizdą. Šio kriterijaus PO neturėtų rinktis, kai statinio dalys nėra intensyviai naudojamos ir jų ilgaamžiškumas PO nesuteiks jokios papildomos ekonominės naudos, o tik pabrangins tiekėjų pasiūlymus.</v>
      </c>
      <c r="AR204" s="307" t="s">
        <v>308</v>
      </c>
    </row>
    <row r="205" spans="1:44" ht="15" customHeight="1">
      <c r="A205" s="150"/>
      <c r="B205" s="1603"/>
      <c r="C205" s="1598"/>
      <c r="D205" s="1598"/>
      <c r="E205" s="1599"/>
      <c r="F205" s="139"/>
      <c r="H205" s="334"/>
      <c r="I205" s="334"/>
      <c r="J205" s="334"/>
      <c r="K205" s="334"/>
      <c r="L205" s="345"/>
      <c r="M205" s="334"/>
      <c r="N205" s="334"/>
      <c r="O205" s="334"/>
      <c r="P205" s="334"/>
      <c r="Q205" s="334"/>
      <c r="R205" s="334"/>
      <c r="S205" s="334"/>
      <c r="T205" s="334"/>
      <c r="U205" s="334"/>
      <c r="V205" s="334"/>
      <c r="W205" s="334"/>
      <c r="X205" s="1163"/>
      <c r="Y205" s="334"/>
      <c r="Z205" s="334"/>
      <c r="AA205" s="334"/>
      <c r="AB205" s="334"/>
      <c r="AC205" s="334"/>
      <c r="AD205" s="334"/>
      <c r="AE205" s="334"/>
      <c r="AF205" s="334"/>
      <c r="AG205" s="334"/>
      <c r="AH205" s="334"/>
      <c r="AI205" s="307" t="str">
        <f t="shared" si="44"/>
        <v/>
      </c>
      <c r="AJ205" s="307" t="str">
        <f t="shared" si="35"/>
        <v/>
      </c>
      <c r="AK205" s="307">
        <f t="shared" si="36"/>
        <v>1</v>
      </c>
      <c r="AM205" s="317">
        <f t="shared" si="43"/>
        <v>1</v>
      </c>
      <c r="AN205" s="317">
        <f t="shared" si="45"/>
        <v>0</v>
      </c>
      <c r="AO205" s="317">
        <f t="shared" si="46"/>
        <v>1</v>
      </c>
      <c r="AP205" s="1184" t="e">
        <f t="shared" si="47"/>
        <v>#REF!</v>
      </c>
      <c r="AQ205" s="307">
        <f t="shared" si="42"/>
        <v>0</v>
      </c>
      <c r="AR205" s="307" t="s">
        <v>308</v>
      </c>
    </row>
    <row r="206" spans="1:44" ht="30" customHeight="1">
      <c r="A206" s="150"/>
      <c r="B206" s="1603"/>
      <c r="C206" s="1600"/>
      <c r="D206" s="1600"/>
      <c r="E206" s="1601"/>
      <c r="F206" s="139"/>
      <c r="H206" s="334"/>
      <c r="I206" s="334"/>
      <c r="J206" s="334"/>
      <c r="K206" s="334"/>
      <c r="L206" s="345"/>
      <c r="M206" s="334"/>
      <c r="N206" s="334"/>
      <c r="O206" s="334"/>
      <c r="P206" s="334"/>
      <c r="Q206" s="334"/>
      <c r="R206" s="334"/>
      <c r="S206" s="334"/>
      <c r="T206" s="334"/>
      <c r="U206" s="334"/>
      <c r="V206" s="334"/>
      <c r="W206" s="334"/>
      <c r="X206" s="1163"/>
      <c r="Y206" s="334"/>
      <c r="Z206" s="334"/>
      <c r="AA206" s="334"/>
      <c r="AB206" s="334"/>
      <c r="AC206" s="334"/>
      <c r="AD206" s="334"/>
      <c r="AE206" s="334"/>
      <c r="AF206" s="334"/>
      <c r="AG206" s="334"/>
      <c r="AH206" s="334"/>
      <c r="AI206" s="307" t="str">
        <f t="shared" si="44"/>
        <v/>
      </c>
      <c r="AJ206" s="307" t="str">
        <f t="shared" si="35"/>
        <v/>
      </c>
      <c r="AK206" s="307">
        <f t="shared" si="36"/>
        <v>1</v>
      </c>
      <c r="AM206" s="317">
        <f t="shared" si="43"/>
        <v>1</v>
      </c>
      <c r="AN206" s="317">
        <f t="shared" si="45"/>
        <v>0</v>
      </c>
      <c r="AO206" s="317">
        <f t="shared" si="46"/>
        <v>1</v>
      </c>
      <c r="AP206" s="1184" t="e">
        <f t="shared" si="47"/>
        <v>#REF!</v>
      </c>
      <c r="AQ206" s="307">
        <f t="shared" si="42"/>
        <v>0</v>
      </c>
      <c r="AR206" s="307" t="s">
        <v>308</v>
      </c>
    </row>
    <row r="207" spans="1:44" ht="15" customHeight="1">
      <c r="A207" s="150"/>
      <c r="B207" s="1603"/>
      <c r="C207" s="1770" t="s">
        <v>1088</v>
      </c>
      <c r="D207" s="1695"/>
      <c r="E207" s="1696"/>
      <c r="F207" s="139"/>
      <c r="H207" s="334"/>
      <c r="I207" s="334"/>
      <c r="J207" s="334"/>
      <c r="K207" s="334"/>
      <c r="L207" s="345"/>
      <c r="M207" s="334"/>
      <c r="N207" s="334"/>
      <c r="O207" s="334"/>
      <c r="P207" s="334"/>
      <c r="Q207" s="334"/>
      <c r="R207" s="334"/>
      <c r="S207" s="334"/>
      <c r="T207" s="334"/>
      <c r="U207" s="334"/>
      <c r="V207" s="334"/>
      <c r="W207" s="334"/>
      <c r="X207" s="1163"/>
      <c r="Y207" s="334"/>
      <c r="Z207" s="334"/>
      <c r="AA207" s="334"/>
      <c r="AB207" s="334"/>
      <c r="AC207" s="334"/>
      <c r="AD207" s="334"/>
      <c r="AE207" s="334"/>
      <c r="AF207" s="334"/>
      <c r="AG207" s="334"/>
      <c r="AH207" s="334"/>
      <c r="AI207" s="307" t="str">
        <f t="shared" si="44"/>
        <v/>
      </c>
      <c r="AJ207" s="307" t="str">
        <f t="shared" ref="AJ207:AJ270" si="48">IF(AI207="","",INDEX($Z$15:$Z$64,AI207,1))</f>
        <v/>
      </c>
      <c r="AK207" s="307">
        <f t="shared" ref="AK207:AK270" si="49">IF(AJ207="",AK206,IF(AJ207=FALSE,$AK$11,$AK$10))</f>
        <v>1</v>
      </c>
      <c r="AM207" s="317">
        <f t="shared" si="43"/>
        <v>1</v>
      </c>
      <c r="AN207" s="317">
        <f t="shared" si="45"/>
        <v>0</v>
      </c>
      <c r="AO207" s="317">
        <f t="shared" si="46"/>
        <v>1</v>
      </c>
      <c r="AP207" s="1184" t="e">
        <f t="shared" si="47"/>
        <v>#REF!</v>
      </c>
      <c r="AQ207" s="307" t="str">
        <f t="shared" si="42"/>
        <v xml:space="preserve">2) Sutarties projekte ir atitinkamai sutartyje siūlome numatyti, kad pirkimo sutarties vykdymo metu PO tikrina atitikimą pasiūlyme nurodytiems įsipareigojimams, prašydama pateikti įsigytų medžiagų/mechanizmų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207" s="307" t="s">
        <v>308</v>
      </c>
    </row>
    <row r="208" spans="1:44" ht="15" customHeight="1">
      <c r="A208" s="150"/>
      <c r="B208" s="1603"/>
      <c r="C208" s="1771"/>
      <c r="D208" s="1697"/>
      <c r="E208" s="1698"/>
      <c r="F208" s="139"/>
      <c r="H208" s="334"/>
      <c r="I208" s="334"/>
      <c r="J208" s="334"/>
      <c r="K208" s="334"/>
      <c r="L208" s="345"/>
      <c r="M208" s="334"/>
      <c r="N208" s="334"/>
      <c r="O208" s="334"/>
      <c r="P208" s="334"/>
      <c r="Q208" s="334"/>
      <c r="R208" s="334"/>
      <c r="S208" s="334"/>
      <c r="T208" s="334"/>
      <c r="U208" s="334"/>
      <c r="V208" s="334"/>
      <c r="W208" s="334"/>
      <c r="X208" s="1163"/>
      <c r="Y208" s="334"/>
      <c r="Z208" s="334"/>
      <c r="AA208" s="334"/>
      <c r="AB208" s="334"/>
      <c r="AC208" s="334"/>
      <c r="AD208" s="334"/>
      <c r="AE208" s="334"/>
      <c r="AF208" s="334"/>
      <c r="AG208" s="334"/>
      <c r="AH208" s="334"/>
      <c r="AI208" s="307" t="str">
        <f t="shared" si="44"/>
        <v/>
      </c>
      <c r="AJ208" s="307" t="str">
        <f t="shared" si="48"/>
        <v/>
      </c>
      <c r="AK208" s="307">
        <f t="shared" si="49"/>
        <v>1</v>
      </c>
      <c r="AM208" s="317">
        <f t="shared" si="43"/>
        <v>1</v>
      </c>
      <c r="AN208" s="317">
        <f t="shared" si="45"/>
        <v>0</v>
      </c>
      <c r="AO208" s="317">
        <f t="shared" si="46"/>
        <v>1</v>
      </c>
      <c r="AP208" s="1184" t="e">
        <f t="shared" si="47"/>
        <v>#REF!</v>
      </c>
      <c r="AQ208" s="307">
        <f t="shared" si="42"/>
        <v>0</v>
      </c>
      <c r="AR208" s="307" t="s">
        <v>308</v>
      </c>
    </row>
    <row r="209" spans="1:44" ht="15" customHeight="1">
      <c r="A209" s="150"/>
      <c r="B209" s="1603"/>
      <c r="C209" s="1771"/>
      <c r="D209" s="1697"/>
      <c r="E209" s="1698"/>
      <c r="F209" s="139"/>
      <c r="H209" s="334"/>
      <c r="I209" s="334"/>
      <c r="J209" s="334"/>
      <c r="K209" s="334"/>
      <c r="L209" s="345"/>
      <c r="M209" s="334"/>
      <c r="N209" s="334"/>
      <c r="O209" s="334"/>
      <c r="P209" s="334"/>
      <c r="Q209" s="334"/>
      <c r="R209" s="334"/>
      <c r="S209" s="334"/>
      <c r="T209" s="334"/>
      <c r="U209" s="334"/>
      <c r="V209" s="334"/>
      <c r="W209" s="334"/>
      <c r="X209" s="1163"/>
      <c r="Y209" s="334"/>
      <c r="Z209" s="334"/>
      <c r="AA209" s="334"/>
      <c r="AB209" s="334"/>
      <c r="AC209" s="334"/>
      <c r="AD209" s="334"/>
      <c r="AE209" s="334"/>
      <c r="AF209" s="334"/>
      <c r="AG209" s="334"/>
      <c r="AH209" s="334"/>
      <c r="AI209" s="307" t="str">
        <f t="shared" si="44"/>
        <v/>
      </c>
      <c r="AJ209" s="307" t="str">
        <f t="shared" si="48"/>
        <v/>
      </c>
      <c r="AK209" s="307">
        <f t="shared" si="49"/>
        <v>1</v>
      </c>
      <c r="AM209" s="317">
        <f t="shared" si="43"/>
        <v>1</v>
      </c>
      <c r="AN209" s="317">
        <f t="shared" si="45"/>
        <v>0</v>
      </c>
      <c r="AO209" s="317">
        <f t="shared" si="46"/>
        <v>1</v>
      </c>
      <c r="AP209" s="1184" t="e">
        <f t="shared" si="47"/>
        <v>#REF!</v>
      </c>
      <c r="AQ209" s="307">
        <f t="shared" si="42"/>
        <v>0</v>
      </c>
      <c r="AR209" s="307" t="s">
        <v>308</v>
      </c>
    </row>
    <row r="210" spans="1:44" ht="45" customHeight="1">
      <c r="A210" s="150"/>
      <c r="B210" s="1603"/>
      <c r="C210" s="1772"/>
      <c r="D210" s="1699"/>
      <c r="E210" s="1700"/>
      <c r="F210" s="139"/>
      <c r="H210" s="334"/>
      <c r="I210" s="334"/>
      <c r="J210" s="334"/>
      <c r="K210" s="334"/>
      <c r="L210" s="345"/>
      <c r="M210" s="334"/>
      <c r="N210" s="334"/>
      <c r="O210" s="334"/>
      <c r="P210" s="334"/>
      <c r="Q210" s="334"/>
      <c r="R210" s="334"/>
      <c r="S210" s="334"/>
      <c r="T210" s="334"/>
      <c r="U210" s="334"/>
      <c r="V210" s="334"/>
      <c r="W210" s="334"/>
      <c r="X210" s="1163"/>
      <c r="Y210" s="334"/>
      <c r="Z210" s="334"/>
      <c r="AA210" s="334"/>
      <c r="AB210" s="334"/>
      <c r="AC210" s="334"/>
      <c r="AD210" s="334"/>
      <c r="AE210" s="334"/>
      <c r="AF210" s="334"/>
      <c r="AG210" s="334"/>
      <c r="AH210" s="334"/>
      <c r="AI210" s="307" t="str">
        <f t="shared" si="44"/>
        <v/>
      </c>
      <c r="AJ210" s="307" t="str">
        <f t="shared" si="48"/>
        <v/>
      </c>
      <c r="AK210" s="307">
        <f t="shared" si="49"/>
        <v>1</v>
      </c>
      <c r="AM210" s="317">
        <f t="shared" si="43"/>
        <v>1</v>
      </c>
      <c r="AN210" s="317">
        <f t="shared" si="45"/>
        <v>0</v>
      </c>
      <c r="AO210" s="317">
        <f t="shared" si="46"/>
        <v>1</v>
      </c>
      <c r="AP210" s="1184" t="e">
        <f t="shared" si="47"/>
        <v>#REF!</v>
      </c>
      <c r="AQ210" s="307">
        <f t="shared" si="42"/>
        <v>0</v>
      </c>
      <c r="AR210" s="307" t="s">
        <v>308</v>
      </c>
    </row>
    <row r="211" spans="1:44" s="343" customFormat="1" ht="15" customHeight="1">
      <c r="A211" s="207">
        <f>A199+1</f>
        <v>13</v>
      </c>
      <c r="B211" s="203" t="s">
        <v>298</v>
      </c>
      <c r="C211" s="1661" t="s">
        <v>576</v>
      </c>
      <c r="D211" s="1662"/>
      <c r="E211" s="1662"/>
      <c r="F211" s="204"/>
      <c r="G211" s="339"/>
      <c r="H211" s="339"/>
      <c r="I211" s="339"/>
      <c r="J211" s="339"/>
      <c r="K211" s="339"/>
      <c r="L211" s="339"/>
      <c r="M211" s="339"/>
      <c r="N211" s="339"/>
      <c r="O211" s="339"/>
      <c r="P211" s="339"/>
      <c r="Q211" s="339"/>
      <c r="R211" s="339"/>
      <c r="S211" s="339"/>
      <c r="T211" s="344"/>
      <c r="U211" s="344"/>
      <c r="V211" s="344"/>
      <c r="W211" s="339"/>
      <c r="X211" s="1165"/>
      <c r="Y211" s="339"/>
      <c r="Z211" s="339"/>
      <c r="AA211" s="339"/>
      <c r="AB211" s="339"/>
      <c r="AC211" s="339"/>
      <c r="AD211" s="339"/>
      <c r="AE211" s="339"/>
      <c r="AF211" s="339"/>
      <c r="AG211" s="339"/>
      <c r="AH211" s="339"/>
      <c r="AI211" s="307">
        <f t="shared" si="44"/>
        <v>14</v>
      </c>
      <c r="AJ211" s="307" t="b">
        <f t="shared" si="48"/>
        <v>0</v>
      </c>
      <c r="AK211" s="307">
        <f t="shared" si="49"/>
        <v>1</v>
      </c>
      <c r="AL211" s="289"/>
      <c r="AM211" s="317">
        <f t="shared" si="43"/>
        <v>0</v>
      </c>
      <c r="AN211" s="317">
        <f t="shared" si="45"/>
        <v>0</v>
      </c>
      <c r="AO211" s="317">
        <f t="shared" si="46"/>
        <v>1</v>
      </c>
      <c r="AP211" s="1184" t="e">
        <f t="shared" si="47"/>
        <v>#REF!</v>
      </c>
      <c r="AQ211" s="307" t="str">
        <f t="shared" si="42"/>
        <v>Langų kokybė</v>
      </c>
      <c r="AR211" s="307" t="s">
        <v>308</v>
      </c>
    </row>
    <row r="212" spans="1:44" s="292" customFormat="1" ht="15" customHeight="1">
      <c r="A212" s="1176"/>
      <c r="B212" s="1667" t="s">
        <v>152</v>
      </c>
      <c r="C212" s="1655" t="s">
        <v>575</v>
      </c>
      <c r="D212" s="1656"/>
      <c r="E212" s="1657"/>
      <c r="F212" s="148" t="str">
        <f>IF(AO211=1,"",IF(AJ211=TRUE,$AJ$4,""))</f>
        <v/>
      </c>
      <c r="G212" s="328"/>
      <c r="H212" s="328"/>
      <c r="I212" s="328"/>
      <c r="J212" s="328"/>
      <c r="K212" s="328"/>
      <c r="L212" s="335"/>
      <c r="M212" s="328"/>
      <c r="N212" s="328"/>
      <c r="O212" s="328"/>
      <c r="P212" s="328"/>
      <c r="Q212" s="328"/>
      <c r="R212" s="328"/>
      <c r="S212" s="328"/>
      <c r="T212" s="342"/>
      <c r="U212" s="342"/>
      <c r="V212" s="342"/>
      <c r="W212" s="328"/>
      <c r="X212" s="1162"/>
      <c r="Y212" s="328"/>
      <c r="Z212" s="328"/>
      <c r="AA212" s="328"/>
      <c r="AB212" s="328"/>
      <c r="AC212" s="328"/>
      <c r="AD212" s="328"/>
      <c r="AE212" s="328"/>
      <c r="AF212" s="328"/>
      <c r="AG212" s="328"/>
      <c r="AH212" s="328"/>
      <c r="AI212" s="307" t="str">
        <f t="shared" si="44"/>
        <v/>
      </c>
      <c r="AJ212" s="307" t="str">
        <f t="shared" si="48"/>
        <v/>
      </c>
      <c r="AK212" s="307">
        <f t="shared" si="49"/>
        <v>1</v>
      </c>
      <c r="AL212" s="289"/>
      <c r="AM212" s="317">
        <f t="shared" si="43"/>
        <v>1</v>
      </c>
      <c r="AN212" s="317">
        <f t="shared" si="45"/>
        <v>0</v>
      </c>
      <c r="AO212" s="317">
        <f t="shared" si="46"/>
        <v>1</v>
      </c>
      <c r="AP212" s="1184" t="e">
        <f t="shared" si="47"/>
        <v>#REF!</v>
      </c>
      <c r="AQ212" s="307" t="str">
        <f t="shared" si="42"/>
        <v xml:space="preserve">Kriterijus suteikia galimybę pasirinkti pasiūlymą pagal rangovo siūlomų langų kokybės savybes. Vertinant kokybę ir suteikiant jai svorį, rangovas skatinamas ieškoti optimalaus kainos ir kokybės santykio medžiagų ir nebijoti siūlyti kuo kokybiškesnių medžiagų darbams. </v>
      </c>
      <c r="AR212" s="307" t="s">
        <v>308</v>
      </c>
    </row>
    <row r="213" spans="1:44" ht="15" customHeight="1">
      <c r="A213" s="1175"/>
      <c r="B213" s="1668"/>
      <c r="C213" s="1664"/>
      <c r="D213" s="1665"/>
      <c r="E213" s="1666"/>
      <c r="F213" s="139"/>
      <c r="H213" s="334"/>
      <c r="I213" s="334"/>
      <c r="J213" s="334"/>
      <c r="K213" s="334"/>
      <c r="L213" s="345"/>
      <c r="M213" s="334"/>
      <c r="N213" s="334"/>
      <c r="O213" s="334"/>
      <c r="P213" s="334"/>
      <c r="Q213" s="334"/>
      <c r="R213" s="334"/>
      <c r="S213" s="334"/>
      <c r="T213" s="334"/>
      <c r="U213" s="334"/>
      <c r="V213" s="334"/>
      <c r="W213" s="334"/>
      <c r="X213" s="1163"/>
      <c r="Y213" s="334"/>
      <c r="Z213" s="334"/>
      <c r="AA213" s="334"/>
      <c r="AB213" s="334"/>
      <c r="AC213" s="334"/>
      <c r="AD213" s="334"/>
      <c r="AE213" s="334"/>
      <c r="AF213" s="334"/>
      <c r="AG213" s="334"/>
      <c r="AH213" s="334"/>
      <c r="AI213" s="307" t="str">
        <f t="shared" si="44"/>
        <v/>
      </c>
      <c r="AJ213" s="307" t="str">
        <f t="shared" si="48"/>
        <v/>
      </c>
      <c r="AK213" s="307">
        <f t="shared" si="49"/>
        <v>1</v>
      </c>
      <c r="AM213" s="317">
        <f t="shared" si="43"/>
        <v>1</v>
      </c>
      <c r="AN213" s="317">
        <f t="shared" si="45"/>
        <v>0</v>
      </c>
      <c r="AO213" s="317">
        <f t="shared" si="46"/>
        <v>1</v>
      </c>
      <c r="AP213" s="1184" t="e">
        <f t="shared" si="47"/>
        <v>#REF!</v>
      </c>
      <c r="AQ213" s="307">
        <f t="shared" si="42"/>
        <v>0</v>
      </c>
      <c r="AR213" s="307" t="s">
        <v>308</v>
      </c>
    </row>
    <row r="214" spans="1:44" ht="15" customHeight="1">
      <c r="A214" s="1175"/>
      <c r="B214" s="1668"/>
      <c r="C214" s="1664"/>
      <c r="D214" s="1665"/>
      <c r="E214" s="1666"/>
      <c r="F214" s="139"/>
      <c r="H214" s="334"/>
      <c r="I214" s="334"/>
      <c r="J214" s="334"/>
      <c r="K214" s="334"/>
      <c r="L214" s="345"/>
      <c r="M214" s="334"/>
      <c r="N214" s="334"/>
      <c r="O214" s="334"/>
      <c r="P214" s="334"/>
      <c r="Q214" s="334"/>
      <c r="R214" s="334"/>
      <c r="S214" s="334"/>
      <c r="T214" s="334"/>
      <c r="U214" s="334"/>
      <c r="V214" s="334"/>
      <c r="W214" s="334"/>
      <c r="X214" s="1163"/>
      <c r="Y214" s="334"/>
      <c r="Z214" s="334"/>
      <c r="AA214" s="334"/>
      <c r="AB214" s="334"/>
      <c r="AC214" s="334"/>
      <c r="AD214" s="334"/>
      <c r="AE214" s="334"/>
      <c r="AF214" s="334"/>
      <c r="AG214" s="334"/>
      <c r="AH214" s="334"/>
      <c r="AI214" s="307" t="str">
        <f t="shared" si="44"/>
        <v/>
      </c>
      <c r="AJ214" s="307" t="str">
        <f t="shared" si="48"/>
        <v/>
      </c>
      <c r="AK214" s="307">
        <f t="shared" si="49"/>
        <v>1</v>
      </c>
      <c r="AM214" s="317">
        <f t="shared" si="43"/>
        <v>1</v>
      </c>
      <c r="AN214" s="317">
        <f t="shared" si="45"/>
        <v>0</v>
      </c>
      <c r="AO214" s="317">
        <f t="shared" si="46"/>
        <v>1</v>
      </c>
      <c r="AP214" s="1184" t="e">
        <f t="shared" si="47"/>
        <v>#REF!</v>
      </c>
      <c r="AQ214" s="307">
        <f t="shared" si="42"/>
        <v>0</v>
      </c>
      <c r="AR214" s="307" t="s">
        <v>308</v>
      </c>
    </row>
    <row r="215" spans="1:44" ht="15" customHeight="1">
      <c r="A215" s="150"/>
      <c r="B215" s="1593"/>
      <c r="C215" s="1669" t="s">
        <v>785</v>
      </c>
      <c r="D215" s="1670"/>
      <c r="E215" s="1670"/>
      <c r="F215" s="139"/>
      <c r="H215" s="334"/>
      <c r="I215" s="334"/>
      <c r="J215" s="334"/>
      <c r="K215" s="334"/>
      <c r="L215" s="345"/>
      <c r="M215" s="334"/>
      <c r="N215" s="334"/>
      <c r="O215" s="334"/>
      <c r="P215" s="334"/>
      <c r="Q215" s="334"/>
      <c r="R215" s="334"/>
      <c r="S215" s="334"/>
      <c r="T215" s="334"/>
      <c r="U215" s="334"/>
      <c r="V215" s="334"/>
      <c r="W215" s="334"/>
      <c r="X215" s="1163"/>
      <c r="Y215" s="334"/>
      <c r="Z215" s="334"/>
      <c r="AA215" s="334"/>
      <c r="AB215" s="334"/>
      <c r="AC215" s="334"/>
      <c r="AD215" s="334"/>
      <c r="AE215" s="334"/>
      <c r="AF215" s="334"/>
      <c r="AG215" s="334"/>
      <c r="AH215" s="334"/>
      <c r="AI215" s="307" t="str">
        <f t="shared" si="44"/>
        <v/>
      </c>
      <c r="AJ215" s="307" t="str">
        <f t="shared" si="48"/>
        <v/>
      </c>
      <c r="AK215" s="307">
        <f t="shared" si="49"/>
        <v>1</v>
      </c>
      <c r="AM215" s="317">
        <f t="shared" si="43"/>
        <v>1</v>
      </c>
      <c r="AN215" s="317">
        <f t="shared" si="45"/>
        <v>0</v>
      </c>
      <c r="AO215" s="317">
        <f t="shared" si="46"/>
        <v>1</v>
      </c>
      <c r="AP215" s="1184" t="e">
        <f t="shared" si="47"/>
        <v>#REF!</v>
      </c>
      <c r="AQ215" s="307" t="str">
        <f t="shared" si="42"/>
        <v>Kriterijaus vertinimui siūlomi subkriterijai:</v>
      </c>
      <c r="AR215" s="307" t="s">
        <v>308</v>
      </c>
    </row>
    <row r="216" spans="1:44" ht="15" customHeight="1">
      <c r="A216" s="150"/>
      <c r="B216" s="1593"/>
      <c r="C216" s="1655" t="s">
        <v>811</v>
      </c>
      <c r="D216" s="1656"/>
      <c r="E216" s="1656"/>
      <c r="F216" s="139"/>
      <c r="H216" s="334"/>
      <c r="I216" s="334"/>
      <c r="J216" s="334"/>
      <c r="K216" s="334"/>
      <c r="L216" s="345"/>
      <c r="M216" s="334"/>
      <c r="N216" s="334"/>
      <c r="O216" s="334"/>
      <c r="P216" s="334"/>
      <c r="Q216" s="334"/>
      <c r="R216" s="334"/>
      <c r="S216" s="334"/>
      <c r="T216" s="334"/>
      <c r="U216" s="334"/>
      <c r="V216" s="334"/>
      <c r="W216" s="334"/>
      <c r="X216" s="1163"/>
      <c r="Y216" s="334"/>
      <c r="Z216" s="334"/>
      <c r="AA216" s="334"/>
      <c r="AB216" s="334"/>
      <c r="AC216" s="334"/>
      <c r="AD216" s="334"/>
      <c r="AE216" s="334"/>
      <c r="AF216" s="334"/>
      <c r="AG216" s="334"/>
      <c r="AH216" s="334"/>
      <c r="AI216" s="307" t="str">
        <f t="shared" si="44"/>
        <v/>
      </c>
      <c r="AJ216" s="307" t="str">
        <f t="shared" si="48"/>
        <v/>
      </c>
      <c r="AK216" s="307">
        <f t="shared" si="49"/>
        <v>1</v>
      </c>
      <c r="AM216" s="317">
        <f t="shared" si="43"/>
        <v>1</v>
      </c>
      <c r="AN216" s="317">
        <f t="shared" si="45"/>
        <v>0</v>
      </c>
      <c r="AO216" s="317">
        <f t="shared" si="46"/>
        <v>1</v>
      </c>
      <c r="AP216" s="1184" t="e">
        <f t="shared" si="47"/>
        <v>#REF!</v>
      </c>
      <c r="AQ216" s="307" t="str">
        <f t="shared" si="42"/>
        <v xml:space="preserve">1. Langų atsparumas vėjo apkrovai. Vertinant šį subkriterijų, gaunamas atsparesnis vėjui produktas. </v>
      </c>
      <c r="AR216" s="307" t="s">
        <v>308</v>
      </c>
    </row>
    <row r="217" spans="1:44" ht="15" customHeight="1">
      <c r="A217" s="150"/>
      <c r="B217" s="1593"/>
      <c r="C217" s="1658"/>
      <c r="D217" s="1659"/>
      <c r="E217" s="1659"/>
      <c r="F217" s="139"/>
      <c r="H217" s="334"/>
      <c r="I217" s="334"/>
      <c r="J217" s="334"/>
      <c r="K217" s="334"/>
      <c r="L217" s="345"/>
      <c r="M217" s="334"/>
      <c r="N217" s="334"/>
      <c r="O217" s="334"/>
      <c r="P217" s="334"/>
      <c r="Q217" s="334"/>
      <c r="R217" s="334"/>
      <c r="S217" s="334"/>
      <c r="T217" s="334"/>
      <c r="U217" s="334"/>
      <c r="V217" s="334"/>
      <c r="W217" s="334"/>
      <c r="X217" s="1163"/>
      <c r="Y217" s="334"/>
      <c r="Z217" s="334"/>
      <c r="AA217" s="334"/>
      <c r="AB217" s="334"/>
      <c r="AC217" s="334"/>
      <c r="AD217" s="334"/>
      <c r="AE217" s="334"/>
      <c r="AF217" s="334"/>
      <c r="AG217" s="334"/>
      <c r="AH217" s="334"/>
      <c r="AI217" s="307" t="str">
        <f t="shared" si="44"/>
        <v/>
      </c>
      <c r="AJ217" s="307" t="str">
        <f t="shared" si="48"/>
        <v/>
      </c>
      <c r="AK217" s="307">
        <f t="shared" si="49"/>
        <v>1</v>
      </c>
      <c r="AM217" s="317">
        <f t="shared" si="43"/>
        <v>1</v>
      </c>
      <c r="AN217" s="317">
        <f t="shared" si="45"/>
        <v>0</v>
      </c>
      <c r="AO217" s="317">
        <f t="shared" si="46"/>
        <v>1</v>
      </c>
      <c r="AP217" s="1184" t="e">
        <f t="shared" si="47"/>
        <v>#REF!</v>
      </c>
      <c r="AQ217" s="307">
        <f t="shared" si="42"/>
        <v>0</v>
      </c>
      <c r="AR217" s="307" t="s">
        <v>308</v>
      </c>
    </row>
    <row r="218" spans="1:44" ht="15" customHeight="1">
      <c r="A218" s="150"/>
      <c r="B218" s="1593"/>
      <c r="C218" s="1655" t="s">
        <v>812</v>
      </c>
      <c r="D218" s="1656"/>
      <c r="E218" s="1657"/>
      <c r="F218" s="139"/>
      <c r="H218" s="334"/>
      <c r="I218" s="334"/>
      <c r="J218" s="334"/>
      <c r="K218" s="334"/>
      <c r="L218" s="345"/>
      <c r="M218" s="334"/>
      <c r="N218" s="334"/>
      <c r="O218" s="334"/>
      <c r="P218" s="334"/>
      <c r="Q218" s="334"/>
      <c r="R218" s="334"/>
      <c r="S218" s="334"/>
      <c r="T218" s="334"/>
      <c r="U218" s="334"/>
      <c r="V218" s="334"/>
      <c r="W218" s="334"/>
      <c r="X218" s="1163"/>
      <c r="Y218" s="334"/>
      <c r="Z218" s="334"/>
      <c r="AA218" s="334"/>
      <c r="AB218" s="334"/>
      <c r="AC218" s="334"/>
      <c r="AD218" s="334"/>
      <c r="AE218" s="334"/>
      <c r="AF218" s="334"/>
      <c r="AG218" s="334"/>
      <c r="AH218" s="334"/>
      <c r="AI218" s="307" t="str">
        <f t="shared" si="44"/>
        <v/>
      </c>
      <c r="AJ218" s="307" t="str">
        <f t="shared" si="48"/>
        <v/>
      </c>
      <c r="AK218" s="307">
        <f t="shared" si="49"/>
        <v>1</v>
      </c>
      <c r="AM218" s="317">
        <f t="shared" si="43"/>
        <v>1</v>
      </c>
      <c r="AN218" s="317">
        <f t="shared" si="45"/>
        <v>0</v>
      </c>
      <c r="AO218" s="317">
        <f t="shared" si="46"/>
        <v>1</v>
      </c>
      <c r="AP218" s="1184" t="e">
        <f t="shared" si="47"/>
        <v>#REF!</v>
      </c>
      <c r="AQ218" s="307" t="str">
        <f t="shared" si="42"/>
        <v xml:space="preserve">2. Langų nepralaidumas vandeniui. Vertinant šį subkriterijų, gaunamas sandaresnis lietaus vandeniui produktas. </v>
      </c>
      <c r="AR218" s="307" t="s">
        <v>308</v>
      </c>
    </row>
    <row r="219" spans="1:44" ht="15" customHeight="1">
      <c r="A219" s="150"/>
      <c r="B219" s="1593"/>
      <c r="C219" s="1658"/>
      <c r="D219" s="1659"/>
      <c r="E219" s="1660"/>
      <c r="F219" s="139"/>
      <c r="H219" s="334"/>
      <c r="I219" s="334"/>
      <c r="J219" s="334"/>
      <c r="K219" s="334"/>
      <c r="L219" s="345"/>
      <c r="M219" s="334"/>
      <c r="N219" s="334"/>
      <c r="O219" s="334"/>
      <c r="P219" s="334"/>
      <c r="Q219" s="334"/>
      <c r="R219" s="334"/>
      <c r="S219" s="334"/>
      <c r="T219" s="334"/>
      <c r="U219" s="334"/>
      <c r="V219" s="334"/>
      <c r="W219" s="334"/>
      <c r="X219" s="1163"/>
      <c r="Y219" s="334"/>
      <c r="Z219" s="334"/>
      <c r="AA219" s="334"/>
      <c r="AB219" s="334"/>
      <c r="AC219" s="334"/>
      <c r="AD219" s="334"/>
      <c r="AE219" s="334"/>
      <c r="AF219" s="334"/>
      <c r="AG219" s="334"/>
      <c r="AH219" s="334"/>
      <c r="AI219" s="307" t="str">
        <f t="shared" si="44"/>
        <v/>
      </c>
      <c r="AJ219" s="307" t="str">
        <f t="shared" si="48"/>
        <v/>
      </c>
      <c r="AK219" s="307">
        <f t="shared" si="49"/>
        <v>1</v>
      </c>
      <c r="AM219" s="317">
        <f t="shared" si="43"/>
        <v>1</v>
      </c>
      <c r="AN219" s="317">
        <f t="shared" si="45"/>
        <v>0</v>
      </c>
      <c r="AO219" s="317">
        <f t="shared" si="46"/>
        <v>1</v>
      </c>
      <c r="AP219" s="1184" t="e">
        <f t="shared" si="47"/>
        <v>#REF!</v>
      </c>
      <c r="AQ219" s="307">
        <f t="shared" si="42"/>
        <v>0</v>
      </c>
      <c r="AR219" s="307" t="s">
        <v>308</v>
      </c>
    </row>
    <row r="220" spans="1:44" ht="15" customHeight="1">
      <c r="A220" s="150"/>
      <c r="B220" s="1593"/>
      <c r="C220" s="1655" t="s">
        <v>813</v>
      </c>
      <c r="D220" s="1656"/>
      <c r="E220" s="1656"/>
      <c r="F220" s="139"/>
      <c r="H220" s="334"/>
      <c r="I220" s="334"/>
      <c r="J220" s="334"/>
      <c r="K220" s="334"/>
      <c r="L220" s="345"/>
      <c r="M220" s="334"/>
      <c r="N220" s="334"/>
      <c r="O220" s="334"/>
      <c r="P220" s="334"/>
      <c r="Q220" s="334"/>
      <c r="R220" s="334"/>
      <c r="S220" s="334"/>
      <c r="T220" s="334"/>
      <c r="U220" s="334"/>
      <c r="V220" s="334"/>
      <c r="W220" s="334"/>
      <c r="X220" s="1163"/>
      <c r="Y220" s="334"/>
      <c r="Z220" s="334"/>
      <c r="AA220" s="334"/>
      <c r="AB220" s="334"/>
      <c r="AC220" s="334"/>
      <c r="AD220" s="334"/>
      <c r="AE220" s="334"/>
      <c r="AF220" s="334"/>
      <c r="AG220" s="334"/>
      <c r="AH220" s="334"/>
      <c r="AI220" s="307" t="str">
        <f t="shared" si="44"/>
        <v/>
      </c>
      <c r="AJ220" s="307" t="str">
        <f t="shared" si="48"/>
        <v/>
      </c>
      <c r="AK220" s="307">
        <f t="shared" si="49"/>
        <v>1</v>
      </c>
      <c r="AM220" s="317">
        <f t="shared" si="43"/>
        <v>1</v>
      </c>
      <c r="AN220" s="317">
        <f t="shared" si="45"/>
        <v>0</v>
      </c>
      <c r="AO220" s="317">
        <f t="shared" si="46"/>
        <v>1</v>
      </c>
      <c r="AP220" s="1184" t="e">
        <f t="shared" si="47"/>
        <v>#REF!</v>
      </c>
      <c r="AQ220" s="307" t="str">
        <f t="shared" si="42"/>
        <v>3. Langų akustinės eksploatacinės charakteristikos. Vertinant šį subkriterijų gaunama geresnė garso izoliacija.</v>
      </c>
      <c r="AR220" s="307" t="s">
        <v>308</v>
      </c>
    </row>
    <row r="221" spans="1:44" ht="15" customHeight="1">
      <c r="A221" s="150"/>
      <c r="B221" s="1593"/>
      <c r="C221" s="1658"/>
      <c r="D221" s="1659"/>
      <c r="E221" s="1659"/>
      <c r="F221" s="139"/>
      <c r="H221" s="334"/>
      <c r="I221" s="334"/>
      <c r="J221" s="334"/>
      <c r="K221" s="334"/>
      <c r="L221" s="345"/>
      <c r="M221" s="334"/>
      <c r="N221" s="334"/>
      <c r="O221" s="334"/>
      <c r="P221" s="334"/>
      <c r="Q221" s="334"/>
      <c r="R221" s="334"/>
      <c r="S221" s="334"/>
      <c r="T221" s="334"/>
      <c r="U221" s="334"/>
      <c r="V221" s="334"/>
      <c r="W221" s="334"/>
      <c r="X221" s="1163"/>
      <c r="Y221" s="334"/>
      <c r="Z221" s="334"/>
      <c r="AA221" s="334"/>
      <c r="AB221" s="334"/>
      <c r="AC221" s="334"/>
      <c r="AD221" s="334"/>
      <c r="AE221" s="334"/>
      <c r="AF221" s="334"/>
      <c r="AG221" s="334"/>
      <c r="AH221" s="334"/>
      <c r="AI221" s="307" t="str">
        <f t="shared" si="44"/>
        <v/>
      </c>
      <c r="AJ221" s="307" t="str">
        <f t="shared" si="48"/>
        <v/>
      </c>
      <c r="AK221" s="307">
        <f t="shared" si="49"/>
        <v>1</v>
      </c>
      <c r="AM221" s="317">
        <f t="shared" si="43"/>
        <v>1</v>
      </c>
      <c r="AN221" s="317">
        <f t="shared" si="45"/>
        <v>0</v>
      </c>
      <c r="AO221" s="317">
        <f t="shared" si="46"/>
        <v>1</v>
      </c>
      <c r="AP221" s="1184" t="e">
        <f t="shared" si="47"/>
        <v>#REF!</v>
      </c>
      <c r="AQ221" s="307">
        <f t="shared" si="42"/>
        <v>0</v>
      </c>
      <c r="AR221" s="307" t="s">
        <v>308</v>
      </c>
    </row>
    <row r="222" spans="1:44" ht="15" customHeight="1">
      <c r="A222" s="150"/>
      <c r="B222" s="1593"/>
      <c r="C222" s="1655" t="s">
        <v>814</v>
      </c>
      <c r="D222" s="1656"/>
      <c r="E222" s="1656"/>
      <c r="F222" s="139"/>
      <c r="H222" s="334"/>
      <c r="I222" s="334"/>
      <c r="J222" s="334"/>
      <c r="K222" s="334"/>
      <c r="L222" s="345"/>
      <c r="M222" s="334"/>
      <c r="N222" s="334"/>
      <c r="O222" s="334"/>
      <c r="P222" s="334"/>
      <c r="Q222" s="334"/>
      <c r="R222" s="334"/>
      <c r="S222" s="334"/>
      <c r="T222" s="334"/>
      <c r="U222" s="334"/>
      <c r="V222" s="334"/>
      <c r="W222" s="334"/>
      <c r="X222" s="1163"/>
      <c r="Y222" s="334"/>
      <c r="Z222" s="334"/>
      <c r="AA222" s="334"/>
      <c r="AB222" s="334"/>
      <c r="AC222" s="334"/>
      <c r="AD222" s="334"/>
      <c r="AE222" s="334"/>
      <c r="AF222" s="334"/>
      <c r="AG222" s="334"/>
      <c r="AH222" s="334"/>
      <c r="AI222" s="307" t="str">
        <f t="shared" si="44"/>
        <v/>
      </c>
      <c r="AJ222" s="307" t="str">
        <f t="shared" si="48"/>
        <v/>
      </c>
      <c r="AK222" s="307">
        <f t="shared" si="49"/>
        <v>1</v>
      </c>
      <c r="AM222" s="317">
        <f t="shared" si="43"/>
        <v>1</v>
      </c>
      <c r="AN222" s="317">
        <f t="shared" si="45"/>
        <v>0</v>
      </c>
      <c r="AO222" s="317">
        <f t="shared" si="46"/>
        <v>1</v>
      </c>
      <c r="AP222" s="1184" t="e">
        <f t="shared" si="47"/>
        <v>#REF!</v>
      </c>
      <c r="AQ222" s="307" t="str">
        <f t="shared" si="42"/>
        <v>4. Langų šilumos pralaidumas. Vertinant šį subkriterijų gaunamas geresnė šilumos izoliacija.</v>
      </c>
      <c r="AR222" s="307" t="s">
        <v>308</v>
      </c>
    </row>
    <row r="223" spans="1:44" ht="15" customHeight="1">
      <c r="A223" s="150"/>
      <c r="B223" s="1594"/>
      <c r="C223" s="1655" t="s">
        <v>815</v>
      </c>
      <c r="D223" s="1656"/>
      <c r="E223" s="1656"/>
      <c r="F223" s="139"/>
      <c r="H223" s="334"/>
      <c r="I223" s="334"/>
      <c r="J223" s="334"/>
      <c r="K223" s="334"/>
      <c r="L223" s="345"/>
      <c r="M223" s="334"/>
      <c r="N223" s="334"/>
      <c r="O223" s="334"/>
      <c r="P223" s="334"/>
      <c r="Q223" s="334"/>
      <c r="R223" s="334"/>
      <c r="S223" s="334"/>
      <c r="T223" s="334"/>
      <c r="U223" s="334"/>
      <c r="V223" s="334"/>
      <c r="W223" s="334"/>
      <c r="X223" s="1163"/>
      <c r="Y223" s="334"/>
      <c r="Z223" s="334"/>
      <c r="AA223" s="334"/>
      <c r="AB223" s="334"/>
      <c r="AC223" s="334"/>
      <c r="AD223" s="334"/>
      <c r="AE223" s="334"/>
      <c r="AF223" s="334"/>
      <c r="AG223" s="334"/>
      <c r="AH223" s="334"/>
      <c r="AI223" s="307" t="str">
        <f t="shared" si="44"/>
        <v/>
      </c>
      <c r="AJ223" s="307" t="str">
        <f t="shared" si="48"/>
        <v/>
      </c>
      <c r="AK223" s="307">
        <f t="shared" si="49"/>
        <v>1</v>
      </c>
      <c r="AM223" s="317">
        <f t="shared" si="43"/>
        <v>1</v>
      </c>
      <c r="AN223" s="317">
        <f t="shared" si="45"/>
        <v>0</v>
      </c>
      <c r="AO223" s="317">
        <f t="shared" si="46"/>
        <v>1</v>
      </c>
      <c r="AP223" s="1184" t="e">
        <f t="shared" si="47"/>
        <v>#REF!</v>
      </c>
      <c r="AQ223" s="307" t="str">
        <f t="shared" si="42"/>
        <v>5. Langų pralaidumas orui. Vertinant šį subkriterijų gaunamas sandaresnis produktas.</v>
      </c>
      <c r="AR223" s="307" t="s">
        <v>308</v>
      </c>
    </row>
    <row r="224" spans="1:44" ht="15" customHeight="1">
      <c r="A224" s="153"/>
      <c r="B224" s="1602" t="s">
        <v>149</v>
      </c>
      <c r="C224" s="1605" t="s">
        <v>299</v>
      </c>
      <c r="D224" s="1605"/>
      <c r="E224" s="1597"/>
      <c r="F224" s="139"/>
      <c r="H224" s="334"/>
      <c r="I224" s="334"/>
      <c r="J224" s="334"/>
      <c r="K224" s="334"/>
      <c r="L224" s="345"/>
      <c r="M224" s="334"/>
      <c r="N224" s="334"/>
      <c r="O224" s="334"/>
      <c r="P224" s="334"/>
      <c r="Q224" s="334"/>
      <c r="R224" s="334"/>
      <c r="S224" s="334"/>
      <c r="T224" s="334"/>
      <c r="U224" s="334"/>
      <c r="V224" s="334"/>
      <c r="W224" s="334"/>
      <c r="X224" s="1163"/>
      <c r="Y224" s="334"/>
      <c r="Z224" s="334"/>
      <c r="AA224" s="334"/>
      <c r="AB224" s="334"/>
      <c r="AC224" s="334"/>
      <c r="AD224" s="334"/>
      <c r="AE224" s="334"/>
      <c r="AF224" s="334"/>
      <c r="AG224" s="334"/>
      <c r="AH224" s="334"/>
      <c r="AI224" s="307" t="str">
        <f t="shared" si="44"/>
        <v/>
      </c>
      <c r="AJ224" s="307" t="str">
        <f t="shared" si="48"/>
        <v/>
      </c>
      <c r="AK224" s="307">
        <f t="shared" si="49"/>
        <v>1</v>
      </c>
      <c r="AM224" s="317">
        <f t="shared" si="43"/>
        <v>1</v>
      </c>
      <c r="AN224" s="317">
        <f t="shared" si="45"/>
        <v>0</v>
      </c>
      <c r="AO224" s="317">
        <f t="shared" si="46"/>
        <v>1</v>
      </c>
      <c r="AP224" s="1184" t="e">
        <f t="shared" si="47"/>
        <v>#REF!</v>
      </c>
      <c r="AQ224" s="307" t="str">
        <f t="shared" si="42"/>
        <v xml:space="preserve">1) Pasirinkimas: </v>
      </c>
      <c r="AR224" s="307" t="s">
        <v>308</v>
      </c>
    </row>
    <row r="225" spans="1:44" ht="15" customHeight="1">
      <c r="A225" s="150"/>
      <c r="B225" s="1603"/>
      <c r="C225" s="1598" t="s">
        <v>970</v>
      </c>
      <c r="D225" s="1598"/>
      <c r="E225" s="1599"/>
      <c r="F225" s="139"/>
      <c r="H225" s="334"/>
      <c r="I225" s="334"/>
      <c r="J225" s="334"/>
      <c r="K225" s="334"/>
      <c r="L225" s="345"/>
      <c r="M225" s="334"/>
      <c r="N225" s="334"/>
      <c r="O225" s="334"/>
      <c r="P225" s="334"/>
      <c r="Q225" s="334"/>
      <c r="R225" s="334"/>
      <c r="S225" s="334"/>
      <c r="T225" s="334"/>
      <c r="U225" s="334"/>
      <c r="V225" s="334"/>
      <c r="W225" s="334"/>
      <c r="X225" s="1163"/>
      <c r="Y225" s="334"/>
      <c r="Z225" s="334"/>
      <c r="AA225" s="334"/>
      <c r="AB225" s="334"/>
      <c r="AC225" s="334"/>
      <c r="AD225" s="334"/>
      <c r="AE225" s="334"/>
      <c r="AF225" s="334"/>
      <c r="AG225" s="334"/>
      <c r="AH225" s="334"/>
      <c r="AI225" s="307" t="str">
        <f t="shared" si="44"/>
        <v/>
      </c>
      <c r="AJ225" s="307" t="str">
        <f t="shared" si="48"/>
        <v/>
      </c>
      <c r="AK225" s="307">
        <f t="shared" si="49"/>
        <v>1</v>
      </c>
      <c r="AM225" s="317">
        <f t="shared" si="43"/>
        <v>1</v>
      </c>
      <c r="AN225" s="317">
        <f t="shared" si="45"/>
        <v>0</v>
      </c>
      <c r="AO225" s="317">
        <f t="shared" si="46"/>
        <v>1</v>
      </c>
      <c r="AP225" s="1184" t="e">
        <f t="shared" si="47"/>
        <v>#REF!</v>
      </c>
      <c r="AQ225" s="307" t="str">
        <f t="shared" si="42"/>
        <v>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225" s="307" t="s">
        <v>308</v>
      </c>
    </row>
    <row r="226" spans="1:44" ht="15" customHeight="1">
      <c r="A226" s="150"/>
      <c r="B226" s="1603"/>
      <c r="C226" s="1598"/>
      <c r="D226" s="1598"/>
      <c r="E226" s="1599"/>
      <c r="F226" s="139"/>
      <c r="H226" s="334"/>
      <c r="I226" s="334"/>
      <c r="J226" s="334"/>
      <c r="K226" s="334"/>
      <c r="L226" s="345"/>
      <c r="M226" s="334"/>
      <c r="N226" s="334"/>
      <c r="O226" s="334"/>
      <c r="P226" s="334"/>
      <c r="Q226" s="334"/>
      <c r="R226" s="334"/>
      <c r="S226" s="334"/>
      <c r="T226" s="334"/>
      <c r="U226" s="334"/>
      <c r="V226" s="334"/>
      <c r="W226" s="334"/>
      <c r="X226" s="1163"/>
      <c r="Y226" s="334"/>
      <c r="Z226" s="334"/>
      <c r="AA226" s="334"/>
      <c r="AB226" s="334"/>
      <c r="AC226" s="334"/>
      <c r="AD226" s="334"/>
      <c r="AE226" s="334"/>
      <c r="AF226" s="334"/>
      <c r="AG226" s="334"/>
      <c r="AH226" s="334"/>
      <c r="AI226" s="307" t="str">
        <f t="shared" si="44"/>
        <v/>
      </c>
      <c r="AJ226" s="307" t="str">
        <f t="shared" si="48"/>
        <v/>
      </c>
      <c r="AK226" s="307">
        <f t="shared" si="49"/>
        <v>1</v>
      </c>
      <c r="AM226" s="317">
        <f t="shared" si="43"/>
        <v>1</v>
      </c>
      <c r="AN226" s="317">
        <f t="shared" si="45"/>
        <v>0</v>
      </c>
      <c r="AO226" s="317">
        <f t="shared" si="46"/>
        <v>1</v>
      </c>
      <c r="AP226" s="1184" t="e">
        <f t="shared" si="47"/>
        <v>#REF!</v>
      </c>
      <c r="AQ226" s="307">
        <f t="shared" si="42"/>
        <v>0</v>
      </c>
      <c r="AR226" s="307" t="s">
        <v>308</v>
      </c>
    </row>
    <row r="227" spans="1:44" ht="15" customHeight="1">
      <c r="A227" s="150"/>
      <c r="B227" s="1603"/>
      <c r="C227" s="1598"/>
      <c r="D227" s="1598"/>
      <c r="E227" s="1599"/>
      <c r="F227" s="139"/>
      <c r="H227" s="334"/>
      <c r="I227" s="334"/>
      <c r="J227" s="334"/>
      <c r="K227" s="334"/>
      <c r="L227" s="345"/>
      <c r="M227" s="334"/>
      <c r="N227" s="334"/>
      <c r="O227" s="334"/>
      <c r="P227" s="334"/>
      <c r="Q227" s="334"/>
      <c r="R227" s="334"/>
      <c r="S227" s="334"/>
      <c r="T227" s="334"/>
      <c r="U227" s="334"/>
      <c r="V227" s="334"/>
      <c r="W227" s="334"/>
      <c r="X227" s="1163"/>
      <c r="Y227" s="334"/>
      <c r="Z227" s="334"/>
      <c r="AA227" s="334"/>
      <c r="AB227" s="334"/>
      <c r="AC227" s="334"/>
      <c r="AD227" s="334"/>
      <c r="AE227" s="334"/>
      <c r="AF227" s="334"/>
      <c r="AG227" s="334"/>
      <c r="AH227" s="334"/>
      <c r="AI227" s="307" t="str">
        <f t="shared" si="44"/>
        <v/>
      </c>
      <c r="AJ227" s="307" t="str">
        <f t="shared" si="48"/>
        <v/>
      </c>
      <c r="AK227" s="307">
        <f t="shared" si="49"/>
        <v>1</v>
      </c>
      <c r="AM227" s="317">
        <f t="shared" si="43"/>
        <v>1</v>
      </c>
      <c r="AN227" s="317">
        <f t="shared" si="45"/>
        <v>0</v>
      </c>
      <c r="AO227" s="317">
        <f t="shared" si="46"/>
        <v>1</v>
      </c>
      <c r="AP227" s="1184" t="e">
        <f t="shared" si="47"/>
        <v>#REF!</v>
      </c>
      <c r="AQ227" s="307">
        <f t="shared" si="42"/>
        <v>0</v>
      </c>
      <c r="AR227" s="307" t="s">
        <v>308</v>
      </c>
    </row>
    <row r="228" spans="1:44" ht="29.25" customHeight="1">
      <c r="A228" s="150"/>
      <c r="B228" s="1603"/>
      <c r="C228" s="1598"/>
      <c r="D228" s="1598"/>
      <c r="E228" s="1599"/>
      <c r="F228" s="139"/>
      <c r="H228" s="334"/>
      <c r="I228" s="334"/>
      <c r="J228" s="334"/>
      <c r="K228" s="334"/>
      <c r="L228" s="345"/>
      <c r="M228" s="334"/>
      <c r="N228" s="334"/>
      <c r="O228" s="334"/>
      <c r="P228" s="334"/>
      <c r="Q228" s="334"/>
      <c r="R228" s="334"/>
      <c r="S228" s="334"/>
      <c r="T228" s="334"/>
      <c r="U228" s="334"/>
      <c r="V228" s="334"/>
      <c r="W228" s="334"/>
      <c r="X228" s="1163"/>
      <c r="Y228" s="334"/>
      <c r="Z228" s="334"/>
      <c r="AA228" s="334"/>
      <c r="AB228" s="334"/>
      <c r="AC228" s="334"/>
      <c r="AD228" s="334"/>
      <c r="AE228" s="334"/>
      <c r="AF228" s="334"/>
      <c r="AG228" s="334"/>
      <c r="AH228" s="334"/>
      <c r="AI228" s="307" t="str">
        <f t="shared" si="44"/>
        <v/>
      </c>
      <c r="AJ228" s="307" t="str">
        <f t="shared" si="48"/>
        <v/>
      </c>
      <c r="AK228" s="307">
        <f t="shared" si="49"/>
        <v>1</v>
      </c>
      <c r="AM228" s="317">
        <f t="shared" si="43"/>
        <v>1</v>
      </c>
      <c r="AN228" s="317">
        <f t="shared" si="45"/>
        <v>0</v>
      </c>
      <c r="AO228" s="317">
        <f t="shared" si="46"/>
        <v>1</v>
      </c>
      <c r="AP228" s="1184" t="e">
        <f t="shared" si="47"/>
        <v>#REF!</v>
      </c>
      <c r="AQ228" s="307">
        <f t="shared" si="42"/>
        <v>0</v>
      </c>
      <c r="AR228" s="307" t="s">
        <v>308</v>
      </c>
    </row>
    <row r="229" spans="1:44" ht="15" customHeight="1">
      <c r="A229" s="150"/>
      <c r="B229" s="1603"/>
      <c r="C229" s="1633" t="s">
        <v>786</v>
      </c>
      <c r="D229" s="1596"/>
      <c r="E229" s="1597"/>
      <c r="F229" s="139"/>
      <c r="H229" s="334"/>
      <c r="I229" s="334"/>
      <c r="J229" s="334"/>
      <c r="K229" s="334"/>
      <c r="L229" s="345"/>
      <c r="M229" s="334"/>
      <c r="N229" s="334"/>
      <c r="O229" s="334"/>
      <c r="P229" s="334"/>
      <c r="Q229" s="334"/>
      <c r="R229" s="334"/>
      <c r="S229" s="334"/>
      <c r="T229" s="334"/>
      <c r="U229" s="334"/>
      <c r="V229" s="334"/>
      <c r="W229" s="334"/>
      <c r="X229" s="1163"/>
      <c r="Y229" s="334"/>
      <c r="Z229" s="334"/>
      <c r="AA229" s="334"/>
      <c r="AB229" s="334"/>
      <c r="AC229" s="334"/>
      <c r="AD229" s="334"/>
      <c r="AE229" s="334"/>
      <c r="AF229" s="334"/>
      <c r="AG229" s="334"/>
      <c r="AH229" s="334"/>
      <c r="AI229" s="307" t="str">
        <f t="shared" si="44"/>
        <v/>
      </c>
      <c r="AJ229" s="307" t="str">
        <f t="shared" si="48"/>
        <v/>
      </c>
      <c r="AK229" s="307">
        <f t="shared" si="49"/>
        <v>1</v>
      </c>
      <c r="AM229" s="317">
        <f t="shared" si="43"/>
        <v>1</v>
      </c>
      <c r="AN229" s="317">
        <f t="shared" si="45"/>
        <v>0</v>
      </c>
      <c r="AO229" s="317">
        <f t="shared" si="46"/>
        <v>1</v>
      </c>
      <c r="AP229" s="1184" t="e">
        <f t="shared" si="47"/>
        <v>#REF!</v>
      </c>
      <c r="AQ229" s="307" t="str">
        <f t="shared" si="42"/>
        <v>2) Rengiant šio kriterijaus subkriterijus rekomenduojame vadovautis Lietuvos standartu langams (išskyrus atsparius ugniai ir sandarius dūmams) LST EN 14351-1:2006 +A2:2016. Statybos produkto kokybę apibrėžia jo eksploatacinės savybės, kurios yra susijusios su atitinkamomis esminėmis charakteristikomis, ir yra išreikštos lygiais, klasėmis ar aprašymais. Rekomenduojama vertinti klases, jei yra suteiktos, arba konkrečias reikšmes.</v>
      </c>
      <c r="AR229" s="307" t="s">
        <v>308</v>
      </c>
    </row>
    <row r="230" spans="1:44" ht="15" customHeight="1">
      <c r="A230" s="150"/>
      <c r="B230" s="1603"/>
      <c r="C230" s="1644"/>
      <c r="D230" s="1598"/>
      <c r="E230" s="1599"/>
      <c r="F230" s="139"/>
      <c r="H230" s="334"/>
      <c r="I230" s="334"/>
      <c r="J230" s="334"/>
      <c r="K230" s="334"/>
      <c r="L230" s="345"/>
      <c r="M230" s="334"/>
      <c r="N230" s="334"/>
      <c r="O230" s="334"/>
      <c r="P230" s="334"/>
      <c r="Q230" s="334"/>
      <c r="R230" s="334"/>
      <c r="S230" s="334"/>
      <c r="T230" s="334"/>
      <c r="U230" s="334"/>
      <c r="V230" s="334"/>
      <c r="W230" s="334"/>
      <c r="X230" s="1163"/>
      <c r="Y230" s="334"/>
      <c r="Z230" s="334"/>
      <c r="AA230" s="334"/>
      <c r="AB230" s="334"/>
      <c r="AC230" s="334"/>
      <c r="AD230" s="334"/>
      <c r="AE230" s="334"/>
      <c r="AF230" s="334"/>
      <c r="AG230" s="334"/>
      <c r="AH230" s="334"/>
      <c r="AI230" s="307" t="str">
        <f t="shared" si="44"/>
        <v/>
      </c>
      <c r="AJ230" s="307" t="str">
        <f t="shared" si="48"/>
        <v/>
      </c>
      <c r="AK230" s="307">
        <f t="shared" si="49"/>
        <v>1</v>
      </c>
      <c r="AM230" s="317">
        <f t="shared" si="43"/>
        <v>1</v>
      </c>
      <c r="AN230" s="317">
        <f t="shared" si="45"/>
        <v>0</v>
      </c>
      <c r="AO230" s="317">
        <f t="shared" si="46"/>
        <v>1</v>
      </c>
      <c r="AP230" s="1184" t="e">
        <f t="shared" si="47"/>
        <v>#REF!</v>
      </c>
      <c r="AQ230" s="307">
        <f t="shared" si="42"/>
        <v>0</v>
      </c>
      <c r="AR230" s="307" t="s">
        <v>308</v>
      </c>
    </row>
    <row r="231" spans="1:44" ht="35.25" customHeight="1">
      <c r="A231" s="150"/>
      <c r="B231" s="1603"/>
      <c r="C231" s="1644"/>
      <c r="D231" s="1598"/>
      <c r="E231" s="1599"/>
      <c r="F231" s="139"/>
      <c r="H231" s="334"/>
      <c r="I231" s="334"/>
      <c r="J231" s="334"/>
      <c r="K231" s="334"/>
      <c r="L231" s="345"/>
      <c r="M231" s="334"/>
      <c r="N231" s="334"/>
      <c r="O231" s="334"/>
      <c r="P231" s="334"/>
      <c r="Q231" s="334"/>
      <c r="R231" s="334"/>
      <c r="S231" s="334"/>
      <c r="T231" s="334"/>
      <c r="U231" s="334"/>
      <c r="V231" s="334"/>
      <c r="W231" s="334"/>
      <c r="X231" s="1163"/>
      <c r="Y231" s="334"/>
      <c r="Z231" s="334"/>
      <c r="AA231" s="334"/>
      <c r="AB231" s="334"/>
      <c r="AC231" s="334"/>
      <c r="AD231" s="334"/>
      <c r="AE231" s="334"/>
      <c r="AF231" s="334"/>
      <c r="AG231" s="334"/>
      <c r="AH231" s="334"/>
      <c r="AI231" s="307" t="str">
        <f t="shared" si="44"/>
        <v/>
      </c>
      <c r="AJ231" s="307" t="str">
        <f t="shared" si="48"/>
        <v/>
      </c>
      <c r="AK231" s="307">
        <f t="shared" si="49"/>
        <v>1</v>
      </c>
      <c r="AM231" s="317">
        <f t="shared" si="43"/>
        <v>1</v>
      </c>
      <c r="AN231" s="317">
        <f t="shared" si="45"/>
        <v>0</v>
      </c>
      <c r="AO231" s="317">
        <f t="shared" si="46"/>
        <v>1</v>
      </c>
      <c r="AP231" s="1184" t="e">
        <f t="shared" si="47"/>
        <v>#REF!</v>
      </c>
      <c r="AQ231" s="307">
        <f t="shared" si="42"/>
        <v>0</v>
      </c>
      <c r="AR231" s="307" t="s">
        <v>308</v>
      </c>
    </row>
    <row r="232" spans="1:44" ht="15" customHeight="1">
      <c r="A232" s="150"/>
      <c r="B232" s="1603"/>
      <c r="C232" s="1633" t="s">
        <v>1086</v>
      </c>
      <c r="D232" s="1596"/>
      <c r="E232" s="1597"/>
      <c r="F232" s="139"/>
      <c r="H232" s="334"/>
      <c r="I232" s="334"/>
      <c r="J232" s="334"/>
      <c r="K232" s="334"/>
      <c r="L232" s="345"/>
      <c r="M232" s="334"/>
      <c r="N232" s="334"/>
      <c r="O232" s="334"/>
      <c r="P232" s="334"/>
      <c r="Q232" s="334"/>
      <c r="R232" s="334"/>
      <c r="S232" s="334"/>
      <c r="T232" s="334"/>
      <c r="U232" s="334"/>
      <c r="V232" s="334"/>
      <c r="W232" s="334"/>
      <c r="X232" s="1163"/>
      <c r="Y232" s="334"/>
      <c r="Z232" s="334"/>
      <c r="AA232" s="334"/>
      <c r="AB232" s="334"/>
      <c r="AC232" s="334"/>
      <c r="AD232" s="334"/>
      <c r="AE232" s="334"/>
      <c r="AF232" s="334"/>
      <c r="AG232" s="334"/>
      <c r="AH232" s="334"/>
      <c r="AI232" s="307" t="str">
        <f t="shared" si="44"/>
        <v/>
      </c>
      <c r="AJ232" s="307" t="str">
        <f t="shared" si="48"/>
        <v/>
      </c>
      <c r="AK232" s="307">
        <f t="shared" si="49"/>
        <v>1</v>
      </c>
      <c r="AM232" s="317">
        <f t="shared" si="43"/>
        <v>1</v>
      </c>
      <c r="AN232" s="317">
        <f t="shared" si="45"/>
        <v>0</v>
      </c>
      <c r="AO232" s="317">
        <f t="shared" si="46"/>
        <v>1</v>
      </c>
      <c r="AP232" s="1184" t="e">
        <f t="shared" si="47"/>
        <v>#REF!</v>
      </c>
      <c r="AQ232" s="307" t="str">
        <f t="shared" si="42"/>
        <v xml:space="preserve">3)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232" s="307" t="s">
        <v>308</v>
      </c>
    </row>
    <row r="233" spans="1:44" ht="15" customHeight="1">
      <c r="A233" s="150"/>
      <c r="B233" s="1603"/>
      <c r="C233" s="1644"/>
      <c r="D233" s="1598"/>
      <c r="E233" s="1599"/>
      <c r="F233" s="139"/>
      <c r="H233" s="346"/>
      <c r="I233" s="334"/>
      <c r="J233" s="334"/>
      <c r="K233" s="334"/>
      <c r="L233" s="345"/>
      <c r="M233" s="334"/>
      <c r="N233" s="334"/>
      <c r="O233" s="334"/>
      <c r="P233" s="334"/>
      <c r="Q233" s="334"/>
      <c r="R233" s="334"/>
      <c r="S233" s="334"/>
      <c r="T233" s="334"/>
      <c r="U233" s="334"/>
      <c r="V233" s="334"/>
      <c r="W233" s="334"/>
      <c r="X233" s="1163"/>
      <c r="Y233" s="334"/>
      <c r="Z233" s="334"/>
      <c r="AA233" s="334"/>
      <c r="AB233" s="334"/>
      <c r="AC233" s="334"/>
      <c r="AD233" s="334"/>
      <c r="AE233" s="334"/>
      <c r="AF233" s="334"/>
      <c r="AG233" s="334"/>
      <c r="AH233" s="334"/>
      <c r="AI233" s="307" t="str">
        <f t="shared" si="44"/>
        <v/>
      </c>
      <c r="AJ233" s="307" t="str">
        <f t="shared" si="48"/>
        <v/>
      </c>
      <c r="AK233" s="307">
        <f t="shared" si="49"/>
        <v>1</v>
      </c>
      <c r="AM233" s="317">
        <f t="shared" si="43"/>
        <v>1</v>
      </c>
      <c r="AN233" s="317">
        <f t="shared" si="45"/>
        <v>0</v>
      </c>
      <c r="AO233" s="317">
        <f t="shared" si="46"/>
        <v>1</v>
      </c>
      <c r="AP233" s="1184" t="e">
        <f t="shared" si="47"/>
        <v>#REF!</v>
      </c>
      <c r="AQ233" s="307">
        <f t="shared" si="42"/>
        <v>0</v>
      </c>
      <c r="AR233" s="307" t="s">
        <v>308</v>
      </c>
    </row>
    <row r="234" spans="1:44" ht="15" customHeight="1">
      <c r="A234" s="150"/>
      <c r="B234" s="1603"/>
      <c r="C234" s="1644"/>
      <c r="D234" s="1598"/>
      <c r="E234" s="1599"/>
      <c r="F234" s="139"/>
      <c r="H234" s="346"/>
      <c r="I234" s="334"/>
      <c r="J234" s="334"/>
      <c r="K234" s="334"/>
      <c r="L234" s="345"/>
      <c r="M234" s="334"/>
      <c r="N234" s="334"/>
      <c r="O234" s="334"/>
      <c r="P234" s="334"/>
      <c r="Q234" s="334"/>
      <c r="R234" s="334"/>
      <c r="S234" s="334"/>
      <c r="T234" s="334"/>
      <c r="U234" s="334"/>
      <c r="V234" s="334"/>
      <c r="W234" s="334"/>
      <c r="X234" s="1163"/>
      <c r="Y234" s="334"/>
      <c r="Z234" s="334"/>
      <c r="AA234" s="334"/>
      <c r="AB234" s="334"/>
      <c r="AC234" s="334"/>
      <c r="AD234" s="334"/>
      <c r="AE234" s="334"/>
      <c r="AF234" s="334"/>
      <c r="AG234" s="334"/>
      <c r="AH234" s="334"/>
      <c r="AI234" s="307" t="str">
        <f t="shared" si="44"/>
        <v/>
      </c>
      <c r="AJ234" s="307" t="str">
        <f t="shared" si="48"/>
        <v/>
      </c>
      <c r="AK234" s="307">
        <f t="shared" si="49"/>
        <v>1</v>
      </c>
      <c r="AM234" s="317">
        <f t="shared" si="43"/>
        <v>1</v>
      </c>
      <c r="AN234" s="317">
        <f t="shared" si="45"/>
        <v>0</v>
      </c>
      <c r="AO234" s="317">
        <f t="shared" si="46"/>
        <v>1</v>
      </c>
      <c r="AP234" s="1184" t="e">
        <f t="shared" si="47"/>
        <v>#REF!</v>
      </c>
      <c r="AQ234" s="307">
        <f t="shared" si="42"/>
        <v>0</v>
      </c>
      <c r="AR234" s="307" t="s">
        <v>308</v>
      </c>
    </row>
    <row r="235" spans="1:44" ht="33.75" customHeight="1">
      <c r="A235" s="150"/>
      <c r="B235" s="1603"/>
      <c r="C235" s="1645"/>
      <c r="D235" s="1600"/>
      <c r="E235" s="1601"/>
      <c r="F235" s="139"/>
      <c r="H235" s="334"/>
      <c r="I235" s="334"/>
      <c r="J235" s="334"/>
      <c r="K235" s="334"/>
      <c r="L235" s="345"/>
      <c r="M235" s="334"/>
      <c r="N235" s="334"/>
      <c r="O235" s="334"/>
      <c r="P235" s="334"/>
      <c r="Q235" s="334"/>
      <c r="R235" s="334"/>
      <c r="S235" s="334"/>
      <c r="T235" s="334"/>
      <c r="U235" s="334"/>
      <c r="V235" s="334"/>
      <c r="W235" s="334"/>
      <c r="X235" s="1163"/>
      <c r="Y235" s="334"/>
      <c r="Z235" s="334"/>
      <c r="AA235" s="334"/>
      <c r="AB235" s="334"/>
      <c r="AC235" s="334"/>
      <c r="AD235" s="334"/>
      <c r="AE235" s="334"/>
      <c r="AF235" s="334"/>
      <c r="AG235" s="334"/>
      <c r="AH235" s="334"/>
      <c r="AI235" s="307" t="str">
        <f t="shared" si="44"/>
        <v/>
      </c>
      <c r="AJ235" s="307" t="str">
        <f t="shared" si="48"/>
        <v/>
      </c>
      <c r="AK235" s="307">
        <f t="shared" si="49"/>
        <v>1</v>
      </c>
      <c r="AM235" s="317">
        <f t="shared" si="43"/>
        <v>1</v>
      </c>
      <c r="AN235" s="317">
        <f t="shared" si="45"/>
        <v>0</v>
      </c>
      <c r="AO235" s="317">
        <f t="shared" si="46"/>
        <v>1</v>
      </c>
      <c r="AP235" s="1184" t="e">
        <f t="shared" si="47"/>
        <v>#REF!</v>
      </c>
      <c r="AQ235" s="307">
        <f t="shared" si="42"/>
        <v>0</v>
      </c>
      <c r="AR235" s="307" t="s">
        <v>308</v>
      </c>
    </row>
    <row r="236" spans="1:44" s="343" customFormat="1" ht="15" customHeight="1">
      <c r="A236" s="207">
        <f>A211+1</f>
        <v>14</v>
      </c>
      <c r="B236" s="203" t="s">
        <v>298</v>
      </c>
      <c r="C236" s="1661" t="s">
        <v>578</v>
      </c>
      <c r="D236" s="1662"/>
      <c r="E236" s="1662"/>
      <c r="F236" s="204"/>
      <c r="G236" s="339"/>
      <c r="H236" s="339"/>
      <c r="I236" s="339"/>
      <c r="J236" s="339"/>
      <c r="K236" s="339"/>
      <c r="L236" s="339"/>
      <c r="M236" s="339"/>
      <c r="N236" s="339"/>
      <c r="O236" s="339"/>
      <c r="P236" s="339"/>
      <c r="Q236" s="339"/>
      <c r="R236" s="339"/>
      <c r="S236" s="339"/>
      <c r="T236" s="344"/>
      <c r="U236" s="344"/>
      <c r="V236" s="344"/>
      <c r="W236" s="339"/>
      <c r="X236" s="1165"/>
      <c r="Y236" s="339"/>
      <c r="Z236" s="339"/>
      <c r="AA236" s="339"/>
      <c r="AB236" s="339"/>
      <c r="AC236" s="339"/>
      <c r="AD236" s="339"/>
      <c r="AE236" s="339"/>
      <c r="AF236" s="339"/>
      <c r="AG236" s="339"/>
      <c r="AH236" s="339"/>
      <c r="AI236" s="307">
        <f t="shared" si="44"/>
        <v>15</v>
      </c>
      <c r="AJ236" s="307" t="b">
        <f t="shared" si="48"/>
        <v>0</v>
      </c>
      <c r="AK236" s="307">
        <f t="shared" si="49"/>
        <v>1</v>
      </c>
      <c r="AL236" s="289"/>
      <c r="AM236" s="317">
        <f t="shared" si="43"/>
        <v>0</v>
      </c>
      <c r="AN236" s="317">
        <f t="shared" si="45"/>
        <v>0</v>
      </c>
      <c r="AO236" s="317">
        <f t="shared" si="46"/>
        <v>1</v>
      </c>
      <c r="AP236" s="1184" t="e">
        <f t="shared" si="47"/>
        <v>#REF!</v>
      </c>
      <c r="AQ236" s="307" t="str">
        <f t="shared" si="42"/>
        <v>Mineralinės vatos kokybė</v>
      </c>
      <c r="AR236" s="307" t="s">
        <v>308</v>
      </c>
    </row>
    <row r="237" spans="1:44" s="292" customFormat="1" ht="15" customHeight="1">
      <c r="A237" s="1176"/>
      <c r="B237" s="1667" t="s">
        <v>152</v>
      </c>
      <c r="C237" s="1655" t="s">
        <v>577</v>
      </c>
      <c r="D237" s="1656"/>
      <c r="E237" s="1657"/>
      <c r="F237" s="148" t="str">
        <f>IF(AO236=1,"",IF(AJ236=TRUE,$AJ$4,""))</f>
        <v/>
      </c>
      <c r="G237" s="328"/>
      <c r="H237" s="328"/>
      <c r="I237" s="328"/>
      <c r="J237" s="328"/>
      <c r="K237" s="328"/>
      <c r="L237" s="335"/>
      <c r="M237" s="328"/>
      <c r="N237" s="328"/>
      <c r="O237" s="328"/>
      <c r="P237" s="328"/>
      <c r="Q237" s="328"/>
      <c r="R237" s="328"/>
      <c r="S237" s="328"/>
      <c r="T237" s="342"/>
      <c r="U237" s="342"/>
      <c r="V237" s="342"/>
      <c r="W237" s="328"/>
      <c r="X237" s="1162"/>
      <c r="Y237" s="328"/>
      <c r="Z237" s="328"/>
      <c r="AA237" s="328"/>
      <c r="AB237" s="328"/>
      <c r="AC237" s="328"/>
      <c r="AD237" s="328"/>
      <c r="AE237" s="328"/>
      <c r="AF237" s="328"/>
      <c r="AG237" s="328"/>
      <c r="AH237" s="328"/>
      <c r="AI237" s="307" t="str">
        <f t="shared" si="44"/>
        <v/>
      </c>
      <c r="AJ237" s="307" t="str">
        <f t="shared" si="48"/>
        <v/>
      </c>
      <c r="AK237" s="307">
        <f t="shared" si="49"/>
        <v>1</v>
      </c>
      <c r="AL237" s="289"/>
      <c r="AM237" s="317">
        <f t="shared" si="43"/>
        <v>1</v>
      </c>
      <c r="AN237" s="317">
        <f t="shared" si="45"/>
        <v>0</v>
      </c>
      <c r="AO237" s="317">
        <f t="shared" si="46"/>
        <v>1</v>
      </c>
      <c r="AP237" s="1184" t="e">
        <f t="shared" si="47"/>
        <v>#REF!</v>
      </c>
      <c r="AQ237" s="307" t="str">
        <f t="shared" si="42"/>
        <v xml:space="preserve">Kriterijus suteikia galimybę pasirinkti pasiūlymą pagal rangovo siūlomos mineralinės vatos kokybės savybes. Vertinant kokybę ir suteikiant jai svorį, rangovas skatinamas ieškoti optimalaus kainos ir kokybės santykio medžiagų ir nebijoti siūlyti kuo kokybiškesnių medžiagų darbams. </v>
      </c>
      <c r="AR237" s="307" t="s">
        <v>308</v>
      </c>
    </row>
    <row r="238" spans="1:44" ht="15" customHeight="1">
      <c r="A238" s="1175"/>
      <c r="B238" s="1668"/>
      <c r="C238" s="1664"/>
      <c r="D238" s="1665"/>
      <c r="E238" s="1666"/>
      <c r="F238" s="139"/>
      <c r="H238" s="334"/>
      <c r="I238" s="334"/>
      <c r="J238" s="334"/>
      <c r="K238" s="334"/>
      <c r="L238" s="345"/>
      <c r="M238" s="334"/>
      <c r="N238" s="334"/>
      <c r="O238" s="334"/>
      <c r="P238" s="334"/>
      <c r="Q238" s="334"/>
      <c r="R238" s="334"/>
      <c r="S238" s="334"/>
      <c r="T238" s="334"/>
      <c r="U238" s="334"/>
      <c r="V238" s="334"/>
      <c r="W238" s="334"/>
      <c r="X238" s="1163"/>
      <c r="Y238" s="334"/>
      <c r="Z238" s="334"/>
      <c r="AA238" s="334"/>
      <c r="AB238" s="334"/>
      <c r="AC238" s="334"/>
      <c r="AD238" s="334"/>
      <c r="AE238" s="334"/>
      <c r="AF238" s="334"/>
      <c r="AG238" s="334"/>
      <c r="AH238" s="334"/>
      <c r="AI238" s="307" t="str">
        <f t="shared" si="44"/>
        <v/>
      </c>
      <c r="AJ238" s="307" t="str">
        <f t="shared" si="48"/>
        <v/>
      </c>
      <c r="AK238" s="307">
        <f t="shared" si="49"/>
        <v>1</v>
      </c>
      <c r="AM238" s="317">
        <f t="shared" si="43"/>
        <v>1</v>
      </c>
      <c r="AN238" s="317">
        <f t="shared" si="45"/>
        <v>0</v>
      </c>
      <c r="AO238" s="317">
        <f t="shared" si="46"/>
        <v>1</v>
      </c>
      <c r="AP238" s="1184" t="e">
        <f t="shared" si="47"/>
        <v>#REF!</v>
      </c>
      <c r="AQ238" s="307">
        <f t="shared" si="42"/>
        <v>0</v>
      </c>
      <c r="AR238" s="307" t="s">
        <v>308</v>
      </c>
    </row>
    <row r="239" spans="1:44" ht="15" customHeight="1">
      <c r="A239" s="1175"/>
      <c r="B239" s="1593"/>
      <c r="C239" s="1664"/>
      <c r="D239" s="1665"/>
      <c r="E239" s="1666"/>
      <c r="F239" s="139"/>
      <c r="H239" s="334"/>
      <c r="I239" s="334"/>
      <c r="J239" s="334"/>
      <c r="K239" s="334"/>
      <c r="L239" s="345"/>
      <c r="M239" s="334"/>
      <c r="N239" s="334"/>
      <c r="O239" s="334"/>
      <c r="P239" s="334"/>
      <c r="Q239" s="334"/>
      <c r="R239" s="334"/>
      <c r="S239" s="334"/>
      <c r="T239" s="334"/>
      <c r="U239" s="334"/>
      <c r="V239" s="334"/>
      <c r="W239" s="334"/>
      <c r="X239" s="1163"/>
      <c r="Y239" s="334"/>
      <c r="Z239" s="334"/>
      <c r="AA239" s="334"/>
      <c r="AB239" s="334"/>
      <c r="AC239" s="334"/>
      <c r="AD239" s="334"/>
      <c r="AE239" s="334"/>
      <c r="AF239" s="334"/>
      <c r="AG239" s="334"/>
      <c r="AH239" s="334"/>
      <c r="AI239" s="307" t="str">
        <f t="shared" si="44"/>
        <v/>
      </c>
      <c r="AJ239" s="307" t="str">
        <f t="shared" si="48"/>
        <v/>
      </c>
      <c r="AK239" s="307">
        <f t="shared" si="49"/>
        <v>1</v>
      </c>
      <c r="AM239" s="317">
        <f t="shared" si="43"/>
        <v>1</v>
      </c>
      <c r="AN239" s="317">
        <f t="shared" si="45"/>
        <v>0</v>
      </c>
      <c r="AO239" s="317">
        <f t="shared" si="46"/>
        <v>1</v>
      </c>
      <c r="AP239" s="1184" t="e">
        <f t="shared" si="47"/>
        <v>#REF!</v>
      </c>
      <c r="AQ239" s="307">
        <f t="shared" si="42"/>
        <v>0</v>
      </c>
      <c r="AR239" s="307" t="s">
        <v>308</v>
      </c>
    </row>
    <row r="240" spans="1:44" ht="15" customHeight="1">
      <c r="A240" s="1175"/>
      <c r="B240" s="1593"/>
      <c r="C240" s="1669" t="s">
        <v>785</v>
      </c>
      <c r="D240" s="1670"/>
      <c r="E240" s="1671"/>
      <c r="F240" s="139"/>
      <c r="H240" s="334"/>
      <c r="I240" s="334"/>
      <c r="J240" s="334"/>
      <c r="K240" s="334"/>
      <c r="L240" s="345"/>
      <c r="M240" s="334"/>
      <c r="N240" s="334"/>
      <c r="O240" s="334"/>
      <c r="P240" s="334"/>
      <c r="Q240" s="334"/>
      <c r="R240" s="334"/>
      <c r="S240" s="334"/>
      <c r="T240" s="334"/>
      <c r="U240" s="334"/>
      <c r="V240" s="334"/>
      <c r="W240" s="334"/>
      <c r="X240" s="1163"/>
      <c r="Y240" s="334"/>
      <c r="Z240" s="334"/>
      <c r="AA240" s="334"/>
      <c r="AB240" s="334"/>
      <c r="AC240" s="334"/>
      <c r="AD240" s="334"/>
      <c r="AE240" s="334"/>
      <c r="AF240" s="334"/>
      <c r="AG240" s="334"/>
      <c r="AH240" s="334"/>
      <c r="AI240" s="307" t="str">
        <f t="shared" si="44"/>
        <v/>
      </c>
      <c r="AJ240" s="307" t="str">
        <f t="shared" si="48"/>
        <v/>
      </c>
      <c r="AK240" s="307">
        <f t="shared" si="49"/>
        <v>1</v>
      </c>
      <c r="AM240" s="317">
        <f t="shared" si="43"/>
        <v>1</v>
      </c>
      <c r="AN240" s="317">
        <f t="shared" si="45"/>
        <v>0</v>
      </c>
      <c r="AO240" s="317">
        <f t="shared" si="46"/>
        <v>1</v>
      </c>
      <c r="AP240" s="1184" t="e">
        <f t="shared" si="47"/>
        <v>#REF!</v>
      </c>
      <c r="AQ240" s="307" t="str">
        <f t="shared" si="42"/>
        <v>Kriterijaus vertinimui siūlomi subkriterijai:</v>
      </c>
      <c r="AR240" s="307" t="s">
        <v>308</v>
      </c>
    </row>
    <row r="241" spans="1:44" ht="15" customHeight="1">
      <c r="A241" s="1175"/>
      <c r="B241" s="1593"/>
      <c r="C241" s="1655" t="s">
        <v>804</v>
      </c>
      <c r="D241" s="1656"/>
      <c r="E241" s="1657"/>
      <c r="F241" s="139"/>
      <c r="H241" s="334"/>
      <c r="I241" s="334"/>
      <c r="J241" s="334"/>
      <c r="K241" s="334"/>
      <c r="L241" s="345"/>
      <c r="M241" s="334"/>
      <c r="N241" s="334"/>
      <c r="O241" s="334"/>
      <c r="P241" s="334"/>
      <c r="Q241" s="334"/>
      <c r="R241" s="334"/>
      <c r="S241" s="334"/>
      <c r="T241" s="334"/>
      <c r="U241" s="334"/>
      <c r="V241" s="334"/>
      <c r="W241" s="334"/>
      <c r="X241" s="1163"/>
      <c r="Y241" s="334"/>
      <c r="Z241" s="334"/>
      <c r="AA241" s="334"/>
      <c r="AB241" s="334"/>
      <c r="AC241" s="334"/>
      <c r="AD241" s="334"/>
      <c r="AE241" s="334"/>
      <c r="AF241" s="334"/>
      <c r="AG241" s="334"/>
      <c r="AH241" s="334"/>
      <c r="AI241" s="307" t="str">
        <f t="shared" si="44"/>
        <v/>
      </c>
      <c r="AJ241" s="307" t="str">
        <f t="shared" si="48"/>
        <v/>
      </c>
      <c r="AK241" s="307">
        <f t="shared" si="49"/>
        <v>1</v>
      </c>
      <c r="AM241" s="317">
        <f t="shared" si="43"/>
        <v>1</v>
      </c>
      <c r="AN241" s="317">
        <f t="shared" si="45"/>
        <v>0</v>
      </c>
      <c r="AO241" s="317">
        <f t="shared" si="46"/>
        <v>1</v>
      </c>
      <c r="AP241" s="1184" t="e">
        <f t="shared" si="47"/>
        <v>#REF!</v>
      </c>
      <c r="AQ241" s="307" t="str">
        <f t="shared" si="42"/>
        <v xml:space="preserve">1. Degumas - reakcija į ugnį. Vertinant šį subkriterijų, gaunamas atsparesnis degimui produktas. </v>
      </c>
      <c r="AR241" s="307" t="s">
        <v>308</v>
      </c>
    </row>
    <row r="242" spans="1:44" ht="15" customHeight="1">
      <c r="A242" s="1175"/>
      <c r="B242" s="1593"/>
      <c r="C242" s="1655" t="s">
        <v>816</v>
      </c>
      <c r="D242" s="1656"/>
      <c r="E242" s="1657"/>
      <c r="F242" s="139"/>
      <c r="H242" s="334"/>
      <c r="I242" s="334"/>
      <c r="J242" s="334"/>
      <c r="K242" s="334"/>
      <c r="L242" s="345"/>
      <c r="M242" s="334"/>
      <c r="N242" s="334"/>
      <c r="O242" s="334"/>
      <c r="P242" s="334"/>
      <c r="Q242" s="334"/>
      <c r="R242" s="334"/>
      <c r="S242" s="334"/>
      <c r="T242" s="334"/>
      <c r="U242" s="334"/>
      <c r="V242" s="334"/>
      <c r="W242" s="334"/>
      <c r="X242" s="1163"/>
      <c r="Y242" s="334"/>
      <c r="Z242" s="334"/>
      <c r="AA242" s="334"/>
      <c r="AB242" s="334"/>
      <c r="AC242" s="334"/>
      <c r="AD242" s="334"/>
      <c r="AE242" s="334"/>
      <c r="AF242" s="334"/>
      <c r="AG242" s="334"/>
      <c r="AH242" s="334"/>
      <c r="AI242" s="307" t="str">
        <f t="shared" si="44"/>
        <v/>
      </c>
      <c r="AJ242" s="307" t="str">
        <f t="shared" si="48"/>
        <v/>
      </c>
      <c r="AK242" s="307">
        <f t="shared" si="49"/>
        <v>1</v>
      </c>
      <c r="AM242" s="317">
        <f t="shared" si="43"/>
        <v>1</v>
      </c>
      <c r="AN242" s="317">
        <f t="shared" si="45"/>
        <v>0</v>
      </c>
      <c r="AO242" s="317">
        <f t="shared" si="46"/>
        <v>1</v>
      </c>
      <c r="AP242" s="1184" t="e">
        <f t="shared" si="47"/>
        <v>#REF!</v>
      </c>
      <c r="AQ242" s="307" t="str">
        <f t="shared" si="42"/>
        <v>2. Šiluminė varža. Vertinant šį subkriterijų gaunama geresnė šilumos izoliacija.</v>
      </c>
      <c r="AR242" s="307" t="s">
        <v>308</v>
      </c>
    </row>
    <row r="243" spans="1:44" ht="15" customHeight="1">
      <c r="A243" s="1175"/>
      <c r="B243" s="1593"/>
      <c r="C243" s="1655" t="s">
        <v>819</v>
      </c>
      <c r="D243" s="1656"/>
      <c r="E243" s="1657"/>
      <c r="F243" s="139"/>
      <c r="H243" s="346"/>
      <c r="I243" s="334"/>
      <c r="J243" s="334"/>
      <c r="K243" s="334"/>
      <c r="L243" s="345"/>
      <c r="M243" s="334"/>
      <c r="N243" s="334"/>
      <c r="O243" s="334"/>
      <c r="P243" s="334"/>
      <c r="Q243" s="334"/>
      <c r="R243" s="334"/>
      <c r="S243" s="334"/>
      <c r="T243" s="334"/>
      <c r="U243" s="334"/>
      <c r="V243" s="334"/>
      <c r="W243" s="334"/>
      <c r="X243" s="1163"/>
      <c r="Y243" s="334"/>
      <c r="Z243" s="334"/>
      <c r="AA243" s="334"/>
      <c r="AB243" s="334"/>
      <c r="AC243" s="334"/>
      <c r="AD243" s="334"/>
      <c r="AE243" s="334"/>
      <c r="AF243" s="334"/>
      <c r="AG243" s="334"/>
      <c r="AH243" s="334"/>
      <c r="AI243" s="307" t="str">
        <f t="shared" si="44"/>
        <v/>
      </c>
      <c r="AJ243" s="307" t="str">
        <f t="shared" si="48"/>
        <v/>
      </c>
      <c r="AK243" s="307">
        <f t="shared" si="49"/>
        <v>1</v>
      </c>
      <c r="AM243" s="317">
        <f t="shared" si="43"/>
        <v>1</v>
      </c>
      <c r="AN243" s="317">
        <f t="shared" si="45"/>
        <v>0</v>
      </c>
      <c r="AO243" s="317">
        <f t="shared" si="46"/>
        <v>1</v>
      </c>
      <c r="AP243" s="1184" t="e">
        <f t="shared" si="47"/>
        <v>#REF!</v>
      </c>
      <c r="AQ243" s="307" t="str">
        <f t="shared" si="42"/>
        <v xml:space="preserve">3.  Laidumas vandeniui (trumpalaikis ir Ilgalaikis). Vertinant šį subkriterijų, gaunamas sandaresnis vandeniui produktas. Subkriterijus naudotinas, kur susijęs.  </v>
      </c>
      <c r="AR243" s="307" t="s">
        <v>308</v>
      </c>
    </row>
    <row r="244" spans="1:44" ht="15" customHeight="1">
      <c r="A244" s="1175"/>
      <c r="B244" s="1593"/>
      <c r="C244" s="1658"/>
      <c r="D244" s="1659"/>
      <c r="E244" s="1660"/>
      <c r="F244" s="139"/>
      <c r="H244" s="334"/>
      <c r="I244" s="334"/>
      <c r="J244" s="334"/>
      <c r="K244" s="334"/>
      <c r="L244" s="345"/>
      <c r="M244" s="334"/>
      <c r="N244" s="334"/>
      <c r="O244" s="334"/>
      <c r="P244" s="334"/>
      <c r="Q244" s="334"/>
      <c r="R244" s="334"/>
      <c r="S244" s="334"/>
      <c r="T244" s="334"/>
      <c r="U244" s="334"/>
      <c r="V244" s="334"/>
      <c r="W244" s="334"/>
      <c r="X244" s="1163"/>
      <c r="Y244" s="334"/>
      <c r="Z244" s="334"/>
      <c r="AA244" s="334"/>
      <c r="AB244" s="334"/>
      <c r="AC244" s="334"/>
      <c r="AD244" s="334"/>
      <c r="AE244" s="334"/>
      <c r="AF244" s="334"/>
      <c r="AG244" s="334"/>
      <c r="AH244" s="334"/>
      <c r="AI244" s="307" t="str">
        <f t="shared" si="44"/>
        <v/>
      </c>
      <c r="AJ244" s="307" t="str">
        <f t="shared" si="48"/>
        <v/>
      </c>
      <c r="AK244" s="307">
        <f t="shared" si="49"/>
        <v>1</v>
      </c>
      <c r="AM244" s="317">
        <f t="shared" si="43"/>
        <v>1</v>
      </c>
      <c r="AN244" s="317">
        <f t="shared" si="45"/>
        <v>0</v>
      </c>
      <c r="AO244" s="317">
        <f t="shared" si="46"/>
        <v>1</v>
      </c>
      <c r="AP244" s="1184" t="e">
        <f t="shared" si="47"/>
        <v>#REF!</v>
      </c>
      <c r="AQ244" s="307">
        <f t="shared" si="42"/>
        <v>0</v>
      </c>
      <c r="AR244" s="307" t="s">
        <v>308</v>
      </c>
    </row>
    <row r="245" spans="1:44" ht="34.5" customHeight="1">
      <c r="A245" s="1175"/>
      <c r="B245" s="1593"/>
      <c r="C245" s="1655" t="s">
        <v>820</v>
      </c>
      <c r="D245" s="1656"/>
      <c r="E245" s="1657"/>
      <c r="F245" s="139"/>
      <c r="H245" s="334"/>
      <c r="I245" s="334"/>
      <c r="J245" s="334"/>
      <c r="K245" s="334"/>
      <c r="L245" s="345"/>
      <c r="M245" s="334"/>
      <c r="N245" s="334"/>
      <c r="O245" s="334"/>
      <c r="P245" s="334"/>
      <c r="Q245" s="334"/>
      <c r="R245" s="334"/>
      <c r="S245" s="334"/>
      <c r="T245" s="334"/>
      <c r="U245" s="334"/>
      <c r="V245" s="334"/>
      <c r="W245" s="334"/>
      <c r="X245" s="1163"/>
      <c r="Y245" s="334"/>
      <c r="Z245" s="334"/>
      <c r="AA245" s="334"/>
      <c r="AB245" s="334"/>
      <c r="AC245" s="334"/>
      <c r="AD245" s="334"/>
      <c r="AE245" s="334"/>
      <c r="AF245" s="334"/>
      <c r="AG245" s="334"/>
      <c r="AH245" s="334"/>
      <c r="AI245" s="307" t="str">
        <f t="shared" si="44"/>
        <v/>
      </c>
      <c r="AJ245" s="307" t="str">
        <f t="shared" si="48"/>
        <v/>
      </c>
      <c r="AK245" s="307">
        <f t="shared" si="49"/>
        <v>1</v>
      </c>
      <c r="AM245" s="317">
        <f t="shared" si="43"/>
        <v>1</v>
      </c>
      <c r="AN245" s="317">
        <f t="shared" si="45"/>
        <v>0</v>
      </c>
      <c r="AO245" s="317">
        <f t="shared" si="46"/>
        <v>1</v>
      </c>
      <c r="AP245" s="1184" t="e">
        <f t="shared" si="47"/>
        <v>#REF!</v>
      </c>
      <c r="AQ245" s="307" t="str">
        <f t="shared" si="42"/>
        <v>5. Garso sugerties indeksas. Vertinant šį subkriterijų gaunamas mažesnis garso atspindys. Subkriterijus naudotinas, kur susijęs.</v>
      </c>
      <c r="AR245" s="307" t="s">
        <v>308</v>
      </c>
    </row>
    <row r="246" spans="1:44" ht="15" customHeight="1">
      <c r="A246" s="1175"/>
      <c r="B246" s="1593"/>
      <c r="C246" s="1655" t="s">
        <v>817</v>
      </c>
      <c r="D246" s="1656"/>
      <c r="E246" s="1657"/>
      <c r="F246" s="139"/>
      <c r="H246" s="334"/>
      <c r="I246" s="334"/>
      <c r="J246" s="334"/>
      <c r="K246" s="334"/>
      <c r="L246" s="345"/>
      <c r="M246" s="334"/>
      <c r="N246" s="334"/>
      <c r="O246" s="334"/>
      <c r="P246" s="334"/>
      <c r="Q246" s="334"/>
      <c r="R246" s="334"/>
      <c r="S246" s="334"/>
      <c r="T246" s="334"/>
      <c r="U246" s="334"/>
      <c r="V246" s="334"/>
      <c r="W246" s="334"/>
      <c r="X246" s="1163"/>
      <c r="Y246" s="334"/>
      <c r="Z246" s="334"/>
      <c r="AA246" s="334"/>
      <c r="AB246" s="334"/>
      <c r="AC246" s="334"/>
      <c r="AD246" s="334"/>
      <c r="AE246" s="334"/>
      <c r="AF246" s="334"/>
      <c r="AG246" s="334"/>
      <c r="AH246" s="334"/>
      <c r="AI246" s="307" t="str">
        <f t="shared" si="44"/>
        <v/>
      </c>
      <c r="AJ246" s="307" t="str">
        <f t="shared" si="48"/>
        <v/>
      </c>
      <c r="AK246" s="307">
        <f t="shared" si="49"/>
        <v>1</v>
      </c>
      <c r="AM246" s="317">
        <f t="shared" si="43"/>
        <v>1</v>
      </c>
      <c r="AN246" s="317">
        <f t="shared" si="45"/>
        <v>0</v>
      </c>
      <c r="AO246" s="317">
        <f t="shared" si="46"/>
        <v>1</v>
      </c>
      <c r="AP246" s="1184" t="e">
        <f t="shared" si="47"/>
        <v>#REF!</v>
      </c>
      <c r="AQ246" s="307" t="str">
        <f t="shared" si="42"/>
        <v>6. Grindų mineralinės vatos termoizoliacinių gaminių smūginio garso sklidimo indeksas - dinaminis standis. Vertinant šį subkriterijų gaunama geresnė garso izoliacija. Subkriterijus naudotinas, kur susijęs.</v>
      </c>
      <c r="AR246" s="307" t="s">
        <v>308</v>
      </c>
    </row>
    <row r="247" spans="1:44" ht="15" customHeight="1">
      <c r="A247" s="1175"/>
      <c r="B247" s="1593"/>
      <c r="C247" s="1658"/>
      <c r="D247" s="1659"/>
      <c r="E247" s="1660"/>
      <c r="F247" s="139"/>
      <c r="H247" s="334"/>
      <c r="I247" s="334"/>
      <c r="J247" s="334"/>
      <c r="K247" s="334"/>
      <c r="L247" s="345"/>
      <c r="M247" s="334"/>
      <c r="N247" s="334"/>
      <c r="O247" s="334"/>
      <c r="P247" s="334"/>
      <c r="Q247" s="334"/>
      <c r="R247" s="334"/>
      <c r="S247" s="334"/>
      <c r="T247" s="334"/>
      <c r="U247" s="334"/>
      <c r="V247" s="334"/>
      <c r="W247" s="334"/>
      <c r="X247" s="1163"/>
      <c r="Y247" s="334"/>
      <c r="Z247" s="334"/>
      <c r="AA247" s="334"/>
      <c r="AB247" s="334"/>
      <c r="AC247" s="334"/>
      <c r="AD247" s="334"/>
      <c r="AE247" s="334"/>
      <c r="AF247" s="334"/>
      <c r="AG247" s="334"/>
      <c r="AH247" s="334"/>
      <c r="AI247" s="307" t="str">
        <f t="shared" si="44"/>
        <v/>
      </c>
      <c r="AJ247" s="307" t="str">
        <f t="shared" si="48"/>
        <v/>
      </c>
      <c r="AK247" s="307">
        <f t="shared" si="49"/>
        <v>1</v>
      </c>
      <c r="AM247" s="317">
        <f t="shared" si="43"/>
        <v>1</v>
      </c>
      <c r="AN247" s="317">
        <f t="shared" si="45"/>
        <v>0</v>
      </c>
      <c r="AO247" s="317">
        <f t="shared" si="46"/>
        <v>1</v>
      </c>
      <c r="AP247" s="1184" t="e">
        <f t="shared" si="47"/>
        <v>#REF!</v>
      </c>
      <c r="AQ247" s="307">
        <f t="shared" si="42"/>
        <v>0</v>
      </c>
      <c r="AR247" s="307" t="s">
        <v>308</v>
      </c>
    </row>
    <row r="248" spans="1:44" ht="15" customHeight="1">
      <c r="A248" s="1175"/>
      <c r="B248" s="1593"/>
      <c r="C248" s="1655" t="s">
        <v>818</v>
      </c>
      <c r="D248" s="1656"/>
      <c r="E248" s="1657"/>
      <c r="F248" s="139"/>
      <c r="H248" s="334"/>
      <c r="I248" s="334"/>
      <c r="J248" s="334"/>
      <c r="K248" s="334"/>
      <c r="L248" s="345"/>
      <c r="M248" s="334"/>
      <c r="N248" s="334"/>
      <c r="O248" s="334"/>
      <c r="P248" s="334"/>
      <c r="Q248" s="334"/>
      <c r="R248" s="334"/>
      <c r="S248" s="334"/>
      <c r="T248" s="334"/>
      <c r="U248" s="334"/>
      <c r="V248" s="334"/>
      <c r="W248" s="334"/>
      <c r="X248" s="1163"/>
      <c r="Y248" s="334"/>
      <c r="Z248" s="334"/>
      <c r="AA248" s="334"/>
      <c r="AB248" s="334"/>
      <c r="AC248" s="334"/>
      <c r="AD248" s="334"/>
      <c r="AE248" s="334"/>
      <c r="AF248" s="334"/>
      <c r="AG248" s="334"/>
      <c r="AH248" s="334"/>
      <c r="AI248" s="307" t="str">
        <f t="shared" si="44"/>
        <v/>
      </c>
      <c r="AJ248" s="307" t="str">
        <f t="shared" si="48"/>
        <v/>
      </c>
      <c r="AK248" s="307">
        <f t="shared" si="49"/>
        <v>1</v>
      </c>
      <c r="AM248" s="317">
        <f t="shared" si="43"/>
        <v>1</v>
      </c>
      <c r="AN248" s="317">
        <f t="shared" si="45"/>
        <v>0</v>
      </c>
      <c r="AO248" s="317">
        <f t="shared" si="46"/>
        <v>1</v>
      </c>
      <c r="AP248" s="1184" t="e">
        <f t="shared" si="47"/>
        <v>#REF!</v>
      </c>
      <c r="AQ248" s="307" t="str">
        <f t="shared" si="42"/>
        <v>7. Tiesiogiai ore sklindančio garso izoliacijos indeksas - savitoji orinė varža. Vertinant šį subkriterijų gaunamas geresnė garso izoliacija. Subkriterijus naudotinas, kur susijęs.</v>
      </c>
      <c r="AR248" s="307" t="s">
        <v>308</v>
      </c>
    </row>
    <row r="249" spans="1:44" ht="15" customHeight="1">
      <c r="A249" s="1175"/>
      <c r="B249" s="1594"/>
      <c r="C249" s="1658"/>
      <c r="D249" s="1659"/>
      <c r="E249" s="1660"/>
      <c r="F249" s="139"/>
      <c r="H249" s="334"/>
      <c r="I249" s="334"/>
      <c r="J249" s="334"/>
      <c r="K249" s="334"/>
      <c r="L249" s="345"/>
      <c r="M249" s="334"/>
      <c r="N249" s="334"/>
      <c r="O249" s="334"/>
      <c r="P249" s="334"/>
      <c r="Q249" s="334"/>
      <c r="R249" s="334"/>
      <c r="S249" s="334"/>
      <c r="T249" s="334"/>
      <c r="U249" s="334"/>
      <c r="V249" s="334"/>
      <c r="W249" s="334"/>
      <c r="X249" s="1163"/>
      <c r="Y249" s="334"/>
      <c r="Z249" s="334"/>
      <c r="AA249" s="334"/>
      <c r="AB249" s="334"/>
      <c r="AC249" s="334"/>
      <c r="AD249" s="334"/>
      <c r="AE249" s="334"/>
      <c r="AF249" s="334"/>
      <c r="AG249" s="334"/>
      <c r="AH249" s="334"/>
      <c r="AI249" s="307" t="str">
        <f t="shared" si="44"/>
        <v/>
      </c>
      <c r="AJ249" s="307" t="str">
        <f t="shared" si="48"/>
        <v/>
      </c>
      <c r="AK249" s="307">
        <f t="shared" si="49"/>
        <v>1</v>
      </c>
      <c r="AM249" s="317">
        <f t="shared" si="43"/>
        <v>1</v>
      </c>
      <c r="AN249" s="317">
        <f t="shared" si="45"/>
        <v>0</v>
      </c>
      <c r="AO249" s="317">
        <f t="shared" si="46"/>
        <v>1</v>
      </c>
      <c r="AP249" s="1184" t="e">
        <f t="shared" si="47"/>
        <v>#REF!</v>
      </c>
      <c r="AQ249" s="307">
        <f t="shared" si="42"/>
        <v>0</v>
      </c>
      <c r="AR249" s="307" t="s">
        <v>308</v>
      </c>
    </row>
    <row r="250" spans="1:44" ht="15" customHeight="1">
      <c r="A250" s="1175"/>
      <c r="B250" s="1602" t="s">
        <v>149</v>
      </c>
      <c r="C250" s="1605" t="s">
        <v>299</v>
      </c>
      <c r="D250" s="1605"/>
      <c r="E250" s="1597"/>
      <c r="F250" s="139"/>
      <c r="H250" s="334"/>
      <c r="I250" s="334"/>
      <c r="J250" s="334"/>
      <c r="K250" s="334"/>
      <c r="L250" s="345"/>
      <c r="M250" s="334"/>
      <c r="N250" s="334"/>
      <c r="O250" s="334"/>
      <c r="P250" s="334"/>
      <c r="Q250" s="334"/>
      <c r="R250" s="334"/>
      <c r="S250" s="334"/>
      <c r="T250" s="334"/>
      <c r="U250" s="334"/>
      <c r="V250" s="334"/>
      <c r="W250" s="334"/>
      <c r="X250" s="1163"/>
      <c r="Y250" s="334"/>
      <c r="Z250" s="334"/>
      <c r="AA250" s="334"/>
      <c r="AB250" s="334"/>
      <c r="AC250" s="334"/>
      <c r="AD250" s="334"/>
      <c r="AE250" s="334"/>
      <c r="AF250" s="334"/>
      <c r="AG250" s="334"/>
      <c r="AH250" s="334"/>
      <c r="AI250" s="307" t="str">
        <f t="shared" si="44"/>
        <v/>
      </c>
      <c r="AJ250" s="307" t="str">
        <f t="shared" si="48"/>
        <v/>
      </c>
      <c r="AK250" s="307">
        <f t="shared" si="49"/>
        <v>1</v>
      </c>
      <c r="AM250" s="317">
        <f t="shared" si="43"/>
        <v>1</v>
      </c>
      <c r="AN250" s="317">
        <f t="shared" si="45"/>
        <v>0</v>
      </c>
      <c r="AO250" s="317">
        <f t="shared" si="46"/>
        <v>1</v>
      </c>
      <c r="AP250" s="1184" t="e">
        <f t="shared" si="47"/>
        <v>#REF!</v>
      </c>
      <c r="AQ250" s="307" t="str">
        <f t="shared" si="42"/>
        <v xml:space="preserve">1) Pasirinkimas: </v>
      </c>
      <c r="AR250" s="307" t="s">
        <v>308</v>
      </c>
    </row>
    <row r="251" spans="1:44" ht="15" customHeight="1">
      <c r="A251" s="1175"/>
      <c r="B251" s="1603"/>
      <c r="C251" s="1598" t="s">
        <v>970</v>
      </c>
      <c r="D251" s="1598"/>
      <c r="E251" s="1599"/>
      <c r="F251" s="139"/>
      <c r="H251" s="334"/>
      <c r="I251" s="334"/>
      <c r="J251" s="334"/>
      <c r="K251" s="334"/>
      <c r="L251" s="345"/>
      <c r="M251" s="334"/>
      <c r="N251" s="334"/>
      <c r="O251" s="334"/>
      <c r="P251" s="334"/>
      <c r="Q251" s="334"/>
      <c r="R251" s="334"/>
      <c r="S251" s="334"/>
      <c r="T251" s="334"/>
      <c r="U251" s="334"/>
      <c r="V251" s="334"/>
      <c r="W251" s="334"/>
      <c r="X251" s="1163"/>
      <c r="Y251" s="334"/>
      <c r="Z251" s="334"/>
      <c r="AA251" s="334"/>
      <c r="AB251" s="334"/>
      <c r="AC251" s="334"/>
      <c r="AD251" s="334"/>
      <c r="AE251" s="334"/>
      <c r="AF251" s="334"/>
      <c r="AG251" s="334"/>
      <c r="AH251" s="334"/>
      <c r="AI251" s="307" t="str">
        <f t="shared" si="44"/>
        <v/>
      </c>
      <c r="AJ251" s="307" t="str">
        <f t="shared" si="48"/>
        <v/>
      </c>
      <c r="AK251" s="307">
        <f t="shared" si="49"/>
        <v>1</v>
      </c>
      <c r="AM251" s="317">
        <f t="shared" si="43"/>
        <v>1</v>
      </c>
      <c r="AN251" s="317">
        <f t="shared" si="45"/>
        <v>0</v>
      </c>
      <c r="AO251" s="317">
        <f t="shared" si="46"/>
        <v>1</v>
      </c>
      <c r="AP251" s="1184" t="e">
        <f t="shared" si="47"/>
        <v>#REF!</v>
      </c>
      <c r="AQ251" s="307" t="str">
        <f t="shared" si="42"/>
        <v>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251" s="307" t="s">
        <v>308</v>
      </c>
    </row>
    <row r="252" spans="1:44" ht="15" customHeight="1">
      <c r="A252" s="1175"/>
      <c r="B252" s="1603"/>
      <c r="C252" s="1598"/>
      <c r="D252" s="1598"/>
      <c r="E252" s="1599"/>
      <c r="F252" s="139"/>
      <c r="H252" s="334"/>
      <c r="I252" s="334"/>
      <c r="J252" s="334"/>
      <c r="K252" s="334"/>
      <c r="L252" s="345"/>
      <c r="M252" s="334"/>
      <c r="N252" s="334"/>
      <c r="O252" s="334"/>
      <c r="P252" s="334"/>
      <c r="Q252" s="334"/>
      <c r="R252" s="334"/>
      <c r="S252" s="334"/>
      <c r="T252" s="334"/>
      <c r="U252" s="334"/>
      <c r="V252" s="334"/>
      <c r="W252" s="334"/>
      <c r="X252" s="1163"/>
      <c r="Y252" s="334"/>
      <c r="Z252" s="334"/>
      <c r="AA252" s="334"/>
      <c r="AB252" s="334"/>
      <c r="AC252" s="334"/>
      <c r="AD252" s="334"/>
      <c r="AE252" s="334"/>
      <c r="AF252" s="334"/>
      <c r="AG252" s="334"/>
      <c r="AH252" s="334"/>
      <c r="AI252" s="307" t="str">
        <f t="shared" si="44"/>
        <v/>
      </c>
      <c r="AJ252" s="307" t="str">
        <f t="shared" si="48"/>
        <v/>
      </c>
      <c r="AK252" s="307">
        <f t="shared" si="49"/>
        <v>1</v>
      </c>
      <c r="AM252" s="317">
        <f t="shared" si="43"/>
        <v>1</v>
      </c>
      <c r="AN252" s="317">
        <f t="shared" si="45"/>
        <v>0</v>
      </c>
      <c r="AO252" s="317">
        <f t="shared" si="46"/>
        <v>1</v>
      </c>
      <c r="AP252" s="1184" t="e">
        <f t="shared" si="47"/>
        <v>#REF!</v>
      </c>
      <c r="AQ252" s="307">
        <f t="shared" si="42"/>
        <v>0</v>
      </c>
      <c r="AR252" s="307" t="s">
        <v>308</v>
      </c>
    </row>
    <row r="253" spans="1:44" ht="15" customHeight="1">
      <c r="A253" s="1175"/>
      <c r="B253" s="1603"/>
      <c r="C253" s="1598"/>
      <c r="D253" s="1598"/>
      <c r="E253" s="1599"/>
      <c r="F253" s="139"/>
      <c r="H253" s="334"/>
      <c r="I253" s="334"/>
      <c r="J253" s="334"/>
      <c r="K253" s="334"/>
      <c r="L253" s="345"/>
      <c r="M253" s="334"/>
      <c r="N253" s="334"/>
      <c r="O253" s="334"/>
      <c r="P253" s="334"/>
      <c r="Q253" s="334"/>
      <c r="R253" s="334"/>
      <c r="S253" s="334"/>
      <c r="T253" s="334"/>
      <c r="U253" s="334"/>
      <c r="V253" s="334"/>
      <c r="W253" s="334"/>
      <c r="X253" s="1163"/>
      <c r="Y253" s="334"/>
      <c r="Z253" s="334"/>
      <c r="AA253" s="334"/>
      <c r="AB253" s="334"/>
      <c r="AC253" s="334"/>
      <c r="AD253" s="334"/>
      <c r="AE253" s="334"/>
      <c r="AF253" s="334"/>
      <c r="AG253" s="334"/>
      <c r="AH253" s="334"/>
      <c r="AI253" s="307" t="str">
        <f t="shared" si="44"/>
        <v/>
      </c>
      <c r="AJ253" s="307" t="str">
        <f t="shared" si="48"/>
        <v/>
      </c>
      <c r="AK253" s="307">
        <f t="shared" si="49"/>
        <v>1</v>
      </c>
      <c r="AM253" s="317">
        <f t="shared" si="43"/>
        <v>1</v>
      </c>
      <c r="AN253" s="317">
        <f t="shared" si="45"/>
        <v>0</v>
      </c>
      <c r="AO253" s="317">
        <f t="shared" si="46"/>
        <v>1</v>
      </c>
      <c r="AP253" s="1184" t="e">
        <f t="shared" si="47"/>
        <v>#REF!</v>
      </c>
      <c r="AQ253" s="307">
        <f t="shared" si="42"/>
        <v>0</v>
      </c>
      <c r="AR253" s="307" t="s">
        <v>308</v>
      </c>
    </row>
    <row r="254" spans="1:44" ht="39" customHeight="1">
      <c r="A254" s="1175"/>
      <c r="B254" s="1603"/>
      <c r="C254" s="1600"/>
      <c r="D254" s="1600"/>
      <c r="E254" s="1601"/>
      <c r="F254" s="139"/>
      <c r="H254" s="334"/>
      <c r="I254" s="334"/>
      <c r="J254" s="334"/>
      <c r="K254" s="334"/>
      <c r="L254" s="345"/>
      <c r="M254" s="334"/>
      <c r="N254" s="334"/>
      <c r="O254" s="334"/>
      <c r="P254" s="334"/>
      <c r="Q254" s="334"/>
      <c r="R254" s="334"/>
      <c r="S254" s="334"/>
      <c r="T254" s="334"/>
      <c r="U254" s="334"/>
      <c r="V254" s="334"/>
      <c r="W254" s="334"/>
      <c r="X254" s="1163"/>
      <c r="Y254" s="334"/>
      <c r="Z254" s="334"/>
      <c r="AA254" s="334"/>
      <c r="AB254" s="334"/>
      <c r="AC254" s="334"/>
      <c r="AD254" s="334"/>
      <c r="AE254" s="334"/>
      <c r="AF254" s="334"/>
      <c r="AG254" s="334"/>
      <c r="AH254" s="334"/>
      <c r="AI254" s="307" t="str">
        <f t="shared" si="44"/>
        <v/>
      </c>
      <c r="AJ254" s="307" t="str">
        <f t="shared" si="48"/>
        <v/>
      </c>
      <c r="AK254" s="307">
        <f t="shared" si="49"/>
        <v>1</v>
      </c>
      <c r="AM254" s="317">
        <f t="shared" si="43"/>
        <v>1</v>
      </c>
      <c r="AN254" s="317">
        <f t="shared" si="45"/>
        <v>0</v>
      </c>
      <c r="AO254" s="317">
        <f t="shared" si="46"/>
        <v>1</v>
      </c>
      <c r="AP254" s="1184" t="e">
        <f t="shared" si="47"/>
        <v>#REF!</v>
      </c>
      <c r="AQ254" s="307">
        <f t="shared" si="42"/>
        <v>0</v>
      </c>
      <c r="AR254" s="307" t="s">
        <v>308</v>
      </c>
    </row>
    <row r="255" spans="1:44" ht="15" customHeight="1">
      <c r="A255" s="1175"/>
      <c r="B255" s="1603"/>
      <c r="C255" s="1633" t="s">
        <v>787</v>
      </c>
      <c r="D255" s="1596"/>
      <c r="E255" s="1597"/>
      <c r="F255" s="139"/>
      <c r="H255" s="334"/>
      <c r="I255" s="334"/>
      <c r="J255" s="334"/>
      <c r="K255" s="334"/>
      <c r="L255" s="345"/>
      <c r="M255" s="334"/>
      <c r="N255" s="334"/>
      <c r="O255" s="334"/>
      <c r="P255" s="334"/>
      <c r="Q255" s="334"/>
      <c r="R255" s="334"/>
      <c r="S255" s="334"/>
      <c r="T255" s="334"/>
      <c r="U255" s="334"/>
      <c r="V255" s="334"/>
      <c r="W255" s="334"/>
      <c r="X255" s="1163"/>
      <c r="Y255" s="334"/>
      <c r="Z255" s="334"/>
      <c r="AA255" s="334"/>
      <c r="AB255" s="334"/>
      <c r="AC255" s="334"/>
      <c r="AD255" s="334"/>
      <c r="AE255" s="334"/>
      <c r="AF255" s="334"/>
      <c r="AG255" s="334"/>
      <c r="AH255" s="334"/>
      <c r="AI255" s="307" t="str">
        <f t="shared" si="44"/>
        <v/>
      </c>
      <c r="AJ255" s="307" t="str">
        <f t="shared" si="48"/>
        <v/>
      </c>
      <c r="AK255" s="307">
        <f t="shared" si="49"/>
        <v>1</v>
      </c>
      <c r="AM255" s="317">
        <f t="shared" si="43"/>
        <v>1</v>
      </c>
      <c r="AN255" s="317">
        <f t="shared" si="45"/>
        <v>0</v>
      </c>
      <c r="AO255" s="317">
        <f t="shared" si="46"/>
        <v>1</v>
      </c>
      <c r="AP255" s="1184" t="e">
        <f t="shared" si="47"/>
        <v>#REF!</v>
      </c>
      <c r="AQ255" s="307" t="str">
        <f t="shared" si="42"/>
        <v>2) Rengiant šio kriterijaus subkriterijus rekomenduojame vadovautis Lietuvos standartu Mineralinės vatos termoizoliaciniai gaminiams - LST EN 13162:2012 +A1:2015. Statybos produkto kokybę apibrėžia jo eksploatacinės savybės, kurios yra susijusios su atitinkamomis esminėmis charakteristikomis, ir yra išreikštos lygiais, klasėmis ar aprašymais. Rekomenduojama vertinti klases, jei yra suteiktos, arba konkrečias reikšmes.</v>
      </c>
      <c r="AR255" s="307" t="s">
        <v>308</v>
      </c>
    </row>
    <row r="256" spans="1:44" ht="15" customHeight="1">
      <c r="A256" s="1175"/>
      <c r="B256" s="1603"/>
      <c r="C256" s="1644"/>
      <c r="D256" s="1598"/>
      <c r="E256" s="1599"/>
      <c r="F256" s="139"/>
      <c r="H256" s="334"/>
      <c r="I256" s="334"/>
      <c r="J256" s="334"/>
      <c r="K256" s="334"/>
      <c r="L256" s="345"/>
      <c r="M256" s="334"/>
      <c r="N256" s="334"/>
      <c r="O256" s="334"/>
      <c r="P256" s="334"/>
      <c r="Q256" s="334"/>
      <c r="R256" s="334"/>
      <c r="S256" s="334"/>
      <c r="T256" s="334"/>
      <c r="U256" s="334"/>
      <c r="V256" s="334"/>
      <c r="W256" s="334"/>
      <c r="X256" s="1163"/>
      <c r="Y256" s="334"/>
      <c r="Z256" s="334"/>
      <c r="AA256" s="334"/>
      <c r="AB256" s="334"/>
      <c r="AC256" s="334"/>
      <c r="AD256" s="334"/>
      <c r="AE256" s="334"/>
      <c r="AF256" s="334"/>
      <c r="AG256" s="334"/>
      <c r="AH256" s="334"/>
      <c r="AI256" s="307" t="str">
        <f t="shared" si="44"/>
        <v/>
      </c>
      <c r="AJ256" s="307" t="str">
        <f t="shared" si="48"/>
        <v/>
      </c>
      <c r="AK256" s="307">
        <f t="shared" si="49"/>
        <v>1</v>
      </c>
      <c r="AM256" s="317">
        <f t="shared" si="43"/>
        <v>1</v>
      </c>
      <c r="AN256" s="317">
        <f t="shared" si="45"/>
        <v>0</v>
      </c>
      <c r="AO256" s="317">
        <f t="shared" si="46"/>
        <v>1</v>
      </c>
      <c r="AP256" s="1184" t="e">
        <f t="shared" si="47"/>
        <v>#REF!</v>
      </c>
      <c r="AQ256" s="307">
        <f t="shared" si="42"/>
        <v>0</v>
      </c>
      <c r="AR256" s="307" t="s">
        <v>308</v>
      </c>
    </row>
    <row r="257" spans="1:44" ht="34.5" customHeight="1">
      <c r="A257" s="1175"/>
      <c r="B257" s="1603"/>
      <c r="C257" s="1644"/>
      <c r="D257" s="1598"/>
      <c r="E257" s="1599"/>
      <c r="F257" s="139"/>
      <c r="H257" s="334"/>
      <c r="I257" s="334"/>
      <c r="J257" s="334"/>
      <c r="K257" s="334"/>
      <c r="L257" s="345"/>
      <c r="M257" s="334"/>
      <c r="N257" s="334"/>
      <c r="O257" s="334"/>
      <c r="P257" s="334"/>
      <c r="Q257" s="334"/>
      <c r="R257" s="334"/>
      <c r="S257" s="334"/>
      <c r="T257" s="334"/>
      <c r="U257" s="334"/>
      <c r="V257" s="334"/>
      <c r="W257" s="334"/>
      <c r="X257" s="1163"/>
      <c r="Y257" s="334"/>
      <c r="Z257" s="334"/>
      <c r="AA257" s="334"/>
      <c r="AB257" s="334"/>
      <c r="AC257" s="334"/>
      <c r="AD257" s="334"/>
      <c r="AE257" s="334"/>
      <c r="AF257" s="334"/>
      <c r="AG257" s="334"/>
      <c r="AH257" s="334"/>
      <c r="AI257" s="307" t="str">
        <f t="shared" si="44"/>
        <v/>
      </c>
      <c r="AJ257" s="307" t="str">
        <f t="shared" si="48"/>
        <v/>
      </c>
      <c r="AK257" s="307">
        <f t="shared" si="49"/>
        <v>1</v>
      </c>
      <c r="AM257" s="317">
        <f t="shared" si="43"/>
        <v>1</v>
      </c>
      <c r="AN257" s="317">
        <f t="shared" si="45"/>
        <v>0</v>
      </c>
      <c r="AO257" s="317">
        <f t="shared" si="46"/>
        <v>1</v>
      </c>
      <c r="AP257" s="1184" t="e">
        <f t="shared" si="47"/>
        <v>#REF!</v>
      </c>
      <c r="AQ257" s="307">
        <f t="shared" si="42"/>
        <v>0</v>
      </c>
      <c r="AR257" s="307" t="s">
        <v>308</v>
      </c>
    </row>
    <row r="258" spans="1:44" ht="15" customHeight="1">
      <c r="A258" s="1175"/>
      <c r="B258" s="1603"/>
      <c r="C258" s="1633" t="s">
        <v>1087</v>
      </c>
      <c r="D258" s="1596"/>
      <c r="E258" s="1597"/>
      <c r="F258" s="139"/>
      <c r="H258" s="346"/>
      <c r="I258" s="334"/>
      <c r="J258" s="334"/>
      <c r="K258" s="334"/>
      <c r="L258" s="345"/>
      <c r="M258" s="334"/>
      <c r="N258" s="334"/>
      <c r="O258" s="334"/>
      <c r="P258" s="334"/>
      <c r="Q258" s="334"/>
      <c r="R258" s="334"/>
      <c r="S258" s="334"/>
      <c r="T258" s="334"/>
      <c r="U258" s="334"/>
      <c r="V258" s="334"/>
      <c r="W258" s="334"/>
      <c r="X258" s="1163"/>
      <c r="Y258" s="334"/>
      <c r="Z258" s="334"/>
      <c r="AA258" s="334"/>
      <c r="AB258" s="334"/>
      <c r="AC258" s="334"/>
      <c r="AD258" s="334"/>
      <c r="AE258" s="334"/>
      <c r="AF258" s="334"/>
      <c r="AG258" s="334"/>
      <c r="AH258" s="334"/>
      <c r="AI258" s="307" t="str">
        <f t="shared" si="44"/>
        <v/>
      </c>
      <c r="AJ258" s="307" t="str">
        <f t="shared" si="48"/>
        <v/>
      </c>
      <c r="AK258" s="307">
        <f t="shared" si="49"/>
        <v>1</v>
      </c>
      <c r="AM258" s="317">
        <f t="shared" si="43"/>
        <v>1</v>
      </c>
      <c r="AN258" s="317">
        <f t="shared" si="45"/>
        <v>0</v>
      </c>
      <c r="AO258" s="317">
        <f t="shared" si="46"/>
        <v>1</v>
      </c>
      <c r="AP258" s="1184" t="e">
        <f t="shared" si="47"/>
        <v>#REF!</v>
      </c>
      <c r="AQ258" s="307" t="str">
        <f t="shared" si="42"/>
        <v xml:space="preserve">2)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258" s="307" t="s">
        <v>308</v>
      </c>
    </row>
    <row r="259" spans="1:44" ht="15" customHeight="1">
      <c r="A259" s="1175"/>
      <c r="B259" s="1603"/>
      <c r="C259" s="1644"/>
      <c r="D259" s="1598"/>
      <c r="E259" s="1599"/>
      <c r="F259" s="139"/>
      <c r="H259" s="334"/>
      <c r="I259" s="334"/>
      <c r="J259" s="334"/>
      <c r="K259" s="334"/>
      <c r="L259" s="345"/>
      <c r="M259" s="334"/>
      <c r="N259" s="334"/>
      <c r="O259" s="334"/>
      <c r="P259" s="334"/>
      <c r="Q259" s="334"/>
      <c r="R259" s="334"/>
      <c r="S259" s="334"/>
      <c r="T259" s="334"/>
      <c r="U259" s="334"/>
      <c r="V259" s="334"/>
      <c r="W259" s="334"/>
      <c r="X259" s="1163"/>
      <c r="Y259" s="334"/>
      <c r="Z259" s="334"/>
      <c r="AA259" s="334"/>
      <c r="AB259" s="334"/>
      <c r="AC259" s="334"/>
      <c r="AD259" s="334"/>
      <c r="AE259" s="334"/>
      <c r="AF259" s="334"/>
      <c r="AG259" s="334"/>
      <c r="AH259" s="334"/>
      <c r="AI259" s="307" t="str">
        <f t="shared" si="44"/>
        <v/>
      </c>
      <c r="AJ259" s="307" t="str">
        <f t="shared" si="48"/>
        <v/>
      </c>
      <c r="AK259" s="307">
        <f t="shared" si="49"/>
        <v>1</v>
      </c>
      <c r="AM259" s="317">
        <f t="shared" si="43"/>
        <v>1</v>
      </c>
      <c r="AN259" s="317">
        <f t="shared" si="45"/>
        <v>0</v>
      </c>
      <c r="AO259" s="317">
        <f t="shared" si="46"/>
        <v>1</v>
      </c>
      <c r="AP259" s="1184" t="e">
        <f t="shared" si="47"/>
        <v>#REF!</v>
      </c>
      <c r="AQ259" s="307">
        <f t="shared" si="42"/>
        <v>0</v>
      </c>
      <c r="AR259" s="307" t="s">
        <v>308</v>
      </c>
    </row>
    <row r="260" spans="1:44" ht="15" customHeight="1">
      <c r="A260" s="1175"/>
      <c r="B260" s="1603"/>
      <c r="C260" s="1644"/>
      <c r="D260" s="1598"/>
      <c r="E260" s="1599"/>
      <c r="F260" s="139"/>
      <c r="H260" s="334"/>
      <c r="I260" s="334"/>
      <c r="J260" s="334"/>
      <c r="K260" s="334"/>
      <c r="L260" s="345"/>
      <c r="M260" s="334"/>
      <c r="N260" s="334"/>
      <c r="O260" s="334"/>
      <c r="P260" s="334"/>
      <c r="Q260" s="334"/>
      <c r="R260" s="334"/>
      <c r="S260" s="334"/>
      <c r="T260" s="334"/>
      <c r="U260" s="334"/>
      <c r="V260" s="334"/>
      <c r="W260" s="334"/>
      <c r="X260" s="1163"/>
      <c r="Y260" s="334"/>
      <c r="Z260" s="334"/>
      <c r="AA260" s="334"/>
      <c r="AB260" s="334"/>
      <c r="AC260" s="334"/>
      <c r="AD260" s="334"/>
      <c r="AE260" s="334"/>
      <c r="AF260" s="334"/>
      <c r="AG260" s="334"/>
      <c r="AH260" s="334"/>
      <c r="AI260" s="307" t="str">
        <f t="shared" si="44"/>
        <v/>
      </c>
      <c r="AJ260" s="307" t="str">
        <f t="shared" si="48"/>
        <v/>
      </c>
      <c r="AK260" s="307">
        <f t="shared" si="49"/>
        <v>1</v>
      </c>
      <c r="AM260" s="317">
        <f t="shared" si="43"/>
        <v>1</v>
      </c>
      <c r="AN260" s="317">
        <f t="shared" si="45"/>
        <v>0</v>
      </c>
      <c r="AO260" s="317">
        <f t="shared" si="46"/>
        <v>1</v>
      </c>
      <c r="AP260" s="1184" t="e">
        <f t="shared" si="47"/>
        <v>#REF!</v>
      </c>
      <c r="AQ260" s="307">
        <f t="shared" si="42"/>
        <v>0</v>
      </c>
      <c r="AR260" s="307" t="s">
        <v>308</v>
      </c>
    </row>
    <row r="261" spans="1:44" ht="31.5" customHeight="1">
      <c r="A261" s="1175"/>
      <c r="B261" s="1603"/>
      <c r="C261" s="1645"/>
      <c r="D261" s="1600"/>
      <c r="E261" s="1601"/>
      <c r="F261" s="139"/>
      <c r="H261" s="334"/>
      <c r="I261" s="334"/>
      <c r="J261" s="334"/>
      <c r="K261" s="334"/>
      <c r="L261" s="345"/>
      <c r="M261" s="334"/>
      <c r="N261" s="334"/>
      <c r="O261" s="334"/>
      <c r="P261" s="334"/>
      <c r="Q261" s="334"/>
      <c r="R261" s="334"/>
      <c r="S261" s="334"/>
      <c r="T261" s="334"/>
      <c r="U261" s="334"/>
      <c r="V261" s="334"/>
      <c r="W261" s="334"/>
      <c r="X261" s="1163"/>
      <c r="Y261" s="334"/>
      <c r="Z261" s="334"/>
      <c r="AA261" s="334"/>
      <c r="AB261" s="334"/>
      <c r="AC261" s="334"/>
      <c r="AD261" s="334"/>
      <c r="AE261" s="334"/>
      <c r="AF261" s="334"/>
      <c r="AG261" s="334"/>
      <c r="AH261" s="334"/>
      <c r="AI261" s="307" t="str">
        <f t="shared" si="44"/>
        <v/>
      </c>
      <c r="AJ261" s="307" t="str">
        <f t="shared" si="48"/>
        <v/>
      </c>
      <c r="AK261" s="307">
        <f t="shared" si="49"/>
        <v>1</v>
      </c>
      <c r="AM261" s="317">
        <f t="shared" si="43"/>
        <v>1</v>
      </c>
      <c r="AN261" s="317">
        <f t="shared" si="45"/>
        <v>0</v>
      </c>
      <c r="AO261" s="317">
        <f t="shared" si="46"/>
        <v>1</v>
      </c>
      <c r="AP261" s="1184" t="e">
        <f t="shared" si="47"/>
        <v>#REF!</v>
      </c>
      <c r="AQ261" s="307">
        <f t="shared" si="42"/>
        <v>0</v>
      </c>
      <c r="AR261" s="307" t="s">
        <v>308</v>
      </c>
    </row>
    <row r="262" spans="1:44" s="343" customFormat="1" ht="15" customHeight="1">
      <c r="A262" s="207">
        <f>A236+1</f>
        <v>15</v>
      </c>
      <c r="B262" s="203" t="s">
        <v>298</v>
      </c>
      <c r="C262" s="1661" t="s">
        <v>580</v>
      </c>
      <c r="D262" s="1662"/>
      <c r="E262" s="1663"/>
      <c r="F262" s="204"/>
      <c r="G262" s="339"/>
      <c r="H262" s="339"/>
      <c r="I262" s="339"/>
      <c r="J262" s="339"/>
      <c r="K262" s="339"/>
      <c r="L262" s="339"/>
      <c r="M262" s="339"/>
      <c r="N262" s="339"/>
      <c r="O262" s="339"/>
      <c r="P262" s="339"/>
      <c r="Q262" s="339"/>
      <c r="R262" s="339"/>
      <c r="S262" s="339"/>
      <c r="T262" s="344"/>
      <c r="U262" s="344"/>
      <c r="V262" s="344"/>
      <c r="W262" s="339"/>
      <c r="X262" s="1165"/>
      <c r="Y262" s="339"/>
      <c r="Z262" s="339"/>
      <c r="AA262" s="339"/>
      <c r="AB262" s="339"/>
      <c r="AC262" s="339"/>
      <c r="AD262" s="339"/>
      <c r="AE262" s="339"/>
      <c r="AF262" s="339"/>
      <c r="AG262" s="339"/>
      <c r="AH262" s="339"/>
      <c r="AI262" s="307">
        <f t="shared" si="44"/>
        <v>16</v>
      </c>
      <c r="AJ262" s="307" t="b">
        <f t="shared" si="48"/>
        <v>0</v>
      </c>
      <c r="AK262" s="307">
        <f t="shared" si="49"/>
        <v>1</v>
      </c>
      <c r="AL262" s="289"/>
      <c r="AM262" s="317">
        <f t="shared" si="43"/>
        <v>0</v>
      </c>
      <c r="AN262" s="317">
        <f t="shared" si="45"/>
        <v>0</v>
      </c>
      <c r="AO262" s="317">
        <f t="shared" si="46"/>
        <v>1</v>
      </c>
      <c r="AP262" s="1184" t="e">
        <f t="shared" si="47"/>
        <v>#REF!</v>
      </c>
      <c r="AQ262" s="307" t="str">
        <f t="shared" si="42"/>
        <v>Trinkelių kokybė</v>
      </c>
      <c r="AR262" s="307" t="s">
        <v>308</v>
      </c>
    </row>
    <row r="263" spans="1:44" s="292" customFormat="1" ht="15" customHeight="1">
      <c r="A263" s="1176"/>
      <c r="B263" s="1667" t="s">
        <v>152</v>
      </c>
      <c r="C263" s="1655" t="s">
        <v>579</v>
      </c>
      <c r="D263" s="1656"/>
      <c r="E263" s="1657"/>
      <c r="F263" s="148" t="str">
        <f>IF(AO262=1,"",IF(AJ262=TRUE,$AJ$4,""))</f>
        <v/>
      </c>
      <c r="G263" s="328"/>
      <c r="H263" s="328"/>
      <c r="I263" s="328"/>
      <c r="J263" s="328"/>
      <c r="K263" s="328"/>
      <c r="L263" s="335"/>
      <c r="M263" s="328"/>
      <c r="N263" s="328"/>
      <c r="O263" s="328"/>
      <c r="P263" s="328"/>
      <c r="Q263" s="328"/>
      <c r="R263" s="328"/>
      <c r="S263" s="328"/>
      <c r="T263" s="342"/>
      <c r="U263" s="342"/>
      <c r="V263" s="342"/>
      <c r="W263" s="328"/>
      <c r="X263" s="1162"/>
      <c r="Y263" s="328"/>
      <c r="Z263" s="328"/>
      <c r="AA263" s="328"/>
      <c r="AB263" s="328"/>
      <c r="AC263" s="328"/>
      <c r="AD263" s="328"/>
      <c r="AE263" s="328"/>
      <c r="AF263" s="328"/>
      <c r="AG263" s="328"/>
      <c r="AH263" s="328"/>
      <c r="AI263" s="307" t="str">
        <f t="shared" si="44"/>
        <v/>
      </c>
      <c r="AJ263" s="307" t="str">
        <f t="shared" si="48"/>
        <v/>
      </c>
      <c r="AK263" s="307">
        <f t="shared" si="49"/>
        <v>1</v>
      </c>
      <c r="AL263" s="289"/>
      <c r="AM263" s="317">
        <f t="shared" si="43"/>
        <v>1</v>
      </c>
      <c r="AN263" s="317">
        <f t="shared" si="45"/>
        <v>0</v>
      </c>
      <c r="AO263" s="317">
        <f t="shared" si="46"/>
        <v>1</v>
      </c>
      <c r="AP263" s="1184" t="e">
        <f t="shared" si="47"/>
        <v>#REF!</v>
      </c>
      <c r="AQ263" s="307" t="str">
        <f t="shared" si="42"/>
        <v xml:space="preserve">Kriterijus suteikia galimybę pasirinkti pasiūlymą pagal rangovo siūlomų betoninių grindinio trinkelių kokybės savybes. Vertinant kokybę ir suteikiant jai svorį, rangovas skatinamas ieškoti optimalaus kainos ir kokybės santykio medžiagų ir nebijoti siūlyti kuo kokybiškesnių medžiagų darbams. </v>
      </c>
      <c r="AR263" s="307" t="s">
        <v>308</v>
      </c>
    </row>
    <row r="264" spans="1:44" ht="15" customHeight="1">
      <c r="A264" s="1175"/>
      <c r="B264" s="1668"/>
      <c r="C264" s="1664"/>
      <c r="D264" s="1665"/>
      <c r="E264" s="1666"/>
      <c r="F264" s="139"/>
      <c r="H264" s="334"/>
      <c r="I264" s="334"/>
      <c r="J264" s="334"/>
      <c r="K264" s="334"/>
      <c r="L264" s="345"/>
      <c r="M264" s="334"/>
      <c r="N264" s="334"/>
      <c r="O264" s="334"/>
      <c r="P264" s="334"/>
      <c r="Q264" s="334"/>
      <c r="R264" s="334"/>
      <c r="S264" s="334"/>
      <c r="T264" s="334"/>
      <c r="U264" s="334"/>
      <c r="V264" s="334"/>
      <c r="W264" s="334"/>
      <c r="X264" s="1163"/>
      <c r="Y264" s="334"/>
      <c r="Z264" s="334"/>
      <c r="AA264" s="334"/>
      <c r="AB264" s="334"/>
      <c r="AC264" s="334"/>
      <c r="AD264" s="334"/>
      <c r="AE264" s="334"/>
      <c r="AF264" s="334"/>
      <c r="AG264" s="334"/>
      <c r="AH264" s="334"/>
      <c r="AI264" s="307" t="str">
        <f t="shared" si="44"/>
        <v/>
      </c>
      <c r="AJ264" s="307" t="str">
        <f t="shared" si="48"/>
        <v/>
      </c>
      <c r="AK264" s="307">
        <f t="shared" si="49"/>
        <v>1</v>
      </c>
      <c r="AM264" s="317">
        <f t="shared" si="43"/>
        <v>1</v>
      </c>
      <c r="AN264" s="317">
        <f t="shared" si="45"/>
        <v>0</v>
      </c>
      <c r="AO264" s="317">
        <f t="shared" si="46"/>
        <v>1</v>
      </c>
      <c r="AP264" s="1184" t="e">
        <f t="shared" si="47"/>
        <v>#REF!</v>
      </c>
      <c r="AQ264" s="307">
        <f t="shared" si="42"/>
        <v>0</v>
      </c>
      <c r="AR264" s="307" t="s">
        <v>308</v>
      </c>
    </row>
    <row r="265" spans="1:44" ht="15" customHeight="1">
      <c r="A265" s="1175"/>
      <c r="B265" s="1593"/>
      <c r="C265" s="1664"/>
      <c r="D265" s="1665"/>
      <c r="E265" s="1666"/>
      <c r="F265" s="139"/>
      <c r="H265" s="334"/>
      <c r="I265" s="334"/>
      <c r="J265" s="334"/>
      <c r="K265" s="334"/>
      <c r="L265" s="345"/>
      <c r="M265" s="334"/>
      <c r="N265" s="334"/>
      <c r="O265" s="334"/>
      <c r="P265" s="334"/>
      <c r="Q265" s="334"/>
      <c r="R265" s="334"/>
      <c r="S265" s="334"/>
      <c r="T265" s="334"/>
      <c r="U265" s="334"/>
      <c r="V265" s="334"/>
      <c r="W265" s="334"/>
      <c r="X265" s="1163"/>
      <c r="Y265" s="334"/>
      <c r="Z265" s="334"/>
      <c r="AA265" s="334"/>
      <c r="AB265" s="334"/>
      <c r="AC265" s="334"/>
      <c r="AD265" s="334"/>
      <c r="AE265" s="334"/>
      <c r="AF265" s="334"/>
      <c r="AG265" s="334"/>
      <c r="AH265" s="334"/>
      <c r="AI265" s="307" t="str">
        <f t="shared" si="44"/>
        <v/>
      </c>
      <c r="AJ265" s="307" t="str">
        <f t="shared" si="48"/>
        <v/>
      </c>
      <c r="AK265" s="307">
        <f t="shared" si="49"/>
        <v>1</v>
      </c>
      <c r="AM265" s="317">
        <f t="shared" si="43"/>
        <v>1</v>
      </c>
      <c r="AN265" s="317">
        <f t="shared" si="45"/>
        <v>0</v>
      </c>
      <c r="AO265" s="317">
        <f t="shared" si="46"/>
        <v>1</v>
      </c>
      <c r="AP265" s="1184" t="e">
        <f t="shared" si="47"/>
        <v>#REF!</v>
      </c>
      <c r="AQ265" s="307">
        <f t="shared" si="42"/>
        <v>0</v>
      </c>
      <c r="AR265" s="307" t="s">
        <v>308</v>
      </c>
    </row>
    <row r="266" spans="1:44" ht="15" customHeight="1">
      <c r="A266" s="1175"/>
      <c r="B266" s="1593"/>
      <c r="C266" s="1669" t="s">
        <v>785</v>
      </c>
      <c r="D266" s="1670"/>
      <c r="E266" s="1671"/>
      <c r="F266" s="139"/>
      <c r="H266" s="334"/>
      <c r="I266" s="334"/>
      <c r="J266" s="334"/>
      <c r="K266" s="334"/>
      <c r="L266" s="345"/>
      <c r="M266" s="334"/>
      <c r="N266" s="334"/>
      <c r="O266" s="334"/>
      <c r="P266" s="334"/>
      <c r="Q266" s="334"/>
      <c r="R266" s="334"/>
      <c r="S266" s="334"/>
      <c r="T266" s="334"/>
      <c r="U266" s="334"/>
      <c r="V266" s="334"/>
      <c r="W266" s="334"/>
      <c r="X266" s="1163"/>
      <c r="Y266" s="334"/>
      <c r="Z266" s="334"/>
      <c r="AA266" s="334"/>
      <c r="AB266" s="334"/>
      <c r="AC266" s="334"/>
      <c r="AD266" s="334"/>
      <c r="AE266" s="334"/>
      <c r="AF266" s="334"/>
      <c r="AG266" s="334"/>
      <c r="AH266" s="334"/>
      <c r="AI266" s="307" t="str">
        <f t="shared" si="44"/>
        <v/>
      </c>
      <c r="AJ266" s="307" t="str">
        <f t="shared" si="48"/>
        <v/>
      </c>
      <c r="AK266" s="307">
        <f t="shared" si="49"/>
        <v>1</v>
      </c>
      <c r="AM266" s="317">
        <f t="shared" si="43"/>
        <v>1</v>
      </c>
      <c r="AN266" s="317">
        <f t="shared" si="45"/>
        <v>0</v>
      </c>
      <c r="AO266" s="317">
        <f t="shared" si="46"/>
        <v>1</v>
      </c>
      <c r="AP266" s="1184" t="e">
        <f t="shared" si="47"/>
        <v>#REF!</v>
      </c>
      <c r="AQ266" s="307" t="str">
        <f t="shared" ref="AQ266:AQ329" si="50">C266</f>
        <v>Kriterijaus vertinimui siūlomi subkriterijai:</v>
      </c>
      <c r="AR266" s="307" t="s">
        <v>308</v>
      </c>
    </row>
    <row r="267" spans="1:44" ht="15" customHeight="1">
      <c r="A267" s="1175"/>
      <c r="B267" s="1593"/>
      <c r="C267" s="1655" t="s">
        <v>789</v>
      </c>
      <c r="D267" s="1656"/>
      <c r="E267" s="1657"/>
      <c r="F267" s="139"/>
      <c r="H267" s="334"/>
      <c r="I267" s="334"/>
      <c r="J267" s="334"/>
      <c r="K267" s="334"/>
      <c r="L267" s="345"/>
      <c r="M267" s="334"/>
      <c r="N267" s="334"/>
      <c r="O267" s="334"/>
      <c r="P267" s="334"/>
      <c r="Q267" s="334"/>
      <c r="R267" s="334"/>
      <c r="S267" s="334"/>
      <c r="T267" s="334"/>
      <c r="U267" s="334"/>
      <c r="V267" s="334"/>
      <c r="W267" s="334"/>
      <c r="X267" s="1163"/>
      <c r="Y267" s="334"/>
      <c r="Z267" s="334"/>
      <c r="AA267" s="334"/>
      <c r="AB267" s="334"/>
      <c r="AC267" s="334"/>
      <c r="AD267" s="334"/>
      <c r="AE267" s="334"/>
      <c r="AF267" s="334"/>
      <c r="AG267" s="334"/>
      <c r="AH267" s="334"/>
      <c r="AI267" s="307" t="str">
        <f t="shared" si="44"/>
        <v/>
      </c>
      <c r="AJ267" s="307" t="str">
        <f t="shared" si="48"/>
        <v/>
      </c>
      <c r="AK267" s="307">
        <f t="shared" si="49"/>
        <v>1</v>
      </c>
      <c r="AM267" s="317">
        <f t="shared" ref="AM267:AM330" si="51">IFERROR(INDEX($T$15:$V$39,MATCH(AQ267,$I$15:$I$39,0),$AQ$7),1)</f>
        <v>1</v>
      </c>
      <c r="AN267" s="317">
        <f t="shared" si="45"/>
        <v>0</v>
      </c>
      <c r="AO267" s="317">
        <f t="shared" si="46"/>
        <v>1</v>
      </c>
      <c r="AP267" s="1184" t="e">
        <f t="shared" si="47"/>
        <v>#REF!</v>
      </c>
      <c r="AQ267" s="307" t="str">
        <f t="shared" si="50"/>
        <v xml:space="preserve">1. Trūkstamasis stipris T. Vertinant šį subkriterijų, gaunamas tvirtesnis produktas. </v>
      </c>
      <c r="AR267" s="307" t="s">
        <v>308</v>
      </c>
    </row>
    <row r="268" spans="1:44" ht="15" customHeight="1">
      <c r="A268" s="1175"/>
      <c r="B268" s="1593"/>
      <c r="C268" s="1655" t="s">
        <v>790</v>
      </c>
      <c r="D268" s="1656"/>
      <c r="E268" s="1657"/>
      <c r="F268" s="139"/>
      <c r="H268" s="334"/>
      <c r="I268" s="334"/>
      <c r="J268" s="334"/>
      <c r="K268" s="334"/>
      <c r="L268" s="345"/>
      <c r="M268" s="334"/>
      <c r="N268" s="334"/>
      <c r="O268" s="334"/>
      <c r="P268" s="334"/>
      <c r="Q268" s="334"/>
      <c r="R268" s="334"/>
      <c r="S268" s="334"/>
      <c r="T268" s="334"/>
      <c r="U268" s="334"/>
      <c r="V268" s="334"/>
      <c r="W268" s="334"/>
      <c r="X268" s="1163"/>
      <c r="Y268" s="334"/>
      <c r="Z268" s="334"/>
      <c r="AA268" s="334"/>
      <c r="AB268" s="334"/>
      <c r="AC268" s="334"/>
      <c r="AD268" s="334"/>
      <c r="AE268" s="334"/>
      <c r="AF268" s="334"/>
      <c r="AG268" s="334"/>
      <c r="AH268" s="334"/>
      <c r="AI268" s="307" t="str">
        <f t="shared" ref="AI268:AI331" si="52">IFERROR(MATCH(AQ268,$I$15:$I$60,0),"")</f>
        <v/>
      </c>
      <c r="AJ268" s="307" t="str">
        <f t="shared" si="48"/>
        <v/>
      </c>
      <c r="AK268" s="307">
        <f t="shared" si="49"/>
        <v>1</v>
      </c>
      <c r="AM268" s="317">
        <f t="shared" si="51"/>
        <v>1</v>
      </c>
      <c r="AN268" s="317">
        <f t="shared" ref="AN268:AN331" si="53">IF(AM268=1,AN267,AM268)</f>
        <v>0</v>
      </c>
      <c r="AO268" s="317">
        <f t="shared" ref="AO268:AO331" si="54">IF(AN268=0,1,"")</f>
        <v>1</v>
      </c>
      <c r="AP268" s="1184" t="e">
        <f t="shared" ref="AP268:AP331" si="55">AP267+1</f>
        <v>#REF!</v>
      </c>
      <c r="AQ268" s="307" t="str">
        <f t="shared" si="50"/>
        <v xml:space="preserve">2. Ilgalaikiškumas (su atmosferos poveikio priklausomybe). Vertinant šį subkriterijų, gaunamas ilgiau eksploatuotinas (ilgaamžiškesnis) produktas. </v>
      </c>
      <c r="AR268" s="307" t="s">
        <v>308</v>
      </c>
    </row>
    <row r="269" spans="1:44" ht="15" customHeight="1">
      <c r="A269" s="1175"/>
      <c r="B269" s="1594"/>
      <c r="C269" s="1658"/>
      <c r="D269" s="1659"/>
      <c r="E269" s="1660"/>
      <c r="F269" s="139"/>
      <c r="H269" s="334"/>
      <c r="I269" s="334"/>
      <c r="J269" s="334"/>
      <c r="K269" s="334"/>
      <c r="L269" s="345"/>
      <c r="M269" s="334"/>
      <c r="N269" s="334"/>
      <c r="O269" s="334"/>
      <c r="P269" s="334"/>
      <c r="Q269" s="334"/>
      <c r="R269" s="334"/>
      <c r="S269" s="334"/>
      <c r="T269" s="334"/>
      <c r="U269" s="334"/>
      <c r="V269" s="334"/>
      <c r="W269" s="334"/>
      <c r="X269" s="1163"/>
      <c r="Y269" s="334"/>
      <c r="Z269" s="334"/>
      <c r="AA269" s="334"/>
      <c r="AB269" s="334"/>
      <c r="AC269" s="334"/>
      <c r="AD269" s="334"/>
      <c r="AE269" s="334"/>
      <c r="AF269" s="334"/>
      <c r="AG269" s="334"/>
      <c r="AH269" s="334"/>
      <c r="AI269" s="307" t="str">
        <f t="shared" si="52"/>
        <v/>
      </c>
      <c r="AJ269" s="307" t="str">
        <f t="shared" si="48"/>
        <v/>
      </c>
      <c r="AK269" s="307">
        <f t="shared" si="49"/>
        <v>1</v>
      </c>
      <c r="AM269" s="317">
        <f t="shared" si="51"/>
        <v>1</v>
      </c>
      <c r="AN269" s="317">
        <f t="shared" si="53"/>
        <v>0</v>
      </c>
      <c r="AO269" s="317">
        <f t="shared" si="54"/>
        <v>1</v>
      </c>
      <c r="AP269" s="1184" t="e">
        <f t="shared" si="55"/>
        <v>#REF!</v>
      </c>
      <c r="AQ269" s="307">
        <f t="shared" si="50"/>
        <v>0</v>
      </c>
      <c r="AR269" s="307" t="s">
        <v>308</v>
      </c>
    </row>
    <row r="270" spans="1:44" ht="15" customHeight="1">
      <c r="A270" s="153"/>
      <c r="B270" s="1602" t="s">
        <v>149</v>
      </c>
      <c r="C270" s="1604" t="s">
        <v>299</v>
      </c>
      <c r="D270" s="1605"/>
      <c r="E270" s="1685"/>
      <c r="F270" s="139"/>
      <c r="H270" s="334"/>
      <c r="I270" s="334"/>
      <c r="J270" s="334"/>
      <c r="K270" s="334"/>
      <c r="L270" s="345"/>
      <c r="M270" s="334"/>
      <c r="N270" s="334"/>
      <c r="O270" s="334"/>
      <c r="P270" s="334"/>
      <c r="Q270" s="334"/>
      <c r="R270" s="334"/>
      <c r="S270" s="334"/>
      <c r="T270" s="334"/>
      <c r="U270" s="334"/>
      <c r="V270" s="334"/>
      <c r="W270" s="334"/>
      <c r="X270" s="1163"/>
      <c r="Y270" s="334"/>
      <c r="Z270" s="334"/>
      <c r="AA270" s="334"/>
      <c r="AB270" s="334"/>
      <c r="AC270" s="334"/>
      <c r="AD270" s="334"/>
      <c r="AE270" s="334"/>
      <c r="AF270" s="334"/>
      <c r="AG270" s="334"/>
      <c r="AH270" s="334"/>
      <c r="AI270" s="307" t="str">
        <f t="shared" si="52"/>
        <v/>
      </c>
      <c r="AJ270" s="307" t="str">
        <f t="shared" si="48"/>
        <v/>
      </c>
      <c r="AK270" s="307">
        <f t="shared" si="49"/>
        <v>1</v>
      </c>
      <c r="AM270" s="317">
        <f t="shared" si="51"/>
        <v>1</v>
      </c>
      <c r="AN270" s="317">
        <f t="shared" si="53"/>
        <v>0</v>
      </c>
      <c r="AO270" s="317">
        <f t="shared" si="54"/>
        <v>1</v>
      </c>
      <c r="AP270" s="1184" t="e">
        <f t="shared" si="55"/>
        <v>#REF!</v>
      </c>
      <c r="AQ270" s="307" t="str">
        <f t="shared" si="50"/>
        <v xml:space="preserve">1) Pasirinkimas: </v>
      </c>
      <c r="AR270" s="307" t="s">
        <v>308</v>
      </c>
    </row>
    <row r="271" spans="1:44" ht="15" customHeight="1">
      <c r="A271" s="150"/>
      <c r="B271" s="1603"/>
      <c r="C271" s="1644" t="s">
        <v>971</v>
      </c>
      <c r="D271" s="1598"/>
      <c r="E271" s="1599"/>
      <c r="F271" s="139"/>
      <c r="H271" s="334"/>
      <c r="I271" s="334"/>
      <c r="J271" s="334"/>
      <c r="K271" s="334"/>
      <c r="L271" s="345"/>
      <c r="M271" s="334"/>
      <c r="N271" s="334"/>
      <c r="O271" s="334"/>
      <c r="P271" s="334"/>
      <c r="Q271" s="334"/>
      <c r="R271" s="334"/>
      <c r="S271" s="334"/>
      <c r="T271" s="334"/>
      <c r="U271" s="334"/>
      <c r="V271" s="334"/>
      <c r="W271" s="334"/>
      <c r="X271" s="1163"/>
      <c r="Y271" s="334"/>
      <c r="Z271" s="334"/>
      <c r="AA271" s="334"/>
      <c r="AB271" s="334"/>
      <c r="AC271" s="334"/>
      <c r="AD271" s="334"/>
      <c r="AE271" s="334"/>
      <c r="AF271" s="334"/>
      <c r="AG271" s="334"/>
      <c r="AH271" s="334"/>
      <c r="AI271" s="307" t="str">
        <f t="shared" si="52"/>
        <v/>
      </c>
      <c r="AJ271" s="307" t="str">
        <f t="shared" ref="AJ271:AJ334" si="56">IF(AI271="","",INDEX($Z$15:$Z$64,AI271,1))</f>
        <v/>
      </c>
      <c r="AK271" s="307">
        <f t="shared" ref="AK271:AK334" si="57">IF(AJ271="",AK270,IF(AJ271=FALSE,$AK$11,$AK$10))</f>
        <v>1</v>
      </c>
      <c r="AM271" s="317">
        <f t="shared" si="51"/>
        <v>1</v>
      </c>
      <c r="AN271" s="317">
        <f t="shared" si="53"/>
        <v>0</v>
      </c>
      <c r="AO271" s="317">
        <f t="shared" si="54"/>
        <v>1</v>
      </c>
      <c r="AP271" s="1184" t="e">
        <f t="shared" si="55"/>
        <v>#REF!</v>
      </c>
      <c r="AQ271" s="307" t="str">
        <f t="shared" si="50"/>
        <v>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271" s="307" t="s">
        <v>308</v>
      </c>
    </row>
    <row r="272" spans="1:44" ht="15" customHeight="1">
      <c r="A272" s="150"/>
      <c r="B272" s="1603"/>
      <c r="C272" s="1644"/>
      <c r="D272" s="1598"/>
      <c r="E272" s="1599"/>
      <c r="F272" s="139"/>
      <c r="H272" s="334"/>
      <c r="I272" s="334"/>
      <c r="J272" s="334"/>
      <c r="K272" s="334"/>
      <c r="L272" s="345"/>
      <c r="M272" s="334"/>
      <c r="N272" s="334"/>
      <c r="O272" s="334"/>
      <c r="P272" s="334"/>
      <c r="Q272" s="334"/>
      <c r="R272" s="334"/>
      <c r="S272" s="334"/>
      <c r="T272" s="334"/>
      <c r="U272" s="334"/>
      <c r="V272" s="334"/>
      <c r="W272" s="334"/>
      <c r="X272" s="1163"/>
      <c r="Y272" s="334"/>
      <c r="Z272" s="334"/>
      <c r="AA272" s="334"/>
      <c r="AB272" s="334"/>
      <c r="AC272" s="334"/>
      <c r="AD272" s="334"/>
      <c r="AE272" s="334"/>
      <c r="AF272" s="334"/>
      <c r="AG272" s="334"/>
      <c r="AH272" s="334"/>
      <c r="AI272" s="307" t="str">
        <f t="shared" si="52"/>
        <v/>
      </c>
      <c r="AJ272" s="307" t="str">
        <f t="shared" si="56"/>
        <v/>
      </c>
      <c r="AK272" s="307">
        <f t="shared" si="57"/>
        <v>1</v>
      </c>
      <c r="AM272" s="317">
        <f t="shared" si="51"/>
        <v>1</v>
      </c>
      <c r="AN272" s="317">
        <f t="shared" si="53"/>
        <v>0</v>
      </c>
      <c r="AO272" s="317">
        <f t="shared" si="54"/>
        <v>1</v>
      </c>
      <c r="AP272" s="1184" t="e">
        <f t="shared" si="55"/>
        <v>#REF!</v>
      </c>
      <c r="AQ272" s="307">
        <f t="shared" si="50"/>
        <v>0</v>
      </c>
      <c r="AR272" s="307" t="s">
        <v>308</v>
      </c>
    </row>
    <row r="273" spans="1:44" ht="15" customHeight="1">
      <c r="A273" s="150"/>
      <c r="B273" s="1603"/>
      <c r="C273" s="1644"/>
      <c r="D273" s="1598"/>
      <c r="E273" s="1599"/>
      <c r="F273" s="139"/>
      <c r="H273" s="334"/>
      <c r="I273" s="334"/>
      <c r="J273" s="334"/>
      <c r="K273" s="334"/>
      <c r="L273" s="345"/>
      <c r="M273" s="334"/>
      <c r="N273" s="334"/>
      <c r="O273" s="334"/>
      <c r="P273" s="334"/>
      <c r="Q273" s="334"/>
      <c r="R273" s="334"/>
      <c r="S273" s="334"/>
      <c r="T273" s="334"/>
      <c r="U273" s="334"/>
      <c r="V273" s="334"/>
      <c r="W273" s="334"/>
      <c r="X273" s="1163"/>
      <c r="Y273" s="334"/>
      <c r="Z273" s="334"/>
      <c r="AA273" s="334"/>
      <c r="AB273" s="334"/>
      <c r="AC273" s="334"/>
      <c r="AD273" s="334"/>
      <c r="AE273" s="334"/>
      <c r="AF273" s="334"/>
      <c r="AG273" s="334"/>
      <c r="AH273" s="334"/>
      <c r="AI273" s="307" t="str">
        <f t="shared" si="52"/>
        <v/>
      </c>
      <c r="AJ273" s="307" t="str">
        <f t="shared" si="56"/>
        <v/>
      </c>
      <c r="AK273" s="307">
        <f t="shared" si="57"/>
        <v>1</v>
      </c>
      <c r="AM273" s="317">
        <f t="shared" si="51"/>
        <v>1</v>
      </c>
      <c r="AN273" s="317">
        <f t="shared" si="53"/>
        <v>0</v>
      </c>
      <c r="AO273" s="317">
        <f t="shared" si="54"/>
        <v>1</v>
      </c>
      <c r="AP273" s="1184" t="e">
        <f t="shared" si="55"/>
        <v>#REF!</v>
      </c>
      <c r="AQ273" s="307">
        <f t="shared" si="50"/>
        <v>0</v>
      </c>
      <c r="AR273" s="307" t="s">
        <v>308</v>
      </c>
    </row>
    <row r="274" spans="1:44" ht="30.75" customHeight="1">
      <c r="A274" s="150"/>
      <c r="B274" s="1603"/>
      <c r="C274" s="1645"/>
      <c r="D274" s="1600"/>
      <c r="E274" s="1601"/>
      <c r="F274" s="139"/>
      <c r="H274" s="334"/>
      <c r="I274" s="334"/>
      <c r="J274" s="334"/>
      <c r="K274" s="334"/>
      <c r="L274" s="345"/>
      <c r="M274" s="334"/>
      <c r="N274" s="334"/>
      <c r="O274" s="334"/>
      <c r="P274" s="334"/>
      <c r="Q274" s="334"/>
      <c r="R274" s="334"/>
      <c r="S274" s="334"/>
      <c r="T274" s="334"/>
      <c r="U274" s="334"/>
      <c r="V274" s="334"/>
      <c r="W274" s="334"/>
      <c r="X274" s="1163"/>
      <c r="Y274" s="334"/>
      <c r="Z274" s="334"/>
      <c r="AA274" s="334"/>
      <c r="AB274" s="334"/>
      <c r="AC274" s="334"/>
      <c r="AD274" s="334"/>
      <c r="AE274" s="334"/>
      <c r="AF274" s="334"/>
      <c r="AG274" s="334"/>
      <c r="AH274" s="334"/>
      <c r="AI274" s="307" t="str">
        <f t="shared" si="52"/>
        <v/>
      </c>
      <c r="AJ274" s="307" t="str">
        <f t="shared" si="56"/>
        <v/>
      </c>
      <c r="AK274" s="307">
        <f t="shared" si="57"/>
        <v>1</v>
      </c>
      <c r="AM274" s="317">
        <f t="shared" si="51"/>
        <v>1</v>
      </c>
      <c r="AN274" s="317">
        <f t="shared" si="53"/>
        <v>0</v>
      </c>
      <c r="AO274" s="317">
        <f t="shared" si="54"/>
        <v>1</v>
      </c>
      <c r="AP274" s="1184" t="e">
        <f t="shared" si="55"/>
        <v>#REF!</v>
      </c>
      <c r="AQ274" s="307">
        <f t="shared" si="50"/>
        <v>0</v>
      </c>
      <c r="AR274" s="307" t="s">
        <v>308</v>
      </c>
    </row>
    <row r="275" spans="1:44" ht="15" customHeight="1">
      <c r="A275" s="150"/>
      <c r="B275" s="1603"/>
      <c r="C275" s="1633" t="s">
        <v>788</v>
      </c>
      <c r="D275" s="1596"/>
      <c r="E275" s="1597"/>
      <c r="F275" s="139"/>
      <c r="H275" s="334"/>
      <c r="I275" s="334"/>
      <c r="J275" s="334"/>
      <c r="K275" s="334"/>
      <c r="L275" s="345"/>
      <c r="M275" s="334"/>
      <c r="N275" s="334"/>
      <c r="O275" s="334"/>
      <c r="P275" s="334"/>
      <c r="Q275" s="334"/>
      <c r="R275" s="334"/>
      <c r="S275" s="334"/>
      <c r="T275" s="334"/>
      <c r="U275" s="334"/>
      <c r="V275" s="334"/>
      <c r="W275" s="334"/>
      <c r="X275" s="1163"/>
      <c r="Y275" s="334"/>
      <c r="Z275" s="334"/>
      <c r="AA275" s="334"/>
      <c r="AB275" s="334"/>
      <c r="AC275" s="334"/>
      <c r="AD275" s="334"/>
      <c r="AE275" s="334"/>
      <c r="AF275" s="334"/>
      <c r="AG275" s="334"/>
      <c r="AH275" s="334"/>
      <c r="AI275" s="307" t="str">
        <f t="shared" si="52"/>
        <v/>
      </c>
      <c r="AJ275" s="307" t="str">
        <f t="shared" si="56"/>
        <v/>
      </c>
      <c r="AK275" s="307">
        <f t="shared" si="57"/>
        <v>1</v>
      </c>
      <c r="AM275" s="317">
        <f t="shared" si="51"/>
        <v>1</v>
      </c>
      <c r="AN275" s="317">
        <f t="shared" si="53"/>
        <v>0</v>
      </c>
      <c r="AO275" s="317">
        <f t="shared" si="54"/>
        <v>1</v>
      </c>
      <c r="AP275" s="1184" t="e">
        <f t="shared" si="55"/>
        <v>#REF!</v>
      </c>
      <c r="AQ275" s="307" t="str">
        <f t="shared" si="50"/>
        <v>2) Rengiant šio kriterijaus subkriterijus rekomenduojame vadovautis Lietuvos standartu LST EN 1338:2003+AC:2006. Statybos produkto kokybę apibrėžia jo eksploatacinės savybės, kurios yra susijusios su atitinkamomis esminėmis charakteristikomis, ir yra išreikštos lygiais, klasėmis ar aprašymais. Rekomenduojama vertinti klases, jei yra suteiktos, arba konkrečias reikšmes.</v>
      </c>
      <c r="AR275" s="307" t="s">
        <v>308</v>
      </c>
    </row>
    <row r="276" spans="1:44" ht="15" customHeight="1">
      <c r="A276" s="150"/>
      <c r="B276" s="1603"/>
      <c r="C276" s="1644"/>
      <c r="D276" s="1598"/>
      <c r="E276" s="1599"/>
      <c r="F276" s="139"/>
      <c r="H276" s="334"/>
      <c r="I276" s="334"/>
      <c r="J276" s="334"/>
      <c r="K276" s="334"/>
      <c r="L276" s="345"/>
      <c r="M276" s="334"/>
      <c r="N276" s="334"/>
      <c r="O276" s="334"/>
      <c r="P276" s="334"/>
      <c r="Q276" s="334"/>
      <c r="R276" s="334"/>
      <c r="S276" s="334"/>
      <c r="T276" s="334"/>
      <c r="U276" s="334"/>
      <c r="V276" s="334"/>
      <c r="W276" s="334"/>
      <c r="X276" s="1163"/>
      <c r="Y276" s="334"/>
      <c r="Z276" s="334"/>
      <c r="AA276" s="334"/>
      <c r="AB276" s="334"/>
      <c r="AC276" s="334"/>
      <c r="AD276" s="334"/>
      <c r="AE276" s="334"/>
      <c r="AF276" s="334"/>
      <c r="AG276" s="334"/>
      <c r="AH276" s="334"/>
      <c r="AI276" s="307" t="str">
        <f t="shared" si="52"/>
        <v/>
      </c>
      <c r="AJ276" s="307" t="str">
        <f t="shared" si="56"/>
        <v/>
      </c>
      <c r="AK276" s="307">
        <f t="shared" si="57"/>
        <v>1</v>
      </c>
      <c r="AM276" s="317">
        <f t="shared" si="51"/>
        <v>1</v>
      </c>
      <c r="AN276" s="317">
        <f t="shared" si="53"/>
        <v>0</v>
      </c>
      <c r="AO276" s="317">
        <f t="shared" si="54"/>
        <v>1</v>
      </c>
      <c r="AP276" s="1184" t="e">
        <f t="shared" si="55"/>
        <v>#REF!</v>
      </c>
      <c r="AQ276" s="307">
        <f t="shared" si="50"/>
        <v>0</v>
      </c>
      <c r="AR276" s="307" t="s">
        <v>308</v>
      </c>
    </row>
    <row r="277" spans="1:44" ht="15" customHeight="1">
      <c r="A277" s="150"/>
      <c r="B277" s="1603"/>
      <c r="C277" s="1644"/>
      <c r="D277" s="1598"/>
      <c r="E277" s="1599"/>
      <c r="F277" s="139"/>
      <c r="H277" s="334"/>
      <c r="I277" s="334"/>
      <c r="J277" s="334"/>
      <c r="K277" s="334"/>
      <c r="L277" s="345"/>
      <c r="M277" s="334"/>
      <c r="N277" s="334"/>
      <c r="O277" s="334"/>
      <c r="P277" s="334"/>
      <c r="Q277" s="334"/>
      <c r="R277" s="334"/>
      <c r="S277" s="334"/>
      <c r="T277" s="334"/>
      <c r="U277" s="334"/>
      <c r="V277" s="334"/>
      <c r="W277" s="334"/>
      <c r="X277" s="1163"/>
      <c r="Y277" s="334"/>
      <c r="Z277" s="334"/>
      <c r="AA277" s="334"/>
      <c r="AB277" s="334"/>
      <c r="AC277" s="334"/>
      <c r="AD277" s="334"/>
      <c r="AE277" s="334"/>
      <c r="AF277" s="334"/>
      <c r="AG277" s="334"/>
      <c r="AH277" s="334"/>
      <c r="AI277" s="307" t="str">
        <f t="shared" si="52"/>
        <v/>
      </c>
      <c r="AJ277" s="307" t="str">
        <f t="shared" si="56"/>
        <v/>
      </c>
      <c r="AK277" s="307">
        <f t="shared" si="57"/>
        <v>1</v>
      </c>
      <c r="AM277" s="317">
        <f t="shared" si="51"/>
        <v>1</v>
      </c>
      <c r="AN277" s="317">
        <f t="shared" si="53"/>
        <v>0</v>
      </c>
      <c r="AO277" s="317">
        <f t="shared" si="54"/>
        <v>1</v>
      </c>
      <c r="AP277" s="1184" t="e">
        <f t="shared" si="55"/>
        <v>#REF!</v>
      </c>
      <c r="AQ277" s="307">
        <f t="shared" si="50"/>
        <v>0</v>
      </c>
      <c r="AR277" s="307" t="s">
        <v>308</v>
      </c>
    </row>
    <row r="278" spans="1:44" ht="15" customHeight="1">
      <c r="A278" s="150"/>
      <c r="B278" s="1603"/>
      <c r="C278" s="1633" t="s">
        <v>1089</v>
      </c>
      <c r="D278" s="1596"/>
      <c r="E278" s="1597"/>
      <c r="F278" s="139"/>
      <c r="H278" s="334"/>
      <c r="I278" s="334"/>
      <c r="J278" s="334"/>
      <c r="K278" s="334"/>
      <c r="L278" s="345"/>
      <c r="M278" s="334"/>
      <c r="N278" s="334"/>
      <c r="O278" s="334"/>
      <c r="P278" s="334"/>
      <c r="Q278" s="334"/>
      <c r="R278" s="334"/>
      <c r="S278" s="334"/>
      <c r="T278" s="334"/>
      <c r="U278" s="334"/>
      <c r="V278" s="334"/>
      <c r="W278" s="334"/>
      <c r="X278" s="1163"/>
      <c r="Y278" s="334"/>
      <c r="Z278" s="334"/>
      <c r="AA278" s="334"/>
      <c r="AB278" s="334"/>
      <c r="AC278" s="334"/>
      <c r="AD278" s="334"/>
      <c r="AE278" s="334"/>
      <c r="AF278" s="334"/>
      <c r="AG278" s="334"/>
      <c r="AH278" s="334"/>
      <c r="AI278" s="307" t="str">
        <f t="shared" si="52"/>
        <v/>
      </c>
      <c r="AJ278" s="307" t="str">
        <f t="shared" si="56"/>
        <v/>
      </c>
      <c r="AK278" s="307">
        <f t="shared" si="57"/>
        <v>1</v>
      </c>
      <c r="AM278" s="317">
        <f t="shared" si="51"/>
        <v>1</v>
      </c>
      <c r="AN278" s="317">
        <f t="shared" si="53"/>
        <v>0</v>
      </c>
      <c r="AO278" s="317">
        <f t="shared" si="54"/>
        <v>1</v>
      </c>
      <c r="AP278" s="1184" t="e">
        <f t="shared" si="55"/>
        <v>#REF!</v>
      </c>
      <c r="AQ278" s="307" t="str">
        <f t="shared" si="50"/>
        <v xml:space="preserve">3)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278" s="307" t="s">
        <v>308</v>
      </c>
    </row>
    <row r="279" spans="1:44" ht="15" customHeight="1">
      <c r="A279" s="150"/>
      <c r="B279" s="1603"/>
      <c r="C279" s="1644"/>
      <c r="D279" s="1598"/>
      <c r="E279" s="1599"/>
      <c r="F279" s="139"/>
      <c r="H279" s="334"/>
      <c r="I279" s="334"/>
      <c r="J279" s="334"/>
      <c r="K279" s="334"/>
      <c r="L279" s="345"/>
      <c r="M279" s="334"/>
      <c r="N279" s="334"/>
      <c r="O279" s="334"/>
      <c r="P279" s="334"/>
      <c r="Q279" s="334"/>
      <c r="R279" s="334"/>
      <c r="S279" s="334"/>
      <c r="T279" s="334"/>
      <c r="U279" s="334"/>
      <c r="V279" s="334"/>
      <c r="W279" s="334"/>
      <c r="X279" s="1163"/>
      <c r="Y279" s="334"/>
      <c r="Z279" s="334"/>
      <c r="AA279" s="334"/>
      <c r="AB279" s="334"/>
      <c r="AC279" s="334"/>
      <c r="AD279" s="334"/>
      <c r="AE279" s="334"/>
      <c r="AF279" s="334"/>
      <c r="AG279" s="334"/>
      <c r="AH279" s="334"/>
      <c r="AI279" s="307" t="str">
        <f t="shared" si="52"/>
        <v/>
      </c>
      <c r="AJ279" s="307" t="str">
        <f t="shared" si="56"/>
        <v/>
      </c>
      <c r="AK279" s="307">
        <f t="shared" si="57"/>
        <v>1</v>
      </c>
      <c r="AM279" s="317">
        <f t="shared" si="51"/>
        <v>1</v>
      </c>
      <c r="AN279" s="317">
        <f t="shared" si="53"/>
        <v>0</v>
      </c>
      <c r="AO279" s="317">
        <f t="shared" si="54"/>
        <v>1</v>
      </c>
      <c r="AP279" s="1184" t="e">
        <f t="shared" si="55"/>
        <v>#REF!</v>
      </c>
      <c r="AQ279" s="307">
        <f t="shared" si="50"/>
        <v>0</v>
      </c>
      <c r="AR279" s="307" t="s">
        <v>308</v>
      </c>
    </row>
    <row r="280" spans="1:44" ht="15" customHeight="1">
      <c r="A280" s="150"/>
      <c r="B280" s="1603"/>
      <c r="C280" s="1644"/>
      <c r="D280" s="1598"/>
      <c r="E280" s="1599"/>
      <c r="F280" s="139"/>
      <c r="H280" s="334"/>
      <c r="I280" s="334"/>
      <c r="J280" s="334"/>
      <c r="K280" s="334"/>
      <c r="L280" s="345"/>
      <c r="M280" s="334"/>
      <c r="N280" s="334"/>
      <c r="O280" s="334"/>
      <c r="P280" s="334"/>
      <c r="Q280" s="334"/>
      <c r="R280" s="334"/>
      <c r="S280" s="334"/>
      <c r="T280" s="334"/>
      <c r="U280" s="334"/>
      <c r="V280" s="334"/>
      <c r="W280" s="334"/>
      <c r="X280" s="1163"/>
      <c r="Y280" s="334"/>
      <c r="Z280" s="334"/>
      <c r="AA280" s="334"/>
      <c r="AB280" s="334"/>
      <c r="AC280" s="334"/>
      <c r="AD280" s="334"/>
      <c r="AE280" s="334"/>
      <c r="AF280" s="334"/>
      <c r="AG280" s="334"/>
      <c r="AH280" s="334"/>
      <c r="AI280" s="307" t="str">
        <f t="shared" si="52"/>
        <v/>
      </c>
      <c r="AJ280" s="307" t="str">
        <f t="shared" si="56"/>
        <v/>
      </c>
      <c r="AK280" s="307">
        <f t="shared" si="57"/>
        <v>1</v>
      </c>
      <c r="AM280" s="317">
        <f t="shared" si="51"/>
        <v>1</v>
      </c>
      <c r="AN280" s="317">
        <f t="shared" si="53"/>
        <v>0</v>
      </c>
      <c r="AO280" s="317">
        <f t="shared" si="54"/>
        <v>1</v>
      </c>
      <c r="AP280" s="1184" t="e">
        <f t="shared" si="55"/>
        <v>#REF!</v>
      </c>
      <c r="AQ280" s="307">
        <f t="shared" si="50"/>
        <v>0</v>
      </c>
      <c r="AR280" s="307" t="s">
        <v>308</v>
      </c>
    </row>
    <row r="281" spans="1:44" ht="29.25" customHeight="1">
      <c r="A281" s="150"/>
      <c r="B281" s="1603"/>
      <c r="C281" s="1645"/>
      <c r="D281" s="1600"/>
      <c r="E281" s="1601"/>
      <c r="F281" s="139"/>
      <c r="H281" s="334"/>
      <c r="I281" s="334"/>
      <c r="J281" s="334"/>
      <c r="K281" s="334"/>
      <c r="L281" s="345"/>
      <c r="M281" s="334"/>
      <c r="N281" s="334"/>
      <c r="O281" s="334"/>
      <c r="P281" s="334"/>
      <c r="Q281" s="334"/>
      <c r="R281" s="334"/>
      <c r="S281" s="334"/>
      <c r="T281" s="334"/>
      <c r="U281" s="334"/>
      <c r="V281" s="334"/>
      <c r="W281" s="334"/>
      <c r="X281" s="1163"/>
      <c r="Y281" s="334"/>
      <c r="Z281" s="334"/>
      <c r="AA281" s="334"/>
      <c r="AB281" s="334"/>
      <c r="AC281" s="334"/>
      <c r="AD281" s="334"/>
      <c r="AE281" s="334"/>
      <c r="AF281" s="334"/>
      <c r="AG281" s="334"/>
      <c r="AH281" s="334"/>
      <c r="AI281" s="307" t="str">
        <f t="shared" si="52"/>
        <v/>
      </c>
      <c r="AJ281" s="307" t="str">
        <f t="shared" si="56"/>
        <v/>
      </c>
      <c r="AK281" s="307">
        <f t="shared" si="57"/>
        <v>1</v>
      </c>
      <c r="AM281" s="317">
        <f t="shared" si="51"/>
        <v>1</v>
      </c>
      <c r="AN281" s="317">
        <f t="shared" si="53"/>
        <v>0</v>
      </c>
      <c r="AO281" s="317">
        <f t="shared" si="54"/>
        <v>1</v>
      </c>
      <c r="AP281" s="1184" t="e">
        <f t="shared" si="55"/>
        <v>#REF!</v>
      </c>
      <c r="AQ281" s="307">
        <f t="shared" si="50"/>
        <v>0</v>
      </c>
      <c r="AR281" s="307" t="s">
        <v>308</v>
      </c>
    </row>
    <row r="282" spans="1:44" s="343" customFormat="1" ht="15" customHeight="1">
      <c r="A282" s="207">
        <f>A262+1</f>
        <v>16</v>
      </c>
      <c r="B282" s="203" t="s">
        <v>298</v>
      </c>
      <c r="C282" s="1661" t="s">
        <v>582</v>
      </c>
      <c r="D282" s="1662"/>
      <c r="E282" s="1663"/>
      <c r="F282" s="204"/>
      <c r="G282" s="339"/>
      <c r="H282" s="339"/>
      <c r="I282" s="339"/>
      <c r="J282" s="339"/>
      <c r="K282" s="339"/>
      <c r="L282" s="339"/>
      <c r="M282" s="339"/>
      <c r="N282" s="339"/>
      <c r="O282" s="339"/>
      <c r="P282" s="339"/>
      <c r="Q282" s="339"/>
      <c r="R282" s="339"/>
      <c r="S282" s="339"/>
      <c r="T282" s="344"/>
      <c r="U282" s="344"/>
      <c r="V282" s="344"/>
      <c r="W282" s="339"/>
      <c r="X282" s="1165"/>
      <c r="Y282" s="339"/>
      <c r="Z282" s="339"/>
      <c r="AA282" s="339"/>
      <c r="AB282" s="339"/>
      <c r="AC282" s="339"/>
      <c r="AD282" s="339"/>
      <c r="AE282" s="339"/>
      <c r="AF282" s="339"/>
      <c r="AG282" s="339"/>
      <c r="AH282" s="339"/>
      <c r="AI282" s="307">
        <f t="shared" si="52"/>
        <v>17</v>
      </c>
      <c r="AJ282" s="307" t="b">
        <f t="shared" si="56"/>
        <v>0</v>
      </c>
      <c r="AK282" s="307">
        <f t="shared" si="57"/>
        <v>1</v>
      </c>
      <c r="AL282" s="289"/>
      <c r="AM282" s="317">
        <f t="shared" si="51"/>
        <v>0</v>
      </c>
      <c r="AN282" s="317">
        <f t="shared" si="53"/>
        <v>0</v>
      </c>
      <c r="AO282" s="317">
        <f t="shared" si="54"/>
        <v>1</v>
      </c>
      <c r="AP282" s="1184" t="e">
        <f t="shared" si="55"/>
        <v>#REF!</v>
      </c>
      <c r="AQ282" s="307" t="str">
        <f t="shared" si="50"/>
        <v>Keraminių čerpių kokybė</v>
      </c>
      <c r="AR282" s="307" t="s">
        <v>308</v>
      </c>
    </row>
    <row r="283" spans="1:44" s="292" customFormat="1" ht="15" customHeight="1">
      <c r="A283" s="1176"/>
      <c r="B283" s="1667" t="s">
        <v>152</v>
      </c>
      <c r="C283" s="1655" t="s">
        <v>581</v>
      </c>
      <c r="D283" s="1656"/>
      <c r="E283" s="1657"/>
      <c r="F283" s="148" t="str">
        <f>IF(AO282=1,"",IF(AJ282=TRUE,$AJ$4,""))</f>
        <v/>
      </c>
      <c r="G283" s="328"/>
      <c r="H283" s="328"/>
      <c r="I283" s="328"/>
      <c r="J283" s="328"/>
      <c r="K283" s="328"/>
      <c r="L283" s="335"/>
      <c r="M283" s="328"/>
      <c r="N283" s="328"/>
      <c r="O283" s="328"/>
      <c r="P283" s="328"/>
      <c r="Q283" s="328"/>
      <c r="R283" s="328"/>
      <c r="S283" s="328"/>
      <c r="T283" s="342"/>
      <c r="U283" s="342"/>
      <c r="V283" s="342"/>
      <c r="W283" s="328"/>
      <c r="X283" s="1162"/>
      <c r="Y283" s="328"/>
      <c r="Z283" s="328"/>
      <c r="AA283" s="328"/>
      <c r="AB283" s="328"/>
      <c r="AC283" s="328"/>
      <c r="AD283" s="328"/>
      <c r="AE283" s="328"/>
      <c r="AF283" s="328"/>
      <c r="AG283" s="328"/>
      <c r="AH283" s="328"/>
      <c r="AI283" s="307" t="str">
        <f t="shared" si="52"/>
        <v/>
      </c>
      <c r="AJ283" s="307" t="str">
        <f t="shared" si="56"/>
        <v/>
      </c>
      <c r="AK283" s="307">
        <f t="shared" si="57"/>
        <v>1</v>
      </c>
      <c r="AL283" s="289"/>
      <c r="AM283" s="317">
        <f t="shared" si="51"/>
        <v>1</v>
      </c>
      <c r="AN283" s="317">
        <f t="shared" si="53"/>
        <v>0</v>
      </c>
      <c r="AO283" s="317">
        <f t="shared" si="54"/>
        <v>1</v>
      </c>
      <c r="AP283" s="1184" t="e">
        <f t="shared" si="55"/>
        <v>#REF!</v>
      </c>
      <c r="AQ283" s="307" t="str">
        <f t="shared" si="50"/>
        <v xml:space="preserve">Kriterijus suteikia galimybę pasirinkti pasiūlymą pagal rangovo siūlomų keraminių čerpių kokybės savybes. Vertinant kokybę ir suteikiant jai svorį, rangovas skatinamas ieškoti optimalaus kainos ir kokybės santykio medžiagų ir nebijoti siūlyti kuo kokybiškesnių medžiagų darbams. </v>
      </c>
      <c r="AR283" s="307" t="s">
        <v>308</v>
      </c>
    </row>
    <row r="284" spans="1:44" ht="15" customHeight="1">
      <c r="A284" s="1175"/>
      <c r="B284" s="1668"/>
      <c r="C284" s="1664"/>
      <c r="D284" s="1665"/>
      <c r="E284" s="1666"/>
      <c r="F284" s="139"/>
      <c r="H284" s="334"/>
      <c r="I284" s="334"/>
      <c r="J284" s="334"/>
      <c r="K284" s="334"/>
      <c r="L284" s="345"/>
      <c r="M284" s="334"/>
      <c r="N284" s="334"/>
      <c r="O284" s="334"/>
      <c r="P284" s="334"/>
      <c r="Q284" s="334"/>
      <c r="R284" s="334"/>
      <c r="S284" s="334"/>
      <c r="T284" s="334"/>
      <c r="U284" s="334"/>
      <c r="V284" s="334"/>
      <c r="W284" s="334"/>
      <c r="X284" s="1163"/>
      <c r="Y284" s="334"/>
      <c r="Z284" s="334"/>
      <c r="AA284" s="334"/>
      <c r="AB284" s="334"/>
      <c r="AC284" s="334"/>
      <c r="AD284" s="334"/>
      <c r="AE284" s="334"/>
      <c r="AF284" s="334"/>
      <c r="AG284" s="334"/>
      <c r="AH284" s="334"/>
      <c r="AI284" s="307" t="str">
        <f t="shared" si="52"/>
        <v/>
      </c>
      <c r="AJ284" s="307" t="str">
        <f t="shared" si="56"/>
        <v/>
      </c>
      <c r="AK284" s="307">
        <f t="shared" si="57"/>
        <v>1</v>
      </c>
      <c r="AM284" s="317">
        <f t="shared" si="51"/>
        <v>1</v>
      </c>
      <c r="AN284" s="317">
        <f t="shared" si="53"/>
        <v>0</v>
      </c>
      <c r="AO284" s="317">
        <f t="shared" si="54"/>
        <v>1</v>
      </c>
      <c r="AP284" s="1184" t="e">
        <f t="shared" si="55"/>
        <v>#REF!</v>
      </c>
      <c r="AQ284" s="307">
        <f t="shared" si="50"/>
        <v>0</v>
      </c>
      <c r="AR284" s="307" t="s">
        <v>308</v>
      </c>
    </row>
    <row r="285" spans="1:44" ht="15" customHeight="1">
      <c r="A285" s="1175"/>
      <c r="B285" s="1593"/>
      <c r="C285" s="1664"/>
      <c r="D285" s="1665"/>
      <c r="E285" s="1666"/>
      <c r="F285" s="139"/>
      <c r="H285" s="334"/>
      <c r="I285" s="334"/>
      <c r="J285" s="334"/>
      <c r="K285" s="334"/>
      <c r="L285" s="345"/>
      <c r="M285" s="334"/>
      <c r="N285" s="334"/>
      <c r="O285" s="334"/>
      <c r="P285" s="334"/>
      <c r="Q285" s="334"/>
      <c r="R285" s="334"/>
      <c r="S285" s="334"/>
      <c r="T285" s="334"/>
      <c r="U285" s="334"/>
      <c r="V285" s="334"/>
      <c r="W285" s="334"/>
      <c r="X285" s="1163"/>
      <c r="Y285" s="334"/>
      <c r="Z285" s="334"/>
      <c r="AA285" s="334"/>
      <c r="AB285" s="334"/>
      <c r="AC285" s="334"/>
      <c r="AD285" s="334"/>
      <c r="AE285" s="334"/>
      <c r="AF285" s="334"/>
      <c r="AG285" s="334"/>
      <c r="AH285" s="334"/>
      <c r="AI285" s="307" t="str">
        <f t="shared" si="52"/>
        <v/>
      </c>
      <c r="AJ285" s="307" t="str">
        <f t="shared" si="56"/>
        <v/>
      </c>
      <c r="AK285" s="307">
        <f t="shared" si="57"/>
        <v>1</v>
      </c>
      <c r="AM285" s="317">
        <f t="shared" si="51"/>
        <v>1</v>
      </c>
      <c r="AN285" s="317">
        <f t="shared" si="53"/>
        <v>0</v>
      </c>
      <c r="AO285" s="317">
        <f t="shared" si="54"/>
        <v>1</v>
      </c>
      <c r="AP285" s="1184" t="e">
        <f t="shared" si="55"/>
        <v>#REF!</v>
      </c>
      <c r="AQ285" s="307">
        <f t="shared" si="50"/>
        <v>0</v>
      </c>
      <c r="AR285" s="307" t="s">
        <v>308</v>
      </c>
    </row>
    <row r="286" spans="1:44" ht="15" customHeight="1">
      <c r="A286" s="1175"/>
      <c r="B286" s="1593"/>
      <c r="C286" s="1658"/>
      <c r="D286" s="1659"/>
      <c r="E286" s="1660"/>
      <c r="F286" s="139"/>
      <c r="H286" s="334"/>
      <c r="I286" s="334"/>
      <c r="J286" s="334"/>
      <c r="K286" s="334"/>
      <c r="L286" s="345"/>
      <c r="M286" s="334"/>
      <c r="N286" s="334"/>
      <c r="O286" s="334"/>
      <c r="P286" s="334"/>
      <c r="Q286" s="334"/>
      <c r="R286" s="334"/>
      <c r="S286" s="334"/>
      <c r="T286" s="334"/>
      <c r="U286" s="334"/>
      <c r="V286" s="334"/>
      <c r="W286" s="334"/>
      <c r="X286" s="1163"/>
      <c r="Y286" s="334"/>
      <c r="Z286" s="334"/>
      <c r="AA286" s="334"/>
      <c r="AB286" s="334"/>
      <c r="AC286" s="334"/>
      <c r="AD286" s="334"/>
      <c r="AE286" s="334"/>
      <c r="AF286" s="334"/>
      <c r="AG286" s="334"/>
      <c r="AH286" s="334"/>
      <c r="AI286" s="307" t="str">
        <f t="shared" si="52"/>
        <v/>
      </c>
      <c r="AJ286" s="307" t="str">
        <f t="shared" si="56"/>
        <v/>
      </c>
      <c r="AK286" s="307">
        <f t="shared" si="57"/>
        <v>1</v>
      </c>
      <c r="AM286" s="317">
        <f t="shared" si="51"/>
        <v>1</v>
      </c>
      <c r="AN286" s="317">
        <f t="shared" si="53"/>
        <v>0</v>
      </c>
      <c r="AO286" s="317">
        <f t="shared" si="54"/>
        <v>1</v>
      </c>
      <c r="AP286" s="1184" t="e">
        <f t="shared" si="55"/>
        <v>#REF!</v>
      </c>
      <c r="AQ286" s="307">
        <f t="shared" si="50"/>
        <v>0</v>
      </c>
      <c r="AR286" s="307" t="s">
        <v>308</v>
      </c>
    </row>
    <row r="287" spans="1:44" ht="15" customHeight="1">
      <c r="A287" s="1175"/>
      <c r="B287" s="1593"/>
      <c r="C287" s="1669" t="s">
        <v>785</v>
      </c>
      <c r="D287" s="1670"/>
      <c r="E287" s="1671"/>
      <c r="F287" s="139"/>
      <c r="H287" s="334"/>
      <c r="I287" s="334"/>
      <c r="J287" s="334"/>
      <c r="K287" s="334"/>
      <c r="L287" s="345"/>
      <c r="M287" s="334"/>
      <c r="N287" s="334"/>
      <c r="O287" s="334"/>
      <c r="P287" s="334"/>
      <c r="Q287" s="334"/>
      <c r="R287" s="334"/>
      <c r="S287" s="334"/>
      <c r="T287" s="334"/>
      <c r="U287" s="334"/>
      <c r="V287" s="334"/>
      <c r="W287" s="334"/>
      <c r="X287" s="1163"/>
      <c r="Y287" s="334"/>
      <c r="Z287" s="334"/>
      <c r="AA287" s="334"/>
      <c r="AB287" s="334"/>
      <c r="AC287" s="334"/>
      <c r="AD287" s="334"/>
      <c r="AE287" s="334"/>
      <c r="AF287" s="334"/>
      <c r="AG287" s="334"/>
      <c r="AH287" s="334"/>
      <c r="AI287" s="307" t="str">
        <f t="shared" si="52"/>
        <v/>
      </c>
      <c r="AJ287" s="307" t="str">
        <f t="shared" si="56"/>
        <v/>
      </c>
      <c r="AK287" s="307">
        <f t="shared" si="57"/>
        <v>1</v>
      </c>
      <c r="AM287" s="317">
        <f t="shared" si="51"/>
        <v>1</v>
      </c>
      <c r="AN287" s="317">
        <f t="shared" si="53"/>
        <v>0</v>
      </c>
      <c r="AO287" s="317">
        <f t="shared" si="54"/>
        <v>1</v>
      </c>
      <c r="AP287" s="1184" t="e">
        <f t="shared" si="55"/>
        <v>#REF!</v>
      </c>
      <c r="AQ287" s="307" t="str">
        <f t="shared" si="50"/>
        <v>Kriterijaus vertinimui siūlomi subkriterijai:</v>
      </c>
      <c r="AR287" s="307" t="s">
        <v>308</v>
      </c>
    </row>
    <row r="288" spans="1:44" ht="15" customHeight="1">
      <c r="A288" s="1175"/>
      <c r="B288" s="1593"/>
      <c r="C288" s="1655" t="s">
        <v>791</v>
      </c>
      <c r="D288" s="1656"/>
      <c r="E288" s="1657"/>
      <c r="F288" s="139"/>
      <c r="H288" s="334"/>
      <c r="I288" s="334"/>
      <c r="J288" s="334"/>
      <c r="K288" s="334"/>
      <c r="L288" s="345"/>
      <c r="M288" s="334"/>
      <c r="N288" s="334"/>
      <c r="O288" s="334"/>
      <c r="P288" s="334"/>
      <c r="Q288" s="334"/>
      <c r="R288" s="334"/>
      <c r="S288" s="334"/>
      <c r="T288" s="334"/>
      <c r="U288" s="334"/>
      <c r="V288" s="334"/>
      <c r="W288" s="334"/>
      <c r="X288" s="1163"/>
      <c r="Y288" s="334"/>
      <c r="Z288" s="334"/>
      <c r="AA288" s="334"/>
      <c r="AB288" s="334"/>
      <c r="AC288" s="334"/>
      <c r="AD288" s="334"/>
      <c r="AE288" s="334"/>
      <c r="AF288" s="334"/>
      <c r="AG288" s="334"/>
      <c r="AH288" s="334"/>
      <c r="AI288" s="307" t="str">
        <f t="shared" si="52"/>
        <v/>
      </c>
      <c r="AJ288" s="307" t="str">
        <f t="shared" si="56"/>
        <v/>
      </c>
      <c r="AK288" s="307">
        <f t="shared" si="57"/>
        <v>1</v>
      </c>
      <c r="AM288" s="317">
        <f t="shared" si="51"/>
        <v>1</v>
      </c>
      <c r="AN288" s="317">
        <f t="shared" si="53"/>
        <v>0</v>
      </c>
      <c r="AO288" s="317">
        <f t="shared" si="54"/>
        <v>1</v>
      </c>
      <c r="AP288" s="1184" t="e">
        <f t="shared" si="55"/>
        <v>#REF!</v>
      </c>
      <c r="AQ288" s="307" t="str">
        <f t="shared" si="50"/>
        <v xml:space="preserve">1. Sandarumas - nepralaidumas vandeniui. Vertinant šį subkriterijų, gaunamas sandaresnis vandeniui produktas. </v>
      </c>
      <c r="AR288" s="307" t="s">
        <v>308</v>
      </c>
    </row>
    <row r="289" spans="1:44" ht="15" customHeight="1">
      <c r="A289" s="1175"/>
      <c r="B289" s="1593"/>
      <c r="C289" s="1658"/>
      <c r="D289" s="1659"/>
      <c r="E289" s="1660"/>
      <c r="F289" s="139"/>
      <c r="H289" s="334"/>
      <c r="I289" s="334"/>
      <c r="J289" s="334"/>
      <c r="K289" s="334"/>
      <c r="L289" s="345"/>
      <c r="M289" s="334"/>
      <c r="N289" s="334"/>
      <c r="O289" s="334"/>
      <c r="P289" s="334"/>
      <c r="Q289" s="334"/>
      <c r="R289" s="334"/>
      <c r="S289" s="334"/>
      <c r="T289" s="334"/>
      <c r="U289" s="334"/>
      <c r="V289" s="334"/>
      <c r="W289" s="334"/>
      <c r="X289" s="1163"/>
      <c r="Y289" s="334"/>
      <c r="Z289" s="334"/>
      <c r="AA289" s="334"/>
      <c r="AB289" s="334"/>
      <c r="AC289" s="334"/>
      <c r="AD289" s="334"/>
      <c r="AE289" s="334"/>
      <c r="AF289" s="334"/>
      <c r="AG289" s="334"/>
      <c r="AH289" s="334"/>
      <c r="AI289" s="307" t="str">
        <f t="shared" si="52"/>
        <v/>
      </c>
      <c r="AJ289" s="307" t="str">
        <f t="shared" si="56"/>
        <v/>
      </c>
      <c r="AK289" s="307">
        <f t="shared" si="57"/>
        <v>1</v>
      </c>
      <c r="AM289" s="317">
        <f t="shared" si="51"/>
        <v>1</v>
      </c>
      <c r="AN289" s="317">
        <f t="shared" si="53"/>
        <v>0</v>
      </c>
      <c r="AO289" s="317">
        <f t="shared" si="54"/>
        <v>1</v>
      </c>
      <c r="AP289" s="1184" t="e">
        <f t="shared" si="55"/>
        <v>#REF!</v>
      </c>
      <c r="AQ289" s="307">
        <f t="shared" si="50"/>
        <v>0</v>
      </c>
      <c r="AR289" s="307" t="s">
        <v>308</v>
      </c>
    </row>
    <row r="290" spans="1:44" ht="15" customHeight="1">
      <c r="A290" s="1175"/>
      <c r="B290" s="1593"/>
      <c r="C290" s="1655" t="s">
        <v>792</v>
      </c>
      <c r="D290" s="1656"/>
      <c r="E290" s="1657"/>
      <c r="F290" s="139"/>
      <c r="H290" s="334"/>
      <c r="I290" s="334"/>
      <c r="J290" s="334"/>
      <c r="K290" s="334"/>
      <c r="L290" s="345"/>
      <c r="M290" s="334"/>
      <c r="N290" s="334"/>
      <c r="O290" s="334"/>
      <c r="P290" s="334"/>
      <c r="Q290" s="334"/>
      <c r="R290" s="334"/>
      <c r="S290" s="334"/>
      <c r="T290" s="334"/>
      <c r="U290" s="334"/>
      <c r="V290" s="334"/>
      <c r="W290" s="334"/>
      <c r="X290" s="1163"/>
      <c r="Y290" s="334"/>
      <c r="Z290" s="334"/>
      <c r="AA290" s="334"/>
      <c r="AB290" s="334"/>
      <c r="AC290" s="334"/>
      <c r="AD290" s="334"/>
      <c r="AE290" s="334"/>
      <c r="AF290" s="334"/>
      <c r="AG290" s="334"/>
      <c r="AH290" s="334"/>
      <c r="AI290" s="307" t="str">
        <f t="shared" si="52"/>
        <v/>
      </c>
      <c r="AJ290" s="307" t="str">
        <f t="shared" si="56"/>
        <v/>
      </c>
      <c r="AK290" s="307">
        <f t="shared" si="57"/>
        <v>1</v>
      </c>
      <c r="AM290" s="317">
        <f t="shared" si="51"/>
        <v>1</v>
      </c>
      <c r="AN290" s="317">
        <f t="shared" si="53"/>
        <v>0</v>
      </c>
      <c r="AO290" s="317">
        <f t="shared" si="54"/>
        <v>1</v>
      </c>
      <c r="AP290" s="1184" t="e">
        <f t="shared" si="55"/>
        <v>#REF!</v>
      </c>
      <c r="AQ290" s="307" t="str">
        <f t="shared" si="50"/>
        <v xml:space="preserve">2. Ilgalaikiškumas - atsparumas šalčiui. Vertinant šį subkriterijų, gaunamas ilgiau eksploatuotinas (ilgaamžiškesnis) produktas. </v>
      </c>
      <c r="AR290" s="307" t="s">
        <v>308</v>
      </c>
    </row>
    <row r="291" spans="1:44" ht="15" customHeight="1">
      <c r="A291" s="1175"/>
      <c r="B291" s="1594"/>
      <c r="C291" s="1658"/>
      <c r="D291" s="1659"/>
      <c r="E291" s="1660"/>
      <c r="F291" s="139"/>
      <c r="H291" s="334"/>
      <c r="I291" s="334"/>
      <c r="J291" s="334"/>
      <c r="K291" s="334"/>
      <c r="L291" s="345"/>
      <c r="M291" s="334"/>
      <c r="N291" s="334"/>
      <c r="O291" s="334"/>
      <c r="P291" s="334"/>
      <c r="Q291" s="334"/>
      <c r="R291" s="334"/>
      <c r="S291" s="334"/>
      <c r="T291" s="334"/>
      <c r="U291" s="334"/>
      <c r="V291" s="334"/>
      <c r="W291" s="334"/>
      <c r="X291" s="1163"/>
      <c r="Y291" s="334"/>
      <c r="Z291" s="334"/>
      <c r="AA291" s="334"/>
      <c r="AB291" s="334"/>
      <c r="AC291" s="334"/>
      <c r="AD291" s="334"/>
      <c r="AE291" s="334"/>
      <c r="AF291" s="334"/>
      <c r="AG291" s="334"/>
      <c r="AH291" s="334"/>
      <c r="AI291" s="307" t="str">
        <f t="shared" si="52"/>
        <v/>
      </c>
      <c r="AJ291" s="307" t="str">
        <f t="shared" si="56"/>
        <v/>
      </c>
      <c r="AK291" s="307">
        <f t="shared" si="57"/>
        <v>1</v>
      </c>
      <c r="AM291" s="317">
        <f t="shared" si="51"/>
        <v>1</v>
      </c>
      <c r="AN291" s="317">
        <f t="shared" si="53"/>
        <v>0</v>
      </c>
      <c r="AO291" s="317">
        <f t="shared" si="54"/>
        <v>1</v>
      </c>
      <c r="AP291" s="1184" t="e">
        <f t="shared" si="55"/>
        <v>#REF!</v>
      </c>
      <c r="AQ291" s="307">
        <f t="shared" si="50"/>
        <v>0</v>
      </c>
      <c r="AR291" s="307" t="s">
        <v>308</v>
      </c>
    </row>
    <row r="292" spans="1:44" ht="15" customHeight="1">
      <c r="A292" s="153"/>
      <c r="B292" s="1602" t="s">
        <v>149</v>
      </c>
      <c r="C292" s="1605" t="s">
        <v>299</v>
      </c>
      <c r="D292" s="1605"/>
      <c r="E292" s="1597"/>
      <c r="F292" s="139"/>
      <c r="H292" s="334"/>
      <c r="I292" s="334"/>
      <c r="J292" s="334"/>
      <c r="K292" s="334"/>
      <c r="L292" s="345"/>
      <c r="M292" s="334"/>
      <c r="N292" s="334"/>
      <c r="O292" s="334"/>
      <c r="P292" s="334"/>
      <c r="Q292" s="334"/>
      <c r="R292" s="334"/>
      <c r="S292" s="334"/>
      <c r="T292" s="334"/>
      <c r="U292" s="334"/>
      <c r="V292" s="334"/>
      <c r="W292" s="334"/>
      <c r="X292" s="1163"/>
      <c r="Y292" s="334"/>
      <c r="Z292" s="334"/>
      <c r="AA292" s="334"/>
      <c r="AB292" s="334"/>
      <c r="AC292" s="334"/>
      <c r="AD292" s="334"/>
      <c r="AE292" s="334"/>
      <c r="AF292" s="334"/>
      <c r="AG292" s="334"/>
      <c r="AH292" s="334"/>
      <c r="AI292" s="307" t="str">
        <f t="shared" si="52"/>
        <v/>
      </c>
      <c r="AJ292" s="307" t="str">
        <f t="shared" si="56"/>
        <v/>
      </c>
      <c r="AK292" s="307">
        <f t="shared" si="57"/>
        <v>1</v>
      </c>
      <c r="AM292" s="317">
        <f t="shared" si="51"/>
        <v>1</v>
      </c>
      <c r="AN292" s="317">
        <f t="shared" si="53"/>
        <v>0</v>
      </c>
      <c r="AO292" s="317">
        <f t="shared" si="54"/>
        <v>1</v>
      </c>
      <c r="AP292" s="1184" t="e">
        <f t="shared" si="55"/>
        <v>#REF!</v>
      </c>
      <c r="AQ292" s="307" t="str">
        <f t="shared" si="50"/>
        <v xml:space="preserve">1) Pasirinkimas: </v>
      </c>
      <c r="AR292" s="307" t="s">
        <v>308</v>
      </c>
    </row>
    <row r="293" spans="1:44" ht="15" customHeight="1">
      <c r="A293" s="150"/>
      <c r="B293" s="1603"/>
      <c r="C293" s="1598" t="s">
        <v>970</v>
      </c>
      <c r="D293" s="1598"/>
      <c r="E293" s="1599"/>
      <c r="F293" s="139"/>
      <c r="H293" s="334"/>
      <c r="I293" s="334"/>
      <c r="J293" s="334"/>
      <c r="K293" s="334"/>
      <c r="L293" s="345"/>
      <c r="M293" s="334"/>
      <c r="N293" s="334"/>
      <c r="O293" s="334"/>
      <c r="P293" s="334"/>
      <c r="Q293" s="334"/>
      <c r="R293" s="334"/>
      <c r="S293" s="334"/>
      <c r="T293" s="334"/>
      <c r="U293" s="334"/>
      <c r="V293" s="334"/>
      <c r="W293" s="334"/>
      <c r="X293" s="1163"/>
      <c r="Y293" s="334"/>
      <c r="Z293" s="334"/>
      <c r="AA293" s="334"/>
      <c r="AB293" s="334"/>
      <c r="AC293" s="334"/>
      <c r="AD293" s="334"/>
      <c r="AE293" s="334"/>
      <c r="AF293" s="334"/>
      <c r="AG293" s="334"/>
      <c r="AH293" s="334"/>
      <c r="AI293" s="307" t="str">
        <f t="shared" si="52"/>
        <v/>
      </c>
      <c r="AJ293" s="307" t="str">
        <f t="shared" si="56"/>
        <v/>
      </c>
      <c r="AK293" s="307">
        <f t="shared" si="57"/>
        <v>1</v>
      </c>
      <c r="AM293" s="317">
        <f t="shared" si="51"/>
        <v>1</v>
      </c>
      <c r="AN293" s="317">
        <f t="shared" si="53"/>
        <v>0</v>
      </c>
      <c r="AO293" s="317">
        <f t="shared" si="54"/>
        <v>1</v>
      </c>
      <c r="AP293" s="1184" t="e">
        <f t="shared" si="55"/>
        <v>#REF!</v>
      </c>
      <c r="AQ293" s="307" t="str">
        <f t="shared" si="50"/>
        <v>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293" s="307" t="s">
        <v>308</v>
      </c>
    </row>
    <row r="294" spans="1:44" ht="15" customHeight="1">
      <c r="A294" s="150"/>
      <c r="B294" s="1603"/>
      <c r="C294" s="1598"/>
      <c r="D294" s="1598"/>
      <c r="E294" s="1599"/>
      <c r="F294" s="139"/>
      <c r="H294" s="334"/>
      <c r="I294" s="334"/>
      <c r="J294" s="334"/>
      <c r="K294" s="334"/>
      <c r="L294" s="345"/>
      <c r="M294" s="334"/>
      <c r="N294" s="334"/>
      <c r="O294" s="334"/>
      <c r="P294" s="334"/>
      <c r="Q294" s="334"/>
      <c r="R294" s="334"/>
      <c r="S294" s="334"/>
      <c r="T294" s="334"/>
      <c r="U294" s="334"/>
      <c r="V294" s="334"/>
      <c r="W294" s="334"/>
      <c r="X294" s="1163"/>
      <c r="Y294" s="334"/>
      <c r="Z294" s="334"/>
      <c r="AA294" s="334"/>
      <c r="AB294" s="334"/>
      <c r="AC294" s="334"/>
      <c r="AD294" s="334"/>
      <c r="AE294" s="334"/>
      <c r="AF294" s="334"/>
      <c r="AG294" s="334"/>
      <c r="AH294" s="334"/>
      <c r="AI294" s="307" t="str">
        <f t="shared" si="52"/>
        <v/>
      </c>
      <c r="AJ294" s="307" t="str">
        <f t="shared" si="56"/>
        <v/>
      </c>
      <c r="AK294" s="307">
        <f t="shared" si="57"/>
        <v>1</v>
      </c>
      <c r="AM294" s="317">
        <f t="shared" si="51"/>
        <v>1</v>
      </c>
      <c r="AN294" s="317">
        <f t="shared" si="53"/>
        <v>0</v>
      </c>
      <c r="AO294" s="317">
        <f t="shared" si="54"/>
        <v>1</v>
      </c>
      <c r="AP294" s="1184" t="e">
        <f t="shared" si="55"/>
        <v>#REF!</v>
      </c>
      <c r="AQ294" s="307">
        <f t="shared" si="50"/>
        <v>0</v>
      </c>
      <c r="AR294" s="307" t="s">
        <v>308</v>
      </c>
    </row>
    <row r="295" spans="1:44" ht="15" customHeight="1">
      <c r="A295" s="150"/>
      <c r="B295" s="1603"/>
      <c r="C295" s="1598"/>
      <c r="D295" s="1598"/>
      <c r="E295" s="1599"/>
      <c r="F295" s="139"/>
      <c r="H295" s="334"/>
      <c r="I295" s="334"/>
      <c r="J295" s="334"/>
      <c r="K295" s="334"/>
      <c r="L295" s="345"/>
      <c r="M295" s="334"/>
      <c r="N295" s="334"/>
      <c r="O295" s="334"/>
      <c r="P295" s="334"/>
      <c r="Q295" s="334"/>
      <c r="R295" s="334"/>
      <c r="S295" s="334"/>
      <c r="T295" s="334"/>
      <c r="U295" s="334"/>
      <c r="V295" s="334"/>
      <c r="W295" s="334"/>
      <c r="X295" s="1163"/>
      <c r="Y295" s="334"/>
      <c r="Z295" s="334"/>
      <c r="AA295" s="334"/>
      <c r="AB295" s="334"/>
      <c r="AC295" s="334"/>
      <c r="AD295" s="334"/>
      <c r="AE295" s="334"/>
      <c r="AF295" s="334"/>
      <c r="AG295" s="334"/>
      <c r="AH295" s="334"/>
      <c r="AI295" s="307" t="str">
        <f t="shared" si="52"/>
        <v/>
      </c>
      <c r="AJ295" s="307" t="str">
        <f t="shared" si="56"/>
        <v/>
      </c>
      <c r="AK295" s="307">
        <f t="shared" si="57"/>
        <v>1</v>
      </c>
      <c r="AM295" s="317">
        <f t="shared" si="51"/>
        <v>1</v>
      </c>
      <c r="AN295" s="317">
        <f t="shared" si="53"/>
        <v>0</v>
      </c>
      <c r="AO295" s="317">
        <f t="shared" si="54"/>
        <v>1</v>
      </c>
      <c r="AP295" s="1184" t="e">
        <f t="shared" si="55"/>
        <v>#REF!</v>
      </c>
      <c r="AQ295" s="307">
        <f t="shared" si="50"/>
        <v>0</v>
      </c>
      <c r="AR295" s="307" t="s">
        <v>308</v>
      </c>
    </row>
    <row r="296" spans="1:44" ht="30.75" customHeight="1">
      <c r="A296" s="150"/>
      <c r="B296" s="1603"/>
      <c r="C296" s="1600"/>
      <c r="D296" s="1600"/>
      <c r="E296" s="1601"/>
      <c r="F296" s="139"/>
      <c r="H296" s="334"/>
      <c r="I296" s="334"/>
      <c r="J296" s="334"/>
      <c r="K296" s="334"/>
      <c r="L296" s="345"/>
      <c r="M296" s="334"/>
      <c r="N296" s="334"/>
      <c r="O296" s="334"/>
      <c r="P296" s="334"/>
      <c r="Q296" s="334"/>
      <c r="R296" s="334"/>
      <c r="S296" s="334"/>
      <c r="T296" s="334"/>
      <c r="U296" s="334"/>
      <c r="V296" s="334"/>
      <c r="W296" s="334"/>
      <c r="X296" s="1163"/>
      <c r="Y296" s="334"/>
      <c r="Z296" s="334"/>
      <c r="AA296" s="334"/>
      <c r="AB296" s="334"/>
      <c r="AC296" s="334"/>
      <c r="AD296" s="334"/>
      <c r="AE296" s="334"/>
      <c r="AF296" s="334"/>
      <c r="AG296" s="334"/>
      <c r="AH296" s="334"/>
      <c r="AI296" s="307" t="str">
        <f t="shared" si="52"/>
        <v/>
      </c>
      <c r="AJ296" s="307" t="str">
        <f t="shared" si="56"/>
        <v/>
      </c>
      <c r="AK296" s="307">
        <f t="shared" si="57"/>
        <v>1</v>
      </c>
      <c r="AM296" s="317">
        <f t="shared" si="51"/>
        <v>1</v>
      </c>
      <c r="AN296" s="317">
        <f t="shared" si="53"/>
        <v>0</v>
      </c>
      <c r="AO296" s="317">
        <f t="shared" si="54"/>
        <v>1</v>
      </c>
      <c r="AP296" s="1184" t="e">
        <f t="shared" si="55"/>
        <v>#REF!</v>
      </c>
      <c r="AQ296" s="307">
        <f t="shared" si="50"/>
        <v>0</v>
      </c>
      <c r="AR296" s="307" t="s">
        <v>308</v>
      </c>
    </row>
    <row r="297" spans="1:44" ht="15" customHeight="1">
      <c r="A297" s="150"/>
      <c r="B297" s="1603"/>
      <c r="C297" s="1633" t="s">
        <v>793</v>
      </c>
      <c r="D297" s="1596"/>
      <c r="E297" s="1597"/>
      <c r="F297" s="139"/>
      <c r="H297" s="334"/>
      <c r="I297" s="334"/>
      <c r="J297" s="334"/>
      <c r="K297" s="334"/>
      <c r="L297" s="345"/>
      <c r="M297" s="334"/>
      <c r="N297" s="334"/>
      <c r="O297" s="334"/>
      <c r="P297" s="334"/>
      <c r="Q297" s="334"/>
      <c r="R297" s="334"/>
      <c r="S297" s="334"/>
      <c r="T297" s="334"/>
      <c r="U297" s="334"/>
      <c r="V297" s="334"/>
      <c r="W297" s="334"/>
      <c r="X297" s="1163"/>
      <c r="Y297" s="334"/>
      <c r="Z297" s="334"/>
      <c r="AA297" s="334"/>
      <c r="AB297" s="334"/>
      <c r="AC297" s="334"/>
      <c r="AD297" s="334"/>
      <c r="AE297" s="334"/>
      <c r="AF297" s="334"/>
      <c r="AG297" s="334"/>
      <c r="AH297" s="334"/>
      <c r="AI297" s="307" t="str">
        <f t="shared" si="52"/>
        <v/>
      </c>
      <c r="AJ297" s="307" t="str">
        <f t="shared" si="56"/>
        <v/>
      </c>
      <c r="AK297" s="307">
        <f t="shared" si="57"/>
        <v>1</v>
      </c>
      <c r="AM297" s="317">
        <f t="shared" si="51"/>
        <v>1</v>
      </c>
      <c r="AN297" s="317">
        <f t="shared" si="53"/>
        <v>0</v>
      </c>
      <c r="AO297" s="317">
        <f t="shared" si="54"/>
        <v>1</v>
      </c>
      <c r="AP297" s="1184" t="e">
        <f t="shared" si="55"/>
        <v>#REF!</v>
      </c>
      <c r="AQ297" s="307" t="str">
        <f t="shared" si="50"/>
        <v>2) Rengiant šio kriterijaus subkriterijus rekomenduojame vadovautis Lietuvos standartu LST EN 1304:2013. Statybos produkto kokybę apibrėžia jo eksploatacinės savybės, kurios yra susijusios su atitinkamomis esminėmis charakteristikomis, ir yra išreikštos lygiais, klasėmis ar aprašymais. Rekomenduojama vertinti klases, jei yra suteiktos, arba konkrečias reikšmes.</v>
      </c>
      <c r="AR297" s="307" t="s">
        <v>308</v>
      </c>
    </row>
    <row r="298" spans="1:44" ht="15" customHeight="1">
      <c r="A298" s="150"/>
      <c r="B298" s="1603"/>
      <c r="C298" s="1644"/>
      <c r="D298" s="1598"/>
      <c r="E298" s="1599"/>
      <c r="F298" s="139"/>
      <c r="H298" s="334"/>
      <c r="I298" s="334"/>
      <c r="J298" s="334"/>
      <c r="K298" s="334"/>
      <c r="L298" s="345"/>
      <c r="M298" s="334"/>
      <c r="N298" s="334"/>
      <c r="O298" s="334"/>
      <c r="P298" s="334"/>
      <c r="Q298" s="334"/>
      <c r="R298" s="334"/>
      <c r="S298" s="334"/>
      <c r="T298" s="334"/>
      <c r="U298" s="334"/>
      <c r="V298" s="334"/>
      <c r="W298" s="334"/>
      <c r="X298" s="1163"/>
      <c r="Y298" s="334"/>
      <c r="Z298" s="334"/>
      <c r="AA298" s="334"/>
      <c r="AB298" s="334"/>
      <c r="AC298" s="334"/>
      <c r="AD298" s="334"/>
      <c r="AE298" s="334"/>
      <c r="AF298" s="334"/>
      <c r="AG298" s="334"/>
      <c r="AH298" s="334"/>
      <c r="AI298" s="307" t="str">
        <f t="shared" si="52"/>
        <v/>
      </c>
      <c r="AJ298" s="307" t="str">
        <f t="shared" si="56"/>
        <v/>
      </c>
      <c r="AK298" s="307">
        <f t="shared" si="57"/>
        <v>1</v>
      </c>
      <c r="AM298" s="317">
        <f t="shared" si="51"/>
        <v>1</v>
      </c>
      <c r="AN298" s="317">
        <f t="shared" si="53"/>
        <v>0</v>
      </c>
      <c r="AO298" s="317">
        <f t="shared" si="54"/>
        <v>1</v>
      </c>
      <c r="AP298" s="1184" t="e">
        <f t="shared" si="55"/>
        <v>#REF!</v>
      </c>
      <c r="AQ298" s="307">
        <f t="shared" si="50"/>
        <v>0</v>
      </c>
      <c r="AR298" s="307" t="s">
        <v>308</v>
      </c>
    </row>
    <row r="299" spans="1:44" ht="34.5" customHeight="1">
      <c r="A299" s="150"/>
      <c r="B299" s="1603"/>
      <c r="C299" s="1644"/>
      <c r="D299" s="1598"/>
      <c r="E299" s="1599"/>
      <c r="F299" s="139"/>
      <c r="H299" s="334"/>
      <c r="I299" s="334"/>
      <c r="J299" s="334"/>
      <c r="K299" s="334"/>
      <c r="L299" s="345"/>
      <c r="M299" s="334"/>
      <c r="N299" s="334"/>
      <c r="O299" s="334"/>
      <c r="P299" s="334"/>
      <c r="Q299" s="334"/>
      <c r="R299" s="334"/>
      <c r="S299" s="334"/>
      <c r="T299" s="334"/>
      <c r="U299" s="334"/>
      <c r="V299" s="334"/>
      <c r="W299" s="334"/>
      <c r="X299" s="1163"/>
      <c r="Y299" s="334"/>
      <c r="Z299" s="334"/>
      <c r="AA299" s="334"/>
      <c r="AB299" s="334"/>
      <c r="AC299" s="334"/>
      <c r="AD299" s="334"/>
      <c r="AE299" s="334"/>
      <c r="AF299" s="334"/>
      <c r="AG299" s="334"/>
      <c r="AH299" s="334"/>
      <c r="AI299" s="307" t="str">
        <f t="shared" si="52"/>
        <v/>
      </c>
      <c r="AJ299" s="307" t="str">
        <f t="shared" si="56"/>
        <v/>
      </c>
      <c r="AK299" s="307">
        <f t="shared" si="57"/>
        <v>1</v>
      </c>
      <c r="AM299" s="317">
        <f t="shared" si="51"/>
        <v>1</v>
      </c>
      <c r="AN299" s="317">
        <f t="shared" si="53"/>
        <v>0</v>
      </c>
      <c r="AO299" s="317">
        <f t="shared" si="54"/>
        <v>1</v>
      </c>
      <c r="AP299" s="1184" t="e">
        <f t="shared" si="55"/>
        <v>#REF!</v>
      </c>
      <c r="AQ299" s="307">
        <f t="shared" si="50"/>
        <v>0</v>
      </c>
      <c r="AR299" s="307" t="s">
        <v>308</v>
      </c>
    </row>
    <row r="300" spans="1:44" ht="15" customHeight="1">
      <c r="A300" s="150"/>
      <c r="B300" s="1603"/>
      <c r="C300" s="1633" t="s">
        <v>1090</v>
      </c>
      <c r="D300" s="1596"/>
      <c r="E300" s="1597"/>
      <c r="F300" s="139"/>
      <c r="H300" s="346"/>
      <c r="I300" s="334"/>
      <c r="J300" s="334"/>
      <c r="K300" s="334"/>
      <c r="L300" s="345"/>
      <c r="M300" s="334"/>
      <c r="N300" s="334"/>
      <c r="O300" s="334"/>
      <c r="P300" s="334"/>
      <c r="Q300" s="334"/>
      <c r="R300" s="334"/>
      <c r="S300" s="334"/>
      <c r="T300" s="334"/>
      <c r="U300" s="334"/>
      <c r="V300" s="334"/>
      <c r="W300" s="334"/>
      <c r="X300" s="1163"/>
      <c r="Y300" s="334"/>
      <c r="Z300" s="334"/>
      <c r="AA300" s="334"/>
      <c r="AB300" s="334"/>
      <c r="AC300" s="334"/>
      <c r="AD300" s="334"/>
      <c r="AE300" s="334"/>
      <c r="AF300" s="334"/>
      <c r="AG300" s="334"/>
      <c r="AH300" s="334"/>
      <c r="AI300" s="307" t="str">
        <f t="shared" si="52"/>
        <v/>
      </c>
      <c r="AJ300" s="307" t="str">
        <f t="shared" si="56"/>
        <v/>
      </c>
      <c r="AK300" s="307">
        <f t="shared" si="57"/>
        <v>1</v>
      </c>
      <c r="AM300" s="317">
        <f t="shared" si="51"/>
        <v>1</v>
      </c>
      <c r="AN300" s="317">
        <f t="shared" si="53"/>
        <v>0</v>
      </c>
      <c r="AO300" s="317">
        <f t="shared" si="54"/>
        <v>1</v>
      </c>
      <c r="AP300" s="1184" t="e">
        <f t="shared" si="55"/>
        <v>#REF!</v>
      </c>
      <c r="AQ300" s="307" t="str">
        <f t="shared" si="50"/>
        <v xml:space="preserve">3)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300" s="307" t="s">
        <v>308</v>
      </c>
    </row>
    <row r="301" spans="1:44" ht="15" customHeight="1">
      <c r="A301" s="150"/>
      <c r="B301" s="1603"/>
      <c r="C301" s="1644"/>
      <c r="D301" s="1598"/>
      <c r="E301" s="1599"/>
      <c r="F301" s="139"/>
      <c r="H301" s="334"/>
      <c r="I301" s="334"/>
      <c r="J301" s="334"/>
      <c r="K301" s="334"/>
      <c r="L301" s="345"/>
      <c r="M301" s="334"/>
      <c r="N301" s="334"/>
      <c r="O301" s="334"/>
      <c r="P301" s="334"/>
      <c r="Q301" s="334"/>
      <c r="R301" s="334"/>
      <c r="S301" s="334"/>
      <c r="T301" s="334"/>
      <c r="U301" s="334"/>
      <c r="V301" s="334"/>
      <c r="W301" s="334"/>
      <c r="X301" s="1163"/>
      <c r="Y301" s="334"/>
      <c r="Z301" s="334"/>
      <c r="AA301" s="334"/>
      <c r="AB301" s="334"/>
      <c r="AC301" s="334"/>
      <c r="AD301" s="334"/>
      <c r="AE301" s="334"/>
      <c r="AF301" s="334"/>
      <c r="AG301" s="334"/>
      <c r="AH301" s="334"/>
      <c r="AI301" s="307" t="str">
        <f t="shared" si="52"/>
        <v/>
      </c>
      <c r="AJ301" s="307" t="str">
        <f t="shared" si="56"/>
        <v/>
      </c>
      <c r="AK301" s="307">
        <f t="shared" si="57"/>
        <v>1</v>
      </c>
      <c r="AM301" s="317">
        <f t="shared" si="51"/>
        <v>1</v>
      </c>
      <c r="AN301" s="317">
        <f t="shared" si="53"/>
        <v>0</v>
      </c>
      <c r="AO301" s="317">
        <f t="shared" si="54"/>
        <v>1</v>
      </c>
      <c r="AP301" s="1184" t="e">
        <f t="shared" si="55"/>
        <v>#REF!</v>
      </c>
      <c r="AQ301" s="307">
        <f t="shared" si="50"/>
        <v>0</v>
      </c>
      <c r="AR301" s="307" t="s">
        <v>308</v>
      </c>
    </row>
    <row r="302" spans="1:44" ht="15" customHeight="1">
      <c r="A302" s="150"/>
      <c r="B302" s="1603"/>
      <c r="C302" s="1644"/>
      <c r="D302" s="1598"/>
      <c r="E302" s="1599"/>
      <c r="F302" s="139"/>
      <c r="H302" s="334"/>
      <c r="I302" s="334"/>
      <c r="J302" s="334"/>
      <c r="K302" s="334"/>
      <c r="L302" s="345"/>
      <c r="M302" s="334"/>
      <c r="N302" s="334"/>
      <c r="O302" s="334"/>
      <c r="P302" s="334"/>
      <c r="Q302" s="334"/>
      <c r="R302" s="334"/>
      <c r="S302" s="334"/>
      <c r="T302" s="334"/>
      <c r="U302" s="334"/>
      <c r="V302" s="334"/>
      <c r="W302" s="334"/>
      <c r="X302" s="1163"/>
      <c r="Y302" s="334"/>
      <c r="Z302" s="334"/>
      <c r="AA302" s="334"/>
      <c r="AB302" s="334"/>
      <c r="AC302" s="334"/>
      <c r="AD302" s="334"/>
      <c r="AE302" s="334"/>
      <c r="AF302" s="334"/>
      <c r="AG302" s="334"/>
      <c r="AH302" s="334"/>
      <c r="AI302" s="307" t="str">
        <f t="shared" si="52"/>
        <v/>
      </c>
      <c r="AJ302" s="307" t="str">
        <f t="shared" si="56"/>
        <v/>
      </c>
      <c r="AK302" s="307">
        <f t="shared" si="57"/>
        <v>1</v>
      </c>
      <c r="AM302" s="317">
        <f t="shared" si="51"/>
        <v>1</v>
      </c>
      <c r="AN302" s="317">
        <f t="shared" si="53"/>
        <v>0</v>
      </c>
      <c r="AO302" s="317">
        <f t="shared" si="54"/>
        <v>1</v>
      </c>
      <c r="AP302" s="1184" t="e">
        <f t="shared" si="55"/>
        <v>#REF!</v>
      </c>
      <c r="AQ302" s="307">
        <f t="shared" si="50"/>
        <v>0</v>
      </c>
      <c r="AR302" s="307" t="s">
        <v>308</v>
      </c>
    </row>
    <row r="303" spans="1:44" ht="33" customHeight="1">
      <c r="A303" s="150"/>
      <c r="B303" s="1603"/>
      <c r="C303" s="1645"/>
      <c r="D303" s="1600"/>
      <c r="E303" s="1601"/>
      <c r="F303" s="139"/>
      <c r="H303" s="334"/>
      <c r="I303" s="334"/>
      <c r="J303" s="334"/>
      <c r="K303" s="334"/>
      <c r="L303" s="345"/>
      <c r="M303" s="334"/>
      <c r="N303" s="334"/>
      <c r="O303" s="334"/>
      <c r="P303" s="334"/>
      <c r="Q303" s="334"/>
      <c r="R303" s="334"/>
      <c r="S303" s="334"/>
      <c r="T303" s="334"/>
      <c r="U303" s="334"/>
      <c r="V303" s="334"/>
      <c r="W303" s="334"/>
      <c r="X303" s="1163"/>
      <c r="Y303" s="334"/>
      <c r="Z303" s="334"/>
      <c r="AA303" s="334"/>
      <c r="AB303" s="334"/>
      <c r="AC303" s="334"/>
      <c r="AD303" s="334"/>
      <c r="AE303" s="334"/>
      <c r="AF303" s="334"/>
      <c r="AG303" s="334"/>
      <c r="AH303" s="334"/>
      <c r="AI303" s="307" t="str">
        <f t="shared" si="52"/>
        <v/>
      </c>
      <c r="AJ303" s="307" t="str">
        <f t="shared" si="56"/>
        <v/>
      </c>
      <c r="AK303" s="307">
        <f t="shared" si="57"/>
        <v>1</v>
      </c>
      <c r="AM303" s="317">
        <f t="shared" si="51"/>
        <v>1</v>
      </c>
      <c r="AN303" s="317">
        <f t="shared" si="53"/>
        <v>0</v>
      </c>
      <c r="AO303" s="317">
        <f t="shared" si="54"/>
        <v>1</v>
      </c>
      <c r="AP303" s="1184" t="e">
        <f t="shared" si="55"/>
        <v>#REF!</v>
      </c>
      <c r="AQ303" s="307">
        <f t="shared" si="50"/>
        <v>0</v>
      </c>
      <c r="AR303" s="307" t="s">
        <v>308</v>
      </c>
    </row>
    <row r="304" spans="1:44" s="343" customFormat="1" ht="15" customHeight="1">
      <c r="A304" s="207">
        <f>A282+1</f>
        <v>17</v>
      </c>
      <c r="B304" s="203" t="s">
        <v>298</v>
      </c>
      <c r="C304" s="1661" t="s">
        <v>516</v>
      </c>
      <c r="D304" s="1662"/>
      <c r="E304" s="1663"/>
      <c r="F304" s="204"/>
      <c r="G304" s="339"/>
      <c r="H304" s="339"/>
      <c r="I304" s="339"/>
      <c r="J304" s="339"/>
      <c r="K304" s="339"/>
      <c r="L304" s="339"/>
      <c r="M304" s="339"/>
      <c r="N304" s="339"/>
      <c r="O304" s="339"/>
      <c r="P304" s="339"/>
      <c r="Q304" s="339"/>
      <c r="R304" s="339"/>
      <c r="S304" s="339"/>
      <c r="T304" s="344"/>
      <c r="U304" s="344"/>
      <c r="V304" s="344"/>
      <c r="W304" s="339"/>
      <c r="X304" s="1165"/>
      <c r="Y304" s="339"/>
      <c r="Z304" s="339"/>
      <c r="AA304" s="339"/>
      <c r="AB304" s="339"/>
      <c r="AC304" s="339"/>
      <c r="AD304" s="339"/>
      <c r="AE304" s="339"/>
      <c r="AF304" s="339"/>
      <c r="AG304" s="339"/>
      <c r="AH304" s="339"/>
      <c r="AI304" s="307">
        <f t="shared" si="52"/>
        <v>18</v>
      </c>
      <c r="AJ304" s="307" t="b">
        <f t="shared" si="56"/>
        <v>0</v>
      </c>
      <c r="AK304" s="307">
        <f t="shared" si="57"/>
        <v>1</v>
      </c>
      <c r="AL304" s="289"/>
      <c r="AM304" s="317">
        <f t="shared" si="51"/>
        <v>0</v>
      </c>
      <c r="AN304" s="317">
        <f t="shared" si="53"/>
        <v>0</v>
      </c>
      <c r="AO304" s="317">
        <f t="shared" si="54"/>
        <v>1</v>
      </c>
      <c r="AP304" s="1184" t="e">
        <f t="shared" si="55"/>
        <v>#REF!</v>
      </c>
      <c r="AQ304" s="307" t="str">
        <f t="shared" si="50"/>
        <v>Bituminių čerpių kokybė</v>
      </c>
      <c r="AR304" s="307" t="s">
        <v>308</v>
      </c>
    </row>
    <row r="305" spans="1:44" s="292" customFormat="1" ht="15" customHeight="1">
      <c r="A305" s="1176"/>
      <c r="B305" s="1667" t="s">
        <v>152</v>
      </c>
      <c r="C305" s="1655" t="s">
        <v>583</v>
      </c>
      <c r="D305" s="1656"/>
      <c r="E305" s="1657"/>
      <c r="F305" s="148" t="str">
        <f>IF(AO304=1,"",IF(AJ304=TRUE,$AJ$4,""))</f>
        <v/>
      </c>
      <c r="G305" s="328"/>
      <c r="H305" s="328"/>
      <c r="I305" s="328"/>
      <c r="J305" s="328"/>
      <c r="K305" s="328"/>
      <c r="L305" s="335"/>
      <c r="M305" s="328"/>
      <c r="N305" s="328"/>
      <c r="O305" s="328"/>
      <c r="P305" s="328"/>
      <c r="Q305" s="328"/>
      <c r="R305" s="328"/>
      <c r="S305" s="328"/>
      <c r="T305" s="342"/>
      <c r="U305" s="342"/>
      <c r="V305" s="342"/>
      <c r="W305" s="328"/>
      <c r="X305" s="1162"/>
      <c r="Y305" s="328"/>
      <c r="Z305" s="328"/>
      <c r="AA305" s="328"/>
      <c r="AB305" s="328"/>
      <c r="AC305" s="328"/>
      <c r="AD305" s="328"/>
      <c r="AE305" s="328"/>
      <c r="AF305" s="328"/>
      <c r="AG305" s="328"/>
      <c r="AH305" s="328"/>
      <c r="AI305" s="307" t="str">
        <f t="shared" si="52"/>
        <v/>
      </c>
      <c r="AJ305" s="307" t="str">
        <f t="shared" si="56"/>
        <v/>
      </c>
      <c r="AK305" s="307">
        <f t="shared" si="57"/>
        <v>1</v>
      </c>
      <c r="AL305" s="289"/>
      <c r="AM305" s="317">
        <f t="shared" si="51"/>
        <v>1</v>
      </c>
      <c r="AN305" s="317">
        <f t="shared" si="53"/>
        <v>0</v>
      </c>
      <c r="AO305" s="317">
        <f t="shared" si="54"/>
        <v>1</v>
      </c>
      <c r="AP305" s="1184" t="e">
        <f t="shared" si="55"/>
        <v>#REF!</v>
      </c>
      <c r="AQ305" s="307" t="str">
        <f t="shared" si="50"/>
        <v xml:space="preserve">Kriterijus suteikia galimybę pasirinkti pasiūlymą pagal rangovo siūlomų bituminių čerpių kokybės savybes. Vertinant kokybę ir suteikiant jai svorį, rangovas skatinamas ieškoti optimalaus kainos ir kokybės santykio medžiagų ir nebijoti siūlyti kuo kokybiškesnių medžiagų darbams. </v>
      </c>
      <c r="AR305" s="307" t="s">
        <v>308</v>
      </c>
    </row>
    <row r="306" spans="1:44" ht="15" customHeight="1">
      <c r="A306" s="1175"/>
      <c r="B306" s="1668"/>
      <c r="C306" s="1664"/>
      <c r="D306" s="1665"/>
      <c r="E306" s="1666"/>
      <c r="F306" s="139"/>
      <c r="H306" s="334"/>
      <c r="I306" s="334"/>
      <c r="J306" s="334"/>
      <c r="K306" s="334"/>
      <c r="L306" s="345"/>
      <c r="M306" s="334"/>
      <c r="N306" s="334"/>
      <c r="O306" s="334"/>
      <c r="P306" s="334"/>
      <c r="Q306" s="334"/>
      <c r="R306" s="334"/>
      <c r="S306" s="334"/>
      <c r="T306" s="334"/>
      <c r="U306" s="334"/>
      <c r="V306" s="334"/>
      <c r="W306" s="334"/>
      <c r="X306" s="1163"/>
      <c r="Y306" s="334"/>
      <c r="Z306" s="334"/>
      <c r="AA306" s="334"/>
      <c r="AB306" s="334"/>
      <c r="AC306" s="334"/>
      <c r="AD306" s="334"/>
      <c r="AE306" s="334"/>
      <c r="AF306" s="334"/>
      <c r="AG306" s="334"/>
      <c r="AH306" s="334"/>
      <c r="AI306" s="307" t="str">
        <f t="shared" si="52"/>
        <v/>
      </c>
      <c r="AJ306" s="307" t="str">
        <f t="shared" si="56"/>
        <v/>
      </c>
      <c r="AK306" s="307">
        <f t="shared" si="57"/>
        <v>1</v>
      </c>
      <c r="AM306" s="317">
        <f t="shared" si="51"/>
        <v>1</v>
      </c>
      <c r="AN306" s="317">
        <f t="shared" si="53"/>
        <v>0</v>
      </c>
      <c r="AO306" s="317">
        <f t="shared" si="54"/>
        <v>1</v>
      </c>
      <c r="AP306" s="1184" t="e">
        <f t="shared" si="55"/>
        <v>#REF!</v>
      </c>
      <c r="AQ306" s="307">
        <f t="shared" si="50"/>
        <v>0</v>
      </c>
      <c r="AR306" s="307" t="s">
        <v>308</v>
      </c>
    </row>
    <row r="307" spans="1:44" ht="15" customHeight="1">
      <c r="A307" s="1175"/>
      <c r="B307" s="1593"/>
      <c r="C307" s="1664"/>
      <c r="D307" s="1665"/>
      <c r="E307" s="1666"/>
      <c r="F307" s="139"/>
      <c r="H307" s="334"/>
      <c r="I307" s="334"/>
      <c r="J307" s="334"/>
      <c r="K307" s="334"/>
      <c r="L307" s="345"/>
      <c r="M307" s="334"/>
      <c r="N307" s="334"/>
      <c r="O307" s="334"/>
      <c r="P307" s="334"/>
      <c r="Q307" s="334"/>
      <c r="R307" s="334"/>
      <c r="S307" s="334"/>
      <c r="T307" s="334"/>
      <c r="U307" s="334"/>
      <c r="V307" s="334"/>
      <c r="W307" s="334"/>
      <c r="X307" s="1163"/>
      <c r="Y307" s="334"/>
      <c r="Z307" s="334"/>
      <c r="AA307" s="334"/>
      <c r="AB307" s="334"/>
      <c r="AC307" s="334"/>
      <c r="AD307" s="334"/>
      <c r="AE307" s="334"/>
      <c r="AF307" s="334"/>
      <c r="AG307" s="334"/>
      <c r="AH307" s="334"/>
      <c r="AI307" s="307" t="str">
        <f t="shared" si="52"/>
        <v/>
      </c>
      <c r="AJ307" s="307" t="str">
        <f t="shared" si="56"/>
        <v/>
      </c>
      <c r="AK307" s="307">
        <f t="shared" si="57"/>
        <v>1</v>
      </c>
      <c r="AM307" s="317">
        <f t="shared" si="51"/>
        <v>1</v>
      </c>
      <c r="AN307" s="317">
        <f t="shared" si="53"/>
        <v>0</v>
      </c>
      <c r="AO307" s="317">
        <f t="shared" si="54"/>
        <v>1</v>
      </c>
      <c r="AP307" s="1184" t="e">
        <f t="shared" si="55"/>
        <v>#REF!</v>
      </c>
      <c r="AQ307" s="307">
        <f t="shared" si="50"/>
        <v>0</v>
      </c>
      <c r="AR307" s="307" t="s">
        <v>308</v>
      </c>
    </row>
    <row r="308" spans="1:44" ht="15" customHeight="1">
      <c r="A308" s="1175"/>
      <c r="B308" s="1593"/>
      <c r="C308" s="1669" t="s">
        <v>785</v>
      </c>
      <c r="D308" s="1670"/>
      <c r="E308" s="1671"/>
      <c r="F308" s="139"/>
      <c r="H308" s="334"/>
      <c r="I308" s="334"/>
      <c r="J308" s="334"/>
      <c r="K308" s="334"/>
      <c r="L308" s="345"/>
      <c r="M308" s="334"/>
      <c r="N308" s="334"/>
      <c r="O308" s="334"/>
      <c r="P308" s="334"/>
      <c r="Q308" s="334"/>
      <c r="R308" s="334"/>
      <c r="S308" s="334"/>
      <c r="T308" s="334"/>
      <c r="U308" s="334"/>
      <c r="V308" s="334"/>
      <c r="W308" s="334"/>
      <c r="X308" s="1163"/>
      <c r="Y308" s="334"/>
      <c r="Z308" s="334"/>
      <c r="AA308" s="334"/>
      <c r="AB308" s="334"/>
      <c r="AC308" s="334"/>
      <c r="AD308" s="334"/>
      <c r="AE308" s="334"/>
      <c r="AF308" s="334"/>
      <c r="AG308" s="334"/>
      <c r="AH308" s="334"/>
      <c r="AI308" s="307" t="str">
        <f t="shared" si="52"/>
        <v/>
      </c>
      <c r="AJ308" s="307" t="str">
        <f t="shared" si="56"/>
        <v/>
      </c>
      <c r="AK308" s="307">
        <f t="shared" si="57"/>
        <v>1</v>
      </c>
      <c r="AM308" s="317">
        <f t="shared" si="51"/>
        <v>1</v>
      </c>
      <c r="AN308" s="317">
        <f t="shared" si="53"/>
        <v>0</v>
      </c>
      <c r="AO308" s="317">
        <f t="shared" si="54"/>
        <v>1</v>
      </c>
      <c r="AP308" s="1184" t="e">
        <f t="shared" si="55"/>
        <v>#REF!</v>
      </c>
      <c r="AQ308" s="307" t="str">
        <f t="shared" si="50"/>
        <v>Kriterijaus vertinimui siūlomi subkriterijai:</v>
      </c>
      <c r="AR308" s="307" t="s">
        <v>308</v>
      </c>
    </row>
    <row r="309" spans="1:44" ht="15" customHeight="1">
      <c r="A309" s="1175"/>
      <c r="B309" s="1593"/>
      <c r="C309" s="1655" t="s">
        <v>794</v>
      </c>
      <c r="D309" s="1656"/>
      <c r="E309" s="1657"/>
      <c r="F309" s="139"/>
      <c r="H309" s="334"/>
      <c r="I309" s="334"/>
      <c r="J309" s="334"/>
      <c r="K309" s="334"/>
      <c r="L309" s="345"/>
      <c r="M309" s="334"/>
      <c r="N309" s="334"/>
      <c r="O309" s="334"/>
      <c r="P309" s="334"/>
      <c r="Q309" s="334"/>
      <c r="R309" s="334"/>
      <c r="S309" s="334"/>
      <c r="T309" s="334"/>
      <c r="U309" s="334"/>
      <c r="V309" s="334"/>
      <c r="W309" s="334"/>
      <c r="X309" s="1163"/>
      <c r="Y309" s="334"/>
      <c r="Z309" s="334"/>
      <c r="AA309" s="334"/>
      <c r="AB309" s="334"/>
      <c r="AC309" s="334"/>
      <c r="AD309" s="334"/>
      <c r="AE309" s="334"/>
      <c r="AF309" s="334"/>
      <c r="AG309" s="334"/>
      <c r="AH309" s="334"/>
      <c r="AI309" s="307" t="str">
        <f t="shared" si="52"/>
        <v/>
      </c>
      <c r="AJ309" s="307" t="str">
        <f t="shared" si="56"/>
        <v/>
      </c>
      <c r="AK309" s="307">
        <f t="shared" si="57"/>
        <v>1</v>
      </c>
      <c r="AM309" s="317">
        <f t="shared" si="51"/>
        <v>1</v>
      </c>
      <c r="AN309" s="317">
        <f t="shared" si="53"/>
        <v>0</v>
      </c>
      <c r="AO309" s="317">
        <f t="shared" si="54"/>
        <v>1</v>
      </c>
      <c r="AP309" s="1184" t="e">
        <f t="shared" si="55"/>
        <v>#REF!</v>
      </c>
      <c r="AQ309" s="307" t="str">
        <f t="shared" si="50"/>
        <v xml:space="preserve">1. Mechaninis atsparumas - (i) tempimo stipris pločio kryptimi, (ii) tempimo stipris aukščio kryptimi, (iii) atsparumas plėšimui vinimi (tik tos medžiagoms, kurios skirtos prikalti vinimis). Vertinant šį subkriterijų, gaunamas tvirtesnis produktas. </v>
      </c>
      <c r="AR309" s="307" t="s">
        <v>308</v>
      </c>
    </row>
    <row r="310" spans="1:44" ht="30" customHeight="1">
      <c r="A310" s="1175"/>
      <c r="B310" s="1593"/>
      <c r="C310" s="1658"/>
      <c r="D310" s="1659"/>
      <c r="E310" s="1660"/>
      <c r="F310" s="139"/>
      <c r="H310" s="334"/>
      <c r="I310" s="334"/>
      <c r="J310" s="334"/>
      <c r="K310" s="334"/>
      <c r="L310" s="345"/>
      <c r="M310" s="334"/>
      <c r="N310" s="334"/>
      <c r="O310" s="334"/>
      <c r="P310" s="334"/>
      <c r="Q310" s="334"/>
      <c r="R310" s="334"/>
      <c r="S310" s="334"/>
      <c r="T310" s="334"/>
      <c r="U310" s="334"/>
      <c r="V310" s="334"/>
      <c r="W310" s="334"/>
      <c r="X310" s="1163"/>
      <c r="Y310" s="334"/>
      <c r="Z310" s="334"/>
      <c r="AA310" s="334"/>
      <c r="AB310" s="334"/>
      <c r="AC310" s="334"/>
      <c r="AD310" s="334"/>
      <c r="AE310" s="334"/>
      <c r="AF310" s="334"/>
      <c r="AG310" s="334"/>
      <c r="AH310" s="334"/>
      <c r="AI310" s="307" t="str">
        <f t="shared" si="52"/>
        <v/>
      </c>
      <c r="AJ310" s="307" t="str">
        <f t="shared" si="56"/>
        <v/>
      </c>
      <c r="AK310" s="307">
        <f t="shared" si="57"/>
        <v>1</v>
      </c>
      <c r="AM310" s="317">
        <f t="shared" si="51"/>
        <v>1</v>
      </c>
      <c r="AN310" s="317">
        <f t="shared" si="53"/>
        <v>0</v>
      </c>
      <c r="AO310" s="317">
        <f t="shared" si="54"/>
        <v>1</v>
      </c>
      <c r="AP310" s="1184" t="e">
        <f t="shared" si="55"/>
        <v>#REF!</v>
      </c>
      <c r="AQ310" s="307">
        <f t="shared" si="50"/>
        <v>0</v>
      </c>
      <c r="AR310" s="307" t="s">
        <v>308</v>
      </c>
    </row>
    <row r="311" spans="1:44" ht="15" customHeight="1">
      <c r="A311" s="1175"/>
      <c r="B311" s="1593"/>
      <c r="C311" s="1655" t="s">
        <v>795</v>
      </c>
      <c r="D311" s="1656"/>
      <c r="E311" s="1657"/>
      <c r="F311" s="139"/>
      <c r="H311" s="334"/>
      <c r="I311" s="334"/>
      <c r="J311" s="334"/>
      <c r="K311" s="334"/>
      <c r="L311" s="345"/>
      <c r="M311" s="334"/>
      <c r="N311" s="334"/>
      <c r="O311" s="334"/>
      <c r="P311" s="334"/>
      <c r="Q311" s="334"/>
      <c r="R311" s="334"/>
      <c r="S311" s="334"/>
      <c r="T311" s="334"/>
      <c r="U311" s="334"/>
      <c r="V311" s="334"/>
      <c r="W311" s="334"/>
      <c r="X311" s="1163"/>
      <c r="Y311" s="334"/>
      <c r="Z311" s="334"/>
      <c r="AA311" s="334"/>
      <c r="AB311" s="334"/>
      <c r="AC311" s="334"/>
      <c r="AD311" s="334"/>
      <c r="AE311" s="334"/>
      <c r="AF311" s="334"/>
      <c r="AG311" s="334"/>
      <c r="AH311" s="334"/>
      <c r="AI311" s="307" t="str">
        <f t="shared" si="52"/>
        <v/>
      </c>
      <c r="AJ311" s="307" t="str">
        <f t="shared" si="56"/>
        <v/>
      </c>
      <c r="AK311" s="307">
        <f t="shared" si="57"/>
        <v>1</v>
      </c>
      <c r="AM311" s="317">
        <f t="shared" si="51"/>
        <v>1</v>
      </c>
      <c r="AN311" s="317">
        <f t="shared" si="53"/>
        <v>0</v>
      </c>
      <c r="AO311" s="317">
        <f t="shared" si="54"/>
        <v>1</v>
      </c>
      <c r="AP311" s="1184" t="e">
        <f t="shared" si="55"/>
        <v>#REF!</v>
      </c>
      <c r="AQ311" s="307" t="str">
        <f t="shared" si="50"/>
        <v xml:space="preserve">4.Degumas. Vertinant šį subkriterijų, gaunamas atsparesnis degimui produktas. </v>
      </c>
      <c r="AR311" s="307" t="s">
        <v>308</v>
      </c>
    </row>
    <row r="312" spans="1:44" ht="15" customHeight="1">
      <c r="A312" s="1175"/>
      <c r="B312" s="1593"/>
      <c r="C312" s="1655" t="s">
        <v>796</v>
      </c>
      <c r="D312" s="1656"/>
      <c r="E312" s="1657"/>
      <c r="F312" s="139"/>
      <c r="H312" s="334"/>
      <c r="I312" s="334"/>
      <c r="J312" s="334"/>
      <c r="K312" s="334"/>
      <c r="L312" s="345"/>
      <c r="M312" s="334"/>
      <c r="N312" s="334"/>
      <c r="O312" s="334"/>
      <c r="P312" s="334"/>
      <c r="Q312" s="334"/>
      <c r="R312" s="334"/>
      <c r="S312" s="334"/>
      <c r="T312" s="334"/>
      <c r="U312" s="334"/>
      <c r="V312" s="334"/>
      <c r="W312" s="334"/>
      <c r="X312" s="1163"/>
      <c r="Y312" s="334"/>
      <c r="Z312" s="334"/>
      <c r="AA312" s="334"/>
      <c r="AB312" s="334"/>
      <c r="AC312" s="334"/>
      <c r="AD312" s="334"/>
      <c r="AE312" s="334"/>
      <c r="AF312" s="334"/>
      <c r="AG312" s="334"/>
      <c r="AH312" s="334"/>
      <c r="AI312" s="307" t="str">
        <f t="shared" si="52"/>
        <v/>
      </c>
      <c r="AJ312" s="307" t="str">
        <f t="shared" si="56"/>
        <v/>
      </c>
      <c r="AK312" s="307">
        <f t="shared" si="57"/>
        <v>1</v>
      </c>
      <c r="AM312" s="317">
        <f t="shared" si="51"/>
        <v>1</v>
      </c>
      <c r="AN312" s="317">
        <f t="shared" si="53"/>
        <v>0</v>
      </c>
      <c r="AO312" s="317">
        <f t="shared" si="54"/>
        <v>1</v>
      </c>
      <c r="AP312" s="1184" t="e">
        <f t="shared" si="55"/>
        <v>#REF!</v>
      </c>
      <c r="AQ312" s="307" t="str">
        <f t="shared" si="50"/>
        <v xml:space="preserve">5. Išorinis ugnies poveikis. Vertinant šį subkriterijų, gaunamas atsparesnis degimui produktas. </v>
      </c>
      <c r="AR312" s="307" t="s">
        <v>308</v>
      </c>
    </row>
    <row r="313" spans="1:44" ht="15" customHeight="1">
      <c r="A313" s="1175"/>
      <c r="B313" s="1593"/>
      <c r="C313" s="1655" t="s">
        <v>797</v>
      </c>
      <c r="D313" s="1656"/>
      <c r="E313" s="1657"/>
      <c r="F313" s="139"/>
      <c r="H313" s="334"/>
      <c r="I313" s="334"/>
      <c r="J313" s="334"/>
      <c r="K313" s="334"/>
      <c r="L313" s="345"/>
      <c r="M313" s="334"/>
      <c r="N313" s="334"/>
      <c r="O313" s="334"/>
      <c r="P313" s="334"/>
      <c r="Q313" s="334"/>
      <c r="R313" s="334"/>
      <c r="S313" s="334"/>
      <c r="T313" s="334"/>
      <c r="U313" s="334"/>
      <c r="V313" s="334"/>
      <c r="W313" s="334"/>
      <c r="X313" s="1163"/>
      <c r="Y313" s="334"/>
      <c r="Z313" s="334"/>
      <c r="AA313" s="334"/>
      <c r="AB313" s="334"/>
      <c r="AC313" s="334"/>
      <c r="AD313" s="334"/>
      <c r="AE313" s="334"/>
      <c r="AF313" s="334"/>
      <c r="AG313" s="334"/>
      <c r="AH313" s="334"/>
      <c r="AI313" s="307" t="str">
        <f t="shared" si="52"/>
        <v/>
      </c>
      <c r="AJ313" s="307" t="str">
        <f t="shared" si="56"/>
        <v/>
      </c>
      <c r="AK313" s="307">
        <f t="shared" si="57"/>
        <v>1</v>
      </c>
      <c r="AM313" s="317">
        <f t="shared" si="51"/>
        <v>1</v>
      </c>
      <c r="AN313" s="317">
        <f t="shared" si="53"/>
        <v>0</v>
      </c>
      <c r="AO313" s="317">
        <f t="shared" si="54"/>
        <v>1</v>
      </c>
      <c r="AP313" s="1184" t="e">
        <f t="shared" si="55"/>
        <v>#REF!</v>
      </c>
      <c r="AQ313" s="307" t="str">
        <f t="shared" si="50"/>
        <v xml:space="preserve">6. Nepralaidumas vandeniui (bitumo masė). Vertinant šį subkriterijų, gaunamas sandaresnis lietaus vandeniui  produktas. </v>
      </c>
      <c r="AR313" s="307" t="s">
        <v>308</v>
      </c>
    </row>
    <row r="314" spans="1:44" ht="15" customHeight="1">
      <c r="A314" s="1175"/>
      <c r="B314" s="1593"/>
      <c r="C314" s="1658"/>
      <c r="D314" s="1659"/>
      <c r="E314" s="1660"/>
      <c r="F314" s="139"/>
      <c r="H314" s="334"/>
      <c r="I314" s="334"/>
      <c r="J314" s="334"/>
      <c r="K314" s="334"/>
      <c r="L314" s="345"/>
      <c r="M314" s="334"/>
      <c r="N314" s="334"/>
      <c r="O314" s="334"/>
      <c r="P314" s="334"/>
      <c r="Q314" s="334"/>
      <c r="R314" s="334"/>
      <c r="S314" s="334"/>
      <c r="T314" s="334"/>
      <c r="U314" s="334"/>
      <c r="V314" s="334"/>
      <c r="W314" s="334"/>
      <c r="X314" s="1163"/>
      <c r="Y314" s="334"/>
      <c r="Z314" s="334"/>
      <c r="AA314" s="334"/>
      <c r="AB314" s="334"/>
      <c r="AC314" s="334"/>
      <c r="AD314" s="334"/>
      <c r="AE314" s="334"/>
      <c r="AF314" s="334"/>
      <c r="AG314" s="334"/>
      <c r="AH314" s="334"/>
      <c r="AI314" s="307" t="str">
        <f t="shared" si="52"/>
        <v/>
      </c>
      <c r="AJ314" s="307" t="str">
        <f t="shared" si="56"/>
        <v/>
      </c>
      <c r="AK314" s="307">
        <f t="shared" si="57"/>
        <v>1</v>
      </c>
      <c r="AM314" s="317">
        <f t="shared" si="51"/>
        <v>1</v>
      </c>
      <c r="AN314" s="317">
        <f t="shared" si="53"/>
        <v>0</v>
      </c>
      <c r="AO314" s="317">
        <f t="shared" si="54"/>
        <v>1</v>
      </c>
      <c r="AP314" s="1184" t="e">
        <f t="shared" si="55"/>
        <v>#REF!</v>
      </c>
      <c r="AQ314" s="307">
        <f t="shared" si="50"/>
        <v>0</v>
      </c>
      <c r="AR314" s="307" t="s">
        <v>308</v>
      </c>
    </row>
    <row r="315" spans="1:44" ht="15" customHeight="1">
      <c r="A315" s="1175"/>
      <c r="B315" s="1593"/>
      <c r="C315" s="1655" t="s">
        <v>798</v>
      </c>
      <c r="D315" s="1656"/>
      <c r="E315" s="1657"/>
      <c r="F315" s="139"/>
      <c r="H315" s="334"/>
      <c r="I315" s="334"/>
      <c r="J315" s="334"/>
      <c r="K315" s="334"/>
      <c r="L315" s="345"/>
      <c r="M315" s="334"/>
      <c r="N315" s="334"/>
      <c r="O315" s="334"/>
      <c r="P315" s="334"/>
      <c r="Q315" s="334"/>
      <c r="R315" s="334"/>
      <c r="S315" s="334"/>
      <c r="T315" s="334"/>
      <c r="U315" s="334"/>
      <c r="V315" s="334"/>
      <c r="W315" s="334"/>
      <c r="X315" s="1163"/>
      <c r="Y315" s="334"/>
      <c r="Z315" s="334"/>
      <c r="AA315" s="334"/>
      <c r="AB315" s="334"/>
      <c r="AC315" s="334"/>
      <c r="AD315" s="334"/>
      <c r="AE315" s="334"/>
      <c r="AF315" s="334"/>
      <c r="AG315" s="334"/>
      <c r="AH315" s="334"/>
      <c r="AI315" s="307" t="str">
        <f t="shared" si="52"/>
        <v/>
      </c>
      <c r="AJ315" s="307" t="str">
        <f t="shared" si="56"/>
        <v/>
      </c>
      <c r="AK315" s="307">
        <f t="shared" si="57"/>
        <v>1</v>
      </c>
      <c r="AM315" s="317">
        <f t="shared" si="51"/>
        <v>1</v>
      </c>
      <c r="AN315" s="317">
        <f t="shared" si="53"/>
        <v>0</v>
      </c>
      <c r="AO315" s="317">
        <f t="shared" si="54"/>
        <v>1</v>
      </c>
      <c r="AP315" s="1184" t="e">
        <f t="shared" si="55"/>
        <v>#REF!</v>
      </c>
      <c r="AQ315" s="307" t="str">
        <f t="shared" si="50"/>
        <v xml:space="preserve">7. Vandens pralaidumo ilgalaikiškumas - (i) atsparumas tekėjimui didesnėje temperatūroje ( ≤2 mm), (ii) apsauginės apdailos sukibimas ( ≤2,5 g ir ≥0,2 N/mm), (iii) vandens įmirkis ( &lt;2 proc.). Vertinant šį subkriterijų, gaunamas  ilgiau eksploatuotinas (ilgaamžiškesnis) produktas. </v>
      </c>
      <c r="AR315" s="307" t="s">
        <v>308</v>
      </c>
    </row>
    <row r="316" spans="1:44" ht="31.5" customHeight="1">
      <c r="A316" s="1175"/>
      <c r="B316" s="1594"/>
      <c r="C316" s="1658"/>
      <c r="D316" s="1659"/>
      <c r="E316" s="1660"/>
      <c r="F316" s="139"/>
      <c r="H316" s="334"/>
      <c r="I316" s="334"/>
      <c r="J316" s="334"/>
      <c r="K316" s="334"/>
      <c r="L316" s="345"/>
      <c r="M316" s="334"/>
      <c r="N316" s="334"/>
      <c r="O316" s="334"/>
      <c r="P316" s="334"/>
      <c r="Q316" s="334"/>
      <c r="R316" s="334"/>
      <c r="S316" s="334"/>
      <c r="T316" s="334"/>
      <c r="U316" s="334"/>
      <c r="V316" s="334"/>
      <c r="W316" s="334"/>
      <c r="X316" s="1163"/>
      <c r="Y316" s="334"/>
      <c r="Z316" s="334"/>
      <c r="AA316" s="334"/>
      <c r="AB316" s="334"/>
      <c r="AC316" s="334"/>
      <c r="AD316" s="334"/>
      <c r="AE316" s="334"/>
      <c r="AF316" s="334"/>
      <c r="AG316" s="334"/>
      <c r="AH316" s="334"/>
      <c r="AI316" s="307" t="str">
        <f t="shared" si="52"/>
        <v/>
      </c>
      <c r="AJ316" s="307" t="str">
        <f t="shared" si="56"/>
        <v/>
      </c>
      <c r="AK316" s="307">
        <f t="shared" si="57"/>
        <v>1</v>
      </c>
      <c r="AM316" s="317">
        <f t="shared" si="51"/>
        <v>1</v>
      </c>
      <c r="AN316" s="317">
        <f t="shared" si="53"/>
        <v>0</v>
      </c>
      <c r="AO316" s="317">
        <f t="shared" si="54"/>
        <v>1</v>
      </c>
      <c r="AP316" s="1184" t="e">
        <f t="shared" si="55"/>
        <v>#REF!</v>
      </c>
      <c r="AQ316" s="307">
        <f t="shared" si="50"/>
        <v>0</v>
      </c>
      <c r="AR316" s="307" t="s">
        <v>308</v>
      </c>
    </row>
    <row r="317" spans="1:44" ht="15" customHeight="1">
      <c r="A317" s="153"/>
      <c r="B317" s="1602" t="s">
        <v>149</v>
      </c>
      <c r="C317" s="1605" t="s">
        <v>299</v>
      </c>
      <c r="D317" s="1605"/>
      <c r="E317" s="1597"/>
      <c r="F317" s="139"/>
      <c r="H317" s="334"/>
      <c r="I317" s="334"/>
      <c r="J317" s="334"/>
      <c r="K317" s="334"/>
      <c r="L317" s="345"/>
      <c r="M317" s="334"/>
      <c r="N317" s="334"/>
      <c r="O317" s="334"/>
      <c r="P317" s="334"/>
      <c r="Q317" s="334"/>
      <c r="R317" s="334"/>
      <c r="S317" s="334"/>
      <c r="T317" s="334"/>
      <c r="U317" s="334"/>
      <c r="V317" s="334"/>
      <c r="W317" s="334"/>
      <c r="X317" s="1163"/>
      <c r="Y317" s="334"/>
      <c r="Z317" s="334"/>
      <c r="AA317" s="334"/>
      <c r="AB317" s="334"/>
      <c r="AC317" s="334"/>
      <c r="AD317" s="334"/>
      <c r="AE317" s="334"/>
      <c r="AF317" s="334"/>
      <c r="AG317" s="334"/>
      <c r="AH317" s="334"/>
      <c r="AI317" s="307" t="str">
        <f t="shared" si="52"/>
        <v/>
      </c>
      <c r="AJ317" s="307" t="str">
        <f t="shared" si="56"/>
        <v/>
      </c>
      <c r="AK317" s="307">
        <f t="shared" si="57"/>
        <v>1</v>
      </c>
      <c r="AM317" s="317">
        <f t="shared" si="51"/>
        <v>1</v>
      </c>
      <c r="AN317" s="317">
        <f t="shared" si="53"/>
        <v>0</v>
      </c>
      <c r="AO317" s="317">
        <f t="shared" si="54"/>
        <v>1</v>
      </c>
      <c r="AP317" s="1184" t="e">
        <f t="shared" si="55"/>
        <v>#REF!</v>
      </c>
      <c r="AQ317" s="307" t="str">
        <f t="shared" si="50"/>
        <v xml:space="preserve">1) Pasirinkimas: </v>
      </c>
      <c r="AR317" s="307" t="s">
        <v>308</v>
      </c>
    </row>
    <row r="318" spans="1:44" ht="15" customHeight="1">
      <c r="A318" s="150"/>
      <c r="B318" s="1603"/>
      <c r="C318" s="1598" t="s">
        <v>970</v>
      </c>
      <c r="D318" s="1598"/>
      <c r="E318" s="1599"/>
      <c r="F318" s="139"/>
      <c r="H318" s="334"/>
      <c r="I318" s="334"/>
      <c r="J318" s="334"/>
      <c r="K318" s="334"/>
      <c r="L318" s="345"/>
      <c r="M318" s="334"/>
      <c r="N318" s="334"/>
      <c r="O318" s="334"/>
      <c r="P318" s="334"/>
      <c r="Q318" s="334"/>
      <c r="R318" s="334"/>
      <c r="S318" s="334"/>
      <c r="T318" s="334"/>
      <c r="U318" s="334"/>
      <c r="V318" s="334"/>
      <c r="W318" s="334"/>
      <c r="X318" s="1163"/>
      <c r="Y318" s="334"/>
      <c r="Z318" s="334"/>
      <c r="AA318" s="334"/>
      <c r="AB318" s="334"/>
      <c r="AC318" s="334"/>
      <c r="AD318" s="334"/>
      <c r="AE318" s="334"/>
      <c r="AF318" s="334"/>
      <c r="AG318" s="334"/>
      <c r="AH318" s="334"/>
      <c r="AI318" s="307" t="str">
        <f t="shared" si="52"/>
        <v/>
      </c>
      <c r="AJ318" s="307" t="str">
        <f t="shared" si="56"/>
        <v/>
      </c>
      <c r="AK318" s="307">
        <f t="shared" si="57"/>
        <v>1</v>
      </c>
      <c r="AM318" s="317">
        <f t="shared" si="51"/>
        <v>1</v>
      </c>
      <c r="AN318" s="317">
        <f t="shared" si="53"/>
        <v>0</v>
      </c>
      <c r="AO318" s="317">
        <f t="shared" si="54"/>
        <v>1</v>
      </c>
      <c r="AP318" s="1184" t="e">
        <f t="shared" si="55"/>
        <v>#REF!</v>
      </c>
      <c r="AQ318" s="307" t="str">
        <f t="shared" si="50"/>
        <v>PO galėtų ir turėtų rinktis šį kriterijų ir atitinkamai suteikti lyginamuosius svorius pagal prioritetą: 1) kai techninis projektas, įtrauktas į pirkimo dokumentus, leidžia tai daryti, t.y.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318" s="307" t="s">
        <v>308</v>
      </c>
    </row>
    <row r="319" spans="1:44" ht="15" customHeight="1">
      <c r="A319" s="150"/>
      <c r="B319" s="1603"/>
      <c r="C319" s="1598"/>
      <c r="D319" s="1598"/>
      <c r="E319" s="1599"/>
      <c r="F319" s="139"/>
      <c r="H319" s="334"/>
      <c r="I319" s="334"/>
      <c r="J319" s="334"/>
      <c r="K319" s="334"/>
      <c r="L319" s="345"/>
      <c r="M319" s="334"/>
      <c r="N319" s="334"/>
      <c r="O319" s="334"/>
      <c r="P319" s="334"/>
      <c r="Q319" s="334"/>
      <c r="R319" s="334"/>
      <c r="S319" s="334"/>
      <c r="T319" s="334"/>
      <c r="U319" s="334"/>
      <c r="V319" s="334"/>
      <c r="W319" s="334"/>
      <c r="X319" s="1163"/>
      <c r="Y319" s="334"/>
      <c r="Z319" s="334"/>
      <c r="AA319" s="334"/>
      <c r="AB319" s="334"/>
      <c r="AC319" s="334"/>
      <c r="AD319" s="334"/>
      <c r="AE319" s="334"/>
      <c r="AF319" s="334"/>
      <c r="AG319" s="334"/>
      <c r="AH319" s="334"/>
      <c r="AI319" s="307" t="str">
        <f t="shared" si="52"/>
        <v/>
      </c>
      <c r="AJ319" s="307" t="str">
        <f t="shared" si="56"/>
        <v/>
      </c>
      <c r="AK319" s="307">
        <f t="shared" si="57"/>
        <v>1</v>
      </c>
      <c r="AM319" s="317">
        <f t="shared" si="51"/>
        <v>1</v>
      </c>
      <c r="AN319" s="317">
        <f t="shared" si="53"/>
        <v>0</v>
      </c>
      <c r="AO319" s="317">
        <f t="shared" si="54"/>
        <v>1</v>
      </c>
      <c r="AP319" s="1184" t="e">
        <f t="shared" si="55"/>
        <v>#REF!</v>
      </c>
      <c r="AQ319" s="307">
        <f t="shared" si="50"/>
        <v>0</v>
      </c>
      <c r="AR319" s="307" t="s">
        <v>308</v>
      </c>
    </row>
    <row r="320" spans="1:44" ht="15" customHeight="1">
      <c r="A320" s="150"/>
      <c r="B320" s="1603"/>
      <c r="C320" s="1598"/>
      <c r="D320" s="1598"/>
      <c r="E320" s="1599"/>
      <c r="F320" s="139"/>
      <c r="H320" s="334"/>
      <c r="I320" s="334"/>
      <c r="J320" s="334"/>
      <c r="K320" s="334"/>
      <c r="L320" s="345"/>
      <c r="M320" s="334"/>
      <c r="N320" s="334"/>
      <c r="O320" s="334"/>
      <c r="P320" s="334"/>
      <c r="Q320" s="334"/>
      <c r="R320" s="334"/>
      <c r="S320" s="334"/>
      <c r="T320" s="334"/>
      <c r="U320" s="334"/>
      <c r="V320" s="334"/>
      <c r="W320" s="334"/>
      <c r="X320" s="1163"/>
      <c r="Y320" s="334"/>
      <c r="Z320" s="334"/>
      <c r="AA320" s="334"/>
      <c r="AB320" s="334"/>
      <c r="AC320" s="334"/>
      <c r="AD320" s="334"/>
      <c r="AE320" s="334"/>
      <c r="AF320" s="334"/>
      <c r="AG320" s="334"/>
      <c r="AH320" s="334"/>
      <c r="AI320" s="307" t="str">
        <f t="shared" si="52"/>
        <v/>
      </c>
      <c r="AJ320" s="307" t="str">
        <f t="shared" si="56"/>
        <v/>
      </c>
      <c r="AK320" s="307">
        <f t="shared" si="57"/>
        <v>1</v>
      </c>
      <c r="AM320" s="317">
        <f t="shared" si="51"/>
        <v>1</v>
      </c>
      <c r="AN320" s="317">
        <f t="shared" si="53"/>
        <v>0</v>
      </c>
      <c r="AO320" s="317">
        <f t="shared" si="54"/>
        <v>1</v>
      </c>
      <c r="AP320" s="1184" t="e">
        <f t="shared" si="55"/>
        <v>#REF!</v>
      </c>
      <c r="AQ320" s="307">
        <f t="shared" si="50"/>
        <v>0</v>
      </c>
      <c r="AR320" s="307" t="s">
        <v>308</v>
      </c>
    </row>
    <row r="321" spans="1:44" ht="32.25" customHeight="1">
      <c r="A321" s="150"/>
      <c r="B321" s="1603"/>
      <c r="C321" s="1600"/>
      <c r="D321" s="1600"/>
      <c r="E321" s="1601"/>
      <c r="F321" s="139"/>
      <c r="H321" s="334"/>
      <c r="I321" s="334"/>
      <c r="J321" s="334"/>
      <c r="K321" s="334"/>
      <c r="L321" s="345"/>
      <c r="M321" s="334"/>
      <c r="N321" s="334"/>
      <c r="O321" s="334"/>
      <c r="P321" s="334"/>
      <c r="Q321" s="334"/>
      <c r="R321" s="334"/>
      <c r="S321" s="334"/>
      <c r="T321" s="334"/>
      <c r="U321" s="334"/>
      <c r="V321" s="334"/>
      <c r="W321" s="334"/>
      <c r="X321" s="1163"/>
      <c r="Y321" s="334"/>
      <c r="Z321" s="334"/>
      <c r="AA321" s="334"/>
      <c r="AB321" s="334"/>
      <c r="AC321" s="334"/>
      <c r="AD321" s="334"/>
      <c r="AE321" s="334"/>
      <c r="AF321" s="334"/>
      <c r="AG321" s="334"/>
      <c r="AH321" s="334"/>
      <c r="AI321" s="307" t="str">
        <f t="shared" si="52"/>
        <v/>
      </c>
      <c r="AJ321" s="307" t="str">
        <f t="shared" si="56"/>
        <v/>
      </c>
      <c r="AK321" s="307">
        <f t="shared" si="57"/>
        <v>1</v>
      </c>
      <c r="AM321" s="317">
        <f t="shared" si="51"/>
        <v>1</v>
      </c>
      <c r="AN321" s="317">
        <f t="shared" si="53"/>
        <v>0</v>
      </c>
      <c r="AO321" s="317">
        <f t="shared" si="54"/>
        <v>1</v>
      </c>
      <c r="AP321" s="1184" t="e">
        <f t="shared" si="55"/>
        <v>#REF!</v>
      </c>
      <c r="AQ321" s="307">
        <f t="shared" si="50"/>
        <v>0</v>
      </c>
      <c r="AR321" s="307" t="s">
        <v>308</v>
      </c>
    </row>
    <row r="322" spans="1:44" ht="15" customHeight="1">
      <c r="A322" s="150"/>
      <c r="B322" s="1603"/>
      <c r="C322" s="1633" t="s">
        <v>799</v>
      </c>
      <c r="D322" s="1596"/>
      <c r="E322" s="1597"/>
      <c r="F322" s="139"/>
      <c r="H322" s="334"/>
      <c r="I322" s="334"/>
      <c r="J322" s="334"/>
      <c r="K322" s="334"/>
      <c r="L322" s="345"/>
      <c r="M322" s="334"/>
      <c r="N322" s="334"/>
      <c r="O322" s="334"/>
      <c r="P322" s="334"/>
      <c r="Q322" s="334"/>
      <c r="R322" s="334"/>
      <c r="S322" s="334"/>
      <c r="T322" s="334"/>
      <c r="U322" s="334"/>
      <c r="V322" s="334"/>
      <c r="W322" s="334"/>
      <c r="X322" s="1163"/>
      <c r="Y322" s="334"/>
      <c r="Z322" s="334"/>
      <c r="AA322" s="334"/>
      <c r="AB322" s="334"/>
      <c r="AC322" s="334"/>
      <c r="AD322" s="334"/>
      <c r="AE322" s="334"/>
      <c r="AF322" s="334"/>
      <c r="AG322" s="334"/>
      <c r="AH322" s="334"/>
      <c r="AI322" s="307" t="str">
        <f t="shared" si="52"/>
        <v/>
      </c>
      <c r="AJ322" s="307" t="str">
        <f t="shared" si="56"/>
        <v/>
      </c>
      <c r="AK322" s="307">
        <f t="shared" si="57"/>
        <v>1</v>
      </c>
      <c r="AM322" s="317">
        <f t="shared" si="51"/>
        <v>1</v>
      </c>
      <c r="AN322" s="317">
        <f t="shared" si="53"/>
        <v>0</v>
      </c>
      <c r="AO322" s="317">
        <f t="shared" si="54"/>
        <v>1</v>
      </c>
      <c r="AP322" s="1184" t="e">
        <f t="shared" si="55"/>
        <v>#REF!</v>
      </c>
      <c r="AQ322" s="307" t="str">
        <f t="shared" si="50"/>
        <v>2) Rengiant šio kriterijaus subkriterijus rekomenduojame vadovautis Lietuvos standartu LST EN 544:2011. Statybos produkto kokybę apibrėžia jo eksploatacinės savybės, kurios yra susijusios su atitinkamomis esminėmis charakteristikomis, ir yra išreikštos lygiais, klasėmis ar aprašymais. Rekomenduojama vertinti klases, jei yra suteiktos, arba konkrečias reikšmes.</v>
      </c>
      <c r="AR322" s="307" t="s">
        <v>308</v>
      </c>
    </row>
    <row r="323" spans="1:44" ht="15" customHeight="1">
      <c r="A323" s="150"/>
      <c r="B323" s="1603"/>
      <c r="C323" s="1644"/>
      <c r="D323" s="1598"/>
      <c r="E323" s="1599"/>
      <c r="F323" s="139"/>
      <c r="H323" s="334"/>
      <c r="I323" s="334"/>
      <c r="J323" s="334"/>
      <c r="K323" s="334"/>
      <c r="L323" s="345"/>
      <c r="M323" s="334"/>
      <c r="N323" s="334"/>
      <c r="O323" s="334"/>
      <c r="P323" s="334"/>
      <c r="Q323" s="334"/>
      <c r="R323" s="334"/>
      <c r="S323" s="334"/>
      <c r="T323" s="334"/>
      <c r="U323" s="334"/>
      <c r="V323" s="334"/>
      <c r="W323" s="334"/>
      <c r="X323" s="1163"/>
      <c r="Y323" s="334"/>
      <c r="Z323" s="334"/>
      <c r="AA323" s="334"/>
      <c r="AB323" s="334"/>
      <c r="AC323" s="334"/>
      <c r="AD323" s="334"/>
      <c r="AE323" s="334"/>
      <c r="AF323" s="334"/>
      <c r="AG323" s="334"/>
      <c r="AH323" s="334"/>
      <c r="AI323" s="307" t="str">
        <f t="shared" si="52"/>
        <v/>
      </c>
      <c r="AJ323" s="307" t="str">
        <f t="shared" si="56"/>
        <v/>
      </c>
      <c r="AK323" s="307">
        <f t="shared" si="57"/>
        <v>1</v>
      </c>
      <c r="AM323" s="317">
        <f t="shared" si="51"/>
        <v>1</v>
      </c>
      <c r="AN323" s="317">
        <f t="shared" si="53"/>
        <v>0</v>
      </c>
      <c r="AO323" s="317">
        <f t="shared" si="54"/>
        <v>1</v>
      </c>
      <c r="AP323" s="1184" t="e">
        <f t="shared" si="55"/>
        <v>#REF!</v>
      </c>
      <c r="AQ323" s="307">
        <f t="shared" si="50"/>
        <v>0</v>
      </c>
      <c r="AR323" s="307" t="s">
        <v>308</v>
      </c>
    </row>
    <row r="324" spans="1:44" ht="30.75" customHeight="1">
      <c r="A324" s="150"/>
      <c r="B324" s="1603"/>
      <c r="C324" s="1644"/>
      <c r="D324" s="1598"/>
      <c r="E324" s="1599"/>
      <c r="F324" s="139"/>
      <c r="H324" s="334"/>
      <c r="I324" s="334"/>
      <c r="J324" s="334"/>
      <c r="K324" s="334"/>
      <c r="L324" s="345"/>
      <c r="M324" s="334"/>
      <c r="N324" s="334"/>
      <c r="O324" s="334"/>
      <c r="P324" s="334"/>
      <c r="Q324" s="334"/>
      <c r="R324" s="334"/>
      <c r="S324" s="334"/>
      <c r="T324" s="334"/>
      <c r="U324" s="334"/>
      <c r="V324" s="334"/>
      <c r="W324" s="334"/>
      <c r="X324" s="1163"/>
      <c r="Y324" s="334"/>
      <c r="Z324" s="334"/>
      <c r="AA324" s="334"/>
      <c r="AB324" s="334"/>
      <c r="AC324" s="334"/>
      <c r="AD324" s="334"/>
      <c r="AE324" s="334"/>
      <c r="AF324" s="334"/>
      <c r="AG324" s="334"/>
      <c r="AH324" s="334"/>
      <c r="AI324" s="307" t="str">
        <f t="shared" si="52"/>
        <v/>
      </c>
      <c r="AJ324" s="307" t="str">
        <f t="shared" si="56"/>
        <v/>
      </c>
      <c r="AK324" s="307">
        <f t="shared" si="57"/>
        <v>1</v>
      </c>
      <c r="AM324" s="317">
        <f t="shared" si="51"/>
        <v>1</v>
      </c>
      <c r="AN324" s="317">
        <f t="shared" si="53"/>
        <v>0</v>
      </c>
      <c r="AO324" s="317">
        <f t="shared" si="54"/>
        <v>1</v>
      </c>
      <c r="AP324" s="1184" t="e">
        <f t="shared" si="55"/>
        <v>#REF!</v>
      </c>
      <c r="AQ324" s="307">
        <f t="shared" si="50"/>
        <v>0</v>
      </c>
      <c r="AR324" s="307" t="s">
        <v>308</v>
      </c>
    </row>
    <row r="325" spans="1:44" ht="15" customHeight="1">
      <c r="A325" s="150"/>
      <c r="B325" s="1603"/>
      <c r="C325" s="1633" t="s">
        <v>1091</v>
      </c>
      <c r="D325" s="1596"/>
      <c r="E325" s="1597"/>
      <c r="F325" s="139"/>
      <c r="H325" s="334"/>
      <c r="I325" s="334"/>
      <c r="J325" s="334"/>
      <c r="K325" s="334"/>
      <c r="L325" s="345"/>
      <c r="M325" s="334"/>
      <c r="N325" s="334"/>
      <c r="O325" s="334"/>
      <c r="P325" s="334"/>
      <c r="Q325" s="334"/>
      <c r="R325" s="334"/>
      <c r="S325" s="334"/>
      <c r="T325" s="334"/>
      <c r="U325" s="334"/>
      <c r="V325" s="334"/>
      <c r="W325" s="334"/>
      <c r="X325" s="1163"/>
      <c r="Y325" s="334"/>
      <c r="Z325" s="334"/>
      <c r="AA325" s="334"/>
      <c r="AB325" s="334"/>
      <c r="AC325" s="334"/>
      <c r="AD325" s="334"/>
      <c r="AE325" s="334"/>
      <c r="AF325" s="334"/>
      <c r="AG325" s="334"/>
      <c r="AH325" s="334"/>
      <c r="AI325" s="307" t="str">
        <f t="shared" si="52"/>
        <v/>
      </c>
      <c r="AJ325" s="307" t="str">
        <f t="shared" si="56"/>
        <v/>
      </c>
      <c r="AK325" s="307">
        <f t="shared" si="57"/>
        <v>1</v>
      </c>
      <c r="AM325" s="317">
        <f t="shared" si="51"/>
        <v>1</v>
      </c>
      <c r="AN325" s="317">
        <f t="shared" si="53"/>
        <v>0</v>
      </c>
      <c r="AO325" s="317">
        <f t="shared" si="54"/>
        <v>1</v>
      </c>
      <c r="AP325" s="1184" t="e">
        <f t="shared" si="55"/>
        <v>#REF!</v>
      </c>
      <c r="AQ325" s="307" t="str">
        <f t="shared" si="50"/>
        <v xml:space="preserve">3) Sutarties projekte ir atitinkamai sutartyje siūlome numatyti, kad pirkimo sutarties vykdymo metu PO tikrina atitikimą pasiūlyme nurodytiems įsipareigojimams, prašydama pateikti įsigytų medžiagų/mechanizmų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325" s="307" t="s">
        <v>308</v>
      </c>
    </row>
    <row r="326" spans="1:44" ht="15" customHeight="1">
      <c r="A326" s="150"/>
      <c r="B326" s="1603"/>
      <c r="C326" s="1644"/>
      <c r="D326" s="1598"/>
      <c r="E326" s="1599"/>
      <c r="F326" s="139"/>
      <c r="H326" s="334"/>
      <c r="I326" s="334"/>
      <c r="J326" s="334"/>
      <c r="K326" s="334"/>
      <c r="L326" s="345"/>
      <c r="M326" s="334"/>
      <c r="N326" s="334"/>
      <c r="O326" s="334"/>
      <c r="P326" s="334"/>
      <c r="Q326" s="334"/>
      <c r="R326" s="334"/>
      <c r="S326" s="334"/>
      <c r="T326" s="334"/>
      <c r="U326" s="334"/>
      <c r="V326" s="334"/>
      <c r="W326" s="334"/>
      <c r="X326" s="1163"/>
      <c r="Y326" s="334"/>
      <c r="Z326" s="334"/>
      <c r="AA326" s="334"/>
      <c r="AB326" s="334"/>
      <c r="AC326" s="334"/>
      <c r="AD326" s="334"/>
      <c r="AE326" s="334"/>
      <c r="AF326" s="334"/>
      <c r="AG326" s="334"/>
      <c r="AH326" s="334"/>
      <c r="AI326" s="307" t="str">
        <f t="shared" si="52"/>
        <v/>
      </c>
      <c r="AJ326" s="307" t="str">
        <f t="shared" si="56"/>
        <v/>
      </c>
      <c r="AK326" s="307">
        <f t="shared" si="57"/>
        <v>1</v>
      </c>
      <c r="AM326" s="317">
        <f t="shared" si="51"/>
        <v>1</v>
      </c>
      <c r="AN326" s="317">
        <f t="shared" si="53"/>
        <v>0</v>
      </c>
      <c r="AO326" s="317">
        <f t="shared" si="54"/>
        <v>1</v>
      </c>
      <c r="AP326" s="1184" t="e">
        <f t="shared" si="55"/>
        <v>#REF!</v>
      </c>
      <c r="AQ326" s="307">
        <f t="shared" si="50"/>
        <v>0</v>
      </c>
      <c r="AR326" s="307" t="s">
        <v>308</v>
      </c>
    </row>
    <row r="327" spans="1:44" ht="15" customHeight="1">
      <c r="A327" s="150"/>
      <c r="B327" s="1603"/>
      <c r="C327" s="1644"/>
      <c r="D327" s="1598"/>
      <c r="E327" s="1599"/>
      <c r="F327" s="139"/>
      <c r="H327" s="334"/>
      <c r="I327" s="334"/>
      <c r="J327" s="334"/>
      <c r="K327" s="334"/>
      <c r="L327" s="345"/>
      <c r="M327" s="334"/>
      <c r="N327" s="334"/>
      <c r="O327" s="334"/>
      <c r="P327" s="334"/>
      <c r="Q327" s="334"/>
      <c r="R327" s="334"/>
      <c r="S327" s="334"/>
      <c r="T327" s="334"/>
      <c r="U327" s="334"/>
      <c r="V327" s="334"/>
      <c r="W327" s="334"/>
      <c r="X327" s="1163"/>
      <c r="Y327" s="334"/>
      <c r="Z327" s="334"/>
      <c r="AA327" s="334"/>
      <c r="AB327" s="334"/>
      <c r="AC327" s="334"/>
      <c r="AD327" s="334"/>
      <c r="AE327" s="334"/>
      <c r="AF327" s="334"/>
      <c r="AG327" s="334"/>
      <c r="AH327" s="334"/>
      <c r="AI327" s="307" t="str">
        <f t="shared" si="52"/>
        <v/>
      </c>
      <c r="AJ327" s="307" t="str">
        <f t="shared" si="56"/>
        <v/>
      </c>
      <c r="AK327" s="307">
        <f t="shared" si="57"/>
        <v>1</v>
      </c>
      <c r="AM327" s="317">
        <f t="shared" si="51"/>
        <v>1</v>
      </c>
      <c r="AN327" s="317">
        <f t="shared" si="53"/>
        <v>0</v>
      </c>
      <c r="AO327" s="317">
        <f t="shared" si="54"/>
        <v>1</v>
      </c>
      <c r="AP327" s="1184" t="e">
        <f t="shared" si="55"/>
        <v>#REF!</v>
      </c>
      <c r="AQ327" s="307">
        <f t="shared" si="50"/>
        <v>0</v>
      </c>
      <c r="AR327" s="307" t="s">
        <v>308</v>
      </c>
    </row>
    <row r="328" spans="1:44" ht="30" customHeight="1">
      <c r="A328" s="150"/>
      <c r="B328" s="1603"/>
      <c r="C328" s="1645"/>
      <c r="D328" s="1600"/>
      <c r="E328" s="1601"/>
      <c r="F328" s="139"/>
      <c r="H328" s="334"/>
      <c r="I328" s="334"/>
      <c r="J328" s="334"/>
      <c r="K328" s="334"/>
      <c r="L328" s="345"/>
      <c r="M328" s="334"/>
      <c r="N328" s="334"/>
      <c r="O328" s="334"/>
      <c r="P328" s="334"/>
      <c r="Q328" s="334"/>
      <c r="R328" s="334"/>
      <c r="S328" s="334"/>
      <c r="T328" s="334"/>
      <c r="U328" s="334"/>
      <c r="V328" s="334"/>
      <c r="W328" s="334"/>
      <c r="X328" s="1163"/>
      <c r="Y328" s="334"/>
      <c r="Z328" s="334"/>
      <c r="AA328" s="334"/>
      <c r="AB328" s="334"/>
      <c r="AC328" s="334"/>
      <c r="AD328" s="334"/>
      <c r="AE328" s="334"/>
      <c r="AF328" s="334"/>
      <c r="AG328" s="334"/>
      <c r="AH328" s="334"/>
      <c r="AI328" s="307" t="str">
        <f t="shared" si="52"/>
        <v/>
      </c>
      <c r="AJ328" s="307" t="str">
        <f t="shared" si="56"/>
        <v/>
      </c>
      <c r="AK328" s="307">
        <f t="shared" si="57"/>
        <v>1</v>
      </c>
      <c r="AM328" s="317">
        <f t="shared" si="51"/>
        <v>1</v>
      </c>
      <c r="AN328" s="317">
        <f t="shared" si="53"/>
        <v>0</v>
      </c>
      <c r="AO328" s="317">
        <f t="shared" si="54"/>
        <v>1</v>
      </c>
      <c r="AP328" s="1184" t="e">
        <f t="shared" si="55"/>
        <v>#REF!</v>
      </c>
      <c r="AQ328" s="307">
        <f t="shared" si="50"/>
        <v>0</v>
      </c>
      <c r="AR328" s="307" t="s">
        <v>308</v>
      </c>
    </row>
    <row r="329" spans="1:44" s="343" customFormat="1" ht="15" customHeight="1">
      <c r="A329" s="207">
        <f>A304+1</f>
        <v>18</v>
      </c>
      <c r="B329" s="203" t="s">
        <v>298</v>
      </c>
      <c r="C329" s="1661" t="s">
        <v>585</v>
      </c>
      <c r="D329" s="1662"/>
      <c r="E329" s="1663"/>
      <c r="F329" s="204"/>
      <c r="G329" s="339"/>
      <c r="H329" s="339"/>
      <c r="I329" s="339"/>
      <c r="J329" s="339"/>
      <c r="K329" s="339"/>
      <c r="L329" s="339"/>
      <c r="M329" s="339"/>
      <c r="N329" s="339"/>
      <c r="O329" s="339"/>
      <c r="P329" s="339"/>
      <c r="Q329" s="339"/>
      <c r="R329" s="339"/>
      <c r="S329" s="339"/>
      <c r="T329" s="344"/>
      <c r="U329" s="344"/>
      <c r="V329" s="344"/>
      <c r="W329" s="339"/>
      <c r="X329" s="1165"/>
      <c r="Y329" s="339"/>
      <c r="Z329" s="339"/>
      <c r="AA329" s="339"/>
      <c r="AB329" s="339"/>
      <c r="AC329" s="339"/>
      <c r="AD329" s="339"/>
      <c r="AE329" s="339"/>
      <c r="AF329" s="339"/>
      <c r="AG329" s="339"/>
      <c r="AH329" s="339"/>
      <c r="AI329" s="307">
        <f t="shared" si="52"/>
        <v>19</v>
      </c>
      <c r="AJ329" s="307" t="b">
        <f t="shared" si="56"/>
        <v>0</v>
      </c>
      <c r="AK329" s="307">
        <f t="shared" si="57"/>
        <v>1</v>
      </c>
      <c r="AL329" s="289"/>
      <c r="AM329" s="317">
        <f t="shared" si="51"/>
        <v>0</v>
      </c>
      <c r="AN329" s="317">
        <f t="shared" si="53"/>
        <v>0</v>
      </c>
      <c r="AO329" s="317">
        <f t="shared" si="54"/>
        <v>1</v>
      </c>
      <c r="AP329" s="1184" t="e">
        <f t="shared" si="55"/>
        <v>#REF!</v>
      </c>
      <c r="AQ329" s="307" t="str">
        <f t="shared" si="50"/>
        <v>Keraminių plytelių kokybė</v>
      </c>
      <c r="AR329" s="307" t="s">
        <v>308</v>
      </c>
    </row>
    <row r="330" spans="1:44" s="292" customFormat="1" ht="15" customHeight="1">
      <c r="A330" s="1176"/>
      <c r="B330" s="1667" t="s">
        <v>152</v>
      </c>
      <c r="C330" s="1655" t="s">
        <v>584</v>
      </c>
      <c r="D330" s="1656"/>
      <c r="E330" s="1657"/>
      <c r="F330" s="148" t="str">
        <f>IF(AO329=1,"",IF(AJ329=TRUE,$AJ$4,""))</f>
        <v/>
      </c>
      <c r="G330" s="328"/>
      <c r="H330" s="328"/>
      <c r="I330" s="328"/>
      <c r="J330" s="328"/>
      <c r="K330" s="328"/>
      <c r="L330" s="335"/>
      <c r="M330" s="328"/>
      <c r="N330" s="328"/>
      <c r="O330" s="328"/>
      <c r="P330" s="328"/>
      <c r="Q330" s="328"/>
      <c r="R330" s="328"/>
      <c r="S330" s="328"/>
      <c r="T330" s="342"/>
      <c r="U330" s="342"/>
      <c r="V330" s="342"/>
      <c r="W330" s="328"/>
      <c r="X330" s="1162"/>
      <c r="Y330" s="328"/>
      <c r="Z330" s="328"/>
      <c r="AA330" s="328"/>
      <c r="AB330" s="328"/>
      <c r="AC330" s="328"/>
      <c r="AD330" s="328"/>
      <c r="AE330" s="328"/>
      <c r="AF330" s="328"/>
      <c r="AG330" s="328"/>
      <c r="AH330" s="328"/>
      <c r="AI330" s="307" t="str">
        <f t="shared" si="52"/>
        <v/>
      </c>
      <c r="AJ330" s="307" t="str">
        <f t="shared" si="56"/>
        <v/>
      </c>
      <c r="AK330" s="307">
        <f t="shared" si="57"/>
        <v>1</v>
      </c>
      <c r="AL330" s="289"/>
      <c r="AM330" s="317">
        <f t="shared" si="51"/>
        <v>1</v>
      </c>
      <c r="AN330" s="317">
        <f t="shared" si="53"/>
        <v>0</v>
      </c>
      <c r="AO330" s="317">
        <f t="shared" si="54"/>
        <v>1</v>
      </c>
      <c r="AP330" s="1184" t="e">
        <f t="shared" si="55"/>
        <v>#REF!</v>
      </c>
      <c r="AQ330" s="307" t="str">
        <f t="shared" ref="AQ330:AQ395" si="58">C330</f>
        <v xml:space="preserve">Kriterijus suteikia galimybę pasirinkti pasiūlymą pagal rangovo siūlomų keraminių plytelių kokybės savybes. Vertinant kokybę ir suteikiant jai svorį, rangovas skatinamas ieškoti optimalaus kainos ir kokybės santykio medžiagų ir nebijoti siūlyti kuo kokybiškesnių medžiagų darbams. </v>
      </c>
      <c r="AR330" s="307" t="s">
        <v>308</v>
      </c>
    </row>
    <row r="331" spans="1:44" ht="15" customHeight="1">
      <c r="A331" s="1175"/>
      <c r="B331" s="1668"/>
      <c r="C331" s="1664"/>
      <c r="D331" s="1665"/>
      <c r="E331" s="1666"/>
      <c r="F331" s="139"/>
      <c r="H331" s="334"/>
      <c r="I331" s="334"/>
      <c r="J331" s="334"/>
      <c r="K331" s="334"/>
      <c r="L331" s="345"/>
      <c r="M331" s="334"/>
      <c r="N331" s="334"/>
      <c r="O331" s="334"/>
      <c r="P331" s="334"/>
      <c r="Q331" s="334"/>
      <c r="R331" s="334"/>
      <c r="S331" s="334"/>
      <c r="T331" s="334"/>
      <c r="U331" s="334"/>
      <c r="V331" s="334"/>
      <c r="W331" s="334"/>
      <c r="X331" s="1163"/>
      <c r="Y331" s="334"/>
      <c r="Z331" s="334"/>
      <c r="AA331" s="334"/>
      <c r="AB331" s="334"/>
      <c r="AC331" s="334"/>
      <c r="AD331" s="334"/>
      <c r="AE331" s="334"/>
      <c r="AF331" s="334"/>
      <c r="AG331" s="334"/>
      <c r="AH331" s="334"/>
      <c r="AI331" s="307" t="str">
        <f t="shared" si="52"/>
        <v/>
      </c>
      <c r="AJ331" s="307" t="str">
        <f t="shared" si="56"/>
        <v/>
      </c>
      <c r="AK331" s="307">
        <f t="shared" si="57"/>
        <v>1</v>
      </c>
      <c r="AM331" s="317">
        <f t="shared" ref="AM331:AM394" si="59">IFERROR(INDEX($T$15:$V$39,MATCH(AQ331,$I$15:$I$39,0),$AQ$7),1)</f>
        <v>1</v>
      </c>
      <c r="AN331" s="317">
        <f t="shared" si="53"/>
        <v>0</v>
      </c>
      <c r="AO331" s="317">
        <f t="shared" si="54"/>
        <v>1</v>
      </c>
      <c r="AP331" s="1184" t="e">
        <f t="shared" si="55"/>
        <v>#REF!</v>
      </c>
      <c r="AQ331" s="307">
        <f t="shared" si="58"/>
        <v>0</v>
      </c>
      <c r="AR331" s="307" t="s">
        <v>308</v>
      </c>
    </row>
    <row r="332" spans="1:44" ht="15" customHeight="1">
      <c r="A332" s="1175"/>
      <c r="B332" s="1593"/>
      <c r="C332" s="1664"/>
      <c r="D332" s="1665"/>
      <c r="E332" s="1666"/>
      <c r="F332" s="139"/>
      <c r="H332" s="334"/>
      <c r="I332" s="334"/>
      <c r="J332" s="334"/>
      <c r="K332" s="334"/>
      <c r="L332" s="345"/>
      <c r="M332" s="334"/>
      <c r="N332" s="334"/>
      <c r="O332" s="334"/>
      <c r="P332" s="334"/>
      <c r="Q332" s="334"/>
      <c r="R332" s="334"/>
      <c r="S332" s="334"/>
      <c r="T332" s="334"/>
      <c r="U332" s="334"/>
      <c r="V332" s="334"/>
      <c r="W332" s="334"/>
      <c r="X332" s="1163"/>
      <c r="Y332" s="334"/>
      <c r="Z332" s="334"/>
      <c r="AA332" s="334"/>
      <c r="AB332" s="334"/>
      <c r="AC332" s="334"/>
      <c r="AD332" s="334"/>
      <c r="AE332" s="334"/>
      <c r="AF332" s="334"/>
      <c r="AG332" s="334"/>
      <c r="AH332" s="334"/>
      <c r="AI332" s="307" t="str">
        <f t="shared" ref="AI332:AI395" si="60">IFERROR(MATCH(AQ332,$I$15:$I$60,0),"")</f>
        <v/>
      </c>
      <c r="AJ332" s="307" t="str">
        <f t="shared" si="56"/>
        <v/>
      </c>
      <c r="AK332" s="307">
        <f t="shared" si="57"/>
        <v>1</v>
      </c>
      <c r="AM332" s="317">
        <f t="shared" si="59"/>
        <v>1</v>
      </c>
      <c r="AN332" s="317">
        <f t="shared" ref="AN332:AN395" si="61">IF(AM332=1,AN331,AM332)</f>
        <v>0</v>
      </c>
      <c r="AO332" s="317">
        <f t="shared" ref="AO332:AO395" si="62">IF(AN332=0,1,"")</f>
        <v>1</v>
      </c>
      <c r="AP332" s="1184" t="e">
        <f t="shared" ref="AP332:AP395" si="63">AP331+1</f>
        <v>#REF!</v>
      </c>
      <c r="AQ332" s="307">
        <f t="shared" si="58"/>
        <v>0</v>
      </c>
      <c r="AR332" s="307" t="s">
        <v>308</v>
      </c>
    </row>
    <row r="333" spans="1:44" ht="15" customHeight="1">
      <c r="A333" s="1175"/>
      <c r="B333" s="1593"/>
      <c r="C333" s="1669" t="s">
        <v>785</v>
      </c>
      <c r="D333" s="1670"/>
      <c r="E333" s="1671"/>
      <c r="F333" s="139"/>
      <c r="H333" s="334"/>
      <c r="I333" s="334"/>
      <c r="J333" s="334"/>
      <c r="K333" s="334"/>
      <c r="L333" s="345"/>
      <c r="M333" s="334"/>
      <c r="N333" s="334"/>
      <c r="O333" s="334"/>
      <c r="P333" s="334"/>
      <c r="Q333" s="334"/>
      <c r="R333" s="334"/>
      <c r="S333" s="334"/>
      <c r="T333" s="334"/>
      <c r="U333" s="334"/>
      <c r="V333" s="334"/>
      <c r="W333" s="334"/>
      <c r="X333" s="1163"/>
      <c r="Y333" s="334"/>
      <c r="Z333" s="334"/>
      <c r="AA333" s="334"/>
      <c r="AB333" s="334"/>
      <c r="AC333" s="334"/>
      <c r="AD333" s="334"/>
      <c r="AE333" s="334"/>
      <c r="AF333" s="334"/>
      <c r="AG333" s="334"/>
      <c r="AH333" s="334"/>
      <c r="AI333" s="307" t="str">
        <f t="shared" si="60"/>
        <v/>
      </c>
      <c r="AJ333" s="307" t="str">
        <f t="shared" si="56"/>
        <v/>
      </c>
      <c r="AK333" s="307">
        <f t="shared" si="57"/>
        <v>1</v>
      </c>
      <c r="AM333" s="317">
        <f t="shared" si="59"/>
        <v>1</v>
      </c>
      <c r="AN333" s="317">
        <f t="shared" si="61"/>
        <v>0</v>
      </c>
      <c r="AO333" s="317">
        <f t="shared" si="62"/>
        <v>1</v>
      </c>
      <c r="AP333" s="1184" t="e">
        <f t="shared" si="63"/>
        <v>#REF!</v>
      </c>
      <c r="AQ333" s="307" t="str">
        <f t="shared" si="58"/>
        <v>Kriterijaus vertinimui siūlomi subkriterijai:</v>
      </c>
      <c r="AR333" s="307" t="s">
        <v>308</v>
      </c>
    </row>
    <row r="334" spans="1:44" ht="15" customHeight="1">
      <c r="A334" s="1175"/>
      <c r="B334" s="1593"/>
      <c r="C334" s="1655" t="s">
        <v>800</v>
      </c>
      <c r="D334" s="1656"/>
      <c r="E334" s="1657"/>
      <c r="F334" s="139"/>
      <c r="H334" s="334"/>
      <c r="I334" s="334"/>
      <c r="J334" s="334"/>
      <c r="K334" s="334"/>
      <c r="L334" s="345"/>
      <c r="M334" s="334"/>
      <c r="N334" s="334"/>
      <c r="O334" s="334"/>
      <c r="P334" s="334"/>
      <c r="Q334" s="334"/>
      <c r="R334" s="334"/>
      <c r="S334" s="334"/>
      <c r="T334" s="334"/>
      <c r="U334" s="334"/>
      <c r="V334" s="334"/>
      <c r="W334" s="334"/>
      <c r="X334" s="1163"/>
      <c r="Y334" s="334"/>
      <c r="Z334" s="334"/>
      <c r="AA334" s="334"/>
      <c r="AB334" s="334"/>
      <c r="AC334" s="334"/>
      <c r="AD334" s="334"/>
      <c r="AE334" s="334"/>
      <c r="AF334" s="334"/>
      <c r="AG334" s="334"/>
      <c r="AH334" s="334"/>
      <c r="AI334" s="307" t="str">
        <f t="shared" si="60"/>
        <v/>
      </c>
      <c r="AJ334" s="307" t="str">
        <f t="shared" si="56"/>
        <v/>
      </c>
      <c r="AK334" s="307">
        <f t="shared" si="57"/>
        <v>1</v>
      </c>
      <c r="AM334" s="317">
        <f t="shared" si="59"/>
        <v>1</v>
      </c>
      <c r="AN334" s="317">
        <f t="shared" si="61"/>
        <v>0</v>
      </c>
      <c r="AO334" s="317">
        <f t="shared" si="62"/>
        <v>1</v>
      </c>
      <c r="AP334" s="1184" t="e">
        <f t="shared" si="63"/>
        <v>#REF!</v>
      </c>
      <c r="AQ334" s="307" t="str">
        <f t="shared" si="58"/>
        <v xml:space="preserve">1. Keraminių grindų plytelių trūkstamasis stipris (N). Vertinant šį subkriterijų, gaunamas tvirtesnis produktas. </v>
      </c>
      <c r="AR334" s="307" t="s">
        <v>308</v>
      </c>
    </row>
    <row r="335" spans="1:44" ht="15" customHeight="1">
      <c r="A335" s="1175"/>
      <c r="B335" s="1593"/>
      <c r="C335" s="1658"/>
      <c r="D335" s="1659"/>
      <c r="E335" s="1660"/>
      <c r="F335" s="139"/>
      <c r="H335" s="334"/>
      <c r="I335" s="334"/>
      <c r="J335" s="334"/>
      <c r="K335" s="334"/>
      <c r="L335" s="345"/>
      <c r="M335" s="334"/>
      <c r="N335" s="334"/>
      <c r="O335" s="334"/>
      <c r="P335" s="334"/>
      <c r="Q335" s="334"/>
      <c r="R335" s="334"/>
      <c r="S335" s="334"/>
      <c r="T335" s="334"/>
      <c r="U335" s="334"/>
      <c r="V335" s="334"/>
      <c r="W335" s="334"/>
      <c r="X335" s="1163"/>
      <c r="Y335" s="334"/>
      <c r="Z335" s="334"/>
      <c r="AA335" s="334"/>
      <c r="AB335" s="334"/>
      <c r="AC335" s="334"/>
      <c r="AD335" s="334"/>
      <c r="AE335" s="334"/>
      <c r="AF335" s="334"/>
      <c r="AG335" s="334"/>
      <c r="AH335" s="334"/>
      <c r="AI335" s="307" t="str">
        <f t="shared" si="60"/>
        <v/>
      </c>
      <c r="AJ335" s="307" t="str">
        <f t="shared" ref="AJ335:AJ398" si="64">IF(AI335="","",INDEX($Z$15:$Z$64,AI335,1))</f>
        <v/>
      </c>
      <c r="AK335" s="307">
        <f t="shared" ref="AK335:AK398" si="65">IF(AJ335="",AK334,IF(AJ335=FALSE,$AK$11,$AK$10))</f>
        <v>1</v>
      </c>
      <c r="AM335" s="317">
        <f t="shared" si="59"/>
        <v>1</v>
      </c>
      <c r="AN335" s="317">
        <f t="shared" si="61"/>
        <v>0</v>
      </c>
      <c r="AO335" s="317">
        <f t="shared" si="62"/>
        <v>1</v>
      </c>
      <c r="AP335" s="1184" t="e">
        <f t="shared" si="63"/>
        <v>#REF!</v>
      </c>
      <c r="AQ335" s="307">
        <f t="shared" si="58"/>
        <v>0</v>
      </c>
      <c r="AR335" s="307" t="s">
        <v>308</v>
      </c>
    </row>
    <row r="336" spans="1:44" ht="15" customHeight="1">
      <c r="A336" s="1175"/>
      <c r="B336" s="1593"/>
      <c r="C336" s="1655" t="s">
        <v>801</v>
      </c>
      <c r="D336" s="1656"/>
      <c r="E336" s="1657"/>
      <c r="F336" s="139"/>
      <c r="H336" s="334"/>
      <c r="I336" s="334"/>
      <c r="J336" s="334"/>
      <c r="K336" s="334"/>
      <c r="L336" s="345"/>
      <c r="M336" s="334"/>
      <c r="N336" s="334"/>
      <c r="O336" s="334"/>
      <c r="P336" s="334"/>
      <c r="Q336" s="334"/>
      <c r="R336" s="334"/>
      <c r="S336" s="334"/>
      <c r="T336" s="334"/>
      <c r="U336" s="334"/>
      <c r="V336" s="334"/>
      <c r="W336" s="334"/>
      <c r="X336" s="1163"/>
      <c r="Y336" s="334"/>
      <c r="Z336" s="334"/>
      <c r="AA336" s="334"/>
      <c r="AB336" s="334"/>
      <c r="AC336" s="334"/>
      <c r="AD336" s="334"/>
      <c r="AE336" s="334"/>
      <c r="AF336" s="334"/>
      <c r="AG336" s="334"/>
      <c r="AH336" s="334"/>
      <c r="AI336" s="307" t="str">
        <f t="shared" si="60"/>
        <v/>
      </c>
      <c r="AJ336" s="307" t="str">
        <f t="shared" si="64"/>
        <v/>
      </c>
      <c r="AK336" s="307">
        <f t="shared" si="65"/>
        <v>1</v>
      </c>
      <c r="AM336" s="317">
        <f t="shared" si="59"/>
        <v>1</v>
      </c>
      <c r="AN336" s="317">
        <f t="shared" si="61"/>
        <v>0</v>
      </c>
      <c r="AO336" s="317">
        <f t="shared" si="62"/>
        <v>1</v>
      </c>
      <c r="AP336" s="1184" t="e">
        <f t="shared" si="63"/>
        <v>#REF!</v>
      </c>
      <c r="AQ336" s="307" t="str">
        <f t="shared" si="58"/>
        <v xml:space="preserve">2. Keraminių grindų plytelių slidumas - kritinis kampas α  pagal A, B priedų testą, PTV57 ir PTV96 (švytuoklės testo reikšmė) pagal C priedo testą, slankiosios trinties koeficientas μ pagal D priedo testą. Vertinant šį subkriterijų, gaunamas mažiau slidus produktas. </v>
      </c>
      <c r="AR336" s="307" t="s">
        <v>308</v>
      </c>
    </row>
    <row r="337" spans="1:44" ht="33" customHeight="1">
      <c r="A337" s="1175"/>
      <c r="B337" s="1593"/>
      <c r="C337" s="1658"/>
      <c r="D337" s="1659"/>
      <c r="E337" s="1660"/>
      <c r="F337" s="139"/>
      <c r="H337" s="334"/>
      <c r="I337" s="334"/>
      <c r="J337" s="334"/>
      <c r="K337" s="334"/>
      <c r="L337" s="345"/>
      <c r="M337" s="334"/>
      <c r="N337" s="334"/>
      <c r="O337" s="334"/>
      <c r="P337" s="334"/>
      <c r="Q337" s="334"/>
      <c r="R337" s="334"/>
      <c r="S337" s="334"/>
      <c r="T337" s="334"/>
      <c r="U337" s="334"/>
      <c r="V337" s="334"/>
      <c r="W337" s="334"/>
      <c r="X337" s="1163"/>
      <c r="Y337" s="334"/>
      <c r="Z337" s="334"/>
      <c r="AA337" s="334"/>
      <c r="AB337" s="334"/>
      <c r="AC337" s="334"/>
      <c r="AD337" s="334"/>
      <c r="AE337" s="334"/>
      <c r="AF337" s="334"/>
      <c r="AG337" s="334"/>
      <c r="AH337" s="334"/>
      <c r="AI337" s="307" t="str">
        <f t="shared" si="60"/>
        <v/>
      </c>
      <c r="AJ337" s="307" t="str">
        <f t="shared" si="64"/>
        <v/>
      </c>
      <c r="AK337" s="307">
        <f t="shared" si="65"/>
        <v>1</v>
      </c>
      <c r="AM337" s="317">
        <f t="shared" si="59"/>
        <v>1</v>
      </c>
      <c r="AN337" s="317">
        <f t="shared" si="61"/>
        <v>0</v>
      </c>
      <c r="AO337" s="317">
        <f t="shared" si="62"/>
        <v>1</v>
      </c>
      <c r="AP337" s="1184" t="e">
        <f t="shared" si="63"/>
        <v>#REF!</v>
      </c>
      <c r="AQ337" s="307">
        <f t="shared" si="58"/>
        <v>0</v>
      </c>
      <c r="AR337" s="307" t="s">
        <v>308</v>
      </c>
    </row>
    <row r="338" spans="1:44" ht="15" customHeight="1">
      <c r="A338" s="1175"/>
      <c r="B338" s="1593"/>
      <c r="C338" s="1655" t="s">
        <v>802</v>
      </c>
      <c r="D338" s="1656"/>
      <c r="E338" s="1657"/>
      <c r="F338" s="139"/>
      <c r="H338" s="334"/>
      <c r="I338" s="334"/>
      <c r="J338" s="334"/>
      <c r="K338" s="334"/>
      <c r="L338" s="345"/>
      <c r="M338" s="334"/>
      <c r="N338" s="334"/>
      <c r="O338" s="334"/>
      <c r="P338" s="334"/>
      <c r="Q338" s="334"/>
      <c r="R338" s="334"/>
      <c r="S338" s="334"/>
      <c r="T338" s="334"/>
      <c r="U338" s="334"/>
      <c r="V338" s="334"/>
      <c r="W338" s="334"/>
      <c r="X338" s="1163"/>
      <c r="Y338" s="334"/>
      <c r="Z338" s="334"/>
      <c r="AA338" s="334"/>
      <c r="AB338" s="334"/>
      <c r="AC338" s="334"/>
      <c r="AD338" s="334"/>
      <c r="AE338" s="334"/>
      <c r="AF338" s="334"/>
      <c r="AG338" s="334"/>
      <c r="AH338" s="334"/>
      <c r="AI338" s="307" t="str">
        <f t="shared" si="60"/>
        <v/>
      </c>
      <c r="AJ338" s="307" t="str">
        <f t="shared" si="64"/>
        <v/>
      </c>
      <c r="AK338" s="307">
        <f t="shared" si="65"/>
        <v>1</v>
      </c>
      <c r="AM338" s="317">
        <f t="shared" si="59"/>
        <v>1</v>
      </c>
      <c r="AN338" s="317">
        <f t="shared" si="61"/>
        <v>0</v>
      </c>
      <c r="AO338" s="317">
        <f t="shared" si="62"/>
        <v>1</v>
      </c>
      <c r="AP338" s="1184" t="e">
        <f t="shared" si="63"/>
        <v>#REF!</v>
      </c>
      <c r="AQ338" s="307" t="str">
        <f t="shared" si="58"/>
        <v xml:space="preserve">5. Keraminių sienų plytelių sukibimo stipris (priekiba) (N/mm2) - (i) cementinių klijų, (ii) dispersinių klijų, (iii) reakcingųjų dervų klijų. Vertinant šį subkriterijų, gaunamas tvirčiau priklijuojamas produktas. </v>
      </c>
      <c r="AR338" s="307" t="s">
        <v>308</v>
      </c>
    </row>
    <row r="339" spans="1:44" ht="15" customHeight="1">
      <c r="A339" s="1175"/>
      <c r="B339" s="1594"/>
      <c r="C339" s="1658"/>
      <c r="D339" s="1659"/>
      <c r="E339" s="1660"/>
      <c r="F339" s="139"/>
      <c r="H339" s="334"/>
      <c r="I339" s="334"/>
      <c r="J339" s="334"/>
      <c r="K339" s="334"/>
      <c r="L339" s="345"/>
      <c r="M339" s="334"/>
      <c r="N339" s="334"/>
      <c r="O339" s="334"/>
      <c r="P339" s="334"/>
      <c r="Q339" s="334"/>
      <c r="R339" s="334"/>
      <c r="S339" s="334"/>
      <c r="T339" s="334"/>
      <c r="U339" s="334"/>
      <c r="V339" s="334"/>
      <c r="W339" s="334"/>
      <c r="X339" s="1163"/>
      <c r="Y339" s="334"/>
      <c r="Z339" s="334"/>
      <c r="AA339" s="334"/>
      <c r="AB339" s="334"/>
      <c r="AC339" s="334"/>
      <c r="AD339" s="334"/>
      <c r="AE339" s="334"/>
      <c r="AF339" s="334"/>
      <c r="AG339" s="334"/>
      <c r="AH339" s="334"/>
      <c r="AI339" s="307" t="str">
        <f t="shared" si="60"/>
        <v/>
      </c>
      <c r="AJ339" s="307" t="str">
        <f t="shared" si="64"/>
        <v/>
      </c>
      <c r="AK339" s="307">
        <f t="shared" si="65"/>
        <v>1</v>
      </c>
      <c r="AM339" s="317">
        <f t="shared" si="59"/>
        <v>1</v>
      </c>
      <c r="AN339" s="317">
        <f t="shared" si="61"/>
        <v>0</v>
      </c>
      <c r="AO339" s="317">
        <f t="shared" si="62"/>
        <v>1</v>
      </c>
      <c r="AP339" s="1184" t="e">
        <f t="shared" si="63"/>
        <v>#REF!</v>
      </c>
      <c r="AQ339" s="307">
        <f t="shared" si="58"/>
        <v>0</v>
      </c>
      <c r="AR339" s="307" t="s">
        <v>308</v>
      </c>
    </row>
    <row r="340" spans="1:44" ht="15" customHeight="1">
      <c r="A340" s="153"/>
      <c r="B340" s="1602" t="s">
        <v>149</v>
      </c>
      <c r="C340" s="1605" t="s">
        <v>299</v>
      </c>
      <c r="D340" s="1605"/>
      <c r="E340" s="1597"/>
      <c r="F340" s="139"/>
      <c r="H340" s="334"/>
      <c r="I340" s="334"/>
      <c r="J340" s="334"/>
      <c r="K340" s="334"/>
      <c r="L340" s="345"/>
      <c r="M340" s="334"/>
      <c r="N340" s="334"/>
      <c r="O340" s="334"/>
      <c r="P340" s="334"/>
      <c r="Q340" s="334"/>
      <c r="R340" s="334"/>
      <c r="S340" s="334"/>
      <c r="T340" s="334"/>
      <c r="U340" s="334"/>
      <c r="V340" s="334"/>
      <c r="W340" s="334"/>
      <c r="X340" s="1163"/>
      <c r="Y340" s="334"/>
      <c r="Z340" s="334"/>
      <c r="AA340" s="334"/>
      <c r="AB340" s="334"/>
      <c r="AC340" s="334"/>
      <c r="AD340" s="334"/>
      <c r="AE340" s="334"/>
      <c r="AF340" s="334"/>
      <c r="AG340" s="334"/>
      <c r="AH340" s="334"/>
      <c r="AI340" s="307" t="str">
        <f t="shared" si="60"/>
        <v/>
      </c>
      <c r="AJ340" s="307" t="str">
        <f t="shared" si="64"/>
        <v/>
      </c>
      <c r="AK340" s="307">
        <f t="shared" si="65"/>
        <v>1</v>
      </c>
      <c r="AM340" s="317">
        <f t="shared" si="59"/>
        <v>1</v>
      </c>
      <c r="AN340" s="317">
        <f t="shared" si="61"/>
        <v>0</v>
      </c>
      <c r="AO340" s="317">
        <f t="shared" si="62"/>
        <v>1</v>
      </c>
      <c r="AP340" s="1184" t="e">
        <f t="shared" si="63"/>
        <v>#REF!</v>
      </c>
      <c r="AQ340" s="307" t="str">
        <f t="shared" si="58"/>
        <v xml:space="preserve">1) Pasirinkimas: </v>
      </c>
      <c r="AR340" s="307" t="s">
        <v>308</v>
      </c>
    </row>
    <row r="341" spans="1:44" ht="15" customHeight="1">
      <c r="A341" s="150"/>
      <c r="B341" s="1603"/>
      <c r="C341" s="1598" t="s">
        <v>972</v>
      </c>
      <c r="D341" s="1598"/>
      <c r="E341" s="1599"/>
      <c r="F341" s="139"/>
      <c r="H341" s="334"/>
      <c r="I341" s="334"/>
      <c r="J341" s="334"/>
      <c r="K341" s="334"/>
      <c r="L341" s="345"/>
      <c r="M341" s="334"/>
      <c r="N341" s="334"/>
      <c r="O341" s="334"/>
      <c r="P341" s="334"/>
      <c r="Q341" s="334"/>
      <c r="R341" s="334"/>
      <c r="S341" s="334"/>
      <c r="T341" s="334"/>
      <c r="U341" s="334"/>
      <c r="V341" s="334"/>
      <c r="W341" s="334"/>
      <c r="X341" s="1163"/>
      <c r="Y341" s="334"/>
      <c r="Z341" s="334"/>
      <c r="AA341" s="334"/>
      <c r="AB341" s="334"/>
      <c r="AC341" s="334"/>
      <c r="AD341" s="334"/>
      <c r="AE341" s="334"/>
      <c r="AF341" s="334"/>
      <c r="AG341" s="334"/>
      <c r="AH341" s="334"/>
      <c r="AI341" s="307" t="str">
        <f t="shared" si="60"/>
        <v/>
      </c>
      <c r="AJ341" s="307" t="str">
        <f t="shared" si="64"/>
        <v/>
      </c>
      <c r="AK341" s="307">
        <f t="shared" si="65"/>
        <v>1</v>
      </c>
      <c r="AM341" s="317">
        <f t="shared" si="59"/>
        <v>1</v>
      </c>
      <c r="AN341" s="317">
        <f t="shared" si="61"/>
        <v>0</v>
      </c>
      <c r="AO341" s="317">
        <f t="shared" si="62"/>
        <v>1</v>
      </c>
      <c r="AP341" s="1184" t="e">
        <f t="shared" si="63"/>
        <v>#REF!</v>
      </c>
      <c r="AQ341" s="307" t="str">
        <f t="shared" si="58"/>
        <v>PO galėtų ir turėtų rinktis šį kriterijų ir atitinkamai suteikti lyginamuosius svorius pagal prioritetą: 1) kai techninis projektas, įtrauktas į pirkimo dokumentus, leidžia tai daryti, t. 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341" s="307" t="s">
        <v>308</v>
      </c>
    </row>
    <row r="342" spans="1:44" ht="15" customHeight="1">
      <c r="A342" s="150"/>
      <c r="B342" s="1603"/>
      <c r="C342" s="1598"/>
      <c r="D342" s="1598"/>
      <c r="E342" s="1599"/>
      <c r="F342" s="139"/>
      <c r="H342" s="334"/>
      <c r="I342" s="334"/>
      <c r="J342" s="334"/>
      <c r="K342" s="334"/>
      <c r="L342" s="345"/>
      <c r="M342" s="334"/>
      <c r="N342" s="334"/>
      <c r="O342" s="334"/>
      <c r="P342" s="334"/>
      <c r="Q342" s="334"/>
      <c r="R342" s="334"/>
      <c r="S342" s="334"/>
      <c r="T342" s="334"/>
      <c r="U342" s="334"/>
      <c r="V342" s="334"/>
      <c r="W342" s="334"/>
      <c r="X342" s="1163"/>
      <c r="Y342" s="334"/>
      <c r="Z342" s="334"/>
      <c r="AA342" s="334"/>
      <c r="AB342" s="334"/>
      <c r="AC342" s="334"/>
      <c r="AD342" s="334"/>
      <c r="AE342" s="334"/>
      <c r="AF342" s="334"/>
      <c r="AG342" s="334"/>
      <c r="AH342" s="334"/>
      <c r="AI342" s="307" t="str">
        <f t="shared" si="60"/>
        <v/>
      </c>
      <c r="AJ342" s="307" t="str">
        <f t="shared" si="64"/>
        <v/>
      </c>
      <c r="AK342" s="307">
        <f t="shared" si="65"/>
        <v>1</v>
      </c>
      <c r="AM342" s="317">
        <f t="shared" si="59"/>
        <v>1</v>
      </c>
      <c r="AN342" s="317">
        <f t="shared" si="61"/>
        <v>0</v>
      </c>
      <c r="AO342" s="317">
        <f t="shared" si="62"/>
        <v>1</v>
      </c>
      <c r="AP342" s="1184" t="e">
        <f t="shared" si="63"/>
        <v>#REF!</v>
      </c>
      <c r="AQ342" s="307">
        <f t="shared" si="58"/>
        <v>0</v>
      </c>
      <c r="AR342" s="307" t="s">
        <v>308</v>
      </c>
    </row>
    <row r="343" spans="1:44" ht="15" customHeight="1">
      <c r="A343" s="150"/>
      <c r="B343" s="1603"/>
      <c r="C343" s="1598"/>
      <c r="D343" s="1598"/>
      <c r="E343" s="1599"/>
      <c r="F343" s="139"/>
      <c r="H343" s="334"/>
      <c r="I343" s="334"/>
      <c r="J343" s="334"/>
      <c r="K343" s="334"/>
      <c r="L343" s="345"/>
      <c r="M343" s="334"/>
      <c r="N343" s="334"/>
      <c r="O343" s="334"/>
      <c r="P343" s="334"/>
      <c r="Q343" s="334"/>
      <c r="R343" s="334"/>
      <c r="S343" s="334"/>
      <c r="T343" s="334"/>
      <c r="U343" s="334"/>
      <c r="V343" s="334"/>
      <c r="W343" s="334"/>
      <c r="X343" s="1163"/>
      <c r="Y343" s="334"/>
      <c r="Z343" s="334"/>
      <c r="AA343" s="334"/>
      <c r="AB343" s="334"/>
      <c r="AC343" s="334"/>
      <c r="AD343" s="334"/>
      <c r="AE343" s="334"/>
      <c r="AF343" s="334"/>
      <c r="AG343" s="334"/>
      <c r="AH343" s="334"/>
      <c r="AI343" s="307" t="str">
        <f t="shared" si="60"/>
        <v/>
      </c>
      <c r="AJ343" s="307" t="str">
        <f t="shared" si="64"/>
        <v/>
      </c>
      <c r="AK343" s="307">
        <f t="shared" si="65"/>
        <v>1</v>
      </c>
      <c r="AM343" s="317">
        <f t="shared" si="59"/>
        <v>1</v>
      </c>
      <c r="AN343" s="317">
        <f t="shared" si="61"/>
        <v>0</v>
      </c>
      <c r="AO343" s="317">
        <f t="shared" si="62"/>
        <v>1</v>
      </c>
      <c r="AP343" s="1184" t="e">
        <f t="shared" si="63"/>
        <v>#REF!</v>
      </c>
      <c r="AQ343" s="307">
        <f t="shared" si="58"/>
        <v>0</v>
      </c>
      <c r="AR343" s="307" t="s">
        <v>308</v>
      </c>
    </row>
    <row r="344" spans="1:44" ht="30" customHeight="1">
      <c r="A344" s="150"/>
      <c r="B344" s="1603"/>
      <c r="C344" s="1600"/>
      <c r="D344" s="1600"/>
      <c r="E344" s="1601"/>
      <c r="F344" s="139"/>
      <c r="H344" s="334"/>
      <c r="I344" s="334"/>
      <c r="J344" s="334"/>
      <c r="K344" s="334"/>
      <c r="L344" s="345"/>
      <c r="M344" s="334"/>
      <c r="N344" s="334"/>
      <c r="O344" s="334"/>
      <c r="P344" s="334"/>
      <c r="Q344" s="334"/>
      <c r="R344" s="334"/>
      <c r="S344" s="334"/>
      <c r="T344" s="334"/>
      <c r="U344" s="334"/>
      <c r="V344" s="334"/>
      <c r="W344" s="334"/>
      <c r="X344" s="1163"/>
      <c r="Y344" s="334"/>
      <c r="Z344" s="334"/>
      <c r="AA344" s="334"/>
      <c r="AB344" s="334"/>
      <c r="AC344" s="334"/>
      <c r="AD344" s="334"/>
      <c r="AE344" s="334"/>
      <c r="AF344" s="334"/>
      <c r="AG344" s="334"/>
      <c r="AH344" s="334"/>
      <c r="AI344" s="307" t="str">
        <f t="shared" si="60"/>
        <v/>
      </c>
      <c r="AJ344" s="307" t="str">
        <f t="shared" si="64"/>
        <v/>
      </c>
      <c r="AK344" s="307">
        <f t="shared" si="65"/>
        <v>1</v>
      </c>
      <c r="AM344" s="317">
        <f t="shared" si="59"/>
        <v>1</v>
      </c>
      <c r="AN344" s="317">
        <f t="shared" si="61"/>
        <v>0</v>
      </c>
      <c r="AO344" s="317">
        <f t="shared" si="62"/>
        <v>1</v>
      </c>
      <c r="AP344" s="1184" t="e">
        <f t="shared" si="63"/>
        <v>#REF!</v>
      </c>
      <c r="AQ344" s="307">
        <f t="shared" si="58"/>
        <v>0</v>
      </c>
      <c r="AR344" s="307" t="s">
        <v>308</v>
      </c>
    </row>
    <row r="345" spans="1:44" ht="15" customHeight="1">
      <c r="A345" s="150"/>
      <c r="B345" s="1603"/>
      <c r="C345" s="1633" t="s">
        <v>803</v>
      </c>
      <c r="D345" s="1596"/>
      <c r="E345" s="1597"/>
      <c r="F345" s="139"/>
      <c r="H345" s="334"/>
      <c r="I345" s="334"/>
      <c r="J345" s="334"/>
      <c r="K345" s="334"/>
      <c r="L345" s="345"/>
      <c r="M345" s="334"/>
      <c r="N345" s="334"/>
      <c r="O345" s="334"/>
      <c r="P345" s="334"/>
      <c r="Q345" s="334"/>
      <c r="R345" s="334"/>
      <c r="S345" s="334"/>
      <c r="T345" s="334"/>
      <c r="U345" s="334"/>
      <c r="V345" s="334"/>
      <c r="W345" s="334"/>
      <c r="X345" s="1163"/>
      <c r="Y345" s="334"/>
      <c r="Z345" s="334"/>
      <c r="AA345" s="334"/>
      <c r="AB345" s="334"/>
      <c r="AC345" s="334"/>
      <c r="AD345" s="334"/>
      <c r="AE345" s="334"/>
      <c r="AF345" s="334"/>
      <c r="AG345" s="334"/>
      <c r="AH345" s="334"/>
      <c r="AI345" s="307" t="str">
        <f t="shared" si="60"/>
        <v/>
      </c>
      <c r="AJ345" s="307" t="str">
        <f t="shared" si="64"/>
        <v/>
      </c>
      <c r="AK345" s="307">
        <f t="shared" si="65"/>
        <v>1</v>
      </c>
      <c r="AM345" s="317">
        <f t="shared" si="59"/>
        <v>1</v>
      </c>
      <c r="AN345" s="317">
        <f t="shared" si="61"/>
        <v>0</v>
      </c>
      <c r="AO345" s="317">
        <f t="shared" si="62"/>
        <v>1</v>
      </c>
      <c r="AP345" s="1184" t="e">
        <f t="shared" si="63"/>
        <v>#REF!</v>
      </c>
      <c r="AQ345" s="307" t="str">
        <f t="shared" si="58"/>
        <v>2) Rengiant šio kriterijaus subkriterijus rekomenduojame vadovautis Lietuvos standartu LST EN 14411:2016. Statybos produkto kokybę apibrėžia jo eksploatacinės savybės, kurios yra susijusios su atitinkamomis esminėmis charakteristikomis, ir yra išreikštos lygiais, klasėmis ar aprašymais. Rekomenduojama vertinti klases, jei yra suteiktos, arba konkrečias reikšmes.</v>
      </c>
      <c r="AR345" s="307" t="s">
        <v>308</v>
      </c>
    </row>
    <row r="346" spans="1:44" ht="15" customHeight="1">
      <c r="A346" s="150"/>
      <c r="B346" s="1603"/>
      <c r="C346" s="1644"/>
      <c r="D346" s="1598"/>
      <c r="E346" s="1599"/>
      <c r="F346" s="139"/>
      <c r="H346" s="334"/>
      <c r="I346" s="334"/>
      <c r="J346" s="334"/>
      <c r="K346" s="334"/>
      <c r="L346" s="345"/>
      <c r="M346" s="334"/>
      <c r="N346" s="334"/>
      <c r="O346" s="334"/>
      <c r="P346" s="334"/>
      <c r="Q346" s="334"/>
      <c r="R346" s="334"/>
      <c r="S346" s="334"/>
      <c r="T346" s="334"/>
      <c r="U346" s="334"/>
      <c r="V346" s="334"/>
      <c r="W346" s="334"/>
      <c r="X346" s="1163"/>
      <c r="Y346" s="334"/>
      <c r="Z346" s="334"/>
      <c r="AA346" s="334"/>
      <c r="AB346" s="334"/>
      <c r="AC346" s="334"/>
      <c r="AD346" s="334"/>
      <c r="AE346" s="334"/>
      <c r="AF346" s="334"/>
      <c r="AG346" s="334"/>
      <c r="AH346" s="334"/>
      <c r="AI346" s="307" t="str">
        <f t="shared" si="60"/>
        <v/>
      </c>
      <c r="AJ346" s="307" t="str">
        <f t="shared" si="64"/>
        <v/>
      </c>
      <c r="AK346" s="307">
        <f t="shared" si="65"/>
        <v>1</v>
      </c>
      <c r="AM346" s="317">
        <f t="shared" si="59"/>
        <v>1</v>
      </c>
      <c r="AN346" s="317">
        <f t="shared" si="61"/>
        <v>0</v>
      </c>
      <c r="AO346" s="317">
        <f t="shared" si="62"/>
        <v>1</v>
      </c>
      <c r="AP346" s="1184" t="e">
        <f t="shared" si="63"/>
        <v>#REF!</v>
      </c>
      <c r="AQ346" s="307">
        <f t="shared" si="58"/>
        <v>0</v>
      </c>
      <c r="AR346" s="307" t="s">
        <v>308</v>
      </c>
    </row>
    <row r="347" spans="1:44" ht="30" customHeight="1">
      <c r="A347" s="150"/>
      <c r="B347" s="1603"/>
      <c r="C347" s="1645"/>
      <c r="D347" s="1600"/>
      <c r="E347" s="1601"/>
      <c r="F347" s="139"/>
      <c r="H347" s="334"/>
      <c r="I347" s="334"/>
      <c r="J347" s="334"/>
      <c r="K347" s="334"/>
      <c r="L347" s="345"/>
      <c r="M347" s="334"/>
      <c r="N347" s="334"/>
      <c r="O347" s="334"/>
      <c r="P347" s="334"/>
      <c r="Q347" s="334"/>
      <c r="R347" s="334"/>
      <c r="S347" s="334"/>
      <c r="T347" s="334"/>
      <c r="U347" s="334"/>
      <c r="V347" s="334"/>
      <c r="W347" s="334"/>
      <c r="X347" s="1163"/>
      <c r="Y347" s="334"/>
      <c r="Z347" s="334"/>
      <c r="AA347" s="334"/>
      <c r="AB347" s="334"/>
      <c r="AC347" s="334"/>
      <c r="AD347" s="334"/>
      <c r="AE347" s="334"/>
      <c r="AF347" s="334"/>
      <c r="AG347" s="334"/>
      <c r="AH347" s="334"/>
      <c r="AI347" s="307" t="str">
        <f t="shared" si="60"/>
        <v/>
      </c>
      <c r="AJ347" s="307" t="str">
        <f t="shared" si="64"/>
        <v/>
      </c>
      <c r="AK347" s="307">
        <f t="shared" si="65"/>
        <v>1</v>
      </c>
      <c r="AM347" s="317">
        <f t="shared" si="59"/>
        <v>1</v>
      </c>
      <c r="AN347" s="317">
        <f t="shared" si="61"/>
        <v>0</v>
      </c>
      <c r="AO347" s="317">
        <f t="shared" si="62"/>
        <v>1</v>
      </c>
      <c r="AP347" s="1184" t="e">
        <f t="shared" si="63"/>
        <v>#REF!</v>
      </c>
      <c r="AQ347" s="307">
        <f t="shared" si="58"/>
        <v>0</v>
      </c>
      <c r="AR347" s="307" t="s">
        <v>308</v>
      </c>
    </row>
    <row r="348" spans="1:44" ht="15" customHeight="1">
      <c r="A348" s="150"/>
      <c r="B348" s="1603"/>
      <c r="C348" s="1633" t="s">
        <v>1092</v>
      </c>
      <c r="D348" s="1596"/>
      <c r="E348" s="1597"/>
      <c r="F348" s="139"/>
      <c r="H348" s="334"/>
      <c r="I348" s="334"/>
      <c r="J348" s="334"/>
      <c r="K348" s="334"/>
      <c r="L348" s="345"/>
      <c r="M348" s="334"/>
      <c r="N348" s="334"/>
      <c r="O348" s="334"/>
      <c r="P348" s="334"/>
      <c r="Q348" s="334"/>
      <c r="R348" s="334"/>
      <c r="S348" s="334"/>
      <c r="T348" s="334"/>
      <c r="U348" s="334"/>
      <c r="V348" s="334"/>
      <c r="W348" s="334"/>
      <c r="X348" s="1163"/>
      <c r="Y348" s="334"/>
      <c r="Z348" s="334"/>
      <c r="AA348" s="334"/>
      <c r="AB348" s="334"/>
      <c r="AC348" s="334"/>
      <c r="AD348" s="334"/>
      <c r="AE348" s="334"/>
      <c r="AF348" s="334"/>
      <c r="AG348" s="334"/>
      <c r="AH348" s="334"/>
      <c r="AI348" s="307" t="str">
        <f t="shared" si="60"/>
        <v/>
      </c>
      <c r="AJ348" s="307" t="str">
        <f t="shared" si="64"/>
        <v/>
      </c>
      <c r="AK348" s="307">
        <f t="shared" si="65"/>
        <v>1</v>
      </c>
      <c r="AM348" s="317">
        <f t="shared" si="59"/>
        <v>1</v>
      </c>
      <c r="AN348" s="317">
        <f t="shared" si="61"/>
        <v>0</v>
      </c>
      <c r="AO348" s="317">
        <f t="shared" si="62"/>
        <v>1</v>
      </c>
      <c r="AP348" s="1184" t="e">
        <f t="shared" si="63"/>
        <v>#REF!</v>
      </c>
      <c r="AQ348" s="307" t="str">
        <f t="shared" si="58"/>
        <v xml:space="preserve">3)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348" s="307" t="s">
        <v>308</v>
      </c>
    </row>
    <row r="349" spans="1:44" ht="15" customHeight="1">
      <c r="A349" s="150"/>
      <c r="B349" s="1603"/>
      <c r="C349" s="1644"/>
      <c r="D349" s="1598"/>
      <c r="E349" s="1599"/>
      <c r="F349" s="139"/>
      <c r="H349" s="334"/>
      <c r="I349" s="334"/>
      <c r="J349" s="334"/>
      <c r="K349" s="334"/>
      <c r="L349" s="345"/>
      <c r="M349" s="334"/>
      <c r="N349" s="334"/>
      <c r="O349" s="334"/>
      <c r="P349" s="334"/>
      <c r="Q349" s="334"/>
      <c r="R349" s="334"/>
      <c r="S349" s="334"/>
      <c r="T349" s="334"/>
      <c r="U349" s="334"/>
      <c r="V349" s="334"/>
      <c r="W349" s="334"/>
      <c r="X349" s="1163"/>
      <c r="Y349" s="334"/>
      <c r="Z349" s="334"/>
      <c r="AA349" s="334"/>
      <c r="AB349" s="334"/>
      <c r="AC349" s="334"/>
      <c r="AD349" s="334"/>
      <c r="AE349" s="334"/>
      <c r="AF349" s="334"/>
      <c r="AG349" s="334"/>
      <c r="AH349" s="334"/>
      <c r="AI349" s="307" t="str">
        <f t="shared" si="60"/>
        <v/>
      </c>
      <c r="AJ349" s="307" t="str">
        <f t="shared" si="64"/>
        <v/>
      </c>
      <c r="AK349" s="307">
        <f t="shared" si="65"/>
        <v>1</v>
      </c>
      <c r="AM349" s="317">
        <f t="shared" si="59"/>
        <v>1</v>
      </c>
      <c r="AN349" s="317">
        <f t="shared" si="61"/>
        <v>0</v>
      </c>
      <c r="AO349" s="317">
        <f t="shared" si="62"/>
        <v>1</v>
      </c>
      <c r="AP349" s="1184" t="e">
        <f t="shared" si="63"/>
        <v>#REF!</v>
      </c>
      <c r="AQ349" s="307">
        <f t="shared" si="58"/>
        <v>0</v>
      </c>
      <c r="AR349" s="307" t="s">
        <v>308</v>
      </c>
    </row>
    <row r="350" spans="1:44" ht="15" customHeight="1">
      <c r="A350" s="150"/>
      <c r="B350" s="1603"/>
      <c r="C350" s="1644"/>
      <c r="D350" s="1598"/>
      <c r="E350" s="1599"/>
      <c r="F350" s="139"/>
      <c r="H350" s="334"/>
      <c r="I350" s="334"/>
      <c r="J350" s="334"/>
      <c r="K350" s="334"/>
      <c r="L350" s="345"/>
      <c r="M350" s="334"/>
      <c r="N350" s="334"/>
      <c r="O350" s="334"/>
      <c r="P350" s="334"/>
      <c r="Q350" s="334"/>
      <c r="R350" s="334"/>
      <c r="S350" s="334"/>
      <c r="T350" s="334"/>
      <c r="U350" s="334"/>
      <c r="V350" s="334"/>
      <c r="W350" s="334"/>
      <c r="X350" s="1163"/>
      <c r="Y350" s="334"/>
      <c r="Z350" s="334"/>
      <c r="AA350" s="334"/>
      <c r="AB350" s="334"/>
      <c r="AC350" s="334"/>
      <c r="AD350" s="334"/>
      <c r="AE350" s="334"/>
      <c r="AF350" s="334"/>
      <c r="AG350" s="334"/>
      <c r="AH350" s="334"/>
      <c r="AI350" s="307" t="str">
        <f t="shared" si="60"/>
        <v/>
      </c>
      <c r="AJ350" s="307" t="str">
        <f t="shared" si="64"/>
        <v/>
      </c>
      <c r="AK350" s="307">
        <f t="shared" si="65"/>
        <v>1</v>
      </c>
      <c r="AM350" s="317">
        <f t="shared" si="59"/>
        <v>1</v>
      </c>
      <c r="AN350" s="317">
        <f t="shared" si="61"/>
        <v>0</v>
      </c>
      <c r="AO350" s="317">
        <f t="shared" si="62"/>
        <v>1</v>
      </c>
      <c r="AP350" s="1184" t="e">
        <f t="shared" si="63"/>
        <v>#REF!</v>
      </c>
      <c r="AQ350" s="307">
        <f t="shared" si="58"/>
        <v>0</v>
      </c>
      <c r="AR350" s="307" t="s">
        <v>308</v>
      </c>
    </row>
    <row r="351" spans="1:44" ht="32.25" customHeight="1">
      <c r="A351" s="150"/>
      <c r="B351" s="1603"/>
      <c r="C351" s="1645"/>
      <c r="D351" s="1600"/>
      <c r="E351" s="1601"/>
      <c r="F351" s="139"/>
      <c r="H351" s="334"/>
      <c r="I351" s="334"/>
      <c r="J351" s="334"/>
      <c r="K351" s="334"/>
      <c r="L351" s="345"/>
      <c r="M351" s="334"/>
      <c r="N351" s="334"/>
      <c r="O351" s="334"/>
      <c r="P351" s="334"/>
      <c r="Q351" s="334"/>
      <c r="R351" s="334"/>
      <c r="S351" s="334"/>
      <c r="T351" s="334"/>
      <c r="U351" s="334"/>
      <c r="V351" s="334"/>
      <c r="W351" s="334"/>
      <c r="X351" s="1163"/>
      <c r="Y351" s="334"/>
      <c r="Z351" s="334"/>
      <c r="AA351" s="334"/>
      <c r="AB351" s="334"/>
      <c r="AC351" s="334"/>
      <c r="AD351" s="334"/>
      <c r="AE351" s="334"/>
      <c r="AF351" s="334"/>
      <c r="AG351" s="334"/>
      <c r="AH351" s="334"/>
      <c r="AI351" s="307" t="str">
        <f t="shared" si="60"/>
        <v/>
      </c>
      <c r="AJ351" s="307" t="str">
        <f t="shared" si="64"/>
        <v/>
      </c>
      <c r="AK351" s="307">
        <f t="shared" si="65"/>
        <v>1</v>
      </c>
      <c r="AM351" s="317">
        <f t="shared" si="59"/>
        <v>1</v>
      </c>
      <c r="AN351" s="317">
        <f t="shared" si="61"/>
        <v>0</v>
      </c>
      <c r="AO351" s="317">
        <f t="shared" si="62"/>
        <v>1</v>
      </c>
      <c r="AP351" s="1184" t="e">
        <f t="shared" si="63"/>
        <v>#REF!</v>
      </c>
      <c r="AQ351" s="307">
        <f t="shared" si="58"/>
        <v>0</v>
      </c>
      <c r="AR351" s="307" t="s">
        <v>308</v>
      </c>
    </row>
    <row r="352" spans="1:44" s="343" customFormat="1" ht="15" customHeight="1">
      <c r="A352" s="207">
        <f>A329+1</f>
        <v>19</v>
      </c>
      <c r="B352" s="203" t="s">
        <v>298</v>
      </c>
      <c r="C352" s="1661" t="s">
        <v>558</v>
      </c>
      <c r="D352" s="1662"/>
      <c r="E352" s="1663"/>
      <c r="F352" s="204"/>
      <c r="G352" s="339"/>
      <c r="H352" s="339"/>
      <c r="I352" s="339"/>
      <c r="J352" s="339"/>
      <c r="K352" s="339"/>
      <c r="L352" s="339"/>
      <c r="M352" s="339"/>
      <c r="N352" s="339"/>
      <c r="O352" s="339"/>
      <c r="P352" s="339"/>
      <c r="Q352" s="339"/>
      <c r="R352" s="339"/>
      <c r="S352" s="339"/>
      <c r="T352" s="344"/>
      <c r="U352" s="344"/>
      <c r="V352" s="344"/>
      <c r="W352" s="339"/>
      <c r="X352" s="1165"/>
      <c r="Y352" s="339"/>
      <c r="Z352" s="339"/>
      <c r="AA352" s="339"/>
      <c r="AB352" s="339"/>
      <c r="AC352" s="339"/>
      <c r="AD352" s="339"/>
      <c r="AE352" s="339"/>
      <c r="AF352" s="339"/>
      <c r="AG352" s="339"/>
      <c r="AH352" s="339"/>
      <c r="AI352" s="307">
        <f t="shared" si="60"/>
        <v>20</v>
      </c>
      <c r="AJ352" s="307" t="b">
        <f t="shared" si="64"/>
        <v>0</v>
      </c>
      <c r="AK352" s="307">
        <f t="shared" si="65"/>
        <v>1</v>
      </c>
      <c r="AL352" s="289"/>
      <c r="AM352" s="317">
        <f t="shared" si="59"/>
        <v>0</v>
      </c>
      <c r="AN352" s="317">
        <f t="shared" si="61"/>
        <v>0</v>
      </c>
      <c r="AO352" s="317">
        <f t="shared" si="62"/>
        <v>1</v>
      </c>
      <c r="AP352" s="1184" t="e">
        <f t="shared" si="63"/>
        <v>#REF!</v>
      </c>
      <c r="AQ352" s="307" t="str">
        <f t="shared" si="58"/>
        <v>Kabamųjų lubų kokybė</v>
      </c>
      <c r="AR352" s="307" t="s">
        <v>308</v>
      </c>
    </row>
    <row r="353" spans="1:44" s="292" customFormat="1" ht="15" customHeight="1">
      <c r="A353" s="1176"/>
      <c r="B353" s="1667" t="s">
        <v>152</v>
      </c>
      <c r="C353" s="1655" t="s">
        <v>586</v>
      </c>
      <c r="D353" s="1656"/>
      <c r="E353" s="1657"/>
      <c r="F353" s="148" t="str">
        <f>IF(AO352=1,"",IF(AJ352=TRUE,$AJ$4,""))</f>
        <v/>
      </c>
      <c r="G353" s="328"/>
      <c r="H353" s="328"/>
      <c r="I353" s="328"/>
      <c r="J353" s="328"/>
      <c r="K353" s="328"/>
      <c r="L353" s="335"/>
      <c r="M353" s="328"/>
      <c r="N353" s="328"/>
      <c r="O353" s="328"/>
      <c r="P353" s="328"/>
      <c r="Q353" s="328"/>
      <c r="R353" s="328"/>
      <c r="S353" s="328"/>
      <c r="T353" s="342"/>
      <c r="U353" s="342"/>
      <c r="V353" s="342"/>
      <c r="W353" s="328"/>
      <c r="X353" s="1162"/>
      <c r="Y353" s="328"/>
      <c r="Z353" s="328"/>
      <c r="AA353" s="328"/>
      <c r="AB353" s="328"/>
      <c r="AC353" s="328"/>
      <c r="AD353" s="328"/>
      <c r="AE353" s="328"/>
      <c r="AF353" s="328"/>
      <c r="AG353" s="328"/>
      <c r="AH353" s="328"/>
      <c r="AI353" s="307" t="str">
        <f t="shared" si="60"/>
        <v/>
      </c>
      <c r="AJ353" s="307" t="str">
        <f t="shared" si="64"/>
        <v/>
      </c>
      <c r="AK353" s="307">
        <f t="shared" si="65"/>
        <v>1</v>
      </c>
      <c r="AL353" s="289"/>
      <c r="AM353" s="317">
        <f t="shared" si="59"/>
        <v>1</v>
      </c>
      <c r="AN353" s="317">
        <f t="shared" si="61"/>
        <v>0</v>
      </c>
      <c r="AO353" s="317">
        <f t="shared" si="62"/>
        <v>1</v>
      </c>
      <c r="AP353" s="1184" t="e">
        <f t="shared" si="63"/>
        <v>#REF!</v>
      </c>
      <c r="AQ353" s="307" t="str">
        <f t="shared" si="58"/>
        <v xml:space="preserve">Kriterijus suteikia galimybę pasirinkti pasiūlymą pagal rangovo siūlomų kabamųjų lubų kokybės savybes. Vertinant kokybę ir suteikiant jai svorį, rangovas skatinamas ieškoti optimalaus kainos ir kokybės santykio medžiagų ir nebijoti siūlyti kuo kokybiškesnių medžiagų darbams. </v>
      </c>
      <c r="AR353" s="307" t="s">
        <v>308</v>
      </c>
    </row>
    <row r="354" spans="1:44" ht="15" customHeight="1">
      <c r="A354" s="1175"/>
      <c r="B354" s="1668"/>
      <c r="C354" s="1664"/>
      <c r="D354" s="1665"/>
      <c r="E354" s="1666"/>
      <c r="F354" s="139"/>
      <c r="H354" s="334"/>
      <c r="I354" s="334"/>
      <c r="J354" s="334"/>
      <c r="K354" s="334"/>
      <c r="L354" s="345"/>
      <c r="M354" s="334"/>
      <c r="N354" s="334"/>
      <c r="O354" s="334"/>
      <c r="P354" s="334"/>
      <c r="Q354" s="334"/>
      <c r="R354" s="334"/>
      <c r="S354" s="334"/>
      <c r="T354" s="334"/>
      <c r="U354" s="334"/>
      <c r="V354" s="334"/>
      <c r="W354" s="334"/>
      <c r="X354" s="1163"/>
      <c r="Y354" s="334"/>
      <c r="Z354" s="334"/>
      <c r="AA354" s="334"/>
      <c r="AB354" s="334"/>
      <c r="AC354" s="334"/>
      <c r="AD354" s="334"/>
      <c r="AE354" s="334"/>
      <c r="AF354" s="334"/>
      <c r="AG354" s="334"/>
      <c r="AH354" s="334"/>
      <c r="AI354" s="307" t="str">
        <f t="shared" si="60"/>
        <v/>
      </c>
      <c r="AJ354" s="307" t="str">
        <f t="shared" si="64"/>
        <v/>
      </c>
      <c r="AK354" s="307">
        <f t="shared" si="65"/>
        <v>1</v>
      </c>
      <c r="AM354" s="317">
        <f t="shared" si="59"/>
        <v>1</v>
      </c>
      <c r="AN354" s="317">
        <f t="shared" si="61"/>
        <v>0</v>
      </c>
      <c r="AO354" s="317">
        <f t="shared" si="62"/>
        <v>1</v>
      </c>
      <c r="AP354" s="1184" t="e">
        <f t="shared" si="63"/>
        <v>#REF!</v>
      </c>
      <c r="AQ354" s="307">
        <f t="shared" si="58"/>
        <v>0</v>
      </c>
      <c r="AR354" s="307" t="s">
        <v>308</v>
      </c>
    </row>
    <row r="355" spans="1:44" ht="15" customHeight="1">
      <c r="A355" s="1175"/>
      <c r="B355" s="1593"/>
      <c r="C355" s="1664"/>
      <c r="D355" s="1665"/>
      <c r="E355" s="1666"/>
      <c r="F355" s="139"/>
      <c r="H355" s="334"/>
      <c r="I355" s="334"/>
      <c r="J355" s="334"/>
      <c r="K355" s="334"/>
      <c r="L355" s="345"/>
      <c r="M355" s="334"/>
      <c r="N355" s="334"/>
      <c r="O355" s="334"/>
      <c r="P355" s="334"/>
      <c r="Q355" s="334"/>
      <c r="R355" s="334"/>
      <c r="S355" s="334"/>
      <c r="T355" s="334"/>
      <c r="U355" s="334"/>
      <c r="V355" s="334"/>
      <c r="W355" s="334"/>
      <c r="X355" s="1163"/>
      <c r="Y355" s="334"/>
      <c r="Z355" s="334"/>
      <c r="AA355" s="334"/>
      <c r="AB355" s="334"/>
      <c r="AC355" s="334"/>
      <c r="AD355" s="334"/>
      <c r="AE355" s="334"/>
      <c r="AF355" s="334"/>
      <c r="AG355" s="334"/>
      <c r="AH355" s="334"/>
      <c r="AI355" s="307" t="str">
        <f t="shared" si="60"/>
        <v/>
      </c>
      <c r="AJ355" s="307" t="str">
        <f t="shared" si="64"/>
        <v/>
      </c>
      <c r="AK355" s="307">
        <f t="shared" si="65"/>
        <v>1</v>
      </c>
      <c r="AM355" s="317">
        <f t="shared" si="59"/>
        <v>1</v>
      </c>
      <c r="AN355" s="317">
        <f t="shared" si="61"/>
        <v>0</v>
      </c>
      <c r="AO355" s="317">
        <f t="shared" si="62"/>
        <v>1</v>
      </c>
      <c r="AP355" s="1184" t="e">
        <f t="shared" si="63"/>
        <v>#REF!</v>
      </c>
      <c r="AQ355" s="307">
        <f t="shared" si="58"/>
        <v>0</v>
      </c>
      <c r="AR355" s="307" t="s">
        <v>308</v>
      </c>
    </row>
    <row r="356" spans="1:44" ht="3" customHeight="1">
      <c r="A356" s="1175"/>
      <c r="B356" s="1593"/>
      <c r="C356" s="1658"/>
      <c r="D356" s="1659"/>
      <c r="E356" s="1660"/>
      <c r="F356" s="139"/>
      <c r="H356" s="334"/>
      <c r="I356" s="334"/>
      <c r="J356" s="334"/>
      <c r="K356" s="334"/>
      <c r="L356" s="345"/>
      <c r="M356" s="334"/>
      <c r="N356" s="334"/>
      <c r="O356" s="334"/>
      <c r="P356" s="334"/>
      <c r="Q356" s="334"/>
      <c r="R356" s="334"/>
      <c r="S356" s="334"/>
      <c r="T356" s="334"/>
      <c r="U356" s="334"/>
      <c r="V356" s="334"/>
      <c r="W356" s="334"/>
      <c r="X356" s="1163"/>
      <c r="Y356" s="334"/>
      <c r="Z356" s="334"/>
      <c r="AA356" s="334"/>
      <c r="AB356" s="334"/>
      <c r="AC356" s="334"/>
      <c r="AD356" s="334"/>
      <c r="AE356" s="334"/>
      <c r="AF356" s="334"/>
      <c r="AG356" s="334"/>
      <c r="AH356" s="334"/>
      <c r="AI356" s="307" t="str">
        <f t="shared" si="60"/>
        <v/>
      </c>
      <c r="AJ356" s="307" t="str">
        <f t="shared" si="64"/>
        <v/>
      </c>
      <c r="AK356" s="307">
        <f t="shared" si="65"/>
        <v>1</v>
      </c>
      <c r="AM356" s="317">
        <f t="shared" si="59"/>
        <v>1</v>
      </c>
      <c r="AN356" s="317">
        <f t="shared" si="61"/>
        <v>0</v>
      </c>
      <c r="AO356" s="317">
        <f t="shared" si="62"/>
        <v>1</v>
      </c>
      <c r="AP356" s="1184" t="e">
        <f t="shared" si="63"/>
        <v>#REF!</v>
      </c>
      <c r="AQ356" s="307">
        <f t="shared" si="58"/>
        <v>0</v>
      </c>
      <c r="AR356" s="307" t="s">
        <v>308</v>
      </c>
    </row>
    <row r="357" spans="1:44" ht="15" customHeight="1">
      <c r="A357" s="1175"/>
      <c r="B357" s="1593"/>
      <c r="C357" s="1669" t="s">
        <v>785</v>
      </c>
      <c r="D357" s="1670"/>
      <c r="E357" s="1671"/>
      <c r="F357" s="139"/>
      <c r="H357" s="334"/>
      <c r="I357" s="334"/>
      <c r="J357" s="334"/>
      <c r="K357" s="334"/>
      <c r="L357" s="345"/>
      <c r="M357" s="334"/>
      <c r="N357" s="334"/>
      <c r="O357" s="334"/>
      <c r="P357" s="334"/>
      <c r="Q357" s="334"/>
      <c r="R357" s="334"/>
      <c r="S357" s="334"/>
      <c r="T357" s="334"/>
      <c r="U357" s="334"/>
      <c r="V357" s="334"/>
      <c r="W357" s="334"/>
      <c r="X357" s="1163"/>
      <c r="Y357" s="334"/>
      <c r="Z357" s="334"/>
      <c r="AA357" s="334"/>
      <c r="AB357" s="334"/>
      <c r="AC357" s="334"/>
      <c r="AD357" s="334"/>
      <c r="AE357" s="334"/>
      <c r="AF357" s="334"/>
      <c r="AG357" s="334"/>
      <c r="AH357" s="334"/>
      <c r="AI357" s="307" t="str">
        <f t="shared" si="60"/>
        <v/>
      </c>
      <c r="AJ357" s="307" t="str">
        <f t="shared" si="64"/>
        <v/>
      </c>
      <c r="AK357" s="307">
        <f t="shared" si="65"/>
        <v>1</v>
      </c>
      <c r="AM357" s="317">
        <f t="shared" si="59"/>
        <v>1</v>
      </c>
      <c r="AN357" s="317">
        <f t="shared" si="61"/>
        <v>0</v>
      </c>
      <c r="AO357" s="317">
        <f t="shared" si="62"/>
        <v>1</v>
      </c>
      <c r="AP357" s="1184" t="e">
        <f t="shared" si="63"/>
        <v>#REF!</v>
      </c>
      <c r="AQ357" s="307" t="str">
        <f t="shared" si="58"/>
        <v>Kriterijaus vertinimui siūlomi subkriterijai:</v>
      </c>
      <c r="AR357" s="307" t="s">
        <v>308</v>
      </c>
    </row>
    <row r="358" spans="1:44" ht="15" customHeight="1">
      <c r="A358" s="1175"/>
      <c r="B358" s="1593"/>
      <c r="C358" s="1655" t="s">
        <v>804</v>
      </c>
      <c r="D358" s="1656"/>
      <c r="E358" s="1657"/>
      <c r="F358" s="139"/>
      <c r="H358" s="334"/>
      <c r="I358" s="334"/>
      <c r="J358" s="334"/>
      <c r="K358" s="334"/>
      <c r="L358" s="345"/>
      <c r="M358" s="334"/>
      <c r="N358" s="334"/>
      <c r="O358" s="334"/>
      <c r="P358" s="334"/>
      <c r="Q358" s="334"/>
      <c r="R358" s="334"/>
      <c r="S358" s="334"/>
      <c r="T358" s="334"/>
      <c r="U358" s="334"/>
      <c r="V358" s="334"/>
      <c r="W358" s="334"/>
      <c r="X358" s="1163"/>
      <c r="Y358" s="334"/>
      <c r="Z358" s="334"/>
      <c r="AA358" s="334"/>
      <c r="AB358" s="334"/>
      <c r="AC358" s="334"/>
      <c r="AD358" s="334"/>
      <c r="AE358" s="334"/>
      <c r="AF358" s="334"/>
      <c r="AG358" s="334"/>
      <c r="AH358" s="334"/>
      <c r="AI358" s="307" t="str">
        <f t="shared" si="60"/>
        <v/>
      </c>
      <c r="AJ358" s="307" t="str">
        <f t="shared" si="64"/>
        <v/>
      </c>
      <c r="AK358" s="307">
        <f t="shared" si="65"/>
        <v>1</v>
      </c>
      <c r="AM358" s="317">
        <f t="shared" si="59"/>
        <v>1</v>
      </c>
      <c r="AN358" s="317">
        <f t="shared" si="61"/>
        <v>0</v>
      </c>
      <c r="AO358" s="317">
        <f t="shared" si="62"/>
        <v>1</v>
      </c>
      <c r="AP358" s="1184" t="e">
        <f t="shared" si="63"/>
        <v>#REF!</v>
      </c>
      <c r="AQ358" s="307" t="str">
        <f t="shared" si="58"/>
        <v xml:space="preserve">1. Degumas - reakcija į ugnį. Vertinant šį subkriterijų, gaunamas atsparesnis degimui produktas. </v>
      </c>
      <c r="AR358" s="307" t="s">
        <v>308</v>
      </c>
    </row>
    <row r="359" spans="1:44" ht="15" customHeight="1">
      <c r="A359" s="1175"/>
      <c r="B359" s="1593"/>
      <c r="C359" s="1655" t="s">
        <v>805</v>
      </c>
      <c r="D359" s="1656"/>
      <c r="E359" s="1657"/>
      <c r="F359" s="139"/>
      <c r="H359" s="334"/>
      <c r="I359" s="334"/>
      <c r="J359" s="334"/>
      <c r="K359" s="334"/>
      <c r="L359" s="345"/>
      <c r="M359" s="334"/>
      <c r="N359" s="334"/>
      <c r="O359" s="334"/>
      <c r="P359" s="334"/>
      <c r="Q359" s="334"/>
      <c r="R359" s="334"/>
      <c r="S359" s="334"/>
      <c r="T359" s="334"/>
      <c r="U359" s="334"/>
      <c r="V359" s="334"/>
      <c r="W359" s="334"/>
      <c r="X359" s="1163"/>
      <c r="Y359" s="334"/>
      <c r="Z359" s="334"/>
      <c r="AA359" s="334"/>
      <c r="AB359" s="334"/>
      <c r="AC359" s="334"/>
      <c r="AD359" s="334"/>
      <c r="AE359" s="334"/>
      <c r="AF359" s="334"/>
      <c r="AG359" s="334"/>
      <c r="AH359" s="334"/>
      <c r="AI359" s="307" t="str">
        <f t="shared" si="60"/>
        <v/>
      </c>
      <c r="AJ359" s="307" t="str">
        <f t="shared" si="64"/>
        <v/>
      </c>
      <c r="AK359" s="307">
        <f t="shared" si="65"/>
        <v>1</v>
      </c>
      <c r="AM359" s="317">
        <f t="shared" si="59"/>
        <v>1</v>
      </c>
      <c r="AN359" s="317">
        <f t="shared" si="61"/>
        <v>0</v>
      </c>
      <c r="AO359" s="317">
        <f t="shared" si="62"/>
        <v>1</v>
      </c>
      <c r="AP359" s="1184" t="e">
        <f t="shared" si="63"/>
        <v>#REF!</v>
      </c>
      <c r="AQ359" s="307" t="str">
        <f t="shared" si="58"/>
        <v xml:space="preserve">2. Lenkiamojo tempimo stipris (tik membranų komponentui). Vertinant šį subkriterijų, gaunamas tvirtesnis produktas. </v>
      </c>
      <c r="AR359" s="307" t="s">
        <v>308</v>
      </c>
    </row>
    <row r="360" spans="1:44" ht="15" customHeight="1">
      <c r="A360" s="1175"/>
      <c r="B360" s="1593"/>
      <c r="C360" s="1658"/>
      <c r="D360" s="1659"/>
      <c r="E360" s="1660"/>
      <c r="F360" s="139"/>
      <c r="H360" s="334"/>
      <c r="I360" s="334"/>
      <c r="J360" s="334"/>
      <c r="K360" s="334"/>
      <c r="L360" s="345"/>
      <c r="M360" s="334"/>
      <c r="N360" s="334"/>
      <c r="O360" s="334"/>
      <c r="P360" s="334"/>
      <c r="Q360" s="334"/>
      <c r="R360" s="334"/>
      <c r="S360" s="334"/>
      <c r="T360" s="334"/>
      <c r="U360" s="334"/>
      <c r="V360" s="334"/>
      <c r="W360" s="334"/>
      <c r="X360" s="1163"/>
      <c r="Y360" s="334"/>
      <c r="Z360" s="334"/>
      <c r="AA360" s="334"/>
      <c r="AB360" s="334"/>
      <c r="AC360" s="334"/>
      <c r="AD360" s="334"/>
      <c r="AE360" s="334"/>
      <c r="AF360" s="334"/>
      <c r="AG360" s="334"/>
      <c r="AH360" s="334"/>
      <c r="AI360" s="307" t="str">
        <f t="shared" si="60"/>
        <v/>
      </c>
      <c r="AJ360" s="307" t="str">
        <f t="shared" si="64"/>
        <v/>
      </c>
      <c r="AK360" s="307">
        <f t="shared" si="65"/>
        <v>1</v>
      </c>
      <c r="AM360" s="317">
        <f t="shared" si="59"/>
        <v>1</v>
      </c>
      <c r="AN360" s="317">
        <f t="shared" si="61"/>
        <v>0</v>
      </c>
      <c r="AO360" s="317">
        <f t="shared" si="62"/>
        <v>1</v>
      </c>
      <c r="AP360" s="1184" t="e">
        <f t="shared" si="63"/>
        <v>#REF!</v>
      </c>
      <c r="AQ360" s="307">
        <f t="shared" si="58"/>
        <v>0</v>
      </c>
      <c r="AR360" s="307" t="s">
        <v>308</v>
      </c>
    </row>
    <row r="361" spans="1:44" ht="15" customHeight="1">
      <c r="A361" s="1175"/>
      <c r="B361" s="1593"/>
      <c r="C361" s="1655" t="s">
        <v>806</v>
      </c>
      <c r="D361" s="1656"/>
      <c r="E361" s="1657"/>
      <c r="F361" s="139"/>
      <c r="H361" s="334"/>
      <c r="I361" s="334"/>
      <c r="J361" s="334"/>
      <c r="K361" s="334"/>
      <c r="L361" s="345"/>
      <c r="M361" s="334"/>
      <c r="N361" s="334"/>
      <c r="O361" s="334"/>
      <c r="P361" s="334"/>
      <c r="Q361" s="334"/>
      <c r="R361" s="334"/>
      <c r="S361" s="334"/>
      <c r="T361" s="334"/>
      <c r="U361" s="334"/>
      <c r="V361" s="334"/>
      <c r="W361" s="334"/>
      <c r="X361" s="1163"/>
      <c r="Y361" s="334"/>
      <c r="Z361" s="334"/>
      <c r="AA361" s="334"/>
      <c r="AB361" s="334"/>
      <c r="AC361" s="334"/>
      <c r="AD361" s="334"/>
      <c r="AE361" s="334"/>
      <c r="AF361" s="334"/>
      <c r="AG361" s="334"/>
      <c r="AH361" s="334"/>
      <c r="AI361" s="307" t="str">
        <f t="shared" si="60"/>
        <v/>
      </c>
      <c r="AJ361" s="307" t="str">
        <f t="shared" si="64"/>
        <v/>
      </c>
      <c r="AK361" s="307">
        <f t="shared" si="65"/>
        <v>1</v>
      </c>
      <c r="AM361" s="317">
        <f t="shared" si="59"/>
        <v>1</v>
      </c>
      <c r="AN361" s="317">
        <f t="shared" si="61"/>
        <v>0</v>
      </c>
      <c r="AO361" s="317">
        <f t="shared" si="62"/>
        <v>1</v>
      </c>
      <c r="AP361" s="1184" t="e">
        <f t="shared" si="63"/>
        <v>#REF!</v>
      </c>
      <c r="AQ361" s="307" t="str">
        <f t="shared" si="58"/>
        <v>3. Apkrovos pajėgumas - pagrindas (substruktūra). Vertinant šį subkriterijų, gaunamas tvirtesnis produktas.</v>
      </c>
      <c r="AR361" s="307" t="s">
        <v>308</v>
      </c>
    </row>
    <row r="362" spans="1:44" ht="15" customHeight="1">
      <c r="A362" s="1175"/>
      <c r="B362" s="1593"/>
      <c r="C362" s="1658"/>
      <c r="D362" s="1659"/>
      <c r="E362" s="1660"/>
      <c r="F362" s="139"/>
      <c r="H362" s="334"/>
      <c r="I362" s="334"/>
      <c r="J362" s="334"/>
      <c r="K362" s="334"/>
      <c r="L362" s="345"/>
      <c r="M362" s="334"/>
      <c r="N362" s="334"/>
      <c r="O362" s="334"/>
      <c r="P362" s="334"/>
      <c r="Q362" s="334"/>
      <c r="R362" s="334"/>
      <c r="S362" s="334"/>
      <c r="T362" s="334"/>
      <c r="U362" s="334"/>
      <c r="V362" s="334"/>
      <c r="W362" s="334"/>
      <c r="X362" s="1163"/>
      <c r="Y362" s="334"/>
      <c r="Z362" s="334"/>
      <c r="AA362" s="334"/>
      <c r="AB362" s="334"/>
      <c r="AC362" s="334"/>
      <c r="AD362" s="334"/>
      <c r="AE362" s="334"/>
      <c r="AF362" s="334"/>
      <c r="AG362" s="334"/>
      <c r="AH362" s="334"/>
      <c r="AI362" s="307" t="str">
        <f t="shared" si="60"/>
        <v/>
      </c>
      <c r="AJ362" s="307" t="str">
        <f t="shared" si="64"/>
        <v/>
      </c>
      <c r="AK362" s="307">
        <f t="shared" si="65"/>
        <v>1</v>
      </c>
      <c r="AM362" s="317">
        <f t="shared" si="59"/>
        <v>1</v>
      </c>
      <c r="AN362" s="317">
        <f t="shared" si="61"/>
        <v>0</v>
      </c>
      <c r="AO362" s="317">
        <f t="shared" si="62"/>
        <v>1</v>
      </c>
      <c r="AP362" s="1184" t="e">
        <f t="shared" si="63"/>
        <v>#REF!</v>
      </c>
      <c r="AQ362" s="307">
        <f t="shared" si="58"/>
        <v>0</v>
      </c>
      <c r="AR362" s="307" t="s">
        <v>308</v>
      </c>
    </row>
    <row r="363" spans="1:44" ht="15" customHeight="1">
      <c r="A363" s="1175"/>
      <c r="B363" s="1593"/>
      <c r="C363" s="1655" t="s">
        <v>807</v>
      </c>
      <c r="D363" s="1656"/>
      <c r="E363" s="1657"/>
      <c r="F363" s="139"/>
      <c r="H363" s="334"/>
      <c r="I363" s="334"/>
      <c r="J363" s="334"/>
      <c r="K363" s="334"/>
      <c r="L363" s="345"/>
      <c r="M363" s="334"/>
      <c r="N363" s="334"/>
      <c r="O363" s="334"/>
      <c r="P363" s="334"/>
      <c r="Q363" s="334"/>
      <c r="R363" s="334"/>
      <c r="S363" s="334"/>
      <c r="T363" s="334"/>
      <c r="U363" s="334"/>
      <c r="V363" s="334"/>
      <c r="W363" s="334"/>
      <c r="X363" s="1163"/>
      <c r="Y363" s="334"/>
      <c r="Z363" s="334"/>
      <c r="AA363" s="334"/>
      <c r="AB363" s="334"/>
      <c r="AC363" s="334"/>
      <c r="AD363" s="334"/>
      <c r="AE363" s="334"/>
      <c r="AF363" s="334"/>
      <c r="AG363" s="334"/>
      <c r="AH363" s="334"/>
      <c r="AI363" s="307" t="str">
        <f t="shared" si="60"/>
        <v/>
      </c>
      <c r="AJ363" s="307" t="str">
        <f t="shared" si="64"/>
        <v/>
      </c>
      <c r="AK363" s="307">
        <f t="shared" si="65"/>
        <v>1</v>
      </c>
      <c r="AM363" s="317">
        <f t="shared" si="59"/>
        <v>1</v>
      </c>
      <c r="AN363" s="317">
        <f t="shared" si="61"/>
        <v>0</v>
      </c>
      <c r="AO363" s="317">
        <f t="shared" si="62"/>
        <v>1</v>
      </c>
      <c r="AP363" s="1184" t="e">
        <f t="shared" si="63"/>
        <v>#REF!</v>
      </c>
      <c r="AQ363" s="307" t="str">
        <f t="shared" si="58"/>
        <v>4.Tiesioginė ore sklindančio garso izoliacija. Vertinant šį subkriterijų gaunama geresnė garso izoliacija.</v>
      </c>
      <c r="AR363" s="307" t="s">
        <v>308</v>
      </c>
    </row>
    <row r="364" spans="1:44" ht="15" customHeight="1">
      <c r="A364" s="1175"/>
      <c r="B364" s="1593"/>
      <c r="C364" s="1658"/>
      <c r="D364" s="1659"/>
      <c r="E364" s="1660"/>
      <c r="F364" s="139"/>
      <c r="H364" s="334"/>
      <c r="I364" s="334"/>
      <c r="J364" s="334"/>
      <c r="K364" s="334"/>
      <c r="L364" s="345"/>
      <c r="M364" s="334"/>
      <c r="N364" s="334"/>
      <c r="O364" s="334"/>
      <c r="P364" s="334"/>
      <c r="Q364" s="334"/>
      <c r="R364" s="334"/>
      <c r="S364" s="334"/>
      <c r="T364" s="334"/>
      <c r="U364" s="334"/>
      <c r="V364" s="334"/>
      <c r="W364" s="334"/>
      <c r="X364" s="1163"/>
      <c r="Y364" s="334"/>
      <c r="Z364" s="334"/>
      <c r="AA364" s="334"/>
      <c r="AB364" s="334"/>
      <c r="AC364" s="334"/>
      <c r="AD364" s="334"/>
      <c r="AE364" s="334"/>
      <c r="AF364" s="334"/>
      <c r="AG364" s="334"/>
      <c r="AH364" s="334"/>
      <c r="AI364" s="307" t="str">
        <f t="shared" si="60"/>
        <v/>
      </c>
      <c r="AJ364" s="307" t="str">
        <f t="shared" si="64"/>
        <v/>
      </c>
      <c r="AK364" s="307">
        <f t="shared" si="65"/>
        <v>1</v>
      </c>
      <c r="AM364" s="317">
        <f t="shared" si="59"/>
        <v>1</v>
      </c>
      <c r="AN364" s="317">
        <f t="shared" si="61"/>
        <v>0</v>
      </c>
      <c r="AO364" s="317">
        <f t="shared" si="62"/>
        <v>1</v>
      </c>
      <c r="AP364" s="1184" t="e">
        <f t="shared" si="63"/>
        <v>#REF!</v>
      </c>
      <c r="AQ364" s="307">
        <f t="shared" si="58"/>
        <v>0</v>
      </c>
      <c r="AR364" s="307" t="s">
        <v>308</v>
      </c>
    </row>
    <row r="365" spans="1:44" ht="15" customHeight="1">
      <c r="A365" s="1175"/>
      <c r="B365" s="1593"/>
      <c r="C365" s="1655" t="s">
        <v>808</v>
      </c>
      <c r="D365" s="1656"/>
      <c r="E365" s="1657"/>
      <c r="F365" s="139"/>
      <c r="H365" s="334"/>
      <c r="I365" s="334"/>
      <c r="J365" s="334"/>
      <c r="K365" s="334"/>
      <c r="L365" s="345"/>
      <c r="M365" s="334"/>
      <c r="N365" s="334"/>
      <c r="O365" s="334"/>
      <c r="P365" s="334"/>
      <c r="Q365" s="334"/>
      <c r="R365" s="334"/>
      <c r="S365" s="334"/>
      <c r="T365" s="334"/>
      <c r="U365" s="334"/>
      <c r="V365" s="334"/>
      <c r="W365" s="334"/>
      <c r="X365" s="1163"/>
      <c r="Y365" s="334"/>
      <c r="Z365" s="334"/>
      <c r="AA365" s="334"/>
      <c r="AB365" s="334"/>
      <c r="AC365" s="334"/>
      <c r="AD365" s="334"/>
      <c r="AE365" s="334"/>
      <c r="AF365" s="334"/>
      <c r="AG365" s="334"/>
      <c r="AH365" s="334"/>
      <c r="AI365" s="307" t="str">
        <f t="shared" si="60"/>
        <v/>
      </c>
      <c r="AJ365" s="307" t="str">
        <f t="shared" si="64"/>
        <v/>
      </c>
      <c r="AK365" s="307">
        <f t="shared" si="65"/>
        <v>1</v>
      </c>
      <c r="AM365" s="317">
        <f t="shared" si="59"/>
        <v>1</v>
      </c>
      <c r="AN365" s="317">
        <f t="shared" si="61"/>
        <v>0</v>
      </c>
      <c r="AO365" s="317">
        <f t="shared" si="62"/>
        <v>1</v>
      </c>
      <c r="AP365" s="1184" t="e">
        <f t="shared" si="63"/>
        <v>#REF!</v>
      </c>
      <c r="AQ365" s="307" t="str">
        <f t="shared" si="58"/>
        <v>5. Garso sugertis (koeficientai α). Vertinant šį subkriterijų gaunamas mažesnis garso atspindys.</v>
      </c>
      <c r="AR365" s="307" t="s">
        <v>308</v>
      </c>
    </row>
    <row r="366" spans="1:44" ht="15" customHeight="1">
      <c r="A366" s="1175"/>
      <c r="B366" s="1594"/>
      <c r="C366" s="1658"/>
      <c r="D366" s="1659"/>
      <c r="E366" s="1660"/>
      <c r="F366" s="139"/>
      <c r="H366" s="334"/>
      <c r="I366" s="334"/>
      <c r="J366" s="334"/>
      <c r="K366" s="334"/>
      <c r="L366" s="345"/>
      <c r="M366" s="334"/>
      <c r="N366" s="334"/>
      <c r="O366" s="334"/>
      <c r="P366" s="334"/>
      <c r="Q366" s="334"/>
      <c r="R366" s="334"/>
      <c r="S366" s="334"/>
      <c r="T366" s="334"/>
      <c r="U366" s="334"/>
      <c r="V366" s="334"/>
      <c r="W366" s="334"/>
      <c r="X366" s="1163"/>
      <c r="Y366" s="334"/>
      <c r="Z366" s="334"/>
      <c r="AA366" s="334"/>
      <c r="AB366" s="334"/>
      <c r="AC366" s="334"/>
      <c r="AD366" s="334"/>
      <c r="AE366" s="334"/>
      <c r="AF366" s="334"/>
      <c r="AG366" s="334"/>
      <c r="AH366" s="334"/>
      <c r="AI366" s="307" t="str">
        <f t="shared" si="60"/>
        <v/>
      </c>
      <c r="AJ366" s="307" t="str">
        <f t="shared" si="64"/>
        <v/>
      </c>
      <c r="AK366" s="307">
        <f t="shared" si="65"/>
        <v>1</v>
      </c>
      <c r="AM366" s="317">
        <f t="shared" si="59"/>
        <v>1</v>
      </c>
      <c r="AN366" s="317">
        <f t="shared" si="61"/>
        <v>0</v>
      </c>
      <c r="AO366" s="317">
        <f t="shared" si="62"/>
        <v>1</v>
      </c>
      <c r="AP366" s="1184" t="e">
        <f t="shared" si="63"/>
        <v>#REF!</v>
      </c>
      <c r="AQ366" s="307">
        <f t="shared" si="58"/>
        <v>0</v>
      </c>
      <c r="AR366" s="307" t="s">
        <v>308</v>
      </c>
    </row>
    <row r="367" spans="1:44" ht="15" customHeight="1">
      <c r="A367" s="153"/>
      <c r="B367" s="1602" t="s">
        <v>149</v>
      </c>
      <c r="C367" s="1605" t="s">
        <v>299</v>
      </c>
      <c r="D367" s="1605"/>
      <c r="E367" s="1597"/>
      <c r="F367" s="139"/>
      <c r="H367" s="334"/>
      <c r="I367" s="334"/>
      <c r="J367" s="334"/>
      <c r="K367" s="334"/>
      <c r="L367" s="345"/>
      <c r="M367" s="334"/>
      <c r="N367" s="334"/>
      <c r="O367" s="334"/>
      <c r="P367" s="334"/>
      <c r="Q367" s="334"/>
      <c r="R367" s="334"/>
      <c r="S367" s="334"/>
      <c r="T367" s="334"/>
      <c r="U367" s="334"/>
      <c r="V367" s="334"/>
      <c r="W367" s="334"/>
      <c r="X367" s="1163"/>
      <c r="Y367" s="334"/>
      <c r="Z367" s="334"/>
      <c r="AA367" s="334"/>
      <c r="AB367" s="334"/>
      <c r="AC367" s="334"/>
      <c r="AD367" s="334"/>
      <c r="AE367" s="334"/>
      <c r="AF367" s="334"/>
      <c r="AG367" s="334"/>
      <c r="AH367" s="334"/>
      <c r="AI367" s="307" t="str">
        <f t="shared" si="60"/>
        <v/>
      </c>
      <c r="AJ367" s="307" t="str">
        <f t="shared" si="64"/>
        <v/>
      </c>
      <c r="AK367" s="307">
        <f t="shared" si="65"/>
        <v>1</v>
      </c>
      <c r="AM367" s="317">
        <f t="shared" si="59"/>
        <v>1</v>
      </c>
      <c r="AN367" s="317">
        <f t="shared" si="61"/>
        <v>0</v>
      </c>
      <c r="AO367" s="317">
        <f t="shared" si="62"/>
        <v>1</v>
      </c>
      <c r="AP367" s="1184" t="e">
        <f t="shared" si="63"/>
        <v>#REF!</v>
      </c>
      <c r="AQ367" s="307" t="str">
        <f t="shared" si="58"/>
        <v xml:space="preserve">1) Pasirinkimas: </v>
      </c>
      <c r="AR367" s="307" t="s">
        <v>308</v>
      </c>
    </row>
    <row r="368" spans="1:44" ht="15" customHeight="1">
      <c r="A368" s="150"/>
      <c r="B368" s="1603"/>
      <c r="C368" s="1598" t="s">
        <v>972</v>
      </c>
      <c r="D368" s="1598"/>
      <c r="E368" s="1599"/>
      <c r="F368" s="139"/>
      <c r="H368" s="334"/>
      <c r="I368" s="334"/>
      <c r="J368" s="334"/>
      <c r="K368" s="334"/>
      <c r="L368" s="345"/>
      <c r="M368" s="334"/>
      <c r="N368" s="334"/>
      <c r="O368" s="334"/>
      <c r="P368" s="334"/>
      <c r="Q368" s="334"/>
      <c r="R368" s="334"/>
      <c r="S368" s="334"/>
      <c r="T368" s="334"/>
      <c r="U368" s="334"/>
      <c r="V368" s="334"/>
      <c r="W368" s="334"/>
      <c r="X368" s="1163"/>
      <c r="Y368" s="334"/>
      <c r="Z368" s="334"/>
      <c r="AA368" s="334"/>
      <c r="AB368" s="334"/>
      <c r="AC368" s="334"/>
      <c r="AD368" s="334"/>
      <c r="AE368" s="334"/>
      <c r="AF368" s="334"/>
      <c r="AG368" s="334"/>
      <c r="AH368" s="334"/>
      <c r="AI368" s="307" t="str">
        <f t="shared" si="60"/>
        <v/>
      </c>
      <c r="AJ368" s="307" t="str">
        <f t="shared" si="64"/>
        <v/>
      </c>
      <c r="AK368" s="307">
        <f t="shared" si="65"/>
        <v>1</v>
      </c>
      <c r="AM368" s="317">
        <f t="shared" si="59"/>
        <v>1</v>
      </c>
      <c r="AN368" s="317">
        <f t="shared" si="61"/>
        <v>0</v>
      </c>
      <c r="AO368" s="317">
        <f t="shared" si="62"/>
        <v>1</v>
      </c>
      <c r="AP368" s="1184" t="e">
        <f t="shared" si="63"/>
        <v>#REF!</v>
      </c>
      <c r="AQ368" s="307" t="str">
        <f t="shared" si="58"/>
        <v>PO galėtų ir turėtų rinktis šį kriterijų ir atitinkamai suteikti lyginamuosius svorius pagal prioritetą: 1) kai techninis projektas, įtrauktas į pirkimo dokumentus, leidžia tai daryti, t. 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368" s="307" t="s">
        <v>308</v>
      </c>
    </row>
    <row r="369" spans="1:44" ht="15" customHeight="1">
      <c r="A369" s="150"/>
      <c r="B369" s="1603"/>
      <c r="C369" s="1598"/>
      <c r="D369" s="1598"/>
      <c r="E369" s="1599"/>
      <c r="F369" s="139"/>
      <c r="H369" s="334"/>
      <c r="I369" s="334"/>
      <c r="J369" s="334"/>
      <c r="K369" s="334"/>
      <c r="L369" s="345"/>
      <c r="M369" s="334"/>
      <c r="N369" s="334"/>
      <c r="O369" s="334"/>
      <c r="P369" s="334"/>
      <c r="Q369" s="334"/>
      <c r="R369" s="334"/>
      <c r="S369" s="334"/>
      <c r="T369" s="334"/>
      <c r="U369" s="334"/>
      <c r="V369" s="334"/>
      <c r="W369" s="334"/>
      <c r="X369" s="1163"/>
      <c r="Y369" s="334"/>
      <c r="Z369" s="334"/>
      <c r="AA369" s="334"/>
      <c r="AB369" s="334"/>
      <c r="AC369" s="334"/>
      <c r="AD369" s="334"/>
      <c r="AE369" s="334"/>
      <c r="AF369" s="334"/>
      <c r="AG369" s="334"/>
      <c r="AH369" s="334"/>
      <c r="AI369" s="307" t="str">
        <f t="shared" si="60"/>
        <v/>
      </c>
      <c r="AJ369" s="307" t="str">
        <f t="shared" si="64"/>
        <v/>
      </c>
      <c r="AK369" s="307">
        <f t="shared" si="65"/>
        <v>1</v>
      </c>
      <c r="AM369" s="317">
        <f t="shared" si="59"/>
        <v>1</v>
      </c>
      <c r="AN369" s="317">
        <f t="shared" si="61"/>
        <v>0</v>
      </c>
      <c r="AO369" s="317">
        <f t="shared" si="62"/>
        <v>1</v>
      </c>
      <c r="AP369" s="1184" t="e">
        <f t="shared" si="63"/>
        <v>#REF!</v>
      </c>
      <c r="AQ369" s="307">
        <f t="shared" si="58"/>
        <v>0</v>
      </c>
      <c r="AR369" s="307" t="s">
        <v>308</v>
      </c>
    </row>
    <row r="370" spans="1:44" ht="15" customHeight="1">
      <c r="A370" s="150"/>
      <c r="B370" s="1603"/>
      <c r="C370" s="1598"/>
      <c r="D370" s="1598"/>
      <c r="E370" s="1599"/>
      <c r="F370" s="139"/>
      <c r="H370" s="334"/>
      <c r="I370" s="334"/>
      <c r="J370" s="334"/>
      <c r="K370" s="334"/>
      <c r="L370" s="345"/>
      <c r="M370" s="334"/>
      <c r="N370" s="334"/>
      <c r="O370" s="334"/>
      <c r="P370" s="334"/>
      <c r="Q370" s="334"/>
      <c r="R370" s="334"/>
      <c r="S370" s="334"/>
      <c r="T370" s="334"/>
      <c r="U370" s="334"/>
      <c r="V370" s="334"/>
      <c r="W370" s="334"/>
      <c r="X370" s="1163"/>
      <c r="Y370" s="334"/>
      <c r="Z370" s="334"/>
      <c r="AA370" s="334"/>
      <c r="AB370" s="334"/>
      <c r="AC370" s="334"/>
      <c r="AD370" s="334"/>
      <c r="AE370" s="334"/>
      <c r="AF370" s="334"/>
      <c r="AG370" s="334"/>
      <c r="AH370" s="334"/>
      <c r="AI370" s="307" t="str">
        <f t="shared" si="60"/>
        <v/>
      </c>
      <c r="AJ370" s="307" t="str">
        <f t="shared" si="64"/>
        <v/>
      </c>
      <c r="AK370" s="307">
        <f t="shared" si="65"/>
        <v>1</v>
      </c>
      <c r="AM370" s="317">
        <f t="shared" si="59"/>
        <v>1</v>
      </c>
      <c r="AN370" s="317">
        <f t="shared" si="61"/>
        <v>0</v>
      </c>
      <c r="AO370" s="317">
        <f t="shared" si="62"/>
        <v>1</v>
      </c>
      <c r="AP370" s="1184" t="e">
        <f t="shared" si="63"/>
        <v>#REF!</v>
      </c>
      <c r="AQ370" s="307">
        <f t="shared" si="58"/>
        <v>0</v>
      </c>
      <c r="AR370" s="307" t="s">
        <v>308</v>
      </c>
    </row>
    <row r="371" spans="1:44" ht="36.75" customHeight="1">
      <c r="A371" s="150"/>
      <c r="B371" s="1603"/>
      <c r="C371" s="1600"/>
      <c r="D371" s="1600"/>
      <c r="E371" s="1601"/>
      <c r="F371" s="139"/>
      <c r="H371" s="334"/>
      <c r="I371" s="334"/>
      <c r="J371" s="334"/>
      <c r="K371" s="334"/>
      <c r="L371" s="345"/>
      <c r="M371" s="334"/>
      <c r="N371" s="334"/>
      <c r="O371" s="334"/>
      <c r="P371" s="334"/>
      <c r="Q371" s="334"/>
      <c r="R371" s="334"/>
      <c r="S371" s="334"/>
      <c r="T371" s="334"/>
      <c r="U371" s="334"/>
      <c r="V371" s="334"/>
      <c r="W371" s="334"/>
      <c r="X371" s="1163"/>
      <c r="Y371" s="334"/>
      <c r="Z371" s="334"/>
      <c r="AA371" s="334"/>
      <c r="AB371" s="334"/>
      <c r="AC371" s="334"/>
      <c r="AD371" s="334"/>
      <c r="AE371" s="334"/>
      <c r="AF371" s="334"/>
      <c r="AG371" s="334"/>
      <c r="AH371" s="334"/>
      <c r="AI371" s="307" t="str">
        <f t="shared" si="60"/>
        <v/>
      </c>
      <c r="AJ371" s="307" t="str">
        <f t="shared" si="64"/>
        <v/>
      </c>
      <c r="AK371" s="307">
        <f t="shared" si="65"/>
        <v>1</v>
      </c>
      <c r="AM371" s="317">
        <f t="shared" si="59"/>
        <v>1</v>
      </c>
      <c r="AN371" s="317">
        <f t="shared" si="61"/>
        <v>0</v>
      </c>
      <c r="AO371" s="317">
        <f t="shared" si="62"/>
        <v>1</v>
      </c>
      <c r="AP371" s="1184" t="e">
        <f t="shared" si="63"/>
        <v>#REF!</v>
      </c>
      <c r="AQ371" s="307">
        <f t="shared" si="58"/>
        <v>0</v>
      </c>
      <c r="AR371" s="307" t="s">
        <v>308</v>
      </c>
    </row>
    <row r="372" spans="1:44" ht="15" customHeight="1">
      <c r="A372" s="150"/>
      <c r="B372" s="1603"/>
      <c r="C372" s="1633" t="s">
        <v>809</v>
      </c>
      <c r="D372" s="1596"/>
      <c r="E372" s="1597"/>
      <c r="F372" s="139"/>
      <c r="H372" s="334"/>
      <c r="I372" s="334"/>
      <c r="J372" s="334"/>
      <c r="K372" s="334"/>
      <c r="L372" s="345"/>
      <c r="M372" s="334"/>
      <c r="N372" s="334"/>
      <c r="O372" s="334"/>
      <c r="P372" s="334"/>
      <c r="Q372" s="334"/>
      <c r="R372" s="334"/>
      <c r="S372" s="334"/>
      <c r="T372" s="334"/>
      <c r="U372" s="334"/>
      <c r="V372" s="334"/>
      <c r="W372" s="334"/>
      <c r="X372" s="1163"/>
      <c r="Y372" s="334"/>
      <c r="Z372" s="334"/>
      <c r="AA372" s="334"/>
      <c r="AB372" s="334"/>
      <c r="AC372" s="334"/>
      <c r="AD372" s="334"/>
      <c r="AE372" s="334"/>
      <c r="AF372" s="334"/>
      <c r="AG372" s="334"/>
      <c r="AH372" s="334"/>
      <c r="AI372" s="307" t="str">
        <f t="shared" si="60"/>
        <v/>
      </c>
      <c r="AJ372" s="307" t="str">
        <f t="shared" si="64"/>
        <v/>
      </c>
      <c r="AK372" s="307">
        <f t="shared" si="65"/>
        <v>1</v>
      </c>
      <c r="AM372" s="317">
        <f t="shared" si="59"/>
        <v>1</v>
      </c>
      <c r="AN372" s="317">
        <f t="shared" si="61"/>
        <v>0</v>
      </c>
      <c r="AO372" s="317">
        <f t="shared" si="62"/>
        <v>1</v>
      </c>
      <c r="AP372" s="1184" t="e">
        <f t="shared" si="63"/>
        <v>#REF!</v>
      </c>
      <c r="AQ372" s="307" t="str">
        <f t="shared" si="58"/>
        <v>2) Rengiant šio kriterijaus subkriterijus rekomenduojame vadovautis Lietuvos standartu (LST EN 13964:2014) (2017-04-08). Statybos produkto kokybę apibrėžia jo eksploatacinės savybės, kurios yra susijusios su atitinkamomis esminėmis charakteristikomis, ir yra išreikštos lygiais, klasėmis ar aprašymais. Rekomenduojama vertinti klases, jei yra suteiktos, arba konkrečias reikšmes.</v>
      </c>
      <c r="AR372" s="307" t="s">
        <v>308</v>
      </c>
    </row>
    <row r="373" spans="1:44" ht="15" customHeight="1">
      <c r="A373" s="150"/>
      <c r="B373" s="1603"/>
      <c r="C373" s="1644"/>
      <c r="D373" s="1598"/>
      <c r="E373" s="1599"/>
      <c r="F373" s="139"/>
      <c r="H373" s="334"/>
      <c r="I373" s="334"/>
      <c r="J373" s="334"/>
      <c r="K373" s="334"/>
      <c r="L373" s="345"/>
      <c r="M373" s="334"/>
      <c r="N373" s="334"/>
      <c r="O373" s="334"/>
      <c r="P373" s="334"/>
      <c r="Q373" s="334"/>
      <c r="R373" s="334"/>
      <c r="S373" s="334"/>
      <c r="T373" s="334"/>
      <c r="U373" s="334"/>
      <c r="V373" s="334"/>
      <c r="W373" s="334"/>
      <c r="X373" s="1163"/>
      <c r="Y373" s="334"/>
      <c r="Z373" s="334"/>
      <c r="AA373" s="334"/>
      <c r="AB373" s="334"/>
      <c r="AC373" s="334"/>
      <c r="AD373" s="334"/>
      <c r="AE373" s="334"/>
      <c r="AF373" s="334"/>
      <c r="AG373" s="334"/>
      <c r="AH373" s="334"/>
      <c r="AI373" s="307" t="str">
        <f t="shared" si="60"/>
        <v/>
      </c>
      <c r="AJ373" s="307" t="str">
        <f t="shared" si="64"/>
        <v/>
      </c>
      <c r="AK373" s="307">
        <f t="shared" si="65"/>
        <v>1</v>
      </c>
      <c r="AM373" s="317">
        <f t="shared" si="59"/>
        <v>1</v>
      </c>
      <c r="AN373" s="317">
        <f t="shared" si="61"/>
        <v>0</v>
      </c>
      <c r="AO373" s="317">
        <f t="shared" si="62"/>
        <v>1</v>
      </c>
      <c r="AP373" s="1184" t="e">
        <f t="shared" si="63"/>
        <v>#REF!</v>
      </c>
      <c r="AQ373" s="307">
        <f t="shared" si="58"/>
        <v>0</v>
      </c>
      <c r="AR373" s="307" t="s">
        <v>308</v>
      </c>
    </row>
    <row r="374" spans="1:44" ht="36.75" customHeight="1">
      <c r="A374" s="150"/>
      <c r="B374" s="1603"/>
      <c r="C374" s="1645"/>
      <c r="D374" s="1600"/>
      <c r="E374" s="1601"/>
      <c r="F374" s="139"/>
      <c r="H374" s="334"/>
      <c r="I374" s="334"/>
      <c r="J374" s="334"/>
      <c r="K374" s="334"/>
      <c r="L374" s="345"/>
      <c r="M374" s="334"/>
      <c r="N374" s="334"/>
      <c r="O374" s="334"/>
      <c r="P374" s="334"/>
      <c r="Q374" s="334"/>
      <c r="R374" s="334"/>
      <c r="S374" s="334"/>
      <c r="T374" s="334"/>
      <c r="U374" s="334"/>
      <c r="V374" s="334"/>
      <c r="W374" s="334"/>
      <c r="X374" s="1163"/>
      <c r="Y374" s="334"/>
      <c r="Z374" s="334"/>
      <c r="AA374" s="334"/>
      <c r="AB374" s="334"/>
      <c r="AC374" s="334"/>
      <c r="AD374" s="334"/>
      <c r="AE374" s="334"/>
      <c r="AF374" s="334"/>
      <c r="AG374" s="334"/>
      <c r="AH374" s="334"/>
      <c r="AI374" s="307" t="str">
        <f t="shared" si="60"/>
        <v/>
      </c>
      <c r="AJ374" s="307" t="str">
        <f t="shared" si="64"/>
        <v/>
      </c>
      <c r="AK374" s="307">
        <f t="shared" si="65"/>
        <v>1</v>
      </c>
      <c r="AM374" s="317">
        <f t="shared" si="59"/>
        <v>1</v>
      </c>
      <c r="AN374" s="317">
        <f t="shared" si="61"/>
        <v>0</v>
      </c>
      <c r="AO374" s="317">
        <f t="shared" si="62"/>
        <v>1</v>
      </c>
      <c r="AP374" s="1184" t="e">
        <f t="shared" si="63"/>
        <v>#REF!</v>
      </c>
      <c r="AQ374" s="307">
        <f t="shared" si="58"/>
        <v>0</v>
      </c>
      <c r="AR374" s="307" t="s">
        <v>308</v>
      </c>
    </row>
    <row r="375" spans="1:44" ht="15" customHeight="1">
      <c r="A375" s="150"/>
      <c r="B375" s="1603"/>
      <c r="C375" s="1633" t="s">
        <v>1092</v>
      </c>
      <c r="D375" s="1596"/>
      <c r="E375" s="1597"/>
      <c r="F375" s="139"/>
      <c r="H375" s="346"/>
      <c r="I375" s="334"/>
      <c r="J375" s="334"/>
      <c r="K375" s="334"/>
      <c r="L375" s="345"/>
      <c r="M375" s="334"/>
      <c r="N375" s="334"/>
      <c r="O375" s="334"/>
      <c r="P375" s="334"/>
      <c r="Q375" s="334"/>
      <c r="R375" s="334"/>
      <c r="S375" s="334"/>
      <c r="T375" s="334"/>
      <c r="U375" s="334"/>
      <c r="V375" s="334"/>
      <c r="W375" s="334"/>
      <c r="X375" s="1163"/>
      <c r="Y375" s="334"/>
      <c r="Z375" s="334"/>
      <c r="AA375" s="334"/>
      <c r="AB375" s="334"/>
      <c r="AC375" s="334"/>
      <c r="AD375" s="334"/>
      <c r="AE375" s="334"/>
      <c r="AF375" s="334"/>
      <c r="AG375" s="334"/>
      <c r="AH375" s="334"/>
      <c r="AI375" s="307" t="str">
        <f t="shared" si="60"/>
        <v/>
      </c>
      <c r="AJ375" s="307" t="str">
        <f t="shared" si="64"/>
        <v/>
      </c>
      <c r="AK375" s="307">
        <f t="shared" si="65"/>
        <v>1</v>
      </c>
      <c r="AM375" s="317">
        <f t="shared" si="59"/>
        <v>1</v>
      </c>
      <c r="AN375" s="317">
        <f t="shared" si="61"/>
        <v>0</v>
      </c>
      <c r="AO375" s="317">
        <f t="shared" si="62"/>
        <v>1</v>
      </c>
      <c r="AP375" s="1184" t="e">
        <f t="shared" si="63"/>
        <v>#REF!</v>
      </c>
      <c r="AQ375" s="307" t="str">
        <f t="shared" si="58"/>
        <v xml:space="preserve">3)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375" s="307" t="s">
        <v>308</v>
      </c>
    </row>
    <row r="376" spans="1:44" ht="15" customHeight="1">
      <c r="A376" s="150"/>
      <c r="B376" s="1603"/>
      <c r="C376" s="1644"/>
      <c r="D376" s="1598"/>
      <c r="E376" s="1599"/>
      <c r="F376" s="139"/>
      <c r="H376" s="334"/>
      <c r="I376" s="334"/>
      <c r="J376" s="334"/>
      <c r="K376" s="334"/>
      <c r="L376" s="345"/>
      <c r="M376" s="334"/>
      <c r="N376" s="334"/>
      <c r="O376" s="334"/>
      <c r="P376" s="334"/>
      <c r="Q376" s="334"/>
      <c r="R376" s="334"/>
      <c r="S376" s="334"/>
      <c r="T376" s="334"/>
      <c r="U376" s="334"/>
      <c r="V376" s="334"/>
      <c r="W376" s="334"/>
      <c r="X376" s="1163"/>
      <c r="Y376" s="334"/>
      <c r="Z376" s="334"/>
      <c r="AA376" s="334"/>
      <c r="AB376" s="334"/>
      <c r="AC376" s="334"/>
      <c r="AD376" s="334"/>
      <c r="AE376" s="334"/>
      <c r="AF376" s="334"/>
      <c r="AG376" s="334"/>
      <c r="AH376" s="334"/>
      <c r="AI376" s="307" t="str">
        <f t="shared" si="60"/>
        <v/>
      </c>
      <c r="AJ376" s="307" t="str">
        <f t="shared" si="64"/>
        <v/>
      </c>
      <c r="AK376" s="307">
        <f t="shared" si="65"/>
        <v>1</v>
      </c>
      <c r="AM376" s="317">
        <f t="shared" si="59"/>
        <v>1</v>
      </c>
      <c r="AN376" s="317">
        <f t="shared" si="61"/>
        <v>0</v>
      </c>
      <c r="AO376" s="317">
        <f t="shared" si="62"/>
        <v>1</v>
      </c>
      <c r="AP376" s="1184" t="e">
        <f t="shared" si="63"/>
        <v>#REF!</v>
      </c>
      <c r="AQ376" s="307">
        <f t="shared" si="58"/>
        <v>0</v>
      </c>
      <c r="AR376" s="307" t="s">
        <v>308</v>
      </c>
    </row>
    <row r="377" spans="1:44" ht="15" customHeight="1">
      <c r="A377" s="150"/>
      <c r="B377" s="1603"/>
      <c r="C377" s="1644"/>
      <c r="D377" s="1598"/>
      <c r="E377" s="1599"/>
      <c r="F377" s="139"/>
      <c r="H377" s="334"/>
      <c r="I377" s="334"/>
      <c r="J377" s="334"/>
      <c r="K377" s="334"/>
      <c r="L377" s="345"/>
      <c r="M377" s="334"/>
      <c r="N377" s="334"/>
      <c r="O377" s="334"/>
      <c r="P377" s="334"/>
      <c r="Q377" s="334"/>
      <c r="R377" s="334"/>
      <c r="S377" s="334"/>
      <c r="T377" s="334"/>
      <c r="U377" s="334"/>
      <c r="V377" s="334"/>
      <c r="W377" s="334"/>
      <c r="X377" s="1163"/>
      <c r="Y377" s="334"/>
      <c r="Z377" s="334"/>
      <c r="AA377" s="334"/>
      <c r="AB377" s="334"/>
      <c r="AC377" s="334"/>
      <c r="AD377" s="334"/>
      <c r="AE377" s="334"/>
      <c r="AF377" s="334"/>
      <c r="AG377" s="334"/>
      <c r="AH377" s="334"/>
      <c r="AI377" s="307" t="str">
        <f t="shared" si="60"/>
        <v/>
      </c>
      <c r="AJ377" s="307" t="str">
        <f t="shared" si="64"/>
        <v/>
      </c>
      <c r="AK377" s="307">
        <f t="shared" si="65"/>
        <v>1</v>
      </c>
      <c r="AM377" s="317">
        <f t="shared" si="59"/>
        <v>1</v>
      </c>
      <c r="AN377" s="317">
        <f t="shared" si="61"/>
        <v>0</v>
      </c>
      <c r="AO377" s="317">
        <f t="shared" si="62"/>
        <v>1</v>
      </c>
      <c r="AP377" s="1184" t="e">
        <f t="shared" si="63"/>
        <v>#REF!</v>
      </c>
      <c r="AQ377" s="307">
        <f t="shared" si="58"/>
        <v>0</v>
      </c>
      <c r="AR377" s="307" t="s">
        <v>308</v>
      </c>
    </row>
    <row r="378" spans="1:44" ht="32.25" customHeight="1">
      <c r="A378" s="150"/>
      <c r="B378" s="1603"/>
      <c r="C378" s="1645"/>
      <c r="D378" s="1600"/>
      <c r="E378" s="1601"/>
      <c r="F378" s="139"/>
      <c r="H378" s="334"/>
      <c r="I378" s="334"/>
      <c r="J378" s="334"/>
      <c r="K378" s="334"/>
      <c r="L378" s="345"/>
      <c r="M378" s="334"/>
      <c r="N378" s="334"/>
      <c r="O378" s="334"/>
      <c r="P378" s="334"/>
      <c r="Q378" s="334"/>
      <c r="R378" s="334"/>
      <c r="S378" s="334"/>
      <c r="T378" s="334"/>
      <c r="U378" s="334"/>
      <c r="V378" s="334"/>
      <c r="W378" s="334"/>
      <c r="X378" s="1163"/>
      <c r="Y378" s="334"/>
      <c r="Z378" s="334"/>
      <c r="AA378" s="334"/>
      <c r="AB378" s="334"/>
      <c r="AC378" s="334"/>
      <c r="AD378" s="334"/>
      <c r="AE378" s="334"/>
      <c r="AF378" s="334"/>
      <c r="AG378" s="334"/>
      <c r="AH378" s="334"/>
      <c r="AI378" s="307" t="str">
        <f t="shared" si="60"/>
        <v/>
      </c>
      <c r="AJ378" s="307" t="str">
        <f t="shared" si="64"/>
        <v/>
      </c>
      <c r="AK378" s="307">
        <f t="shared" si="65"/>
        <v>1</v>
      </c>
      <c r="AM378" s="317">
        <f t="shared" si="59"/>
        <v>1</v>
      </c>
      <c r="AN378" s="317">
        <f t="shared" si="61"/>
        <v>0</v>
      </c>
      <c r="AO378" s="317">
        <f t="shared" si="62"/>
        <v>1</v>
      </c>
      <c r="AP378" s="1184" t="e">
        <f t="shared" si="63"/>
        <v>#REF!</v>
      </c>
      <c r="AQ378" s="307">
        <f t="shared" si="58"/>
        <v>0</v>
      </c>
      <c r="AR378" s="307" t="s">
        <v>308</v>
      </c>
    </row>
    <row r="379" spans="1:44" s="343" customFormat="1" ht="15" customHeight="1">
      <c r="A379" s="207">
        <f>A352+1</f>
        <v>20</v>
      </c>
      <c r="B379" s="203" t="s">
        <v>298</v>
      </c>
      <c r="C379" s="1661" t="s">
        <v>588</v>
      </c>
      <c r="D379" s="1662"/>
      <c r="E379" s="1662"/>
      <c r="F379" s="204"/>
      <c r="G379" s="339"/>
      <c r="H379" s="339"/>
      <c r="I379" s="339"/>
      <c r="J379" s="339"/>
      <c r="K379" s="339"/>
      <c r="L379" s="339"/>
      <c r="M379" s="339"/>
      <c r="N379" s="339"/>
      <c r="O379" s="339"/>
      <c r="P379" s="339"/>
      <c r="Q379" s="339"/>
      <c r="R379" s="339"/>
      <c r="S379" s="339"/>
      <c r="T379" s="344"/>
      <c r="U379" s="344"/>
      <c r="V379" s="344"/>
      <c r="W379" s="339"/>
      <c r="X379" s="1165"/>
      <c r="Y379" s="339"/>
      <c r="Z379" s="339"/>
      <c r="AA379" s="339"/>
      <c r="AB379" s="339"/>
      <c r="AC379" s="339"/>
      <c r="AD379" s="339"/>
      <c r="AE379" s="339"/>
      <c r="AF379" s="339"/>
      <c r="AG379" s="339"/>
      <c r="AH379" s="339"/>
      <c r="AI379" s="307">
        <f t="shared" si="60"/>
        <v>21</v>
      </c>
      <c r="AJ379" s="307" t="b">
        <f t="shared" si="64"/>
        <v>0</v>
      </c>
      <c r="AK379" s="307">
        <f t="shared" si="65"/>
        <v>1</v>
      </c>
      <c r="AL379" s="289"/>
      <c r="AM379" s="317">
        <f t="shared" si="59"/>
        <v>0</v>
      </c>
      <c r="AN379" s="317">
        <f t="shared" si="61"/>
        <v>0</v>
      </c>
      <c r="AO379" s="317">
        <f t="shared" si="62"/>
        <v>1</v>
      </c>
      <c r="AP379" s="1184" t="e">
        <f t="shared" si="63"/>
        <v>#REF!</v>
      </c>
      <c r="AQ379" s="307" t="str">
        <f t="shared" si="58"/>
        <v xml:space="preserve">Atitvarų energinis naudingumas </v>
      </c>
      <c r="AR379" s="307" t="s">
        <v>308</v>
      </c>
    </row>
    <row r="380" spans="1:44" s="292" customFormat="1" ht="15" customHeight="1">
      <c r="A380" s="1176"/>
      <c r="B380" s="1667" t="s">
        <v>152</v>
      </c>
      <c r="C380" s="1655" t="s">
        <v>587</v>
      </c>
      <c r="D380" s="1656"/>
      <c r="E380" s="1657"/>
      <c r="F380" s="148" t="str">
        <f>IF(AO379=1,"",IF(AJ379=TRUE,$AJ$4,""))</f>
        <v/>
      </c>
      <c r="G380" s="328"/>
      <c r="H380" s="328"/>
      <c r="I380" s="328"/>
      <c r="J380" s="328"/>
      <c r="K380" s="328"/>
      <c r="L380" s="335"/>
      <c r="M380" s="328"/>
      <c r="N380" s="328"/>
      <c r="O380" s="328"/>
      <c r="P380" s="328"/>
      <c r="Q380" s="328"/>
      <c r="R380" s="328"/>
      <c r="S380" s="328"/>
      <c r="T380" s="342"/>
      <c r="U380" s="342"/>
      <c r="V380" s="342"/>
      <c r="W380" s="328"/>
      <c r="X380" s="1162"/>
      <c r="Y380" s="328"/>
      <c r="Z380" s="328"/>
      <c r="AA380" s="328"/>
      <c r="AB380" s="328"/>
      <c r="AC380" s="328"/>
      <c r="AD380" s="328"/>
      <c r="AE380" s="328"/>
      <c r="AF380" s="328"/>
      <c r="AG380" s="328"/>
      <c r="AH380" s="328"/>
      <c r="AI380" s="307" t="str">
        <f t="shared" si="60"/>
        <v/>
      </c>
      <c r="AJ380" s="307" t="str">
        <f t="shared" si="64"/>
        <v/>
      </c>
      <c r="AK380" s="307">
        <f t="shared" si="65"/>
        <v>1</v>
      </c>
      <c r="AL380" s="289"/>
      <c r="AM380" s="317">
        <f t="shared" si="59"/>
        <v>1</v>
      </c>
      <c r="AN380" s="317">
        <f t="shared" si="61"/>
        <v>0</v>
      </c>
      <c r="AO380" s="317">
        <f t="shared" si="62"/>
        <v>1</v>
      </c>
      <c r="AP380" s="1184" t="e">
        <f t="shared" si="63"/>
        <v>#REF!</v>
      </c>
      <c r="AQ380" s="307" t="str">
        <f t="shared" si="58"/>
        <v xml:space="preserve">Kriterijus suteikia galimybę PO gauti pasiūlymus, kuriuose būtų siūlomos medžiagos, kurios užtikrina geresnį šilumos sulaikymą pastate. </v>
      </c>
      <c r="AR380" s="307" t="s">
        <v>308</v>
      </c>
    </row>
    <row r="381" spans="1:44" ht="15" customHeight="1">
      <c r="A381" s="1175"/>
      <c r="B381" s="1668"/>
      <c r="C381" s="1664"/>
      <c r="D381" s="1665"/>
      <c r="E381" s="1666"/>
      <c r="F381" s="139"/>
      <c r="H381" s="328"/>
      <c r="I381" s="334"/>
      <c r="J381" s="334"/>
      <c r="K381" s="334"/>
      <c r="L381" s="345"/>
      <c r="M381" s="334"/>
      <c r="N381" s="334"/>
      <c r="O381" s="334"/>
      <c r="P381" s="334"/>
      <c r="Q381" s="334"/>
      <c r="R381" s="334"/>
      <c r="S381" s="334"/>
      <c r="T381" s="334"/>
      <c r="U381" s="334"/>
      <c r="V381" s="334"/>
      <c r="W381" s="334"/>
      <c r="X381" s="1163"/>
      <c r="Y381" s="334"/>
      <c r="Z381" s="334"/>
      <c r="AA381" s="334"/>
      <c r="AB381" s="334"/>
      <c r="AC381" s="334"/>
      <c r="AD381" s="334"/>
      <c r="AE381" s="334"/>
      <c r="AF381" s="334"/>
      <c r="AG381" s="334"/>
      <c r="AH381" s="334"/>
      <c r="AI381" s="307" t="str">
        <f t="shared" si="60"/>
        <v/>
      </c>
      <c r="AJ381" s="307" t="str">
        <f t="shared" si="64"/>
        <v/>
      </c>
      <c r="AK381" s="307">
        <f t="shared" si="65"/>
        <v>1</v>
      </c>
      <c r="AM381" s="317">
        <f t="shared" si="59"/>
        <v>1</v>
      </c>
      <c r="AN381" s="317">
        <f t="shared" si="61"/>
        <v>0</v>
      </c>
      <c r="AO381" s="317">
        <f t="shared" si="62"/>
        <v>1</v>
      </c>
      <c r="AP381" s="1184" t="e">
        <f t="shared" si="63"/>
        <v>#REF!</v>
      </c>
      <c r="AQ381" s="307">
        <f t="shared" si="58"/>
        <v>0</v>
      </c>
      <c r="AR381" s="307" t="s">
        <v>308</v>
      </c>
    </row>
    <row r="382" spans="1:44" ht="15" customHeight="1">
      <c r="A382" s="1175"/>
      <c r="B382" s="1682" t="s">
        <v>149</v>
      </c>
      <c r="C382" s="1605" t="s">
        <v>299</v>
      </c>
      <c r="D382" s="1605"/>
      <c r="E382" s="1597"/>
      <c r="F382" s="139"/>
      <c r="H382" s="334"/>
      <c r="I382" s="334"/>
      <c r="J382" s="334"/>
      <c r="K382" s="334"/>
      <c r="L382" s="345"/>
      <c r="M382" s="334"/>
      <c r="N382" s="334"/>
      <c r="O382" s="334"/>
      <c r="P382" s="334"/>
      <c r="Q382" s="334"/>
      <c r="R382" s="334"/>
      <c r="S382" s="334"/>
      <c r="T382" s="334"/>
      <c r="U382" s="334"/>
      <c r="V382" s="334"/>
      <c r="W382" s="334"/>
      <c r="X382" s="1163"/>
      <c r="Y382" s="334"/>
      <c r="Z382" s="334"/>
      <c r="AA382" s="334"/>
      <c r="AB382" s="334"/>
      <c r="AC382" s="334"/>
      <c r="AD382" s="334"/>
      <c r="AE382" s="334"/>
      <c r="AF382" s="334"/>
      <c r="AG382" s="334"/>
      <c r="AH382" s="334"/>
      <c r="AI382" s="307" t="str">
        <f t="shared" si="60"/>
        <v/>
      </c>
      <c r="AJ382" s="307" t="str">
        <f t="shared" si="64"/>
        <v/>
      </c>
      <c r="AK382" s="307">
        <f t="shared" si="65"/>
        <v>1</v>
      </c>
      <c r="AM382" s="317">
        <f t="shared" si="59"/>
        <v>1</v>
      </c>
      <c r="AN382" s="317">
        <f t="shared" si="61"/>
        <v>0</v>
      </c>
      <c r="AO382" s="317">
        <f t="shared" si="62"/>
        <v>1</v>
      </c>
      <c r="AP382" s="1184" t="e">
        <f t="shared" si="63"/>
        <v>#REF!</v>
      </c>
      <c r="AQ382" s="307" t="str">
        <f t="shared" si="58"/>
        <v xml:space="preserve">1) Pasirinkimas: </v>
      </c>
      <c r="AR382" s="307" t="s">
        <v>308</v>
      </c>
    </row>
    <row r="383" spans="1:44" ht="15" customHeight="1">
      <c r="A383" s="1175"/>
      <c r="B383" s="1683"/>
      <c r="C383" s="1598" t="s">
        <v>972</v>
      </c>
      <c r="D383" s="1598"/>
      <c r="E383" s="1599"/>
      <c r="F383" s="139"/>
      <c r="H383" s="334"/>
      <c r="I383" s="334"/>
      <c r="J383" s="334"/>
      <c r="K383" s="334"/>
      <c r="L383" s="345"/>
      <c r="M383" s="334"/>
      <c r="N383" s="334"/>
      <c r="O383" s="334"/>
      <c r="P383" s="334"/>
      <c r="Q383" s="334"/>
      <c r="R383" s="334"/>
      <c r="S383" s="334"/>
      <c r="T383" s="334"/>
      <c r="U383" s="334"/>
      <c r="V383" s="334"/>
      <c r="W383" s="334"/>
      <c r="X383" s="1163"/>
      <c r="Y383" s="334"/>
      <c r="Z383" s="334"/>
      <c r="AA383" s="334"/>
      <c r="AB383" s="334"/>
      <c r="AC383" s="334"/>
      <c r="AD383" s="334"/>
      <c r="AE383" s="334"/>
      <c r="AF383" s="334"/>
      <c r="AG383" s="334"/>
      <c r="AH383" s="334"/>
      <c r="AI383" s="307" t="str">
        <f t="shared" si="60"/>
        <v/>
      </c>
      <c r="AJ383" s="307" t="str">
        <f t="shared" si="64"/>
        <v/>
      </c>
      <c r="AK383" s="307">
        <f t="shared" si="65"/>
        <v>1</v>
      </c>
      <c r="AM383" s="317">
        <f t="shared" si="59"/>
        <v>1</v>
      </c>
      <c r="AN383" s="317">
        <f t="shared" si="61"/>
        <v>0</v>
      </c>
      <c r="AO383" s="317">
        <f t="shared" si="62"/>
        <v>1</v>
      </c>
      <c r="AP383" s="1184" t="e">
        <f t="shared" si="63"/>
        <v>#REF!</v>
      </c>
      <c r="AQ383" s="307" t="str">
        <f t="shared" si="58"/>
        <v>PO galėtų ir turėtų rinktis šį kriterijų ir atitinkamai suteikti lyginamuosius svorius pagal prioritetą: 1) kai techninis projektas, įtrauktas į pirkimo dokumentus, leidžia tai daryti, t. y. geresnės kokybės medžiagos (statybos produktai) neiškreips bendrųjų projekto sprendinių, nepareikalaus ženklaus perprojektavimo ir geresnė kokybė turės tik pridėtinę naudą arba 2) kai su statybos darbais perkamos ir projektavimo paslaugos ir rangovas turi pilną laisvę ir atsakomybę parengti projektinius sprendinius.</v>
      </c>
      <c r="AR383" s="307" t="s">
        <v>308</v>
      </c>
    </row>
    <row r="384" spans="1:44" ht="15" customHeight="1">
      <c r="A384" s="150"/>
      <c r="B384" s="1603"/>
      <c r="C384" s="1598"/>
      <c r="D384" s="1598"/>
      <c r="E384" s="1599"/>
      <c r="F384" s="139"/>
      <c r="H384" s="334"/>
      <c r="I384" s="334"/>
      <c r="J384" s="334"/>
      <c r="K384" s="334"/>
      <c r="L384" s="345"/>
      <c r="M384" s="334"/>
      <c r="N384" s="334"/>
      <c r="O384" s="334"/>
      <c r="P384" s="334"/>
      <c r="Q384" s="334"/>
      <c r="R384" s="334"/>
      <c r="S384" s="334"/>
      <c r="T384" s="334"/>
      <c r="U384" s="334"/>
      <c r="V384" s="334"/>
      <c r="W384" s="334"/>
      <c r="X384" s="1163"/>
      <c r="Y384" s="334"/>
      <c r="Z384" s="334"/>
      <c r="AA384" s="334"/>
      <c r="AB384" s="334"/>
      <c r="AC384" s="334"/>
      <c r="AD384" s="334"/>
      <c r="AE384" s="334"/>
      <c r="AF384" s="334"/>
      <c r="AG384" s="334"/>
      <c r="AH384" s="334"/>
      <c r="AI384" s="307" t="str">
        <f t="shared" si="60"/>
        <v/>
      </c>
      <c r="AJ384" s="307" t="str">
        <f t="shared" si="64"/>
        <v/>
      </c>
      <c r="AK384" s="307">
        <f t="shared" si="65"/>
        <v>1</v>
      </c>
      <c r="AM384" s="317">
        <f t="shared" si="59"/>
        <v>1</v>
      </c>
      <c r="AN384" s="317">
        <f t="shared" si="61"/>
        <v>0</v>
      </c>
      <c r="AO384" s="317">
        <f t="shared" si="62"/>
        <v>1</v>
      </c>
      <c r="AP384" s="1184" t="e">
        <f t="shared" si="63"/>
        <v>#REF!</v>
      </c>
      <c r="AQ384" s="307">
        <f t="shared" si="58"/>
        <v>0</v>
      </c>
      <c r="AR384" s="307" t="s">
        <v>308</v>
      </c>
    </row>
    <row r="385" spans="1:44" ht="15" customHeight="1">
      <c r="A385" s="150"/>
      <c r="B385" s="1603"/>
      <c r="C385" s="1598"/>
      <c r="D385" s="1598"/>
      <c r="E385" s="1599"/>
      <c r="F385" s="139"/>
      <c r="H385" s="334"/>
      <c r="I385" s="334"/>
      <c r="J385" s="334"/>
      <c r="K385" s="334"/>
      <c r="L385" s="345"/>
      <c r="M385" s="334"/>
      <c r="N385" s="334"/>
      <c r="O385" s="334"/>
      <c r="P385" s="334"/>
      <c r="Q385" s="334"/>
      <c r="R385" s="334"/>
      <c r="S385" s="334"/>
      <c r="T385" s="334"/>
      <c r="U385" s="334"/>
      <c r="V385" s="334"/>
      <c r="W385" s="334"/>
      <c r="X385" s="1163"/>
      <c r="Y385" s="334"/>
      <c r="Z385" s="334"/>
      <c r="AA385" s="334"/>
      <c r="AB385" s="334"/>
      <c r="AC385" s="334"/>
      <c r="AD385" s="334"/>
      <c r="AE385" s="334"/>
      <c r="AF385" s="334"/>
      <c r="AG385" s="334"/>
      <c r="AH385" s="334"/>
      <c r="AI385" s="307" t="str">
        <f t="shared" si="60"/>
        <v/>
      </c>
      <c r="AJ385" s="307" t="str">
        <f t="shared" si="64"/>
        <v/>
      </c>
      <c r="AK385" s="307">
        <f t="shared" si="65"/>
        <v>1</v>
      </c>
      <c r="AM385" s="317">
        <f t="shared" si="59"/>
        <v>1</v>
      </c>
      <c r="AN385" s="317">
        <f t="shared" si="61"/>
        <v>0</v>
      </c>
      <c r="AO385" s="317">
        <f t="shared" si="62"/>
        <v>1</v>
      </c>
      <c r="AP385" s="1184" t="e">
        <f t="shared" si="63"/>
        <v>#REF!</v>
      </c>
      <c r="AQ385" s="307">
        <f t="shared" si="58"/>
        <v>0</v>
      </c>
      <c r="AR385" s="307" t="s">
        <v>308</v>
      </c>
    </row>
    <row r="386" spans="1:44" ht="34.5" customHeight="1">
      <c r="A386" s="150"/>
      <c r="B386" s="1603"/>
      <c r="C386" s="1600"/>
      <c r="D386" s="1600"/>
      <c r="E386" s="1601"/>
      <c r="F386" s="139"/>
      <c r="H386" s="334"/>
      <c r="I386" s="334"/>
      <c r="J386" s="334"/>
      <c r="K386" s="334"/>
      <c r="L386" s="345"/>
      <c r="M386" s="334"/>
      <c r="N386" s="334"/>
      <c r="O386" s="334"/>
      <c r="P386" s="334"/>
      <c r="Q386" s="334"/>
      <c r="R386" s="334"/>
      <c r="S386" s="334"/>
      <c r="T386" s="334"/>
      <c r="U386" s="334"/>
      <c r="V386" s="334"/>
      <c r="W386" s="334"/>
      <c r="X386" s="1163"/>
      <c r="Y386" s="334"/>
      <c r="Z386" s="334"/>
      <c r="AA386" s="334"/>
      <c r="AB386" s="334"/>
      <c r="AC386" s="334"/>
      <c r="AD386" s="334"/>
      <c r="AE386" s="334"/>
      <c r="AF386" s="334"/>
      <c r="AG386" s="334"/>
      <c r="AH386" s="334"/>
      <c r="AI386" s="307" t="str">
        <f t="shared" si="60"/>
        <v/>
      </c>
      <c r="AJ386" s="307" t="str">
        <f t="shared" si="64"/>
        <v/>
      </c>
      <c r="AK386" s="307">
        <f t="shared" si="65"/>
        <v>1</v>
      </c>
      <c r="AM386" s="317">
        <f t="shared" si="59"/>
        <v>1</v>
      </c>
      <c r="AN386" s="317">
        <f t="shared" si="61"/>
        <v>0</v>
      </c>
      <c r="AO386" s="317">
        <f t="shared" si="62"/>
        <v>1</v>
      </c>
      <c r="AP386" s="1184" t="e">
        <f t="shared" si="63"/>
        <v>#REF!</v>
      </c>
      <c r="AQ386" s="307">
        <f t="shared" si="58"/>
        <v>0</v>
      </c>
      <c r="AR386" s="307" t="s">
        <v>308</v>
      </c>
    </row>
    <row r="387" spans="1:44" ht="15" customHeight="1">
      <c r="A387" s="150"/>
      <c r="B387" s="1603"/>
      <c r="C387" s="1633" t="s">
        <v>1087</v>
      </c>
      <c r="D387" s="1596"/>
      <c r="E387" s="1597"/>
      <c r="F387" s="139"/>
      <c r="H387" s="334"/>
      <c r="I387" s="334"/>
      <c r="J387" s="334"/>
      <c r="K387" s="334"/>
      <c r="L387" s="345"/>
      <c r="M387" s="334"/>
      <c r="N387" s="334"/>
      <c r="O387" s="334"/>
      <c r="P387" s="334"/>
      <c r="Q387" s="334"/>
      <c r="R387" s="334"/>
      <c r="S387" s="334"/>
      <c r="T387" s="334"/>
      <c r="U387" s="334"/>
      <c r="V387" s="334"/>
      <c r="W387" s="334"/>
      <c r="X387" s="1163"/>
      <c r="Y387" s="334"/>
      <c r="Z387" s="334"/>
      <c r="AA387" s="334"/>
      <c r="AB387" s="334"/>
      <c r="AC387" s="334"/>
      <c r="AD387" s="334"/>
      <c r="AE387" s="334"/>
      <c r="AF387" s="334"/>
      <c r="AG387" s="334"/>
      <c r="AH387" s="334"/>
      <c r="AI387" s="307" t="str">
        <f t="shared" si="60"/>
        <v/>
      </c>
      <c r="AJ387" s="307" t="str">
        <f t="shared" si="64"/>
        <v/>
      </c>
      <c r="AK387" s="307">
        <f t="shared" si="65"/>
        <v>1</v>
      </c>
      <c r="AM387" s="317">
        <f t="shared" si="59"/>
        <v>1</v>
      </c>
      <c r="AN387" s="317">
        <f t="shared" si="61"/>
        <v>0</v>
      </c>
      <c r="AO387" s="317">
        <f t="shared" si="62"/>
        <v>1</v>
      </c>
      <c r="AP387" s="1184" t="e">
        <f t="shared" si="63"/>
        <v>#REF!</v>
      </c>
      <c r="AQ387" s="307" t="str">
        <f t="shared" si="58"/>
        <v xml:space="preserve">2) Sutarties projekte ir atitinkamai sutartyje siūlome numatyti, kad pirkimo sutarties vykdymo metu PO tikrina atitikimą pasiūlyme nurodytiems  įsipareigojimams, prašydama pateikti įsigytų medžiagų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387" s="307" t="s">
        <v>308</v>
      </c>
    </row>
    <row r="388" spans="1:44" ht="15" customHeight="1">
      <c r="A388" s="150"/>
      <c r="B388" s="1603"/>
      <c r="C388" s="1644"/>
      <c r="D388" s="1598"/>
      <c r="E388" s="1599"/>
      <c r="F388" s="139"/>
      <c r="H388" s="334"/>
      <c r="I388" s="334"/>
      <c r="J388" s="334"/>
      <c r="K388" s="334"/>
      <c r="L388" s="345"/>
      <c r="M388" s="334"/>
      <c r="N388" s="334"/>
      <c r="O388" s="334"/>
      <c r="P388" s="334"/>
      <c r="Q388" s="334"/>
      <c r="R388" s="334"/>
      <c r="S388" s="334"/>
      <c r="T388" s="334"/>
      <c r="U388" s="334"/>
      <c r="V388" s="334"/>
      <c r="W388" s="334"/>
      <c r="X388" s="1163"/>
      <c r="Y388" s="334"/>
      <c r="Z388" s="334"/>
      <c r="AA388" s="334"/>
      <c r="AB388" s="334"/>
      <c r="AC388" s="334"/>
      <c r="AD388" s="334"/>
      <c r="AE388" s="334"/>
      <c r="AF388" s="334"/>
      <c r="AG388" s="334"/>
      <c r="AH388" s="334"/>
      <c r="AI388" s="307" t="str">
        <f t="shared" si="60"/>
        <v/>
      </c>
      <c r="AJ388" s="307" t="str">
        <f t="shared" si="64"/>
        <v/>
      </c>
      <c r="AK388" s="307">
        <f t="shared" si="65"/>
        <v>1</v>
      </c>
      <c r="AM388" s="317">
        <f t="shared" si="59"/>
        <v>1</v>
      </c>
      <c r="AN388" s="317">
        <f t="shared" si="61"/>
        <v>0</v>
      </c>
      <c r="AO388" s="317">
        <f t="shared" si="62"/>
        <v>1</v>
      </c>
      <c r="AP388" s="1184" t="e">
        <f t="shared" si="63"/>
        <v>#REF!</v>
      </c>
      <c r="AQ388" s="307">
        <f t="shared" si="58"/>
        <v>0</v>
      </c>
      <c r="AR388" s="307" t="s">
        <v>308</v>
      </c>
    </row>
    <row r="389" spans="1:44" ht="15" customHeight="1">
      <c r="A389" s="150"/>
      <c r="B389" s="1603"/>
      <c r="C389" s="1644"/>
      <c r="D389" s="1598"/>
      <c r="E389" s="1599"/>
      <c r="F389" s="139"/>
      <c r="H389" s="334"/>
      <c r="I389" s="334"/>
      <c r="J389" s="334"/>
      <c r="K389" s="334"/>
      <c r="L389" s="345"/>
      <c r="M389" s="334"/>
      <c r="N389" s="334"/>
      <c r="O389" s="334"/>
      <c r="P389" s="334"/>
      <c r="Q389" s="334"/>
      <c r="R389" s="334"/>
      <c r="S389" s="334"/>
      <c r="T389" s="334"/>
      <c r="U389" s="334"/>
      <c r="V389" s="334"/>
      <c r="W389" s="334"/>
      <c r="X389" s="1163"/>
      <c r="Y389" s="334"/>
      <c r="Z389" s="334"/>
      <c r="AA389" s="334"/>
      <c r="AB389" s="334"/>
      <c r="AC389" s="334"/>
      <c r="AD389" s="334"/>
      <c r="AE389" s="334"/>
      <c r="AF389" s="334"/>
      <c r="AG389" s="334"/>
      <c r="AH389" s="334"/>
      <c r="AI389" s="307" t="str">
        <f t="shared" si="60"/>
        <v/>
      </c>
      <c r="AJ389" s="307" t="str">
        <f t="shared" si="64"/>
        <v/>
      </c>
      <c r="AK389" s="307">
        <f t="shared" si="65"/>
        <v>1</v>
      </c>
      <c r="AM389" s="317">
        <f t="shared" si="59"/>
        <v>1</v>
      </c>
      <c r="AN389" s="317">
        <f t="shared" si="61"/>
        <v>0</v>
      </c>
      <c r="AO389" s="317">
        <f t="shared" si="62"/>
        <v>1</v>
      </c>
      <c r="AP389" s="1184" t="e">
        <f t="shared" si="63"/>
        <v>#REF!</v>
      </c>
      <c r="AQ389" s="307">
        <f t="shared" si="58"/>
        <v>0</v>
      </c>
      <c r="AR389" s="307" t="s">
        <v>308</v>
      </c>
    </row>
    <row r="390" spans="1:44" ht="30.75" customHeight="1">
      <c r="A390" s="150"/>
      <c r="B390" s="1603"/>
      <c r="C390" s="1645"/>
      <c r="D390" s="1600"/>
      <c r="E390" s="1601"/>
      <c r="F390" s="139"/>
      <c r="H390" s="334"/>
      <c r="I390" s="334"/>
      <c r="J390" s="334"/>
      <c r="K390" s="334"/>
      <c r="L390" s="345"/>
      <c r="M390" s="334"/>
      <c r="N390" s="334"/>
      <c r="O390" s="334"/>
      <c r="P390" s="334"/>
      <c r="Q390" s="334"/>
      <c r="R390" s="334"/>
      <c r="S390" s="334"/>
      <c r="T390" s="334"/>
      <c r="U390" s="334"/>
      <c r="V390" s="334"/>
      <c r="W390" s="334"/>
      <c r="X390" s="1163"/>
      <c r="Y390" s="334"/>
      <c r="Z390" s="334"/>
      <c r="AA390" s="334"/>
      <c r="AB390" s="334"/>
      <c r="AC390" s="334"/>
      <c r="AD390" s="334"/>
      <c r="AE390" s="334"/>
      <c r="AF390" s="334"/>
      <c r="AG390" s="334"/>
      <c r="AH390" s="334"/>
      <c r="AI390" s="307" t="str">
        <f t="shared" si="60"/>
        <v/>
      </c>
      <c r="AJ390" s="307" t="str">
        <f t="shared" si="64"/>
        <v/>
      </c>
      <c r="AK390" s="307">
        <f t="shared" si="65"/>
        <v>1</v>
      </c>
      <c r="AM390" s="317">
        <f t="shared" si="59"/>
        <v>1</v>
      </c>
      <c r="AN390" s="317">
        <f t="shared" si="61"/>
        <v>0</v>
      </c>
      <c r="AO390" s="317">
        <f t="shared" si="62"/>
        <v>1</v>
      </c>
      <c r="AP390" s="1184" t="e">
        <f t="shared" si="63"/>
        <v>#REF!</v>
      </c>
      <c r="AQ390" s="307">
        <f t="shared" si="58"/>
        <v>0</v>
      </c>
      <c r="AR390" s="307" t="s">
        <v>308</v>
      </c>
    </row>
    <row r="391" spans="1:44" s="343" customFormat="1" ht="15" customHeight="1">
      <c r="A391" s="207">
        <f>A379+1</f>
        <v>21</v>
      </c>
      <c r="B391" s="203" t="s">
        <v>298</v>
      </c>
      <c r="C391" s="1661" t="s">
        <v>589</v>
      </c>
      <c r="D391" s="1662"/>
      <c r="E391" s="1662"/>
      <c r="F391" s="208"/>
      <c r="G391" s="339"/>
      <c r="H391" s="339"/>
      <c r="I391" s="339"/>
      <c r="J391" s="339"/>
      <c r="K391" s="339"/>
      <c r="L391" s="339"/>
      <c r="M391" s="339"/>
      <c r="N391" s="339"/>
      <c r="O391" s="339"/>
      <c r="P391" s="339"/>
      <c r="Q391" s="339"/>
      <c r="R391" s="339"/>
      <c r="S391" s="339"/>
      <c r="T391" s="344"/>
      <c r="U391" s="344"/>
      <c r="V391" s="344"/>
      <c r="W391" s="339"/>
      <c r="X391" s="1165"/>
      <c r="Y391" s="339"/>
      <c r="Z391" s="339"/>
      <c r="AA391" s="339"/>
      <c r="AB391" s="339"/>
      <c r="AC391" s="339"/>
      <c r="AD391" s="339"/>
      <c r="AE391" s="339"/>
      <c r="AF391" s="339"/>
      <c r="AG391" s="339"/>
      <c r="AH391" s="339"/>
      <c r="AI391" s="307">
        <f t="shared" si="60"/>
        <v>22</v>
      </c>
      <c r="AJ391" s="307" t="b">
        <f t="shared" si="64"/>
        <v>0</v>
      </c>
      <c r="AK391" s="307">
        <f t="shared" si="65"/>
        <v>1</v>
      </c>
      <c r="AL391" s="289"/>
      <c r="AM391" s="317">
        <f t="shared" si="59"/>
        <v>0</v>
      </c>
      <c r="AN391" s="317">
        <f t="shared" si="61"/>
        <v>0</v>
      </c>
      <c r="AO391" s="317">
        <f t="shared" si="62"/>
        <v>1</v>
      </c>
      <c r="AP391" s="1184" t="e">
        <f t="shared" si="63"/>
        <v>#REF!</v>
      </c>
      <c r="AQ391" s="307" t="str">
        <f t="shared" si="58"/>
        <v>Inžinerinių sistemų efektyvumas</v>
      </c>
      <c r="AR391" s="307" t="s">
        <v>308</v>
      </c>
    </row>
    <row r="392" spans="1:44" s="292" customFormat="1" ht="15" customHeight="1">
      <c r="A392" s="1176"/>
      <c r="B392" s="1667" t="s">
        <v>152</v>
      </c>
      <c r="C392" s="1655" t="s">
        <v>598</v>
      </c>
      <c r="D392" s="1656"/>
      <c r="E392" s="1657"/>
      <c r="F392" s="148" t="str">
        <f>IF(AO391=1,"",IF(AJ391=TRUE,$AJ$4,""))</f>
        <v/>
      </c>
      <c r="G392" s="328"/>
      <c r="H392" s="328"/>
      <c r="I392" s="334"/>
      <c r="J392" s="334"/>
      <c r="K392" s="328"/>
      <c r="L392" s="335"/>
      <c r="M392" s="328"/>
      <c r="N392" s="328"/>
      <c r="O392" s="328"/>
      <c r="P392" s="328"/>
      <c r="Q392" s="328"/>
      <c r="R392" s="328"/>
      <c r="S392" s="328"/>
      <c r="T392" s="342"/>
      <c r="U392" s="342"/>
      <c r="V392" s="342"/>
      <c r="W392" s="328"/>
      <c r="X392" s="1162"/>
      <c r="Y392" s="328"/>
      <c r="Z392" s="328"/>
      <c r="AA392" s="328"/>
      <c r="AB392" s="328"/>
      <c r="AC392" s="328"/>
      <c r="AD392" s="328"/>
      <c r="AE392" s="328"/>
      <c r="AF392" s="328"/>
      <c r="AG392" s="328"/>
      <c r="AH392" s="328"/>
      <c r="AI392" s="307" t="str">
        <f t="shared" si="60"/>
        <v/>
      </c>
      <c r="AJ392" s="307" t="str">
        <f t="shared" si="64"/>
        <v/>
      </c>
      <c r="AK392" s="307">
        <f t="shared" si="65"/>
        <v>1</v>
      </c>
      <c r="AL392" s="289"/>
      <c r="AM392" s="317">
        <f t="shared" si="59"/>
        <v>1</v>
      </c>
      <c r="AN392" s="317">
        <f t="shared" si="61"/>
        <v>0</v>
      </c>
      <c r="AO392" s="317">
        <f t="shared" si="62"/>
        <v>1</v>
      </c>
      <c r="AP392" s="1184" t="e">
        <f t="shared" si="63"/>
        <v>#REF!</v>
      </c>
      <c r="AQ392" s="307" t="str">
        <f t="shared" si="58"/>
        <v>Kriterijus suteikia galimybę PO gauti pasiūlymus, kuriuose būtų siūlomos inžinerinės sistemos (šildymo, karšto vandens, vėdinimo, apšvietimo, įrangos, susijusios su  atliekamais darbais) vartojančios mažiau elektros energijos.</v>
      </c>
      <c r="AR392" s="307" t="s">
        <v>308</v>
      </c>
    </row>
    <row r="393" spans="1:44" ht="15" customHeight="1">
      <c r="A393" s="1175"/>
      <c r="B393" s="1668"/>
      <c r="C393" s="1664"/>
      <c r="D393" s="1665"/>
      <c r="E393" s="1666"/>
      <c r="F393" s="139"/>
      <c r="H393" s="328"/>
      <c r="I393" s="334"/>
      <c r="J393" s="334"/>
      <c r="K393" s="334"/>
      <c r="L393" s="345"/>
      <c r="M393" s="334"/>
      <c r="N393" s="334"/>
      <c r="O393" s="334"/>
      <c r="P393" s="334"/>
      <c r="Q393" s="334"/>
      <c r="R393" s="334"/>
      <c r="S393" s="334"/>
      <c r="T393" s="334"/>
      <c r="U393" s="334"/>
      <c r="V393" s="334"/>
      <c r="W393" s="334"/>
      <c r="X393" s="1163"/>
      <c r="Y393" s="334"/>
      <c r="Z393" s="334"/>
      <c r="AA393" s="334"/>
      <c r="AB393" s="334"/>
      <c r="AC393" s="334"/>
      <c r="AD393" s="334"/>
      <c r="AE393" s="334"/>
      <c r="AF393" s="334"/>
      <c r="AG393" s="334"/>
      <c r="AH393" s="334"/>
      <c r="AI393" s="307" t="str">
        <f t="shared" si="60"/>
        <v/>
      </c>
      <c r="AJ393" s="307" t="str">
        <f t="shared" si="64"/>
        <v/>
      </c>
      <c r="AK393" s="307">
        <f t="shared" si="65"/>
        <v>1</v>
      </c>
      <c r="AM393" s="317">
        <f t="shared" si="59"/>
        <v>1</v>
      </c>
      <c r="AN393" s="317">
        <f t="shared" si="61"/>
        <v>0</v>
      </c>
      <c r="AO393" s="317">
        <f t="shared" si="62"/>
        <v>1</v>
      </c>
      <c r="AP393" s="1184" t="e">
        <f t="shared" si="63"/>
        <v>#REF!</v>
      </c>
      <c r="AQ393" s="307">
        <f t="shared" si="58"/>
        <v>0</v>
      </c>
      <c r="AR393" s="307" t="s">
        <v>308</v>
      </c>
    </row>
    <row r="394" spans="1:44" ht="15" customHeight="1">
      <c r="A394" s="1175"/>
      <c r="B394" s="1684"/>
      <c r="C394" s="1664"/>
      <c r="D394" s="1665"/>
      <c r="E394" s="1666"/>
      <c r="F394" s="139"/>
      <c r="H394" s="328"/>
      <c r="I394" s="334"/>
      <c r="J394" s="334"/>
      <c r="K394" s="334"/>
      <c r="L394" s="345"/>
      <c r="M394" s="334"/>
      <c r="N394" s="334"/>
      <c r="O394" s="334"/>
      <c r="P394" s="334"/>
      <c r="Q394" s="334"/>
      <c r="R394" s="334"/>
      <c r="S394" s="334"/>
      <c r="T394" s="334"/>
      <c r="U394" s="334"/>
      <c r="V394" s="334"/>
      <c r="W394" s="334"/>
      <c r="X394" s="1163"/>
      <c r="Y394" s="334"/>
      <c r="Z394" s="334"/>
      <c r="AA394" s="334"/>
      <c r="AB394" s="334"/>
      <c r="AC394" s="334"/>
      <c r="AD394" s="334"/>
      <c r="AE394" s="334"/>
      <c r="AF394" s="334"/>
      <c r="AG394" s="334"/>
      <c r="AH394" s="334"/>
      <c r="AI394" s="307" t="str">
        <f t="shared" si="60"/>
        <v/>
      </c>
      <c r="AJ394" s="307" t="str">
        <f t="shared" si="64"/>
        <v/>
      </c>
      <c r="AK394" s="307">
        <f t="shared" si="65"/>
        <v>1</v>
      </c>
      <c r="AM394" s="317">
        <f t="shared" si="59"/>
        <v>1</v>
      </c>
      <c r="AN394" s="317">
        <f t="shared" si="61"/>
        <v>0</v>
      </c>
      <c r="AO394" s="317">
        <f t="shared" si="62"/>
        <v>1</v>
      </c>
      <c r="AP394" s="1184" t="e">
        <f t="shared" si="63"/>
        <v>#REF!</v>
      </c>
      <c r="AQ394" s="307">
        <f t="shared" si="58"/>
        <v>0</v>
      </c>
      <c r="AR394" s="307" t="s">
        <v>308</v>
      </c>
    </row>
    <row r="395" spans="1:44" ht="15" customHeight="1">
      <c r="A395" s="150"/>
      <c r="B395" s="1602" t="s">
        <v>149</v>
      </c>
      <c r="C395" s="1605" t="s">
        <v>299</v>
      </c>
      <c r="D395" s="1605"/>
      <c r="E395" s="1597"/>
      <c r="F395" s="139"/>
      <c r="H395" s="328"/>
      <c r="I395" s="334"/>
      <c r="J395" s="334"/>
      <c r="K395" s="334"/>
      <c r="L395" s="345"/>
      <c r="M395" s="334"/>
      <c r="N395" s="334"/>
      <c r="O395" s="334"/>
      <c r="P395" s="334"/>
      <c r="Q395" s="334"/>
      <c r="R395" s="334"/>
      <c r="S395" s="334"/>
      <c r="T395" s="334"/>
      <c r="U395" s="334"/>
      <c r="V395" s="334"/>
      <c r="W395" s="334"/>
      <c r="X395" s="1163"/>
      <c r="Y395" s="334"/>
      <c r="Z395" s="334"/>
      <c r="AA395" s="334"/>
      <c r="AB395" s="334"/>
      <c r="AC395" s="334"/>
      <c r="AD395" s="334"/>
      <c r="AE395" s="334"/>
      <c r="AF395" s="334"/>
      <c r="AG395" s="334"/>
      <c r="AH395" s="334"/>
      <c r="AI395" s="307" t="str">
        <f t="shared" si="60"/>
        <v/>
      </c>
      <c r="AJ395" s="307" t="str">
        <f t="shared" si="64"/>
        <v/>
      </c>
      <c r="AK395" s="307">
        <f t="shared" si="65"/>
        <v>1</v>
      </c>
      <c r="AM395" s="317">
        <f t="shared" ref="AM395:AM454" si="66">IFERROR(INDEX($T$15:$V$39,MATCH(AQ395,$I$15:$I$39,0),$AQ$7),1)</f>
        <v>1</v>
      </c>
      <c r="AN395" s="317">
        <f t="shared" si="61"/>
        <v>0</v>
      </c>
      <c r="AO395" s="317">
        <f t="shared" si="62"/>
        <v>1</v>
      </c>
      <c r="AP395" s="1184" t="e">
        <f t="shared" si="63"/>
        <v>#REF!</v>
      </c>
      <c r="AQ395" s="307" t="str">
        <f t="shared" si="58"/>
        <v xml:space="preserve">1) Pasirinkimas: </v>
      </c>
      <c r="AR395" s="307" t="s">
        <v>308</v>
      </c>
    </row>
    <row r="396" spans="1:44" ht="15" customHeight="1">
      <c r="A396" s="150"/>
      <c r="B396" s="1603"/>
      <c r="C396" s="1644" t="s">
        <v>973</v>
      </c>
      <c r="D396" s="1598"/>
      <c r="E396" s="1599"/>
      <c r="F396" s="139"/>
      <c r="H396" s="334"/>
      <c r="I396" s="334"/>
      <c r="J396" s="334"/>
      <c r="K396" s="334"/>
      <c r="L396" s="345"/>
      <c r="M396" s="334"/>
      <c r="N396" s="334"/>
      <c r="O396" s="334"/>
      <c r="P396" s="334"/>
      <c r="Q396" s="334"/>
      <c r="R396" s="334"/>
      <c r="S396" s="334"/>
      <c r="T396" s="334"/>
      <c r="U396" s="334"/>
      <c r="V396" s="334"/>
      <c r="W396" s="334"/>
      <c r="X396" s="1163"/>
      <c r="Y396" s="334"/>
      <c r="Z396" s="334"/>
      <c r="AA396" s="334"/>
      <c r="AB396" s="334"/>
      <c r="AC396" s="334"/>
      <c r="AD396" s="334"/>
      <c r="AE396" s="334"/>
      <c r="AF396" s="334"/>
      <c r="AG396" s="334"/>
      <c r="AH396" s="334"/>
      <c r="AI396" s="307" t="str">
        <f t="shared" ref="AI396:AI454" si="67">IFERROR(MATCH(AQ396,$I$15:$I$60,0),"")</f>
        <v/>
      </c>
      <c r="AJ396" s="307" t="str">
        <f t="shared" si="64"/>
        <v/>
      </c>
      <c r="AK396" s="307">
        <f t="shared" si="65"/>
        <v>1</v>
      </c>
      <c r="AM396" s="317">
        <f t="shared" si="66"/>
        <v>1</v>
      </c>
      <c r="AN396" s="317">
        <f t="shared" ref="AN396:AN454" si="68">IF(AM396=1,AN395,AM396)</f>
        <v>0</v>
      </c>
      <c r="AO396" s="317">
        <f t="shared" ref="AO396:AO454" si="69">IF(AN396=0,1,"")</f>
        <v>1</v>
      </c>
      <c r="AP396" s="1184" t="e">
        <f t="shared" ref="AP396:AP454" si="70">AP395+1</f>
        <v>#REF!</v>
      </c>
      <c r="AQ396" s="307" t="str">
        <f t="shared" ref="AQ396:AQ454" si="71">C396</f>
        <v>PO galėtų ir turėtų rinktis šį kriterijų ir atitinkamai suteikti lyginamuosius svorius pagal prioritetą: 1) kai techninis projektas, įtrauktas į pirkimo dokumentus, leidžia tai daryti, t. y. geresnės kokybės sistemos neiškreips bendrųjų projekto sprendinių, nepareikalaus ženklaus perprojektavimo arba 2) kai su statybos darbais perkamos ir projektavimo paslaugos ir rangovas turi pilną laisvę ir atsakomybę parengti projektinius sprendinius. Kriterijų rekomenduojama pasirinkti vertinti toms inžinerinėms sistemoms, kurios turi nemažą reikšmę energijos vartojimui.</v>
      </c>
      <c r="AR396" s="307" t="s">
        <v>308</v>
      </c>
    </row>
    <row r="397" spans="1:44" ht="15" customHeight="1">
      <c r="A397" s="150"/>
      <c r="B397" s="1603"/>
      <c r="C397" s="1644"/>
      <c r="D397" s="1598"/>
      <c r="E397" s="1599"/>
      <c r="F397" s="139"/>
      <c r="H397" s="334"/>
      <c r="I397" s="334"/>
      <c r="J397" s="334"/>
      <c r="K397" s="334"/>
      <c r="L397" s="345"/>
      <c r="M397" s="334"/>
      <c r="N397" s="334"/>
      <c r="O397" s="334"/>
      <c r="P397" s="334"/>
      <c r="Q397" s="334"/>
      <c r="R397" s="334"/>
      <c r="S397" s="334"/>
      <c r="T397" s="334"/>
      <c r="U397" s="334"/>
      <c r="V397" s="334"/>
      <c r="W397" s="334"/>
      <c r="X397" s="1163"/>
      <c r="Y397" s="334"/>
      <c r="Z397" s="334"/>
      <c r="AA397" s="334"/>
      <c r="AB397" s="334"/>
      <c r="AC397" s="334"/>
      <c r="AD397" s="334"/>
      <c r="AE397" s="334"/>
      <c r="AF397" s="334"/>
      <c r="AG397" s="334"/>
      <c r="AH397" s="334"/>
      <c r="AI397" s="307" t="str">
        <f t="shared" si="67"/>
        <v/>
      </c>
      <c r="AJ397" s="307" t="str">
        <f t="shared" si="64"/>
        <v/>
      </c>
      <c r="AK397" s="307">
        <f t="shared" si="65"/>
        <v>1</v>
      </c>
      <c r="AM397" s="317">
        <f t="shared" si="66"/>
        <v>1</v>
      </c>
      <c r="AN397" s="317">
        <f t="shared" si="68"/>
        <v>0</v>
      </c>
      <c r="AO397" s="317">
        <f t="shared" si="69"/>
        <v>1</v>
      </c>
      <c r="AP397" s="1184" t="e">
        <f t="shared" si="70"/>
        <v>#REF!</v>
      </c>
      <c r="AQ397" s="307">
        <f t="shared" si="71"/>
        <v>0</v>
      </c>
      <c r="AR397" s="307" t="s">
        <v>308</v>
      </c>
    </row>
    <row r="398" spans="1:44" ht="15" customHeight="1">
      <c r="A398" s="150"/>
      <c r="B398" s="1603"/>
      <c r="C398" s="1644"/>
      <c r="D398" s="1598"/>
      <c r="E398" s="1599"/>
      <c r="F398" s="139"/>
      <c r="H398" s="334"/>
      <c r="I398" s="334"/>
      <c r="J398" s="334"/>
      <c r="K398" s="334"/>
      <c r="L398" s="345"/>
      <c r="M398" s="334"/>
      <c r="N398" s="334"/>
      <c r="O398" s="334"/>
      <c r="P398" s="334"/>
      <c r="Q398" s="334"/>
      <c r="R398" s="334"/>
      <c r="S398" s="334"/>
      <c r="T398" s="334"/>
      <c r="U398" s="334"/>
      <c r="V398" s="334"/>
      <c r="W398" s="334"/>
      <c r="X398" s="1163"/>
      <c r="Y398" s="334"/>
      <c r="Z398" s="334"/>
      <c r="AA398" s="334"/>
      <c r="AB398" s="334"/>
      <c r="AC398" s="334"/>
      <c r="AD398" s="334"/>
      <c r="AE398" s="334"/>
      <c r="AF398" s="334"/>
      <c r="AG398" s="334"/>
      <c r="AH398" s="334"/>
      <c r="AI398" s="307" t="str">
        <f t="shared" si="67"/>
        <v/>
      </c>
      <c r="AJ398" s="307" t="str">
        <f t="shared" si="64"/>
        <v/>
      </c>
      <c r="AK398" s="307">
        <f t="shared" si="65"/>
        <v>1</v>
      </c>
      <c r="AM398" s="317">
        <f t="shared" si="66"/>
        <v>1</v>
      </c>
      <c r="AN398" s="317">
        <f t="shared" si="68"/>
        <v>0</v>
      </c>
      <c r="AO398" s="317">
        <f t="shared" si="69"/>
        <v>1</v>
      </c>
      <c r="AP398" s="1184" t="e">
        <f t="shared" si="70"/>
        <v>#REF!</v>
      </c>
      <c r="AQ398" s="307">
        <f t="shared" si="71"/>
        <v>0</v>
      </c>
      <c r="AR398" s="307" t="s">
        <v>308</v>
      </c>
    </row>
    <row r="399" spans="1:44" ht="15" customHeight="1">
      <c r="A399" s="150"/>
      <c r="B399" s="1603"/>
      <c r="C399" s="1644"/>
      <c r="D399" s="1598"/>
      <c r="E399" s="1599"/>
      <c r="F399" s="139"/>
      <c r="H399" s="334"/>
      <c r="I399" s="334"/>
      <c r="J399" s="334"/>
      <c r="K399" s="334"/>
      <c r="L399" s="345"/>
      <c r="M399" s="334"/>
      <c r="N399" s="334"/>
      <c r="O399" s="334"/>
      <c r="P399" s="334"/>
      <c r="Q399" s="334"/>
      <c r="R399" s="334"/>
      <c r="S399" s="334"/>
      <c r="T399" s="334"/>
      <c r="U399" s="334"/>
      <c r="V399" s="334"/>
      <c r="W399" s="334"/>
      <c r="X399" s="1163"/>
      <c r="Y399" s="334"/>
      <c r="Z399" s="334"/>
      <c r="AA399" s="334"/>
      <c r="AB399" s="334"/>
      <c r="AC399" s="334"/>
      <c r="AD399" s="334"/>
      <c r="AE399" s="334"/>
      <c r="AF399" s="334"/>
      <c r="AG399" s="334"/>
      <c r="AH399" s="334"/>
      <c r="AI399" s="307" t="str">
        <f t="shared" si="67"/>
        <v/>
      </c>
      <c r="AJ399" s="307" t="str">
        <f t="shared" ref="AJ399:AJ454" si="72">IF(AI399="","",INDEX($Z$15:$Z$64,AI399,1))</f>
        <v/>
      </c>
      <c r="AK399" s="307">
        <f t="shared" ref="AK399:AK454" si="73">IF(AJ399="",AK398,IF(AJ399=FALSE,$AK$11,$AK$10))</f>
        <v>1</v>
      </c>
      <c r="AM399" s="317">
        <f t="shared" si="66"/>
        <v>1</v>
      </c>
      <c r="AN399" s="317">
        <f t="shared" si="68"/>
        <v>0</v>
      </c>
      <c r="AO399" s="317">
        <f t="shared" si="69"/>
        <v>1</v>
      </c>
      <c r="AP399" s="1184" t="e">
        <f t="shared" si="70"/>
        <v>#REF!</v>
      </c>
      <c r="AQ399" s="307">
        <f t="shared" si="71"/>
        <v>0</v>
      </c>
      <c r="AR399" s="307" t="s">
        <v>308</v>
      </c>
    </row>
    <row r="400" spans="1:44" ht="15" customHeight="1">
      <c r="A400" s="150"/>
      <c r="B400" s="1603"/>
      <c r="C400" s="1644"/>
      <c r="D400" s="1598"/>
      <c r="E400" s="1599"/>
      <c r="F400" s="139"/>
      <c r="H400" s="334"/>
      <c r="I400" s="334"/>
      <c r="J400" s="334"/>
      <c r="K400" s="334"/>
      <c r="L400" s="345"/>
      <c r="M400" s="334"/>
      <c r="N400" s="334"/>
      <c r="O400" s="334"/>
      <c r="P400" s="334"/>
      <c r="Q400" s="334"/>
      <c r="R400" s="334"/>
      <c r="S400" s="334"/>
      <c r="T400" s="334"/>
      <c r="U400" s="334"/>
      <c r="V400" s="334"/>
      <c r="W400" s="334"/>
      <c r="X400" s="1163"/>
      <c r="Y400" s="334"/>
      <c r="Z400" s="334"/>
      <c r="AA400" s="334"/>
      <c r="AB400" s="334"/>
      <c r="AC400" s="334"/>
      <c r="AD400" s="334"/>
      <c r="AE400" s="334"/>
      <c r="AF400" s="334"/>
      <c r="AG400" s="334"/>
      <c r="AH400" s="334"/>
      <c r="AI400" s="307" t="str">
        <f t="shared" si="67"/>
        <v/>
      </c>
      <c r="AJ400" s="307" t="str">
        <f t="shared" si="72"/>
        <v/>
      </c>
      <c r="AK400" s="307">
        <f t="shared" si="73"/>
        <v>1</v>
      </c>
      <c r="AM400" s="317">
        <f t="shared" si="66"/>
        <v>1</v>
      </c>
      <c r="AN400" s="317">
        <f t="shared" si="68"/>
        <v>0</v>
      </c>
      <c r="AO400" s="317">
        <f t="shared" si="69"/>
        <v>1</v>
      </c>
      <c r="AP400" s="1184" t="e">
        <f t="shared" si="70"/>
        <v>#REF!</v>
      </c>
      <c r="AQ400" s="307">
        <f t="shared" si="71"/>
        <v>0</v>
      </c>
      <c r="AR400" s="307" t="s">
        <v>308</v>
      </c>
    </row>
    <row r="401" spans="1:44" ht="15" customHeight="1">
      <c r="A401" s="150"/>
      <c r="B401" s="1603"/>
      <c r="C401" s="1645"/>
      <c r="D401" s="1600"/>
      <c r="E401" s="1601"/>
      <c r="F401" s="139"/>
      <c r="H401" s="334"/>
      <c r="I401" s="334"/>
      <c r="J401" s="334"/>
      <c r="K401" s="334"/>
      <c r="L401" s="345"/>
      <c r="M401" s="334"/>
      <c r="N401" s="334"/>
      <c r="O401" s="334"/>
      <c r="P401" s="334"/>
      <c r="Q401" s="334"/>
      <c r="R401" s="334"/>
      <c r="S401" s="334"/>
      <c r="T401" s="334"/>
      <c r="U401" s="334"/>
      <c r="V401" s="334"/>
      <c r="W401" s="334"/>
      <c r="X401" s="1163"/>
      <c r="Y401" s="334"/>
      <c r="Z401" s="334"/>
      <c r="AA401" s="334"/>
      <c r="AB401" s="334"/>
      <c r="AC401" s="334"/>
      <c r="AD401" s="334"/>
      <c r="AE401" s="334"/>
      <c r="AF401" s="334"/>
      <c r="AG401" s="334"/>
      <c r="AH401" s="334"/>
      <c r="AI401" s="307" t="str">
        <f t="shared" si="67"/>
        <v/>
      </c>
      <c r="AJ401" s="307" t="str">
        <f t="shared" si="72"/>
        <v/>
      </c>
      <c r="AK401" s="307">
        <f t="shared" si="73"/>
        <v>1</v>
      </c>
      <c r="AM401" s="317">
        <f t="shared" si="66"/>
        <v>1</v>
      </c>
      <c r="AN401" s="317">
        <f t="shared" si="68"/>
        <v>0</v>
      </c>
      <c r="AO401" s="317">
        <f t="shared" si="69"/>
        <v>1</v>
      </c>
      <c r="AP401" s="1184" t="e">
        <f t="shared" si="70"/>
        <v>#REF!</v>
      </c>
      <c r="AQ401" s="307">
        <f t="shared" si="71"/>
        <v>0</v>
      </c>
      <c r="AR401" s="307" t="s">
        <v>308</v>
      </c>
    </row>
    <row r="402" spans="1:44" ht="15" customHeight="1">
      <c r="A402" s="150"/>
      <c r="B402" s="1603"/>
      <c r="C402" s="1633" t="s">
        <v>1093</v>
      </c>
      <c r="D402" s="1596"/>
      <c r="E402" s="1597"/>
      <c r="F402" s="139"/>
      <c r="H402" s="334"/>
      <c r="I402" s="334"/>
      <c r="J402" s="334"/>
      <c r="K402" s="334"/>
      <c r="L402" s="345"/>
      <c r="M402" s="334"/>
      <c r="N402" s="334"/>
      <c r="O402" s="334"/>
      <c r="P402" s="334"/>
      <c r="Q402" s="334"/>
      <c r="R402" s="334"/>
      <c r="S402" s="334"/>
      <c r="T402" s="334"/>
      <c r="U402" s="334"/>
      <c r="V402" s="334"/>
      <c r="W402" s="334"/>
      <c r="X402" s="1163"/>
      <c r="Y402" s="334"/>
      <c r="Z402" s="334"/>
      <c r="AA402" s="334"/>
      <c r="AB402" s="334"/>
      <c r="AC402" s="334"/>
      <c r="AD402" s="334"/>
      <c r="AE402" s="334"/>
      <c r="AF402" s="334"/>
      <c r="AG402" s="334"/>
      <c r="AH402" s="334"/>
      <c r="AI402" s="307" t="str">
        <f t="shared" si="67"/>
        <v/>
      </c>
      <c r="AJ402" s="307" t="str">
        <f t="shared" si="72"/>
        <v/>
      </c>
      <c r="AK402" s="307">
        <f t="shared" si="73"/>
        <v>1</v>
      </c>
      <c r="AM402" s="317">
        <f t="shared" si="66"/>
        <v>1</v>
      </c>
      <c r="AN402" s="317">
        <f t="shared" si="68"/>
        <v>0</v>
      </c>
      <c r="AO402" s="317">
        <f t="shared" si="69"/>
        <v>1</v>
      </c>
      <c r="AP402" s="1184" t="e">
        <f t="shared" si="70"/>
        <v>#REF!</v>
      </c>
      <c r="AQ402" s="307" t="str">
        <f t="shared" si="71"/>
        <v xml:space="preserve">2) Sutarties projekte ir atitinkamai sutartyje siūlome numatyti, kad pirkimo sutarties vykdymo metu PO tikrina atitikimą pasiūlyme nurodytiems  įsipareigojimams, prašydama pateikti įsigytų sistemų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402" s="307" t="s">
        <v>308</v>
      </c>
    </row>
    <row r="403" spans="1:44" ht="15" customHeight="1">
      <c r="A403" s="150"/>
      <c r="B403" s="1603"/>
      <c r="C403" s="1644"/>
      <c r="D403" s="1598"/>
      <c r="E403" s="1599"/>
      <c r="F403" s="139"/>
      <c r="H403" s="334"/>
      <c r="I403" s="334"/>
      <c r="J403" s="334"/>
      <c r="K403" s="334"/>
      <c r="L403" s="345"/>
      <c r="M403" s="334"/>
      <c r="N403" s="334"/>
      <c r="O403" s="334"/>
      <c r="P403" s="334"/>
      <c r="Q403" s="334"/>
      <c r="R403" s="334"/>
      <c r="S403" s="334"/>
      <c r="T403" s="334"/>
      <c r="U403" s="334"/>
      <c r="V403" s="334"/>
      <c r="W403" s="334"/>
      <c r="X403" s="1163"/>
      <c r="Y403" s="334"/>
      <c r="Z403" s="334"/>
      <c r="AA403" s="334"/>
      <c r="AB403" s="334"/>
      <c r="AC403" s="334"/>
      <c r="AD403" s="334"/>
      <c r="AE403" s="334"/>
      <c r="AF403" s="334"/>
      <c r="AG403" s="334"/>
      <c r="AH403" s="334"/>
      <c r="AI403" s="307" t="str">
        <f t="shared" si="67"/>
        <v/>
      </c>
      <c r="AJ403" s="307" t="str">
        <f t="shared" si="72"/>
        <v/>
      </c>
      <c r="AK403" s="307">
        <f t="shared" si="73"/>
        <v>1</v>
      </c>
      <c r="AM403" s="317">
        <f t="shared" si="66"/>
        <v>1</v>
      </c>
      <c r="AN403" s="317">
        <f t="shared" si="68"/>
        <v>0</v>
      </c>
      <c r="AO403" s="317">
        <f t="shared" si="69"/>
        <v>1</v>
      </c>
      <c r="AP403" s="1184" t="e">
        <f t="shared" si="70"/>
        <v>#REF!</v>
      </c>
      <c r="AQ403" s="307">
        <f t="shared" si="71"/>
        <v>0</v>
      </c>
      <c r="AR403" s="307" t="s">
        <v>308</v>
      </c>
    </row>
    <row r="404" spans="1:44" ht="15" customHeight="1">
      <c r="A404" s="150"/>
      <c r="B404" s="1603"/>
      <c r="C404" s="1644"/>
      <c r="D404" s="1598"/>
      <c r="E404" s="1599"/>
      <c r="F404" s="139"/>
      <c r="H404" s="334"/>
      <c r="I404" s="334"/>
      <c r="J404" s="334"/>
      <c r="K404" s="334"/>
      <c r="L404" s="345"/>
      <c r="M404" s="334"/>
      <c r="N404" s="334"/>
      <c r="O404" s="334"/>
      <c r="P404" s="334"/>
      <c r="Q404" s="334"/>
      <c r="R404" s="334"/>
      <c r="S404" s="334"/>
      <c r="T404" s="334"/>
      <c r="U404" s="334"/>
      <c r="V404" s="334"/>
      <c r="W404" s="334"/>
      <c r="X404" s="1163"/>
      <c r="Y404" s="334"/>
      <c r="Z404" s="334"/>
      <c r="AA404" s="334"/>
      <c r="AB404" s="334"/>
      <c r="AC404" s="334"/>
      <c r="AD404" s="334"/>
      <c r="AE404" s="334"/>
      <c r="AF404" s="334"/>
      <c r="AG404" s="334"/>
      <c r="AH404" s="334"/>
      <c r="AI404" s="307" t="str">
        <f t="shared" si="67"/>
        <v/>
      </c>
      <c r="AJ404" s="307" t="str">
        <f t="shared" si="72"/>
        <v/>
      </c>
      <c r="AK404" s="307">
        <f t="shared" si="73"/>
        <v>1</v>
      </c>
      <c r="AM404" s="317">
        <f t="shared" si="66"/>
        <v>1</v>
      </c>
      <c r="AN404" s="317">
        <f t="shared" si="68"/>
        <v>0</v>
      </c>
      <c r="AO404" s="317">
        <f t="shared" si="69"/>
        <v>1</v>
      </c>
      <c r="AP404" s="1184" t="e">
        <f t="shared" si="70"/>
        <v>#REF!</v>
      </c>
      <c r="AQ404" s="307">
        <f t="shared" si="71"/>
        <v>0</v>
      </c>
      <c r="AR404" s="307" t="s">
        <v>308</v>
      </c>
    </row>
    <row r="405" spans="1:44" ht="32.25" customHeight="1">
      <c r="A405" s="150"/>
      <c r="B405" s="1603"/>
      <c r="C405" s="1645"/>
      <c r="D405" s="1600"/>
      <c r="E405" s="1601"/>
      <c r="F405" s="139"/>
      <c r="H405" s="334"/>
      <c r="I405" s="334"/>
      <c r="J405" s="334"/>
      <c r="K405" s="334"/>
      <c r="L405" s="345"/>
      <c r="M405" s="334"/>
      <c r="N405" s="334"/>
      <c r="O405" s="334"/>
      <c r="P405" s="334"/>
      <c r="Q405" s="334"/>
      <c r="R405" s="334"/>
      <c r="S405" s="334"/>
      <c r="T405" s="334"/>
      <c r="U405" s="334"/>
      <c r="V405" s="334"/>
      <c r="W405" s="334"/>
      <c r="X405" s="1163"/>
      <c r="Y405" s="334"/>
      <c r="Z405" s="334"/>
      <c r="AA405" s="334"/>
      <c r="AB405" s="334"/>
      <c r="AC405" s="334"/>
      <c r="AD405" s="334"/>
      <c r="AE405" s="334"/>
      <c r="AF405" s="334"/>
      <c r="AG405" s="334"/>
      <c r="AH405" s="334"/>
      <c r="AI405" s="307" t="str">
        <f t="shared" si="67"/>
        <v/>
      </c>
      <c r="AJ405" s="307" t="str">
        <f t="shared" si="72"/>
        <v/>
      </c>
      <c r="AK405" s="307">
        <f t="shared" si="73"/>
        <v>1</v>
      </c>
      <c r="AM405" s="317">
        <f t="shared" si="66"/>
        <v>1</v>
      </c>
      <c r="AN405" s="317">
        <f t="shared" si="68"/>
        <v>0</v>
      </c>
      <c r="AO405" s="317">
        <f t="shared" si="69"/>
        <v>1</v>
      </c>
      <c r="AP405" s="1184" t="e">
        <f t="shared" si="70"/>
        <v>#REF!</v>
      </c>
      <c r="AQ405" s="307">
        <f t="shared" si="71"/>
        <v>0</v>
      </c>
      <c r="AR405" s="307" t="s">
        <v>308</v>
      </c>
    </row>
    <row r="406" spans="1:44" s="343" customFormat="1" ht="15" customHeight="1">
      <c r="A406" s="207">
        <f>A391+1</f>
        <v>22</v>
      </c>
      <c r="B406" s="203" t="s">
        <v>298</v>
      </c>
      <c r="C406" s="1661" t="s">
        <v>590</v>
      </c>
      <c r="D406" s="1662"/>
      <c r="E406" s="1662"/>
      <c r="F406" s="208"/>
      <c r="G406" s="339"/>
      <c r="H406" s="339"/>
      <c r="I406" s="339"/>
      <c r="J406" s="339"/>
      <c r="K406" s="339"/>
      <c r="L406" s="339"/>
      <c r="M406" s="339"/>
      <c r="N406" s="339"/>
      <c r="O406" s="339"/>
      <c r="P406" s="339"/>
      <c r="Q406" s="339"/>
      <c r="R406" s="339"/>
      <c r="S406" s="339"/>
      <c r="T406" s="344"/>
      <c r="U406" s="344"/>
      <c r="V406" s="344"/>
      <c r="W406" s="339"/>
      <c r="X406" s="1165"/>
      <c r="Y406" s="339"/>
      <c r="Z406" s="339"/>
      <c r="AA406" s="339"/>
      <c r="AB406" s="339"/>
      <c r="AC406" s="339"/>
      <c r="AD406" s="339"/>
      <c r="AE406" s="339"/>
      <c r="AF406" s="339"/>
      <c r="AG406" s="339"/>
      <c r="AH406" s="339"/>
      <c r="AI406" s="307">
        <f t="shared" si="67"/>
        <v>23</v>
      </c>
      <c r="AJ406" s="307" t="b">
        <f t="shared" si="72"/>
        <v>0</v>
      </c>
      <c r="AK406" s="307">
        <f t="shared" si="73"/>
        <v>1</v>
      </c>
      <c r="AL406" s="289"/>
      <c r="AM406" s="317">
        <f t="shared" si="66"/>
        <v>0</v>
      </c>
      <c r="AN406" s="317">
        <f t="shared" si="68"/>
        <v>0</v>
      </c>
      <c r="AO406" s="317">
        <f t="shared" si="69"/>
        <v>1</v>
      </c>
      <c r="AP406" s="1184" t="e">
        <f t="shared" si="70"/>
        <v>#REF!</v>
      </c>
      <c r="AQ406" s="307" t="str">
        <f t="shared" si="71"/>
        <v>Atsinaujinanti energija</v>
      </c>
      <c r="AR406" s="307" t="s">
        <v>308</v>
      </c>
    </row>
    <row r="407" spans="1:44" s="292" customFormat="1" ht="15" customHeight="1">
      <c r="A407" s="1176"/>
      <c r="B407" s="1667" t="s">
        <v>152</v>
      </c>
      <c r="C407" s="1655" t="s">
        <v>595</v>
      </c>
      <c r="D407" s="1656"/>
      <c r="E407" s="1656"/>
      <c r="F407" s="148" t="str">
        <f>IF(AO406=1,"",IF(AJ406=TRUE,$AJ$4,""))</f>
        <v/>
      </c>
      <c r="G407" s="328"/>
      <c r="H407" s="328"/>
      <c r="I407" s="328"/>
      <c r="J407" s="328"/>
      <c r="K407" s="328"/>
      <c r="L407" s="335"/>
      <c r="M407" s="328"/>
      <c r="N407" s="328"/>
      <c r="O407" s="328"/>
      <c r="P407" s="328"/>
      <c r="Q407" s="328"/>
      <c r="R407" s="328"/>
      <c r="S407" s="328"/>
      <c r="T407" s="342"/>
      <c r="U407" s="342"/>
      <c r="V407" s="342"/>
      <c r="W407" s="328"/>
      <c r="X407" s="1162"/>
      <c r="Y407" s="328"/>
      <c r="Z407" s="328"/>
      <c r="AA407" s="328"/>
      <c r="AB407" s="328"/>
      <c r="AC407" s="328"/>
      <c r="AD407" s="328"/>
      <c r="AE407" s="328"/>
      <c r="AF407" s="328"/>
      <c r="AG407" s="328"/>
      <c r="AH407" s="328"/>
      <c r="AI407" s="307" t="str">
        <f t="shared" si="67"/>
        <v/>
      </c>
      <c r="AJ407" s="307" t="str">
        <f t="shared" si="72"/>
        <v/>
      </c>
      <c r="AK407" s="307">
        <f t="shared" si="73"/>
        <v>1</v>
      </c>
      <c r="AL407" s="289"/>
      <c r="AM407" s="317">
        <f t="shared" si="66"/>
        <v>1</v>
      </c>
      <c r="AN407" s="317">
        <f t="shared" si="68"/>
        <v>0</v>
      </c>
      <c r="AO407" s="317">
        <f t="shared" si="69"/>
        <v>1</v>
      </c>
      <c r="AP407" s="1184" t="e">
        <f t="shared" si="70"/>
        <v>#REF!</v>
      </c>
      <c r="AQ407" s="307" t="str">
        <f t="shared" si="71"/>
        <v>Kriterijus suteikia galimybę PO gauti pasiūlymus, kuriuose būtų siūlomos atsinaujinačios energijos inžinerinės sistemos (saulės, vėjo, geoterminio šildymo), siekiant didesnio jų efektyvumo gaminant atsinaujinančią elektros energiją.</v>
      </c>
      <c r="AR407" s="307" t="s">
        <v>308</v>
      </c>
    </row>
    <row r="408" spans="1:44" ht="15" customHeight="1">
      <c r="A408" s="1175"/>
      <c r="B408" s="1668"/>
      <c r="C408" s="1664"/>
      <c r="D408" s="1665"/>
      <c r="E408" s="1666"/>
      <c r="F408" s="139"/>
      <c r="H408" s="328"/>
      <c r="I408" s="334"/>
      <c r="J408" s="334"/>
      <c r="K408" s="334"/>
      <c r="L408" s="345"/>
      <c r="M408" s="334"/>
      <c r="N408" s="334"/>
      <c r="O408" s="334"/>
      <c r="P408" s="334"/>
      <c r="Q408" s="334"/>
      <c r="R408" s="334"/>
      <c r="S408" s="334"/>
      <c r="T408" s="334"/>
      <c r="U408" s="334"/>
      <c r="V408" s="334"/>
      <c r="W408" s="334"/>
      <c r="X408" s="1163"/>
      <c r="Y408" s="334"/>
      <c r="Z408" s="334"/>
      <c r="AA408" s="334"/>
      <c r="AB408" s="334"/>
      <c r="AC408" s="334"/>
      <c r="AD408" s="334"/>
      <c r="AE408" s="334"/>
      <c r="AF408" s="334"/>
      <c r="AG408" s="334"/>
      <c r="AH408" s="334"/>
      <c r="AI408" s="307" t="str">
        <f t="shared" si="67"/>
        <v/>
      </c>
      <c r="AJ408" s="307" t="str">
        <f t="shared" si="72"/>
        <v/>
      </c>
      <c r="AK408" s="307">
        <f t="shared" si="73"/>
        <v>1</v>
      </c>
      <c r="AM408" s="317">
        <f t="shared" si="66"/>
        <v>1</v>
      </c>
      <c r="AN408" s="317">
        <f t="shared" si="68"/>
        <v>0</v>
      </c>
      <c r="AO408" s="317">
        <f t="shared" si="69"/>
        <v>1</v>
      </c>
      <c r="AP408" s="1184" t="e">
        <f t="shared" si="70"/>
        <v>#REF!</v>
      </c>
      <c r="AQ408" s="307">
        <f t="shared" si="71"/>
        <v>0</v>
      </c>
      <c r="AR408" s="307" t="s">
        <v>308</v>
      </c>
    </row>
    <row r="409" spans="1:44" ht="15" customHeight="1">
      <c r="A409" s="1175"/>
      <c r="B409" s="1684"/>
      <c r="C409" s="1658"/>
      <c r="D409" s="1659"/>
      <c r="E409" s="1660"/>
      <c r="F409" s="139"/>
      <c r="H409" s="328"/>
      <c r="I409" s="334"/>
      <c r="J409" s="334"/>
      <c r="K409" s="334"/>
      <c r="L409" s="345"/>
      <c r="M409" s="334"/>
      <c r="N409" s="334"/>
      <c r="O409" s="334"/>
      <c r="P409" s="334"/>
      <c r="Q409" s="334"/>
      <c r="R409" s="334"/>
      <c r="S409" s="334"/>
      <c r="T409" s="334"/>
      <c r="U409" s="334"/>
      <c r="V409" s="334"/>
      <c r="W409" s="334"/>
      <c r="X409" s="1163"/>
      <c r="Y409" s="334"/>
      <c r="Z409" s="334"/>
      <c r="AA409" s="334"/>
      <c r="AB409" s="334"/>
      <c r="AC409" s="334"/>
      <c r="AD409" s="334"/>
      <c r="AE409" s="334"/>
      <c r="AF409" s="334"/>
      <c r="AG409" s="334"/>
      <c r="AH409" s="334"/>
      <c r="AI409" s="307" t="str">
        <f t="shared" si="67"/>
        <v/>
      </c>
      <c r="AJ409" s="307" t="str">
        <f t="shared" si="72"/>
        <v/>
      </c>
      <c r="AK409" s="307">
        <f t="shared" si="73"/>
        <v>1</v>
      </c>
      <c r="AM409" s="317">
        <f t="shared" si="66"/>
        <v>1</v>
      </c>
      <c r="AN409" s="317">
        <f t="shared" si="68"/>
        <v>0</v>
      </c>
      <c r="AO409" s="317">
        <f t="shared" si="69"/>
        <v>1</v>
      </c>
      <c r="AP409" s="1184" t="e">
        <f t="shared" si="70"/>
        <v>#REF!</v>
      </c>
      <c r="AQ409" s="307">
        <f t="shared" si="71"/>
        <v>0</v>
      </c>
      <c r="AR409" s="307" t="s">
        <v>308</v>
      </c>
    </row>
    <row r="410" spans="1:44" ht="15" customHeight="1">
      <c r="A410" s="1175"/>
      <c r="B410" s="1634" t="s">
        <v>703</v>
      </c>
      <c r="C410" s="1605" t="s">
        <v>299</v>
      </c>
      <c r="D410" s="1605"/>
      <c r="E410" s="1597"/>
      <c r="F410" s="139"/>
      <c r="H410" s="328"/>
      <c r="I410" s="334"/>
      <c r="J410" s="334"/>
      <c r="K410" s="334"/>
      <c r="L410" s="345"/>
      <c r="M410" s="334"/>
      <c r="N410" s="334"/>
      <c r="O410" s="334"/>
      <c r="P410" s="334"/>
      <c r="Q410" s="334"/>
      <c r="R410" s="334"/>
      <c r="S410" s="334"/>
      <c r="T410" s="334"/>
      <c r="U410" s="334"/>
      <c r="V410" s="334"/>
      <c r="W410" s="334"/>
      <c r="X410" s="1163"/>
      <c r="Y410" s="334"/>
      <c r="Z410" s="334"/>
      <c r="AA410" s="334"/>
      <c r="AB410" s="334"/>
      <c r="AC410" s="334"/>
      <c r="AD410" s="334"/>
      <c r="AE410" s="334"/>
      <c r="AF410" s="334"/>
      <c r="AG410" s="334"/>
      <c r="AH410" s="334"/>
      <c r="AI410" s="307" t="str">
        <f t="shared" si="67"/>
        <v/>
      </c>
      <c r="AJ410" s="307" t="str">
        <f t="shared" si="72"/>
        <v/>
      </c>
      <c r="AK410" s="307">
        <f t="shared" si="73"/>
        <v>1</v>
      </c>
      <c r="AM410" s="317">
        <f t="shared" si="66"/>
        <v>1</v>
      </c>
      <c r="AN410" s="317">
        <f t="shared" si="68"/>
        <v>0</v>
      </c>
      <c r="AO410" s="317">
        <f t="shared" si="69"/>
        <v>1</v>
      </c>
      <c r="AP410" s="1184" t="e">
        <f t="shared" si="70"/>
        <v>#REF!</v>
      </c>
      <c r="AQ410" s="307" t="str">
        <f t="shared" si="71"/>
        <v xml:space="preserve">1) Pasirinkimas: </v>
      </c>
      <c r="AR410" s="307" t="s">
        <v>308</v>
      </c>
    </row>
    <row r="411" spans="1:44" ht="15" customHeight="1">
      <c r="A411" s="150"/>
      <c r="B411" s="1603"/>
      <c r="C411" s="1598" t="s">
        <v>974</v>
      </c>
      <c r="D411" s="1598"/>
      <c r="E411" s="1599"/>
      <c r="F411" s="139"/>
      <c r="H411" s="328"/>
      <c r="I411" s="334"/>
      <c r="J411" s="334"/>
      <c r="K411" s="334"/>
      <c r="L411" s="345"/>
      <c r="M411" s="334"/>
      <c r="N411" s="334"/>
      <c r="O411" s="334"/>
      <c r="P411" s="334"/>
      <c r="Q411" s="334"/>
      <c r="R411" s="334"/>
      <c r="S411" s="334"/>
      <c r="T411" s="334"/>
      <c r="U411" s="334"/>
      <c r="V411" s="334"/>
      <c r="W411" s="334"/>
      <c r="X411" s="1163"/>
      <c r="Y411" s="334"/>
      <c r="Z411" s="334"/>
      <c r="AA411" s="334"/>
      <c r="AB411" s="334"/>
      <c r="AC411" s="334"/>
      <c r="AD411" s="334"/>
      <c r="AE411" s="334"/>
      <c r="AF411" s="334"/>
      <c r="AG411" s="334"/>
      <c r="AH411" s="334"/>
      <c r="AI411" s="307" t="str">
        <f t="shared" si="67"/>
        <v/>
      </c>
      <c r="AJ411" s="307" t="str">
        <f t="shared" si="72"/>
        <v/>
      </c>
      <c r="AK411" s="307">
        <f t="shared" si="73"/>
        <v>1</v>
      </c>
      <c r="AM411" s="317">
        <f t="shared" si="66"/>
        <v>1</v>
      </c>
      <c r="AN411" s="317">
        <f t="shared" si="68"/>
        <v>0</v>
      </c>
      <c r="AO411" s="317">
        <f t="shared" si="69"/>
        <v>1</v>
      </c>
      <c r="AP411" s="1184" t="e">
        <f t="shared" si="70"/>
        <v>#REF!</v>
      </c>
      <c r="AQ411" s="307" t="str">
        <f t="shared" si="71"/>
        <v>PO galėtų ir turėtų rinktis šį kriterijų ir atitinkamai suteikti lyginamuosius svorius pagal prioritetą: 1) kai techninis projektas, įtrauktas į pirkimo dokumentus, leidžia tai daryti, t. y. geresnės kokybės inžinerinės sistemos neiškreips bendrųjų projekto sprendinių, nepareikalaus ženklaus perprojektavimo arba 2) kai su statybos darbais perkamos ir projektavimo paslaugos ir rangovas turi pilną laisvę ir atsakomybę parengti projektinius sprendinius. kriterijų rekomenduojama rinktis, kai PO turi galimybę įsirengti ir naudoti inžinerines sistemas, gaminančias atsinaujinančią elektros energiją.</v>
      </c>
      <c r="AR411" s="307" t="s">
        <v>308</v>
      </c>
    </row>
    <row r="412" spans="1:44" ht="15" customHeight="1">
      <c r="A412" s="150"/>
      <c r="B412" s="1603"/>
      <c r="C412" s="1598"/>
      <c r="D412" s="1598"/>
      <c r="E412" s="1599"/>
      <c r="F412" s="139"/>
      <c r="H412" s="328"/>
      <c r="I412" s="334"/>
      <c r="J412" s="334"/>
      <c r="K412" s="334"/>
      <c r="L412" s="345"/>
      <c r="M412" s="334"/>
      <c r="N412" s="334"/>
      <c r="O412" s="334"/>
      <c r="P412" s="334"/>
      <c r="Q412" s="334"/>
      <c r="R412" s="334"/>
      <c r="S412" s="334"/>
      <c r="T412" s="334"/>
      <c r="U412" s="334"/>
      <c r="V412" s="334"/>
      <c r="W412" s="334"/>
      <c r="X412" s="1163"/>
      <c r="Y412" s="334"/>
      <c r="Z412" s="334"/>
      <c r="AA412" s="334"/>
      <c r="AB412" s="334"/>
      <c r="AC412" s="334"/>
      <c r="AD412" s="334"/>
      <c r="AE412" s="334"/>
      <c r="AF412" s="334"/>
      <c r="AG412" s="334"/>
      <c r="AH412" s="334"/>
      <c r="AI412" s="307" t="str">
        <f t="shared" si="67"/>
        <v/>
      </c>
      <c r="AJ412" s="307" t="str">
        <f t="shared" si="72"/>
        <v/>
      </c>
      <c r="AK412" s="307">
        <f t="shared" si="73"/>
        <v>1</v>
      </c>
      <c r="AM412" s="317">
        <f t="shared" si="66"/>
        <v>1</v>
      </c>
      <c r="AN412" s="317">
        <f t="shared" si="68"/>
        <v>0</v>
      </c>
      <c r="AO412" s="317">
        <f t="shared" si="69"/>
        <v>1</v>
      </c>
      <c r="AP412" s="1184" t="e">
        <f t="shared" si="70"/>
        <v>#REF!</v>
      </c>
      <c r="AQ412" s="307">
        <f t="shared" si="71"/>
        <v>0</v>
      </c>
      <c r="AR412" s="307" t="s">
        <v>308</v>
      </c>
    </row>
    <row r="413" spans="1:44" ht="15" customHeight="1">
      <c r="A413" s="150"/>
      <c r="B413" s="1603"/>
      <c r="C413" s="1598"/>
      <c r="D413" s="1598"/>
      <c r="E413" s="1599"/>
      <c r="F413" s="139"/>
      <c r="H413" s="334"/>
      <c r="I413" s="334"/>
      <c r="J413" s="334"/>
      <c r="K413" s="334"/>
      <c r="L413" s="345"/>
      <c r="M413" s="334"/>
      <c r="N413" s="334"/>
      <c r="O413" s="334"/>
      <c r="P413" s="334"/>
      <c r="Q413" s="334"/>
      <c r="R413" s="334"/>
      <c r="S413" s="334"/>
      <c r="T413" s="334"/>
      <c r="U413" s="334"/>
      <c r="V413" s="334"/>
      <c r="W413" s="334"/>
      <c r="X413" s="1163"/>
      <c r="Y413" s="334"/>
      <c r="Z413" s="334"/>
      <c r="AA413" s="334"/>
      <c r="AB413" s="334"/>
      <c r="AC413" s="334"/>
      <c r="AD413" s="334"/>
      <c r="AE413" s="334"/>
      <c r="AF413" s="334"/>
      <c r="AG413" s="334"/>
      <c r="AH413" s="334"/>
      <c r="AI413" s="307" t="str">
        <f t="shared" si="67"/>
        <v/>
      </c>
      <c r="AJ413" s="307" t="str">
        <f t="shared" si="72"/>
        <v/>
      </c>
      <c r="AK413" s="307">
        <f t="shared" si="73"/>
        <v>1</v>
      </c>
      <c r="AM413" s="317">
        <f t="shared" si="66"/>
        <v>1</v>
      </c>
      <c r="AN413" s="317">
        <f t="shared" si="68"/>
        <v>0</v>
      </c>
      <c r="AO413" s="317">
        <f t="shared" si="69"/>
        <v>1</v>
      </c>
      <c r="AP413" s="1184" t="e">
        <f t="shared" si="70"/>
        <v>#REF!</v>
      </c>
      <c r="AQ413" s="307">
        <f t="shared" si="71"/>
        <v>0</v>
      </c>
      <c r="AR413" s="307" t="s">
        <v>308</v>
      </c>
    </row>
    <row r="414" spans="1:44" ht="15" customHeight="1">
      <c r="A414" s="150"/>
      <c r="B414" s="1603"/>
      <c r="C414" s="1598"/>
      <c r="D414" s="1598"/>
      <c r="E414" s="1599"/>
      <c r="F414" s="139"/>
      <c r="H414" s="334"/>
      <c r="I414" s="334"/>
      <c r="J414" s="334"/>
      <c r="K414" s="334"/>
      <c r="L414" s="345"/>
      <c r="M414" s="334"/>
      <c r="N414" s="334"/>
      <c r="O414" s="334"/>
      <c r="P414" s="334"/>
      <c r="Q414" s="334"/>
      <c r="R414" s="334"/>
      <c r="S414" s="334"/>
      <c r="T414" s="334"/>
      <c r="U414" s="334"/>
      <c r="V414" s="334"/>
      <c r="W414" s="334"/>
      <c r="X414" s="1163"/>
      <c r="Y414" s="334"/>
      <c r="Z414" s="334"/>
      <c r="AA414" s="334"/>
      <c r="AB414" s="334"/>
      <c r="AC414" s="334"/>
      <c r="AD414" s="334"/>
      <c r="AE414" s="334"/>
      <c r="AF414" s="334"/>
      <c r="AG414" s="334"/>
      <c r="AH414" s="334"/>
      <c r="AI414" s="307" t="str">
        <f t="shared" si="67"/>
        <v/>
      </c>
      <c r="AJ414" s="307" t="str">
        <f t="shared" si="72"/>
        <v/>
      </c>
      <c r="AK414" s="307">
        <f t="shared" si="73"/>
        <v>1</v>
      </c>
      <c r="AM414" s="317">
        <f t="shared" si="66"/>
        <v>1</v>
      </c>
      <c r="AN414" s="317">
        <f t="shared" si="68"/>
        <v>0</v>
      </c>
      <c r="AO414" s="317">
        <f t="shared" si="69"/>
        <v>1</v>
      </c>
      <c r="AP414" s="1184" t="e">
        <f t="shared" si="70"/>
        <v>#REF!</v>
      </c>
      <c r="AQ414" s="307">
        <f t="shared" si="71"/>
        <v>0</v>
      </c>
      <c r="AR414" s="307" t="s">
        <v>308</v>
      </c>
    </row>
    <row r="415" spans="1:44" ht="31.5" customHeight="1">
      <c r="A415" s="150"/>
      <c r="B415" s="1603"/>
      <c r="C415" s="1600"/>
      <c r="D415" s="1600"/>
      <c r="E415" s="1601"/>
      <c r="F415" s="139"/>
      <c r="H415" s="334"/>
      <c r="I415" s="334"/>
      <c r="J415" s="334"/>
      <c r="K415" s="334"/>
      <c r="L415" s="345"/>
      <c r="M415" s="334"/>
      <c r="N415" s="334"/>
      <c r="O415" s="334"/>
      <c r="P415" s="334"/>
      <c r="Q415" s="334"/>
      <c r="R415" s="334"/>
      <c r="S415" s="334"/>
      <c r="T415" s="334"/>
      <c r="U415" s="334"/>
      <c r="V415" s="334"/>
      <c r="W415" s="334"/>
      <c r="X415" s="1163"/>
      <c r="Y415" s="334"/>
      <c r="Z415" s="334"/>
      <c r="AA415" s="334"/>
      <c r="AB415" s="334"/>
      <c r="AC415" s="334"/>
      <c r="AD415" s="334"/>
      <c r="AE415" s="334"/>
      <c r="AF415" s="334"/>
      <c r="AG415" s="334"/>
      <c r="AH415" s="334"/>
      <c r="AI415" s="307" t="str">
        <f t="shared" si="67"/>
        <v/>
      </c>
      <c r="AJ415" s="307" t="str">
        <f t="shared" si="72"/>
        <v/>
      </c>
      <c r="AK415" s="307">
        <f t="shared" si="73"/>
        <v>1</v>
      </c>
      <c r="AM415" s="317">
        <f t="shared" si="66"/>
        <v>1</v>
      </c>
      <c r="AN415" s="317">
        <f t="shared" si="68"/>
        <v>0</v>
      </c>
      <c r="AO415" s="317">
        <f t="shared" si="69"/>
        <v>1</v>
      </c>
      <c r="AP415" s="1184" t="e">
        <f t="shared" si="70"/>
        <v>#REF!</v>
      </c>
      <c r="AQ415" s="307">
        <f t="shared" si="71"/>
        <v>0</v>
      </c>
      <c r="AR415" s="307" t="s">
        <v>308</v>
      </c>
    </row>
    <row r="416" spans="1:44" ht="15" customHeight="1">
      <c r="A416" s="150"/>
      <c r="B416" s="1603"/>
      <c r="C416" s="1633" t="s">
        <v>1094</v>
      </c>
      <c r="D416" s="1596"/>
      <c r="E416" s="1597"/>
      <c r="F416" s="139"/>
      <c r="H416" s="334"/>
      <c r="I416" s="334"/>
      <c r="J416" s="334"/>
      <c r="K416" s="334"/>
      <c r="L416" s="345"/>
      <c r="M416" s="334"/>
      <c r="N416" s="334"/>
      <c r="O416" s="334"/>
      <c r="P416" s="334"/>
      <c r="Q416" s="334"/>
      <c r="R416" s="334"/>
      <c r="S416" s="334"/>
      <c r="T416" s="334"/>
      <c r="U416" s="334"/>
      <c r="V416" s="334"/>
      <c r="W416" s="334"/>
      <c r="X416" s="1163"/>
      <c r="Y416" s="334"/>
      <c r="Z416" s="334"/>
      <c r="AA416" s="334"/>
      <c r="AB416" s="334"/>
      <c r="AC416" s="334"/>
      <c r="AD416" s="334"/>
      <c r="AE416" s="334"/>
      <c r="AF416" s="334"/>
      <c r="AG416" s="334"/>
      <c r="AH416" s="334"/>
      <c r="AI416" s="307" t="str">
        <f t="shared" si="67"/>
        <v/>
      </c>
      <c r="AJ416" s="307" t="str">
        <f t="shared" si="72"/>
        <v/>
      </c>
      <c r="AK416" s="307">
        <f t="shared" si="73"/>
        <v>1</v>
      </c>
      <c r="AM416" s="317">
        <f t="shared" si="66"/>
        <v>1</v>
      </c>
      <c r="AN416" s="317">
        <f t="shared" si="68"/>
        <v>0</v>
      </c>
      <c r="AO416" s="317">
        <f t="shared" si="69"/>
        <v>1</v>
      </c>
      <c r="AP416" s="1184" t="e">
        <f t="shared" si="70"/>
        <v>#REF!</v>
      </c>
      <c r="AQ416" s="307" t="str">
        <f t="shared" si="71"/>
        <v xml:space="preserve">2) Sutarties projekte ir atitinkamai sutartyje siūlome numatyti, kad pirkimo sutarties vykdymo metu PO tikrina atitikimą pasiūlyme nurodytiems įsipareigojimams, prašydama pateikti sumontuotų sistemų savybes patvirtinančius sertifikavimo įstaigų ar gamintojo sertifikatus ar kitus dokumentus, nurodytus pirkimo dokumentuose, kurie patvirtina deklaruojamą reikšmę dėl panaudotų medžiagų. Sutarties projekte ir atitinkamai sutartyje turi būti numatyta aukščiau minimų dokumentų pateikimo PO tvarka. </v>
      </c>
      <c r="AR416" s="307" t="s">
        <v>308</v>
      </c>
    </row>
    <row r="417" spans="1:44" ht="15" customHeight="1">
      <c r="A417" s="150"/>
      <c r="B417" s="1603"/>
      <c r="C417" s="1644"/>
      <c r="D417" s="1598"/>
      <c r="E417" s="1599"/>
      <c r="F417" s="139"/>
      <c r="H417" s="334"/>
      <c r="I417" s="334"/>
      <c r="J417" s="334"/>
      <c r="K417" s="334"/>
      <c r="L417" s="345"/>
      <c r="M417" s="334"/>
      <c r="N417" s="334"/>
      <c r="O417" s="334"/>
      <c r="P417" s="334"/>
      <c r="Q417" s="334"/>
      <c r="R417" s="334"/>
      <c r="S417" s="334"/>
      <c r="T417" s="334"/>
      <c r="U417" s="334"/>
      <c r="V417" s="334"/>
      <c r="W417" s="334"/>
      <c r="X417" s="1163"/>
      <c r="Y417" s="334"/>
      <c r="Z417" s="334"/>
      <c r="AA417" s="334"/>
      <c r="AB417" s="334"/>
      <c r="AC417" s="334"/>
      <c r="AD417" s="334"/>
      <c r="AE417" s="334"/>
      <c r="AF417" s="334"/>
      <c r="AG417" s="334"/>
      <c r="AH417" s="334"/>
      <c r="AI417" s="307" t="str">
        <f t="shared" si="67"/>
        <v/>
      </c>
      <c r="AJ417" s="307" t="str">
        <f t="shared" si="72"/>
        <v/>
      </c>
      <c r="AK417" s="307">
        <f t="shared" si="73"/>
        <v>1</v>
      </c>
      <c r="AM417" s="317">
        <f t="shared" si="66"/>
        <v>1</v>
      </c>
      <c r="AN417" s="317">
        <f t="shared" si="68"/>
        <v>0</v>
      </c>
      <c r="AO417" s="317">
        <f t="shared" si="69"/>
        <v>1</v>
      </c>
      <c r="AP417" s="1184" t="e">
        <f t="shared" si="70"/>
        <v>#REF!</v>
      </c>
      <c r="AQ417" s="307">
        <f t="shared" si="71"/>
        <v>0</v>
      </c>
      <c r="AR417" s="307" t="s">
        <v>308</v>
      </c>
    </row>
    <row r="418" spans="1:44" ht="15" customHeight="1">
      <c r="A418" s="150"/>
      <c r="B418" s="1603"/>
      <c r="C418" s="1644"/>
      <c r="D418" s="1598"/>
      <c r="E418" s="1599"/>
      <c r="F418" s="139"/>
      <c r="H418" s="334"/>
      <c r="I418" s="334"/>
      <c r="J418" s="334"/>
      <c r="K418" s="334"/>
      <c r="L418" s="345"/>
      <c r="M418" s="334"/>
      <c r="N418" s="334"/>
      <c r="O418" s="334"/>
      <c r="P418" s="334"/>
      <c r="Q418" s="334"/>
      <c r="R418" s="334"/>
      <c r="S418" s="334"/>
      <c r="T418" s="334"/>
      <c r="U418" s="334"/>
      <c r="V418" s="334"/>
      <c r="W418" s="334"/>
      <c r="X418" s="1163"/>
      <c r="Y418" s="334"/>
      <c r="Z418" s="334"/>
      <c r="AA418" s="334"/>
      <c r="AB418" s="334"/>
      <c r="AC418" s="334"/>
      <c r="AD418" s="334"/>
      <c r="AE418" s="334"/>
      <c r="AF418" s="334"/>
      <c r="AG418" s="334"/>
      <c r="AH418" s="334"/>
      <c r="AI418" s="307" t="str">
        <f t="shared" si="67"/>
        <v/>
      </c>
      <c r="AJ418" s="307" t="str">
        <f t="shared" si="72"/>
        <v/>
      </c>
      <c r="AK418" s="307">
        <f t="shared" si="73"/>
        <v>1</v>
      </c>
      <c r="AM418" s="317">
        <f t="shared" si="66"/>
        <v>1</v>
      </c>
      <c r="AN418" s="317">
        <f t="shared" si="68"/>
        <v>0</v>
      </c>
      <c r="AO418" s="317">
        <f t="shared" si="69"/>
        <v>1</v>
      </c>
      <c r="AP418" s="1184" t="e">
        <f t="shared" si="70"/>
        <v>#REF!</v>
      </c>
      <c r="AQ418" s="307">
        <f t="shared" si="71"/>
        <v>0</v>
      </c>
      <c r="AR418" s="307" t="s">
        <v>308</v>
      </c>
    </row>
    <row r="419" spans="1:44" ht="31.5" customHeight="1">
      <c r="A419" s="150"/>
      <c r="B419" s="1603"/>
      <c r="C419" s="1645"/>
      <c r="D419" s="1600"/>
      <c r="E419" s="1601"/>
      <c r="F419" s="139"/>
      <c r="H419" s="334"/>
      <c r="I419" s="334"/>
      <c r="J419" s="334"/>
      <c r="K419" s="334"/>
      <c r="L419" s="345"/>
      <c r="M419" s="334"/>
      <c r="N419" s="334"/>
      <c r="O419" s="334"/>
      <c r="P419" s="334"/>
      <c r="Q419" s="334"/>
      <c r="R419" s="334"/>
      <c r="S419" s="334"/>
      <c r="T419" s="334"/>
      <c r="U419" s="334"/>
      <c r="V419" s="334"/>
      <c r="W419" s="334"/>
      <c r="X419" s="1163"/>
      <c r="Y419" s="334"/>
      <c r="Z419" s="334"/>
      <c r="AA419" s="334"/>
      <c r="AB419" s="334"/>
      <c r="AC419" s="334"/>
      <c r="AD419" s="334"/>
      <c r="AE419" s="334"/>
      <c r="AF419" s="334"/>
      <c r="AG419" s="334"/>
      <c r="AH419" s="334"/>
      <c r="AI419" s="307" t="str">
        <f t="shared" si="67"/>
        <v/>
      </c>
      <c r="AJ419" s="307" t="str">
        <f t="shared" si="72"/>
        <v/>
      </c>
      <c r="AK419" s="307">
        <f t="shared" si="73"/>
        <v>1</v>
      </c>
      <c r="AM419" s="317">
        <f t="shared" si="66"/>
        <v>1</v>
      </c>
      <c r="AN419" s="317">
        <f t="shared" si="68"/>
        <v>0</v>
      </c>
      <c r="AO419" s="317">
        <f t="shared" si="69"/>
        <v>1</v>
      </c>
      <c r="AP419" s="1184" t="e">
        <f t="shared" si="70"/>
        <v>#REF!</v>
      </c>
      <c r="AQ419" s="307">
        <f t="shared" si="71"/>
        <v>0</v>
      </c>
      <c r="AR419" s="307" t="s">
        <v>308</v>
      </c>
    </row>
    <row r="420" spans="1:44" s="343" customFormat="1" ht="15" customHeight="1">
      <c r="A420" s="207">
        <f>A406+1</f>
        <v>23</v>
      </c>
      <c r="B420" s="203" t="s">
        <v>298</v>
      </c>
      <c r="C420" s="1661" t="s">
        <v>591</v>
      </c>
      <c r="D420" s="1662"/>
      <c r="E420" s="1662"/>
      <c r="F420" s="204"/>
      <c r="G420" s="339"/>
      <c r="H420" s="339"/>
      <c r="I420" s="339"/>
      <c r="J420" s="339"/>
      <c r="K420" s="339"/>
      <c r="L420" s="339"/>
      <c r="M420" s="339"/>
      <c r="N420" s="339"/>
      <c r="O420" s="339"/>
      <c r="P420" s="339"/>
      <c r="Q420" s="339"/>
      <c r="R420" s="339"/>
      <c r="S420" s="339"/>
      <c r="T420" s="344"/>
      <c r="U420" s="344"/>
      <c r="V420" s="344"/>
      <c r="W420" s="339"/>
      <c r="X420" s="1165"/>
      <c r="Y420" s="339"/>
      <c r="Z420" s="339"/>
      <c r="AA420" s="339"/>
      <c r="AB420" s="339"/>
      <c r="AC420" s="339"/>
      <c r="AD420" s="339"/>
      <c r="AE420" s="339"/>
      <c r="AF420" s="339"/>
      <c r="AG420" s="339"/>
      <c r="AH420" s="339"/>
      <c r="AI420" s="307">
        <f t="shared" si="67"/>
        <v>24</v>
      </c>
      <c r="AJ420" s="307" t="b">
        <f t="shared" si="72"/>
        <v>0</v>
      </c>
      <c r="AK420" s="307">
        <f t="shared" si="73"/>
        <v>1</v>
      </c>
      <c r="AL420" s="289"/>
      <c r="AM420" s="317">
        <f t="shared" si="66"/>
        <v>0</v>
      </c>
      <c r="AN420" s="317">
        <f t="shared" si="68"/>
        <v>0</v>
      </c>
      <c r="AO420" s="317">
        <f t="shared" si="69"/>
        <v>1</v>
      </c>
      <c r="AP420" s="1184" t="e">
        <f t="shared" si="70"/>
        <v>#REF!</v>
      </c>
      <c r="AQ420" s="307" t="str">
        <f t="shared" si="71"/>
        <v>Statybos garantija</v>
      </c>
      <c r="AR420" s="307" t="s">
        <v>308</v>
      </c>
    </row>
    <row r="421" spans="1:44" s="292" customFormat="1" ht="15" customHeight="1">
      <c r="A421" s="1176"/>
      <c r="B421" s="1667" t="s">
        <v>152</v>
      </c>
      <c r="C421" s="1655" t="s">
        <v>599</v>
      </c>
      <c r="D421" s="1656"/>
      <c r="E421" s="1657"/>
      <c r="F421" s="148" t="str">
        <f>IF(AO420=1,"",IF(AJ420=TRUE,$AJ$4,""))</f>
        <v/>
      </c>
      <c r="G421" s="328"/>
      <c r="H421" s="328"/>
      <c r="I421" s="328"/>
      <c r="J421" s="328"/>
      <c r="K421" s="328"/>
      <c r="L421" s="335"/>
      <c r="M421" s="328"/>
      <c r="N421" s="328"/>
      <c r="O421" s="328"/>
      <c r="P421" s="328"/>
      <c r="Q421" s="328"/>
      <c r="R421" s="328"/>
      <c r="S421" s="328"/>
      <c r="T421" s="342"/>
      <c r="U421" s="342"/>
      <c r="V421" s="342"/>
      <c r="W421" s="328"/>
      <c r="X421" s="1162"/>
      <c r="Y421" s="328"/>
      <c r="Z421" s="328"/>
      <c r="AA421" s="328"/>
      <c r="AB421" s="328"/>
      <c r="AC421" s="328"/>
      <c r="AD421" s="328"/>
      <c r="AE421" s="328"/>
      <c r="AF421" s="328"/>
      <c r="AG421" s="328"/>
      <c r="AH421" s="328"/>
      <c r="AI421" s="307" t="str">
        <f t="shared" si="67"/>
        <v/>
      </c>
      <c r="AJ421" s="307" t="str">
        <f t="shared" si="72"/>
        <v/>
      </c>
      <c r="AK421" s="307">
        <f t="shared" si="73"/>
        <v>1</v>
      </c>
      <c r="AL421" s="289"/>
      <c r="AM421" s="317">
        <f t="shared" si="66"/>
        <v>1</v>
      </c>
      <c r="AN421" s="317">
        <f t="shared" si="68"/>
        <v>0</v>
      </c>
      <c r="AO421" s="317">
        <f t="shared" si="69"/>
        <v>1</v>
      </c>
      <c r="AP421" s="1184" t="e">
        <f t="shared" si="70"/>
        <v>#REF!</v>
      </c>
      <c r="AQ421" s="307" t="str">
        <f t="shared" si="71"/>
        <v xml:space="preserve">Statybos garantijos užtikrinimo kriterijus skirtas pasirinkti ekonomiškai naudingiausią pasiūlymą pagal tiekėjo suteikiamą statybos darbų garantijos užtikrinimo laiką ir dydį. Garantijos užtikrinimo dokumentas rangovo nemokumo ar bankroto atveju turi užtikrinti dėl rangovų kaltės atsiradusių defektų, šalinimo išlaidų apmokėjimą užsakovui. </v>
      </c>
      <c r="AR421" s="307" t="s">
        <v>308</v>
      </c>
    </row>
    <row r="422" spans="1:44" ht="15" customHeight="1">
      <c r="A422" s="1175"/>
      <c r="B422" s="1668"/>
      <c r="C422" s="1664"/>
      <c r="D422" s="1665"/>
      <c r="E422" s="1666"/>
      <c r="F422" s="139"/>
      <c r="H422" s="334"/>
      <c r="I422" s="334"/>
      <c r="J422" s="334"/>
      <c r="K422" s="334"/>
      <c r="L422" s="345"/>
      <c r="M422" s="334"/>
      <c r="N422" s="334"/>
      <c r="O422" s="334"/>
      <c r="P422" s="334"/>
      <c r="Q422" s="334"/>
      <c r="R422" s="334"/>
      <c r="S422" s="334"/>
      <c r="T422" s="334"/>
      <c r="U422" s="334"/>
      <c r="V422" s="334"/>
      <c r="W422" s="334"/>
      <c r="X422" s="1163"/>
      <c r="Y422" s="334"/>
      <c r="Z422" s="334"/>
      <c r="AA422" s="334"/>
      <c r="AB422" s="334"/>
      <c r="AC422" s="334"/>
      <c r="AD422" s="334"/>
      <c r="AE422" s="334"/>
      <c r="AF422" s="334"/>
      <c r="AG422" s="334"/>
      <c r="AH422" s="334"/>
      <c r="AI422" s="307" t="str">
        <f t="shared" si="67"/>
        <v/>
      </c>
      <c r="AJ422" s="307" t="str">
        <f t="shared" si="72"/>
        <v/>
      </c>
      <c r="AK422" s="307">
        <f t="shared" si="73"/>
        <v>1</v>
      </c>
      <c r="AM422" s="317">
        <f t="shared" si="66"/>
        <v>1</v>
      </c>
      <c r="AN422" s="317">
        <f t="shared" si="68"/>
        <v>0</v>
      </c>
      <c r="AO422" s="317">
        <f t="shared" si="69"/>
        <v>1</v>
      </c>
      <c r="AP422" s="1184" t="e">
        <f t="shared" si="70"/>
        <v>#REF!</v>
      </c>
      <c r="AQ422" s="307">
        <f t="shared" si="71"/>
        <v>0</v>
      </c>
      <c r="AR422" s="307" t="s">
        <v>308</v>
      </c>
    </row>
    <row r="423" spans="1:44" ht="15" customHeight="1">
      <c r="A423" s="1175"/>
      <c r="B423" s="1668"/>
      <c r="C423" s="1664"/>
      <c r="D423" s="1665"/>
      <c r="E423" s="1666"/>
      <c r="F423" s="139"/>
      <c r="H423" s="334"/>
      <c r="I423" s="334"/>
      <c r="J423" s="334"/>
      <c r="K423" s="334"/>
      <c r="L423" s="345"/>
      <c r="M423" s="334"/>
      <c r="N423" s="334"/>
      <c r="O423" s="334"/>
      <c r="P423" s="334"/>
      <c r="Q423" s="334"/>
      <c r="R423" s="334"/>
      <c r="S423" s="334"/>
      <c r="T423" s="334"/>
      <c r="U423" s="334"/>
      <c r="V423" s="334"/>
      <c r="W423" s="334"/>
      <c r="X423" s="1163"/>
      <c r="Y423" s="334"/>
      <c r="Z423" s="334"/>
      <c r="AA423" s="334"/>
      <c r="AB423" s="334"/>
      <c r="AC423" s="334"/>
      <c r="AD423" s="334"/>
      <c r="AE423" s="334"/>
      <c r="AF423" s="334"/>
      <c r="AG423" s="334"/>
      <c r="AH423" s="334"/>
      <c r="AI423" s="307" t="str">
        <f t="shared" si="67"/>
        <v/>
      </c>
      <c r="AJ423" s="307" t="str">
        <f t="shared" si="72"/>
        <v/>
      </c>
      <c r="AK423" s="307">
        <f t="shared" si="73"/>
        <v>1</v>
      </c>
      <c r="AM423" s="317">
        <f t="shared" si="66"/>
        <v>1</v>
      </c>
      <c r="AN423" s="317">
        <f t="shared" si="68"/>
        <v>0</v>
      </c>
      <c r="AO423" s="317">
        <f t="shared" si="69"/>
        <v>1</v>
      </c>
      <c r="AP423" s="1184" t="e">
        <f t="shared" si="70"/>
        <v>#REF!</v>
      </c>
      <c r="AQ423" s="307">
        <f t="shared" si="71"/>
        <v>0</v>
      </c>
      <c r="AR423" s="307" t="s">
        <v>308</v>
      </c>
    </row>
    <row r="424" spans="1:44" ht="15" customHeight="1">
      <c r="A424" s="1175"/>
      <c r="B424" s="1668"/>
      <c r="C424" s="1664"/>
      <c r="D424" s="1665"/>
      <c r="E424" s="1666"/>
      <c r="F424" s="139"/>
      <c r="H424" s="334"/>
      <c r="I424" s="334"/>
      <c r="J424" s="334"/>
      <c r="K424" s="334"/>
      <c r="L424" s="345"/>
      <c r="M424" s="334"/>
      <c r="N424" s="334"/>
      <c r="O424" s="334"/>
      <c r="P424" s="334"/>
      <c r="Q424" s="334"/>
      <c r="R424" s="334"/>
      <c r="S424" s="334"/>
      <c r="T424" s="334"/>
      <c r="U424" s="334"/>
      <c r="V424" s="334"/>
      <c r="W424" s="334"/>
      <c r="X424" s="1163"/>
      <c r="Y424" s="334"/>
      <c r="Z424" s="334"/>
      <c r="AA424" s="334"/>
      <c r="AB424" s="334"/>
      <c r="AC424" s="334"/>
      <c r="AD424" s="334"/>
      <c r="AE424" s="334"/>
      <c r="AF424" s="334"/>
      <c r="AG424" s="334"/>
      <c r="AH424" s="334"/>
      <c r="AI424" s="307" t="str">
        <f t="shared" si="67"/>
        <v/>
      </c>
      <c r="AJ424" s="307" t="str">
        <f t="shared" si="72"/>
        <v/>
      </c>
      <c r="AK424" s="307">
        <f t="shared" si="73"/>
        <v>1</v>
      </c>
      <c r="AM424" s="317">
        <f t="shared" si="66"/>
        <v>1</v>
      </c>
      <c r="AN424" s="317">
        <f t="shared" si="68"/>
        <v>0</v>
      </c>
      <c r="AO424" s="317">
        <f t="shared" si="69"/>
        <v>1</v>
      </c>
      <c r="AP424" s="1184" t="e">
        <f t="shared" si="70"/>
        <v>#REF!</v>
      </c>
      <c r="AQ424" s="307">
        <f t="shared" si="71"/>
        <v>0</v>
      </c>
      <c r="AR424" s="307" t="s">
        <v>308</v>
      </c>
    </row>
    <row r="425" spans="1:44" ht="15" customHeight="1">
      <c r="A425" s="1175"/>
      <c r="B425" s="1682" t="s">
        <v>149</v>
      </c>
      <c r="C425" s="1605" t="s">
        <v>299</v>
      </c>
      <c r="D425" s="1605"/>
      <c r="E425" s="1597"/>
      <c r="F425" s="139"/>
      <c r="H425" s="334"/>
      <c r="I425" s="334"/>
      <c r="J425" s="334"/>
      <c r="K425" s="334"/>
      <c r="L425" s="345"/>
      <c r="M425" s="334"/>
      <c r="N425" s="334"/>
      <c r="O425" s="334"/>
      <c r="P425" s="334"/>
      <c r="Q425" s="334"/>
      <c r="R425" s="334"/>
      <c r="S425" s="334"/>
      <c r="T425" s="334"/>
      <c r="U425" s="334"/>
      <c r="V425" s="334"/>
      <c r="W425" s="334"/>
      <c r="X425" s="1163"/>
      <c r="Y425" s="334"/>
      <c r="Z425" s="334"/>
      <c r="AA425" s="334"/>
      <c r="AB425" s="334"/>
      <c r="AC425" s="334"/>
      <c r="AD425" s="334"/>
      <c r="AE425" s="334"/>
      <c r="AF425" s="334"/>
      <c r="AG425" s="334"/>
      <c r="AH425" s="334"/>
      <c r="AI425" s="307" t="str">
        <f t="shared" si="67"/>
        <v/>
      </c>
      <c r="AJ425" s="307" t="str">
        <f t="shared" si="72"/>
        <v/>
      </c>
      <c r="AK425" s="307">
        <f t="shared" si="73"/>
        <v>1</v>
      </c>
      <c r="AM425" s="317">
        <f t="shared" si="66"/>
        <v>1</v>
      </c>
      <c r="AN425" s="317">
        <f t="shared" si="68"/>
        <v>0</v>
      </c>
      <c r="AO425" s="317">
        <f t="shared" si="69"/>
        <v>1</v>
      </c>
      <c r="AP425" s="1184" t="e">
        <f t="shared" si="70"/>
        <v>#REF!</v>
      </c>
      <c r="AQ425" s="307" t="str">
        <f t="shared" si="71"/>
        <v xml:space="preserve">1) Pasirinkimas: </v>
      </c>
      <c r="AR425" s="307" t="s">
        <v>308</v>
      </c>
    </row>
    <row r="426" spans="1:44" ht="15" customHeight="1">
      <c r="A426" s="150"/>
      <c r="B426" s="1603"/>
      <c r="C426" s="1644" t="s">
        <v>600</v>
      </c>
      <c r="D426" s="1598"/>
      <c r="E426" s="1599"/>
      <c r="F426" s="139"/>
      <c r="H426" s="334"/>
      <c r="I426" s="334"/>
      <c r="J426" s="334"/>
      <c r="K426" s="334"/>
      <c r="L426" s="345"/>
      <c r="M426" s="334"/>
      <c r="N426" s="334"/>
      <c r="O426" s="334"/>
      <c r="P426" s="334"/>
      <c r="Q426" s="334"/>
      <c r="R426" s="334"/>
      <c r="S426" s="334"/>
      <c r="T426" s="334"/>
      <c r="U426" s="334"/>
      <c r="V426" s="334"/>
      <c r="W426" s="334"/>
      <c r="X426" s="1163"/>
      <c r="Y426" s="334"/>
      <c r="Z426" s="334"/>
      <c r="AA426" s="334"/>
      <c r="AB426" s="334"/>
      <c r="AC426" s="334"/>
      <c r="AD426" s="334"/>
      <c r="AE426" s="334"/>
      <c r="AF426" s="334"/>
      <c r="AG426" s="334"/>
      <c r="AH426" s="334"/>
      <c r="AI426" s="307" t="str">
        <f t="shared" si="67"/>
        <v/>
      </c>
      <c r="AJ426" s="307" t="str">
        <f t="shared" si="72"/>
        <v/>
      </c>
      <c r="AK426" s="307">
        <f t="shared" si="73"/>
        <v>1</v>
      </c>
      <c r="AM426" s="317">
        <f t="shared" si="66"/>
        <v>1</v>
      </c>
      <c r="AN426" s="317">
        <f t="shared" si="68"/>
        <v>0</v>
      </c>
      <c r="AO426" s="317">
        <f t="shared" si="69"/>
        <v>1</v>
      </c>
      <c r="AP426" s="1184" t="e">
        <f t="shared" si="70"/>
        <v>#REF!</v>
      </c>
      <c r="AQ426" s="307" t="str">
        <f t="shared" si="71"/>
        <v>Rekomenduojama PO šį kriterijų rinktis naujos statybos ar rekonstrukcijos atveju. PO rinkdamasi kriterijų, turėtų nustatyti maksimalias reikšmes, virš kurių nebus suteikti papildomi balai, įvertinusi tai, kad statybos garantijos užtikrinimo dokumento reikalavimas brangina pasiūlymą.</v>
      </c>
      <c r="AR426" s="307" t="s">
        <v>308</v>
      </c>
    </row>
    <row r="427" spans="1:44" ht="15" customHeight="1">
      <c r="A427" s="150"/>
      <c r="B427" s="1603"/>
      <c r="C427" s="1644"/>
      <c r="D427" s="1598"/>
      <c r="E427" s="1599"/>
      <c r="F427" s="139"/>
      <c r="H427" s="334"/>
      <c r="I427" s="334"/>
      <c r="J427" s="334"/>
      <c r="K427" s="334"/>
      <c r="L427" s="345"/>
      <c r="M427" s="334"/>
      <c r="N427" s="334"/>
      <c r="O427" s="334"/>
      <c r="P427" s="334"/>
      <c r="Q427" s="334"/>
      <c r="R427" s="334"/>
      <c r="S427" s="334"/>
      <c r="T427" s="334"/>
      <c r="U427" s="334"/>
      <c r="V427" s="334"/>
      <c r="W427" s="334"/>
      <c r="X427" s="1163"/>
      <c r="Y427" s="334"/>
      <c r="Z427" s="334"/>
      <c r="AA427" s="334"/>
      <c r="AB427" s="334"/>
      <c r="AC427" s="334"/>
      <c r="AD427" s="334"/>
      <c r="AE427" s="334"/>
      <c r="AF427" s="334"/>
      <c r="AG427" s="334"/>
      <c r="AH427" s="334"/>
      <c r="AI427" s="307" t="str">
        <f t="shared" si="67"/>
        <v/>
      </c>
      <c r="AJ427" s="307" t="str">
        <f t="shared" si="72"/>
        <v/>
      </c>
      <c r="AK427" s="307">
        <f t="shared" si="73"/>
        <v>1</v>
      </c>
      <c r="AM427" s="317">
        <f t="shared" si="66"/>
        <v>1</v>
      </c>
      <c r="AN427" s="317">
        <f t="shared" si="68"/>
        <v>0</v>
      </c>
      <c r="AO427" s="317">
        <f t="shared" si="69"/>
        <v>1</v>
      </c>
      <c r="AP427" s="1184" t="e">
        <f t="shared" si="70"/>
        <v>#REF!</v>
      </c>
      <c r="AQ427" s="307">
        <f t="shared" si="71"/>
        <v>0</v>
      </c>
      <c r="AR427" s="307" t="s">
        <v>308</v>
      </c>
    </row>
    <row r="428" spans="1:44" ht="15" customHeight="1">
      <c r="A428" s="150"/>
      <c r="B428" s="1603"/>
      <c r="C428" s="1645"/>
      <c r="D428" s="1600"/>
      <c r="E428" s="1601"/>
      <c r="F428" s="139"/>
      <c r="H428" s="334"/>
      <c r="I428" s="334"/>
      <c r="J428" s="334"/>
      <c r="K428" s="334"/>
      <c r="L428" s="345"/>
      <c r="M428" s="334"/>
      <c r="N428" s="334"/>
      <c r="O428" s="334"/>
      <c r="P428" s="334"/>
      <c r="Q428" s="334"/>
      <c r="R428" s="334"/>
      <c r="S428" s="334"/>
      <c r="T428" s="334"/>
      <c r="U428" s="334"/>
      <c r="V428" s="334"/>
      <c r="W428" s="334"/>
      <c r="X428" s="1163"/>
      <c r="Y428" s="334"/>
      <c r="Z428" s="334"/>
      <c r="AA428" s="334"/>
      <c r="AB428" s="334"/>
      <c r="AC428" s="334"/>
      <c r="AD428" s="334"/>
      <c r="AE428" s="334"/>
      <c r="AF428" s="334"/>
      <c r="AG428" s="334"/>
      <c r="AH428" s="334"/>
      <c r="AI428" s="307" t="str">
        <f t="shared" si="67"/>
        <v/>
      </c>
      <c r="AJ428" s="307" t="str">
        <f t="shared" si="72"/>
        <v/>
      </c>
      <c r="AK428" s="307">
        <f t="shared" si="73"/>
        <v>1</v>
      </c>
      <c r="AM428" s="317">
        <f t="shared" si="66"/>
        <v>1</v>
      </c>
      <c r="AN428" s="317">
        <f t="shared" si="68"/>
        <v>0</v>
      </c>
      <c r="AO428" s="317">
        <f t="shared" si="69"/>
        <v>1</v>
      </c>
      <c r="AP428" s="1184" t="e">
        <f t="shared" si="70"/>
        <v>#REF!</v>
      </c>
      <c r="AQ428" s="307">
        <f t="shared" si="71"/>
        <v>0</v>
      </c>
      <c r="AR428" s="307" t="s">
        <v>308</v>
      </c>
    </row>
    <row r="429" spans="1:44" ht="15" customHeight="1">
      <c r="A429" s="150"/>
      <c r="B429" s="1603"/>
      <c r="C429" s="1596" t="s">
        <v>649</v>
      </c>
      <c r="D429" s="1596"/>
      <c r="E429" s="1597"/>
      <c r="F429" s="139"/>
      <c r="H429" s="334"/>
      <c r="I429" s="334"/>
      <c r="J429" s="334"/>
      <c r="K429" s="334"/>
      <c r="L429" s="345"/>
      <c r="M429" s="334"/>
      <c r="N429" s="334"/>
      <c r="O429" s="334"/>
      <c r="P429" s="334"/>
      <c r="Q429" s="334"/>
      <c r="R429" s="334"/>
      <c r="S429" s="334"/>
      <c r="T429" s="334"/>
      <c r="U429" s="334"/>
      <c r="V429" s="334"/>
      <c r="W429" s="334"/>
      <c r="X429" s="1163"/>
      <c r="Y429" s="334"/>
      <c r="Z429" s="334"/>
      <c r="AA429" s="334"/>
      <c r="AB429" s="334"/>
      <c r="AC429" s="334"/>
      <c r="AD429" s="334"/>
      <c r="AE429" s="334"/>
      <c r="AF429" s="334"/>
      <c r="AG429" s="334"/>
      <c r="AH429" s="334"/>
      <c r="AI429" s="307" t="str">
        <f t="shared" si="67"/>
        <v/>
      </c>
      <c r="AJ429" s="307" t="str">
        <f t="shared" si="72"/>
        <v/>
      </c>
      <c r="AK429" s="307">
        <f t="shared" si="73"/>
        <v>1</v>
      </c>
      <c r="AM429" s="317">
        <f t="shared" si="66"/>
        <v>1</v>
      </c>
      <c r="AN429" s="317">
        <f t="shared" si="68"/>
        <v>0</v>
      </c>
      <c r="AO429" s="317">
        <f t="shared" si="69"/>
        <v>1</v>
      </c>
      <c r="AP429" s="1184" t="e">
        <f t="shared" si="70"/>
        <v>#REF!</v>
      </c>
      <c r="AQ429" s="307" t="str">
        <f t="shared" si="71"/>
        <v xml:space="preserve">2) Vertinant statybos garantijos užtikrinimo laiką ir (ar) dydį PO atsižvelgia į ilgesnę trukmę ir (ar) didesnį užtikrinimo procentą nei yra nustatytas privalomas teisės aktuose. Pagal Lietuvos Respublikos statybos įstatymo 41 str., rangovas kartu su statybos darbų perdavimo aktu turi, išskyrus nesudėtingųjų statinių statybos atvejus, pateikti dokumentą, užtikrinantį garantinio laikotarpio prievolių įvykdymą pagal pasirašytą rangos sutartį, kuris rangovo nemokumo ar bankroto atveju turi užtikrinti dėl rangovų kaltės atsiradusių defektų, nustatytų per pirmuosius 3 statinio garantinio termino metus, šalinimo išlaidų apmokėjimą užsakovui. Minimali defektų šalinimo užtikrinimo suma, nustatyta Statybos įstatyme, statinio garantiniu 3 metų laikotarpiu turi būti ne mažesnė kaip 5 procentai statinio statybos kainos. </v>
      </c>
      <c r="AR429" s="307" t="s">
        <v>308</v>
      </c>
    </row>
    <row r="430" spans="1:44" ht="15" customHeight="1">
      <c r="A430" s="150"/>
      <c r="B430" s="1603"/>
      <c r="C430" s="1598"/>
      <c r="D430" s="1598"/>
      <c r="E430" s="1599"/>
      <c r="F430" s="139"/>
      <c r="H430" s="334"/>
      <c r="I430" s="334"/>
      <c r="J430" s="334"/>
      <c r="K430" s="334"/>
      <c r="L430" s="345"/>
      <c r="M430" s="334"/>
      <c r="N430" s="334"/>
      <c r="O430" s="334"/>
      <c r="P430" s="334"/>
      <c r="Q430" s="334"/>
      <c r="R430" s="334"/>
      <c r="S430" s="334"/>
      <c r="T430" s="334"/>
      <c r="U430" s="334"/>
      <c r="V430" s="334"/>
      <c r="W430" s="334"/>
      <c r="X430" s="1163"/>
      <c r="Y430" s="334"/>
      <c r="Z430" s="334"/>
      <c r="AA430" s="334"/>
      <c r="AB430" s="334"/>
      <c r="AC430" s="334"/>
      <c r="AD430" s="334"/>
      <c r="AE430" s="334"/>
      <c r="AF430" s="334"/>
      <c r="AG430" s="334"/>
      <c r="AH430" s="334"/>
      <c r="AI430" s="307" t="str">
        <f t="shared" si="67"/>
        <v/>
      </c>
      <c r="AJ430" s="307" t="str">
        <f t="shared" si="72"/>
        <v/>
      </c>
      <c r="AK430" s="307">
        <f t="shared" si="73"/>
        <v>1</v>
      </c>
      <c r="AM430" s="317">
        <f t="shared" si="66"/>
        <v>1</v>
      </c>
      <c r="AN430" s="317">
        <f t="shared" si="68"/>
        <v>0</v>
      </c>
      <c r="AO430" s="317">
        <f t="shared" si="69"/>
        <v>1</v>
      </c>
      <c r="AP430" s="1184" t="e">
        <f t="shared" si="70"/>
        <v>#REF!</v>
      </c>
      <c r="AQ430" s="307">
        <f t="shared" si="71"/>
        <v>0</v>
      </c>
      <c r="AR430" s="307" t="s">
        <v>308</v>
      </c>
    </row>
    <row r="431" spans="1:44" ht="15" customHeight="1">
      <c r="A431" s="150"/>
      <c r="B431" s="1603"/>
      <c r="C431" s="1598"/>
      <c r="D431" s="1598"/>
      <c r="E431" s="1599"/>
      <c r="F431" s="139"/>
      <c r="H431" s="334"/>
      <c r="I431" s="334"/>
      <c r="J431" s="334"/>
      <c r="K431" s="334"/>
      <c r="L431" s="345"/>
      <c r="M431" s="334"/>
      <c r="N431" s="334"/>
      <c r="O431" s="334"/>
      <c r="P431" s="334"/>
      <c r="Q431" s="334"/>
      <c r="R431" s="334"/>
      <c r="S431" s="334"/>
      <c r="T431" s="334"/>
      <c r="U431" s="334"/>
      <c r="V431" s="334"/>
      <c r="W431" s="334"/>
      <c r="X431" s="1163"/>
      <c r="Y431" s="334"/>
      <c r="Z431" s="334"/>
      <c r="AA431" s="334"/>
      <c r="AB431" s="334"/>
      <c r="AC431" s="334"/>
      <c r="AD431" s="334"/>
      <c r="AE431" s="334"/>
      <c r="AF431" s="334"/>
      <c r="AG431" s="334"/>
      <c r="AH431" s="334"/>
      <c r="AI431" s="307" t="str">
        <f t="shared" si="67"/>
        <v/>
      </c>
      <c r="AJ431" s="307" t="str">
        <f t="shared" si="72"/>
        <v/>
      </c>
      <c r="AK431" s="307">
        <f t="shared" si="73"/>
        <v>1</v>
      </c>
      <c r="AM431" s="317">
        <f t="shared" si="66"/>
        <v>1</v>
      </c>
      <c r="AN431" s="317">
        <f t="shared" si="68"/>
        <v>0</v>
      </c>
      <c r="AO431" s="317">
        <f t="shared" si="69"/>
        <v>1</v>
      </c>
      <c r="AP431" s="1184" t="e">
        <f t="shared" si="70"/>
        <v>#REF!</v>
      </c>
      <c r="AQ431" s="307">
        <f t="shared" si="71"/>
        <v>0</v>
      </c>
      <c r="AR431" s="307" t="s">
        <v>308</v>
      </c>
    </row>
    <row r="432" spans="1:44" ht="15" customHeight="1">
      <c r="A432" s="150"/>
      <c r="B432" s="1603"/>
      <c r="C432" s="1598"/>
      <c r="D432" s="1598"/>
      <c r="E432" s="1599"/>
      <c r="F432" s="139"/>
      <c r="H432" s="334"/>
      <c r="I432" s="334"/>
      <c r="J432" s="334"/>
      <c r="K432" s="334"/>
      <c r="L432" s="345"/>
      <c r="M432" s="334"/>
      <c r="N432" s="334"/>
      <c r="O432" s="334"/>
      <c r="P432" s="334"/>
      <c r="Q432" s="334"/>
      <c r="R432" s="334"/>
      <c r="S432" s="334"/>
      <c r="T432" s="334"/>
      <c r="U432" s="334"/>
      <c r="V432" s="334"/>
      <c r="W432" s="334"/>
      <c r="X432" s="1163"/>
      <c r="Y432" s="334"/>
      <c r="Z432" s="334"/>
      <c r="AA432" s="334"/>
      <c r="AB432" s="334"/>
      <c r="AC432" s="334"/>
      <c r="AD432" s="334"/>
      <c r="AE432" s="334"/>
      <c r="AF432" s="334"/>
      <c r="AG432" s="334"/>
      <c r="AH432" s="334"/>
      <c r="AI432" s="307" t="str">
        <f t="shared" si="67"/>
        <v/>
      </c>
      <c r="AJ432" s="307" t="str">
        <f t="shared" si="72"/>
        <v/>
      </c>
      <c r="AK432" s="307">
        <f t="shared" si="73"/>
        <v>1</v>
      </c>
      <c r="AM432" s="317">
        <f t="shared" si="66"/>
        <v>1</v>
      </c>
      <c r="AN432" s="317">
        <f t="shared" si="68"/>
        <v>0</v>
      </c>
      <c r="AO432" s="317">
        <f t="shared" si="69"/>
        <v>1</v>
      </c>
      <c r="AP432" s="1184" t="e">
        <f t="shared" si="70"/>
        <v>#REF!</v>
      </c>
      <c r="AQ432" s="307">
        <f t="shared" si="71"/>
        <v>0</v>
      </c>
      <c r="AR432" s="307" t="s">
        <v>308</v>
      </c>
    </row>
    <row r="433" spans="1:44" ht="15" customHeight="1">
      <c r="A433" s="150"/>
      <c r="B433" s="1603"/>
      <c r="C433" s="1598"/>
      <c r="D433" s="1598"/>
      <c r="E433" s="1599"/>
      <c r="F433" s="139"/>
      <c r="H433" s="334"/>
      <c r="I433" s="334"/>
      <c r="J433" s="334"/>
      <c r="K433" s="334"/>
      <c r="L433" s="345"/>
      <c r="M433" s="334"/>
      <c r="N433" s="334"/>
      <c r="O433" s="334"/>
      <c r="P433" s="334"/>
      <c r="Q433" s="334"/>
      <c r="R433" s="334"/>
      <c r="S433" s="334"/>
      <c r="T433" s="334"/>
      <c r="U433" s="334"/>
      <c r="V433" s="334"/>
      <c r="W433" s="334"/>
      <c r="X433" s="1163"/>
      <c r="Y433" s="334"/>
      <c r="Z433" s="334"/>
      <c r="AA433" s="334"/>
      <c r="AB433" s="334"/>
      <c r="AC433" s="334"/>
      <c r="AD433" s="334"/>
      <c r="AE433" s="334"/>
      <c r="AF433" s="334"/>
      <c r="AG433" s="334"/>
      <c r="AH433" s="334"/>
      <c r="AI433" s="307" t="str">
        <f t="shared" si="67"/>
        <v/>
      </c>
      <c r="AJ433" s="307" t="str">
        <f t="shared" si="72"/>
        <v/>
      </c>
      <c r="AK433" s="307">
        <f t="shared" si="73"/>
        <v>1</v>
      </c>
      <c r="AM433" s="317">
        <f t="shared" si="66"/>
        <v>1</v>
      </c>
      <c r="AN433" s="317">
        <f t="shared" si="68"/>
        <v>0</v>
      </c>
      <c r="AO433" s="317">
        <f t="shared" si="69"/>
        <v>1</v>
      </c>
      <c r="AP433" s="1184" t="e">
        <f t="shared" si="70"/>
        <v>#REF!</v>
      </c>
      <c r="AQ433" s="307">
        <f t="shared" si="71"/>
        <v>0</v>
      </c>
      <c r="AR433" s="307" t="s">
        <v>308</v>
      </c>
    </row>
    <row r="434" spans="1:44" ht="48" customHeight="1">
      <c r="A434" s="150"/>
      <c r="B434" s="1603"/>
      <c r="C434" s="1598"/>
      <c r="D434" s="1598"/>
      <c r="E434" s="1599"/>
      <c r="F434" s="139"/>
      <c r="H434" s="334"/>
      <c r="I434" s="334"/>
      <c r="J434" s="334"/>
      <c r="K434" s="334"/>
      <c r="L434" s="345"/>
      <c r="M434" s="334"/>
      <c r="N434" s="334"/>
      <c r="O434" s="334"/>
      <c r="P434" s="334"/>
      <c r="Q434" s="334"/>
      <c r="R434" s="334"/>
      <c r="S434" s="334"/>
      <c r="T434" s="334"/>
      <c r="U434" s="334"/>
      <c r="V434" s="334"/>
      <c r="W434" s="334"/>
      <c r="X434" s="1163"/>
      <c r="Y434" s="334"/>
      <c r="Z434" s="334"/>
      <c r="AA434" s="334"/>
      <c r="AB434" s="334"/>
      <c r="AC434" s="334"/>
      <c r="AD434" s="334"/>
      <c r="AE434" s="334"/>
      <c r="AF434" s="334"/>
      <c r="AG434" s="334"/>
      <c r="AH434" s="334"/>
      <c r="AI434" s="307" t="str">
        <f t="shared" si="67"/>
        <v/>
      </c>
      <c r="AJ434" s="307" t="str">
        <f t="shared" si="72"/>
        <v/>
      </c>
      <c r="AK434" s="307">
        <f t="shared" si="73"/>
        <v>1</v>
      </c>
      <c r="AM434" s="317">
        <f t="shared" si="66"/>
        <v>1</v>
      </c>
      <c r="AN434" s="317">
        <f t="shared" si="68"/>
        <v>0</v>
      </c>
      <c r="AO434" s="317">
        <f t="shared" si="69"/>
        <v>1</v>
      </c>
      <c r="AP434" s="1184" t="e">
        <f t="shared" si="70"/>
        <v>#REF!</v>
      </c>
      <c r="AQ434" s="307">
        <f t="shared" si="71"/>
        <v>0</v>
      </c>
      <c r="AR434" s="307" t="s">
        <v>308</v>
      </c>
    </row>
    <row r="435" spans="1:44" ht="15" customHeight="1">
      <c r="A435" s="150"/>
      <c r="B435" s="1603"/>
      <c r="C435" s="1633" t="s">
        <v>1095</v>
      </c>
      <c r="D435" s="1596"/>
      <c r="E435" s="1597"/>
      <c r="F435" s="139"/>
      <c r="H435" s="334"/>
      <c r="I435" s="334"/>
      <c r="J435" s="334"/>
      <c r="K435" s="334"/>
      <c r="L435" s="345"/>
      <c r="M435" s="334"/>
      <c r="N435" s="334"/>
      <c r="O435" s="334"/>
      <c r="P435" s="334"/>
      <c r="Q435" s="334"/>
      <c r="R435" s="334"/>
      <c r="S435" s="334"/>
      <c r="T435" s="334"/>
      <c r="U435" s="334"/>
      <c r="V435" s="334"/>
      <c r="W435" s="334"/>
      <c r="X435" s="1163"/>
      <c r="Y435" s="334"/>
      <c r="Z435" s="334"/>
      <c r="AA435" s="334"/>
      <c r="AB435" s="334"/>
      <c r="AC435" s="334"/>
      <c r="AD435" s="334"/>
      <c r="AE435" s="334"/>
      <c r="AF435" s="334"/>
      <c r="AG435" s="334"/>
      <c r="AH435" s="334"/>
      <c r="AI435" s="307" t="str">
        <f t="shared" si="67"/>
        <v/>
      </c>
      <c r="AJ435" s="307" t="str">
        <f t="shared" si="72"/>
        <v/>
      </c>
      <c r="AK435" s="307">
        <f t="shared" si="73"/>
        <v>1</v>
      </c>
      <c r="AM435" s="317">
        <f t="shared" si="66"/>
        <v>1</v>
      </c>
      <c r="AN435" s="317">
        <f t="shared" si="68"/>
        <v>0</v>
      </c>
      <c r="AO435" s="317">
        <f t="shared" si="69"/>
        <v>1</v>
      </c>
      <c r="AP435" s="1184" t="e">
        <f t="shared" si="70"/>
        <v>#REF!</v>
      </c>
      <c r="AQ435" s="307" t="str">
        <f t="shared" si="71"/>
        <v xml:space="preserve">3) Sutarties projekte ir atitinkamai sutartyje siūlome numatyti, kad Tiekėjas vykdydamas pirkimo sutartį turi pateikti statybos garantijos užtikrinimą (draudimo bendrovės ar banko garantiją). </v>
      </c>
      <c r="AR435" s="307" t="s">
        <v>308</v>
      </c>
    </row>
    <row r="436" spans="1:44" ht="15" customHeight="1">
      <c r="A436" s="150"/>
      <c r="B436" s="1603"/>
      <c r="C436" s="1644"/>
      <c r="D436" s="1598"/>
      <c r="E436" s="1599"/>
      <c r="F436" s="139"/>
      <c r="H436" s="334"/>
      <c r="I436" s="334"/>
      <c r="J436" s="334"/>
      <c r="K436" s="334"/>
      <c r="L436" s="345"/>
      <c r="M436" s="334"/>
      <c r="N436" s="334"/>
      <c r="O436" s="334"/>
      <c r="P436" s="334"/>
      <c r="Q436" s="334"/>
      <c r="R436" s="334"/>
      <c r="S436" s="334"/>
      <c r="T436" s="334"/>
      <c r="U436" s="334"/>
      <c r="V436" s="334"/>
      <c r="W436" s="334"/>
      <c r="X436" s="1163"/>
      <c r="Y436" s="334"/>
      <c r="Z436" s="334"/>
      <c r="AA436" s="334"/>
      <c r="AB436" s="334"/>
      <c r="AC436" s="334"/>
      <c r="AD436" s="334"/>
      <c r="AE436" s="334"/>
      <c r="AF436" s="334"/>
      <c r="AG436" s="334"/>
      <c r="AH436" s="334"/>
      <c r="AI436" s="307" t="str">
        <f t="shared" si="67"/>
        <v/>
      </c>
      <c r="AJ436" s="307" t="str">
        <f t="shared" si="72"/>
        <v/>
      </c>
      <c r="AK436" s="307">
        <f t="shared" si="73"/>
        <v>1</v>
      </c>
      <c r="AM436" s="317">
        <f t="shared" si="66"/>
        <v>1</v>
      </c>
      <c r="AN436" s="317">
        <f t="shared" si="68"/>
        <v>0</v>
      </c>
      <c r="AO436" s="317">
        <f t="shared" si="69"/>
        <v>1</v>
      </c>
      <c r="AP436" s="1184" t="e">
        <f t="shared" si="70"/>
        <v>#REF!</v>
      </c>
      <c r="AQ436" s="307">
        <f t="shared" si="71"/>
        <v>0</v>
      </c>
      <c r="AR436" s="307" t="s">
        <v>308</v>
      </c>
    </row>
    <row r="437" spans="1:44" s="343" customFormat="1" ht="15" customHeight="1">
      <c r="A437" s="207">
        <v>24</v>
      </c>
      <c r="B437" s="203" t="s">
        <v>298</v>
      </c>
      <c r="C437" s="1661" t="s">
        <v>562</v>
      </c>
      <c r="D437" s="1662"/>
      <c r="E437" s="1662"/>
      <c r="F437" s="204"/>
      <c r="G437" s="339"/>
      <c r="H437" s="339"/>
      <c r="I437" s="339"/>
      <c r="J437" s="339"/>
      <c r="K437" s="339"/>
      <c r="L437" s="339"/>
      <c r="M437" s="339"/>
      <c r="N437" s="339"/>
      <c r="O437" s="339"/>
      <c r="P437" s="339"/>
      <c r="Q437" s="339"/>
      <c r="R437" s="339"/>
      <c r="S437" s="339"/>
      <c r="T437" s="344"/>
      <c r="U437" s="344"/>
      <c r="V437" s="344"/>
      <c r="W437" s="339"/>
      <c r="X437" s="1165"/>
      <c r="Y437" s="339"/>
      <c r="Z437" s="339"/>
      <c r="AA437" s="339"/>
      <c r="AB437" s="339"/>
      <c r="AC437" s="339"/>
      <c r="AD437" s="339"/>
      <c r="AE437" s="339"/>
      <c r="AF437" s="339"/>
      <c r="AG437" s="339"/>
      <c r="AH437" s="339"/>
      <c r="AI437" s="307">
        <f t="shared" si="67"/>
        <v>25</v>
      </c>
      <c r="AJ437" s="307" t="b">
        <f t="shared" si="72"/>
        <v>0</v>
      </c>
      <c r="AK437" s="307">
        <f t="shared" si="73"/>
        <v>1</v>
      </c>
      <c r="AL437" s="289"/>
      <c r="AM437" s="317">
        <f t="shared" si="66"/>
        <v>0</v>
      </c>
      <c r="AN437" s="317">
        <f t="shared" si="68"/>
        <v>0</v>
      </c>
      <c r="AO437" s="317">
        <f t="shared" si="69"/>
        <v>1</v>
      </c>
      <c r="AP437" s="1184" t="e">
        <f t="shared" si="70"/>
        <v>#REF!</v>
      </c>
      <c r="AQ437" s="307" t="str">
        <f t="shared" si="71"/>
        <v>Universalaus dizaino principai</v>
      </c>
      <c r="AR437" s="307" t="s">
        <v>308</v>
      </c>
    </row>
    <row r="438" spans="1:44" s="292" customFormat="1" ht="15" customHeight="1">
      <c r="A438" s="1176"/>
      <c r="B438" s="1667" t="s">
        <v>152</v>
      </c>
      <c r="C438" s="1655" t="s">
        <v>592</v>
      </c>
      <c r="D438" s="1656"/>
      <c r="E438" s="1657"/>
      <c r="F438" s="148" t="str">
        <f>IF(AO437=1,"",IF(AJ437=TRUE,$AJ$4,""))</f>
        <v/>
      </c>
      <c r="G438" s="328"/>
      <c r="H438" s="328"/>
      <c r="I438" s="328"/>
      <c r="J438" s="328"/>
      <c r="K438" s="328"/>
      <c r="L438" s="335"/>
      <c r="M438" s="328"/>
      <c r="N438" s="328"/>
      <c r="O438" s="328"/>
      <c r="P438" s="328"/>
      <c r="Q438" s="328"/>
      <c r="R438" s="328"/>
      <c r="S438" s="328"/>
      <c r="T438" s="342"/>
      <c r="U438" s="342"/>
      <c r="V438" s="342"/>
      <c r="W438" s="328"/>
      <c r="X438" s="1162"/>
      <c r="Y438" s="328"/>
      <c r="Z438" s="328"/>
      <c r="AA438" s="328"/>
      <c r="AB438" s="328"/>
      <c r="AC438" s="328"/>
      <c r="AD438" s="328"/>
      <c r="AE438" s="328"/>
      <c r="AF438" s="328"/>
      <c r="AG438" s="328"/>
      <c r="AH438" s="328"/>
      <c r="AI438" s="307" t="str">
        <f t="shared" si="67"/>
        <v/>
      </c>
      <c r="AJ438" s="307" t="str">
        <f t="shared" si="72"/>
        <v/>
      </c>
      <c r="AK438" s="307">
        <f t="shared" si="73"/>
        <v>1</v>
      </c>
      <c r="AL438" s="289"/>
      <c r="AM438" s="317">
        <f t="shared" si="66"/>
        <v>1</v>
      </c>
      <c r="AN438" s="317">
        <f t="shared" si="68"/>
        <v>0</v>
      </c>
      <c r="AO438" s="317">
        <f t="shared" si="69"/>
        <v>1</v>
      </c>
      <c r="AP438" s="1184" t="e">
        <f t="shared" si="70"/>
        <v>#REF!</v>
      </c>
      <c r="AQ438" s="307" t="str">
        <f t="shared" si="71"/>
        <v xml:space="preserve">Kriterijus skirtas paskatinti prisidėti prie architektūros kokybės, siekiant didesnio objekto pritaikomumo visuomenei, vertinant, kiek tiekėjas, vykdydamas pirkimo sutartį, panaudos universalaus dizaino principų. Lietuvos Respublikos architektūros įstatymas universalų dizainą  įvardija kaip vieną iš architektūros kokybės kriterijų: 11 str. 6 d. "aplinkos pritaikymas visiems visuomenės nariams – projektavimo visiems (universalaus dizaino) principų taikymas, užtikrinant žmonių srautų judumą ir projektuojamų objektų prieinamumą (pasiekiamumą)".   </v>
      </c>
      <c r="AR438" s="307" t="s">
        <v>308</v>
      </c>
    </row>
    <row r="439" spans="1:44" ht="15" customHeight="1">
      <c r="A439" s="1175"/>
      <c r="B439" s="1668"/>
      <c r="C439" s="1664"/>
      <c r="D439" s="1665"/>
      <c r="E439" s="1666"/>
      <c r="F439" s="139"/>
      <c r="H439" s="334"/>
      <c r="I439" s="334"/>
      <c r="J439" s="334"/>
      <c r="K439" s="334"/>
      <c r="L439" s="345"/>
      <c r="M439" s="334"/>
      <c r="N439" s="334"/>
      <c r="O439" s="334"/>
      <c r="P439" s="334"/>
      <c r="Q439" s="334"/>
      <c r="R439" s="334"/>
      <c r="S439" s="334"/>
      <c r="T439" s="334"/>
      <c r="U439" s="334"/>
      <c r="V439" s="334"/>
      <c r="W439" s="334"/>
      <c r="X439" s="1163"/>
      <c r="Y439" s="334"/>
      <c r="Z439" s="334"/>
      <c r="AA439" s="334"/>
      <c r="AB439" s="334"/>
      <c r="AC439" s="334"/>
      <c r="AD439" s="334"/>
      <c r="AE439" s="334"/>
      <c r="AF439" s="334"/>
      <c r="AG439" s="334"/>
      <c r="AH439" s="334"/>
      <c r="AI439" s="307" t="str">
        <f t="shared" si="67"/>
        <v/>
      </c>
      <c r="AJ439" s="307" t="str">
        <f t="shared" si="72"/>
        <v/>
      </c>
      <c r="AK439" s="307">
        <f t="shared" si="73"/>
        <v>1</v>
      </c>
      <c r="AM439" s="317">
        <f t="shared" si="66"/>
        <v>1</v>
      </c>
      <c r="AN439" s="317">
        <f t="shared" si="68"/>
        <v>0</v>
      </c>
      <c r="AO439" s="317">
        <f t="shared" si="69"/>
        <v>1</v>
      </c>
      <c r="AP439" s="1184" t="e">
        <f t="shared" si="70"/>
        <v>#REF!</v>
      </c>
      <c r="AQ439" s="307">
        <f t="shared" si="71"/>
        <v>0</v>
      </c>
      <c r="AR439" s="307" t="s">
        <v>308</v>
      </c>
    </row>
    <row r="440" spans="1:44" ht="15" customHeight="1">
      <c r="A440" s="1175"/>
      <c r="B440" s="1668"/>
      <c r="C440" s="1664"/>
      <c r="D440" s="1665"/>
      <c r="E440" s="1666"/>
      <c r="F440" s="139"/>
      <c r="H440" s="334"/>
      <c r="I440" s="334"/>
      <c r="J440" s="334"/>
      <c r="K440" s="334"/>
      <c r="L440" s="345"/>
      <c r="M440" s="334"/>
      <c r="N440" s="334"/>
      <c r="O440" s="334"/>
      <c r="P440" s="334"/>
      <c r="Q440" s="334"/>
      <c r="R440" s="334"/>
      <c r="S440" s="334"/>
      <c r="T440" s="334"/>
      <c r="U440" s="334"/>
      <c r="V440" s="334"/>
      <c r="W440" s="334"/>
      <c r="X440" s="1163"/>
      <c r="Y440" s="334"/>
      <c r="Z440" s="334"/>
      <c r="AA440" s="334"/>
      <c r="AB440" s="334"/>
      <c r="AC440" s="334"/>
      <c r="AD440" s="334"/>
      <c r="AE440" s="334"/>
      <c r="AF440" s="334"/>
      <c r="AG440" s="334"/>
      <c r="AH440" s="334"/>
      <c r="AI440" s="307" t="str">
        <f t="shared" si="67"/>
        <v/>
      </c>
      <c r="AJ440" s="307" t="str">
        <f t="shared" si="72"/>
        <v/>
      </c>
      <c r="AK440" s="307">
        <f t="shared" si="73"/>
        <v>1</v>
      </c>
      <c r="AM440" s="317">
        <f t="shared" si="66"/>
        <v>1</v>
      </c>
      <c r="AN440" s="317">
        <f t="shared" si="68"/>
        <v>0</v>
      </c>
      <c r="AO440" s="317">
        <f t="shared" si="69"/>
        <v>1</v>
      </c>
      <c r="AP440" s="1184" t="e">
        <f t="shared" si="70"/>
        <v>#REF!</v>
      </c>
      <c r="AQ440" s="307">
        <f t="shared" si="71"/>
        <v>0</v>
      </c>
      <c r="AR440" s="307" t="s">
        <v>308</v>
      </c>
    </row>
    <row r="441" spans="1:44" ht="15" customHeight="1">
      <c r="A441" s="1175"/>
      <c r="B441" s="1668"/>
      <c r="C441" s="1664"/>
      <c r="D441" s="1665"/>
      <c r="E441" s="1666"/>
      <c r="F441" s="139"/>
      <c r="H441" s="334"/>
      <c r="I441" s="334"/>
      <c r="J441" s="334"/>
      <c r="K441" s="334"/>
      <c r="L441" s="345"/>
      <c r="M441" s="334"/>
      <c r="N441" s="334"/>
      <c r="O441" s="334"/>
      <c r="P441" s="334"/>
      <c r="Q441" s="334"/>
      <c r="R441" s="334"/>
      <c r="S441" s="334"/>
      <c r="T441" s="334"/>
      <c r="U441" s="334"/>
      <c r="V441" s="334"/>
      <c r="W441" s="334"/>
      <c r="X441" s="1163"/>
      <c r="Y441" s="334"/>
      <c r="Z441" s="334"/>
      <c r="AA441" s="334"/>
      <c r="AB441" s="334"/>
      <c r="AC441" s="334"/>
      <c r="AD441" s="334"/>
      <c r="AE441" s="334"/>
      <c r="AF441" s="334"/>
      <c r="AG441" s="334"/>
      <c r="AH441" s="334"/>
      <c r="AI441" s="307" t="str">
        <f t="shared" si="67"/>
        <v/>
      </c>
      <c r="AJ441" s="307" t="str">
        <f t="shared" si="72"/>
        <v/>
      </c>
      <c r="AK441" s="307">
        <f t="shared" si="73"/>
        <v>1</v>
      </c>
      <c r="AM441" s="317">
        <f t="shared" si="66"/>
        <v>1</v>
      </c>
      <c r="AN441" s="317">
        <f t="shared" si="68"/>
        <v>0</v>
      </c>
      <c r="AO441" s="317">
        <f t="shared" si="69"/>
        <v>1</v>
      </c>
      <c r="AP441" s="1184" t="e">
        <f t="shared" si="70"/>
        <v>#REF!</v>
      </c>
      <c r="AQ441" s="307">
        <f t="shared" si="71"/>
        <v>0</v>
      </c>
      <c r="AR441" s="307" t="s">
        <v>308</v>
      </c>
    </row>
    <row r="442" spans="1:44" ht="36.75" customHeight="1">
      <c r="A442" s="1175"/>
      <c r="B442" s="1684"/>
      <c r="C442" s="1664"/>
      <c r="D442" s="1665"/>
      <c r="E442" s="1666"/>
      <c r="F442" s="139"/>
      <c r="H442" s="334"/>
      <c r="I442" s="334"/>
      <c r="J442" s="334"/>
      <c r="K442" s="334"/>
      <c r="L442" s="345"/>
      <c r="M442" s="334"/>
      <c r="N442" s="334"/>
      <c r="O442" s="334"/>
      <c r="P442" s="334"/>
      <c r="Q442" s="334"/>
      <c r="R442" s="334"/>
      <c r="S442" s="334"/>
      <c r="T442" s="334"/>
      <c r="U442" s="334"/>
      <c r="V442" s="334"/>
      <c r="W442" s="334"/>
      <c r="X442" s="1163"/>
      <c r="Y442" s="334"/>
      <c r="Z442" s="334"/>
      <c r="AA442" s="334"/>
      <c r="AB442" s="334"/>
      <c r="AC442" s="334"/>
      <c r="AD442" s="334"/>
      <c r="AE442" s="334"/>
      <c r="AF442" s="334"/>
      <c r="AG442" s="334"/>
      <c r="AH442" s="334"/>
      <c r="AI442" s="307" t="str">
        <f t="shared" si="67"/>
        <v/>
      </c>
      <c r="AJ442" s="307" t="str">
        <f t="shared" si="72"/>
        <v/>
      </c>
      <c r="AK442" s="307">
        <f t="shared" si="73"/>
        <v>1</v>
      </c>
      <c r="AM442" s="317">
        <f t="shared" si="66"/>
        <v>1</v>
      </c>
      <c r="AN442" s="317">
        <f t="shared" si="68"/>
        <v>0</v>
      </c>
      <c r="AO442" s="317">
        <f t="shared" si="69"/>
        <v>1</v>
      </c>
      <c r="AP442" s="1184" t="e">
        <f t="shared" si="70"/>
        <v>#REF!</v>
      </c>
      <c r="AQ442" s="307">
        <f t="shared" si="71"/>
        <v>0</v>
      </c>
      <c r="AR442" s="307" t="s">
        <v>308</v>
      </c>
    </row>
    <row r="443" spans="1:44" ht="15" customHeight="1">
      <c r="A443" s="1175"/>
      <c r="B443" s="1682" t="s">
        <v>149</v>
      </c>
      <c r="C443" s="1605" t="s">
        <v>299</v>
      </c>
      <c r="D443" s="1605"/>
      <c r="E443" s="1597"/>
      <c r="F443" s="139"/>
      <c r="H443" s="334"/>
      <c r="I443" s="334"/>
      <c r="J443" s="334"/>
      <c r="K443" s="334"/>
      <c r="L443" s="345"/>
      <c r="M443" s="334"/>
      <c r="N443" s="334"/>
      <c r="O443" s="334"/>
      <c r="P443" s="334"/>
      <c r="Q443" s="334"/>
      <c r="R443" s="334"/>
      <c r="S443" s="334"/>
      <c r="T443" s="334"/>
      <c r="U443" s="334"/>
      <c r="V443" s="334"/>
      <c r="W443" s="334"/>
      <c r="X443" s="1163"/>
      <c r="Y443" s="334"/>
      <c r="Z443" s="334"/>
      <c r="AA443" s="334"/>
      <c r="AB443" s="334"/>
      <c r="AC443" s="334"/>
      <c r="AD443" s="334"/>
      <c r="AE443" s="334"/>
      <c r="AF443" s="334"/>
      <c r="AG443" s="334"/>
      <c r="AH443" s="334"/>
      <c r="AI443" s="307" t="str">
        <f t="shared" si="67"/>
        <v/>
      </c>
      <c r="AJ443" s="307" t="str">
        <f t="shared" si="72"/>
        <v/>
      </c>
      <c r="AK443" s="307">
        <f t="shared" si="73"/>
        <v>1</v>
      </c>
      <c r="AM443" s="317">
        <f t="shared" si="66"/>
        <v>1</v>
      </c>
      <c r="AN443" s="317">
        <f t="shared" si="68"/>
        <v>0</v>
      </c>
      <c r="AO443" s="317">
        <f t="shared" si="69"/>
        <v>1</v>
      </c>
      <c r="AP443" s="1184" t="e">
        <f t="shared" si="70"/>
        <v>#REF!</v>
      </c>
      <c r="AQ443" s="307" t="str">
        <f t="shared" si="71"/>
        <v xml:space="preserve">1) Pasirinkimas: </v>
      </c>
      <c r="AR443" s="307" t="s">
        <v>308</v>
      </c>
    </row>
    <row r="444" spans="1:44" ht="15" customHeight="1">
      <c r="A444" s="150"/>
      <c r="B444" s="1603"/>
      <c r="C444" s="1598" t="s">
        <v>975</v>
      </c>
      <c r="D444" s="1598"/>
      <c r="E444" s="1599"/>
      <c r="F444" s="139"/>
      <c r="H444" s="334"/>
      <c r="I444" s="334"/>
      <c r="J444" s="334"/>
      <c r="K444" s="334"/>
      <c r="L444" s="345"/>
      <c r="M444" s="334"/>
      <c r="N444" s="334"/>
      <c r="O444" s="334"/>
      <c r="P444" s="334"/>
      <c r="Q444" s="334"/>
      <c r="R444" s="334"/>
      <c r="S444" s="334"/>
      <c r="T444" s="334"/>
      <c r="U444" s="334"/>
      <c r="V444" s="334"/>
      <c r="W444" s="334"/>
      <c r="X444" s="1163"/>
      <c r="Y444" s="334"/>
      <c r="Z444" s="334"/>
      <c r="AA444" s="334"/>
      <c r="AB444" s="334"/>
      <c r="AC444" s="334"/>
      <c r="AD444" s="334"/>
      <c r="AE444" s="334"/>
      <c r="AF444" s="334"/>
      <c r="AG444" s="334"/>
      <c r="AH444" s="334"/>
      <c r="AI444" s="307" t="str">
        <f t="shared" si="67"/>
        <v/>
      </c>
      <c r="AJ444" s="307" t="str">
        <f t="shared" si="72"/>
        <v/>
      </c>
      <c r="AK444" s="307">
        <f t="shared" si="73"/>
        <v>1</v>
      </c>
      <c r="AM444" s="317">
        <f t="shared" si="66"/>
        <v>1</v>
      </c>
      <c r="AN444" s="317">
        <f t="shared" si="68"/>
        <v>0</v>
      </c>
      <c r="AO444" s="317">
        <f t="shared" si="69"/>
        <v>1</v>
      </c>
      <c r="AP444" s="1184" t="e">
        <f t="shared" si="70"/>
        <v>#REF!</v>
      </c>
      <c r="AQ444" s="307" t="str">
        <f t="shared" si="71"/>
        <v>PO galėtų ir turėtų rinktis šį kriterijų ir atitinkamai suteikti lyginamuosius svorius pagal prioritetą, kai su statybos darbais perkamos ir projektavimo paslaugos ir rangovas turi pilną laisvę ir atsakomybę parengti projektinius sprendinius.</v>
      </c>
      <c r="AR444" s="307" t="s">
        <v>308</v>
      </c>
    </row>
    <row r="445" spans="1:44" ht="15" customHeight="1">
      <c r="A445" s="150"/>
      <c r="B445" s="1603"/>
      <c r="C445" s="1598"/>
      <c r="D445" s="1598"/>
      <c r="E445" s="1599"/>
      <c r="F445" s="139"/>
      <c r="H445" s="334"/>
      <c r="I445" s="334"/>
      <c r="J445" s="334"/>
      <c r="K445" s="334"/>
      <c r="L445" s="345"/>
      <c r="M445" s="334"/>
      <c r="N445" s="334"/>
      <c r="O445" s="334"/>
      <c r="P445" s="334"/>
      <c r="Q445" s="334"/>
      <c r="R445" s="334"/>
      <c r="S445" s="334"/>
      <c r="T445" s="334"/>
      <c r="U445" s="334"/>
      <c r="V445" s="334"/>
      <c r="W445" s="334"/>
      <c r="X445" s="1163"/>
      <c r="Y445" s="334"/>
      <c r="Z445" s="334"/>
      <c r="AA445" s="334"/>
      <c r="AB445" s="334"/>
      <c r="AC445" s="334"/>
      <c r="AD445" s="334"/>
      <c r="AE445" s="334"/>
      <c r="AF445" s="334"/>
      <c r="AG445" s="334"/>
      <c r="AH445" s="334"/>
      <c r="AI445" s="307" t="str">
        <f t="shared" si="67"/>
        <v/>
      </c>
      <c r="AJ445" s="307" t="str">
        <f t="shared" si="72"/>
        <v/>
      </c>
      <c r="AK445" s="307">
        <f t="shared" si="73"/>
        <v>1</v>
      </c>
      <c r="AM445" s="317">
        <f t="shared" si="66"/>
        <v>1</v>
      </c>
      <c r="AN445" s="317">
        <f t="shared" si="68"/>
        <v>0</v>
      </c>
      <c r="AO445" s="317">
        <f t="shared" si="69"/>
        <v>1</v>
      </c>
      <c r="AP445" s="1184" t="e">
        <f t="shared" si="70"/>
        <v>#REF!</v>
      </c>
      <c r="AQ445" s="307">
        <f t="shared" si="71"/>
        <v>0</v>
      </c>
      <c r="AR445" s="307" t="s">
        <v>308</v>
      </c>
    </row>
    <row r="446" spans="1:44" ht="15" customHeight="1">
      <c r="A446" s="150"/>
      <c r="B446" s="1603"/>
      <c r="C446" s="1598"/>
      <c r="D446" s="1598"/>
      <c r="E446" s="1599"/>
      <c r="F446" s="139"/>
      <c r="H446" s="334"/>
      <c r="I446" s="334"/>
      <c r="J446" s="334"/>
      <c r="K446" s="334"/>
      <c r="L446" s="345"/>
      <c r="M446" s="334"/>
      <c r="N446" s="334"/>
      <c r="O446" s="334"/>
      <c r="P446" s="334"/>
      <c r="Q446" s="334"/>
      <c r="R446" s="334"/>
      <c r="S446" s="334"/>
      <c r="T446" s="334"/>
      <c r="U446" s="334"/>
      <c r="V446" s="334"/>
      <c r="W446" s="334"/>
      <c r="X446" s="1163"/>
      <c r="Y446" s="334"/>
      <c r="Z446" s="334"/>
      <c r="AA446" s="334"/>
      <c r="AB446" s="334"/>
      <c r="AC446" s="334"/>
      <c r="AD446" s="334"/>
      <c r="AE446" s="334"/>
      <c r="AF446" s="334"/>
      <c r="AG446" s="334"/>
      <c r="AH446" s="334"/>
      <c r="AI446" s="307" t="str">
        <f t="shared" si="67"/>
        <v/>
      </c>
      <c r="AJ446" s="307" t="str">
        <f t="shared" si="72"/>
        <v/>
      </c>
      <c r="AK446" s="307">
        <f t="shared" si="73"/>
        <v>1</v>
      </c>
      <c r="AM446" s="317">
        <f t="shared" si="66"/>
        <v>1</v>
      </c>
      <c r="AN446" s="317">
        <f t="shared" si="68"/>
        <v>0</v>
      </c>
      <c r="AO446" s="317">
        <f t="shared" si="69"/>
        <v>1</v>
      </c>
      <c r="AP446" s="1184" t="e">
        <f t="shared" si="70"/>
        <v>#REF!</v>
      </c>
      <c r="AQ446" s="307">
        <f t="shared" si="71"/>
        <v>0</v>
      </c>
      <c r="AR446" s="307" t="s">
        <v>308</v>
      </c>
    </row>
    <row r="447" spans="1:44" ht="15" customHeight="1">
      <c r="A447" s="150"/>
      <c r="B447" s="1603"/>
      <c r="C447" s="1600"/>
      <c r="D447" s="1600"/>
      <c r="E447" s="1601"/>
      <c r="F447" s="139"/>
      <c r="H447" s="334"/>
      <c r="I447" s="334"/>
      <c r="J447" s="334"/>
      <c r="K447" s="334"/>
      <c r="L447" s="345"/>
      <c r="M447" s="334"/>
      <c r="N447" s="334"/>
      <c r="O447" s="334"/>
      <c r="P447" s="334"/>
      <c r="Q447" s="334"/>
      <c r="R447" s="334"/>
      <c r="S447" s="334"/>
      <c r="T447" s="334"/>
      <c r="U447" s="334"/>
      <c r="V447" s="334"/>
      <c r="W447" s="334"/>
      <c r="X447" s="1163"/>
      <c r="Y447" s="334"/>
      <c r="Z447" s="334"/>
      <c r="AA447" s="334"/>
      <c r="AB447" s="334"/>
      <c r="AC447" s="334"/>
      <c r="AD447" s="334"/>
      <c r="AE447" s="334"/>
      <c r="AF447" s="334"/>
      <c r="AG447" s="334"/>
      <c r="AH447" s="334"/>
      <c r="AI447" s="307" t="str">
        <f t="shared" si="67"/>
        <v/>
      </c>
      <c r="AJ447" s="307" t="str">
        <f t="shared" si="72"/>
        <v/>
      </c>
      <c r="AK447" s="307">
        <f t="shared" si="73"/>
        <v>1</v>
      </c>
      <c r="AM447" s="317">
        <f t="shared" si="66"/>
        <v>1</v>
      </c>
      <c r="AN447" s="317">
        <f t="shared" si="68"/>
        <v>0</v>
      </c>
      <c r="AO447" s="317">
        <f t="shared" si="69"/>
        <v>1</v>
      </c>
      <c r="AP447" s="1184" t="e">
        <f t="shared" si="70"/>
        <v>#REF!</v>
      </c>
      <c r="AQ447" s="307">
        <f t="shared" si="71"/>
        <v>0</v>
      </c>
      <c r="AR447" s="307" t="s">
        <v>308</v>
      </c>
    </row>
    <row r="448" spans="1:44" ht="15" customHeight="1">
      <c r="A448" s="150"/>
      <c r="B448" s="1603"/>
      <c r="C448" s="1596" t="s">
        <v>593</v>
      </c>
      <c r="D448" s="1596"/>
      <c r="E448" s="1597"/>
      <c r="F448" s="139"/>
      <c r="H448" s="334"/>
      <c r="I448" s="334"/>
      <c r="J448" s="334"/>
      <c r="K448" s="334"/>
      <c r="L448" s="345"/>
      <c r="M448" s="334"/>
      <c r="N448" s="334"/>
      <c r="O448" s="334"/>
      <c r="P448" s="334"/>
      <c r="Q448" s="334"/>
      <c r="R448" s="334"/>
      <c r="S448" s="334"/>
      <c r="T448" s="334"/>
      <c r="U448" s="334"/>
      <c r="V448" s="334"/>
      <c r="W448" s="334"/>
      <c r="X448" s="1163"/>
      <c r="Y448" s="334"/>
      <c r="Z448" s="334"/>
      <c r="AA448" s="334"/>
      <c r="AB448" s="334"/>
      <c r="AC448" s="334"/>
      <c r="AD448" s="334"/>
      <c r="AE448" s="334"/>
      <c r="AF448" s="334"/>
      <c r="AG448" s="334"/>
      <c r="AH448" s="334"/>
      <c r="AI448" s="307" t="str">
        <f t="shared" si="67"/>
        <v/>
      </c>
      <c r="AJ448" s="307" t="str">
        <f t="shared" si="72"/>
        <v/>
      </c>
      <c r="AK448" s="307">
        <f t="shared" si="73"/>
        <v>1</v>
      </c>
      <c r="AM448" s="317">
        <f t="shared" si="66"/>
        <v>1</v>
      </c>
      <c r="AN448" s="317">
        <f t="shared" si="68"/>
        <v>0</v>
      </c>
      <c r="AO448" s="317">
        <f t="shared" si="69"/>
        <v>1</v>
      </c>
      <c r="AP448" s="1184" t="e">
        <f t="shared" si="70"/>
        <v>#REF!</v>
      </c>
      <c r="AQ448" s="307" t="str">
        <f t="shared" si="71"/>
        <v>2) Vertinant kriterijų, rekomenduojama naudotis Žmonių su negalia sąjungos sukurtu interaktyviu įrankiu, skirtu universalaus dizaino principams apibrėžti http://www.universali-architektura.lt .</v>
      </c>
      <c r="AR448" s="307" t="s">
        <v>308</v>
      </c>
    </row>
    <row r="449" spans="1:44" ht="15" customHeight="1">
      <c r="A449" s="150"/>
      <c r="B449" s="1603"/>
      <c r="C449" s="1598"/>
      <c r="D449" s="1598"/>
      <c r="E449" s="1599"/>
      <c r="F449" s="139"/>
      <c r="H449" s="334"/>
      <c r="I449" s="334"/>
      <c r="J449" s="334"/>
      <c r="K449" s="334"/>
      <c r="L449" s="345"/>
      <c r="M449" s="334"/>
      <c r="N449" s="334"/>
      <c r="O449" s="334"/>
      <c r="P449" s="334"/>
      <c r="Q449" s="334"/>
      <c r="R449" s="334"/>
      <c r="S449" s="334"/>
      <c r="T449" s="334"/>
      <c r="U449" s="334"/>
      <c r="V449" s="334"/>
      <c r="W449" s="334"/>
      <c r="X449" s="1163"/>
      <c r="Y449" s="334"/>
      <c r="Z449" s="334"/>
      <c r="AA449" s="334"/>
      <c r="AB449" s="334"/>
      <c r="AC449" s="334"/>
      <c r="AD449" s="334"/>
      <c r="AE449" s="334"/>
      <c r="AF449" s="334"/>
      <c r="AG449" s="334"/>
      <c r="AH449" s="334"/>
      <c r="AI449" s="307" t="str">
        <f t="shared" si="67"/>
        <v/>
      </c>
      <c r="AJ449" s="307" t="str">
        <f t="shared" si="72"/>
        <v/>
      </c>
      <c r="AK449" s="307">
        <f t="shared" si="73"/>
        <v>1</v>
      </c>
      <c r="AM449" s="317">
        <f t="shared" si="66"/>
        <v>1</v>
      </c>
      <c r="AN449" s="317">
        <f t="shared" si="68"/>
        <v>0</v>
      </c>
      <c r="AO449" s="317">
        <f t="shared" si="69"/>
        <v>1</v>
      </c>
      <c r="AP449" s="1184" t="e">
        <f t="shared" si="70"/>
        <v>#REF!</v>
      </c>
      <c r="AQ449" s="307">
        <f t="shared" si="71"/>
        <v>0</v>
      </c>
      <c r="AR449" s="307" t="s">
        <v>308</v>
      </c>
    </row>
    <row r="450" spans="1:44" ht="15" customHeight="1">
      <c r="A450" s="150"/>
      <c r="B450" s="1603"/>
      <c r="C450" s="1600"/>
      <c r="D450" s="1600"/>
      <c r="E450" s="1601"/>
      <c r="F450" s="139"/>
      <c r="H450" s="334"/>
      <c r="I450" s="334"/>
      <c r="J450" s="334"/>
      <c r="K450" s="334"/>
      <c r="L450" s="345"/>
      <c r="M450" s="334"/>
      <c r="N450" s="334"/>
      <c r="O450" s="334"/>
      <c r="P450" s="334"/>
      <c r="Q450" s="334"/>
      <c r="R450" s="334"/>
      <c r="S450" s="334"/>
      <c r="T450" s="334"/>
      <c r="U450" s="334"/>
      <c r="V450" s="334"/>
      <c r="W450" s="334"/>
      <c r="X450" s="1163"/>
      <c r="Y450" s="334"/>
      <c r="Z450" s="334"/>
      <c r="AA450" s="334"/>
      <c r="AB450" s="334"/>
      <c r="AC450" s="334"/>
      <c r="AD450" s="334"/>
      <c r="AE450" s="334"/>
      <c r="AF450" s="334"/>
      <c r="AG450" s="334"/>
      <c r="AH450" s="334"/>
      <c r="AI450" s="307" t="str">
        <f t="shared" si="67"/>
        <v/>
      </c>
      <c r="AJ450" s="307" t="str">
        <f t="shared" si="72"/>
        <v/>
      </c>
      <c r="AK450" s="307">
        <f t="shared" si="73"/>
        <v>1</v>
      </c>
      <c r="AM450" s="317">
        <f t="shared" si="66"/>
        <v>1</v>
      </c>
      <c r="AN450" s="317">
        <f t="shared" si="68"/>
        <v>0</v>
      </c>
      <c r="AO450" s="317">
        <f t="shared" si="69"/>
        <v>1</v>
      </c>
      <c r="AP450" s="1184" t="e">
        <f t="shared" si="70"/>
        <v>#REF!</v>
      </c>
      <c r="AQ450" s="307">
        <f t="shared" si="71"/>
        <v>0</v>
      </c>
      <c r="AR450" s="307" t="s">
        <v>308</v>
      </c>
    </row>
    <row r="451" spans="1:44" ht="15" customHeight="1">
      <c r="A451" s="150"/>
      <c r="B451" s="1603"/>
      <c r="C451" s="1633" t="s">
        <v>594</v>
      </c>
      <c r="D451" s="1596"/>
      <c r="E451" s="1597"/>
      <c r="F451" s="139"/>
      <c r="H451" s="334"/>
      <c r="I451" s="334"/>
      <c r="J451" s="334"/>
      <c r="K451" s="334"/>
      <c r="L451" s="345"/>
      <c r="M451" s="334"/>
      <c r="N451" s="334"/>
      <c r="O451" s="334"/>
      <c r="P451" s="334"/>
      <c r="Q451" s="334"/>
      <c r="R451" s="334"/>
      <c r="S451" s="334"/>
      <c r="T451" s="334"/>
      <c r="U451" s="334"/>
      <c r="V451" s="334"/>
      <c r="W451" s="334"/>
      <c r="X451" s="1163"/>
      <c r="Y451" s="334"/>
      <c r="Z451" s="334"/>
      <c r="AA451" s="334"/>
      <c r="AB451" s="334"/>
      <c r="AC451" s="334"/>
      <c r="AD451" s="334"/>
      <c r="AE451" s="334"/>
      <c r="AF451" s="334"/>
      <c r="AG451" s="334"/>
      <c r="AH451" s="334"/>
      <c r="AI451" s="307" t="str">
        <f t="shared" si="67"/>
        <v/>
      </c>
      <c r="AJ451" s="307" t="str">
        <f t="shared" si="72"/>
        <v/>
      </c>
      <c r="AK451" s="307">
        <f t="shared" si="73"/>
        <v>1</v>
      </c>
      <c r="AM451" s="317">
        <f t="shared" si="66"/>
        <v>1</v>
      </c>
      <c r="AN451" s="317">
        <f t="shared" si="68"/>
        <v>0</v>
      </c>
      <c r="AO451" s="317">
        <f t="shared" si="69"/>
        <v>1</v>
      </c>
      <c r="AP451" s="1184" t="e">
        <f t="shared" si="70"/>
        <v>#REF!</v>
      </c>
      <c r="AQ451" s="307" t="str">
        <f t="shared" si="71"/>
        <v>3) Kadangi dalis universalaus dizaino principų naudojami privalomai projektuojant ir statant statinius - tai reikalavimai neįgaliesiems, nustatyti normatyviniuose statybos techniniuose dokumentuose, bei kiti reikalavimai, nurodyti normatyviniuose statinio saugos ir paskirties dokumentuose, rekomenduojama pirkimo dokumentuose nurodyti, kad šie privalomi principai nėra vertinami kainos ir (ar) sąnaudų bei kokybės santykio vertinimo metu.</v>
      </c>
      <c r="AR451" s="307" t="s">
        <v>308</v>
      </c>
    </row>
    <row r="452" spans="1:44" ht="15" customHeight="1">
      <c r="A452" s="150"/>
      <c r="B452" s="1603"/>
      <c r="C452" s="1644"/>
      <c r="D452" s="1598"/>
      <c r="E452" s="1599"/>
      <c r="F452" s="139"/>
      <c r="H452" s="334"/>
      <c r="I452" s="334"/>
      <c r="J452" s="334"/>
      <c r="K452" s="334"/>
      <c r="L452" s="345"/>
      <c r="M452" s="334"/>
      <c r="N452" s="334"/>
      <c r="O452" s="334"/>
      <c r="P452" s="334"/>
      <c r="Q452" s="334"/>
      <c r="R452" s="334"/>
      <c r="S452" s="334"/>
      <c r="T452" s="334"/>
      <c r="U452" s="334"/>
      <c r="V452" s="334"/>
      <c r="W452" s="334"/>
      <c r="X452" s="1163"/>
      <c r="Y452" s="334"/>
      <c r="Z452" s="334"/>
      <c r="AA452" s="334"/>
      <c r="AB452" s="334"/>
      <c r="AC452" s="334"/>
      <c r="AD452" s="334"/>
      <c r="AE452" s="334"/>
      <c r="AF452" s="334"/>
      <c r="AG452" s="334"/>
      <c r="AH452" s="334"/>
      <c r="AI452" s="307" t="str">
        <f t="shared" si="67"/>
        <v/>
      </c>
      <c r="AJ452" s="307" t="str">
        <f t="shared" si="72"/>
        <v/>
      </c>
      <c r="AK452" s="307">
        <f t="shared" si="73"/>
        <v>1</v>
      </c>
      <c r="AM452" s="317">
        <f t="shared" si="66"/>
        <v>1</v>
      </c>
      <c r="AN452" s="317">
        <f t="shared" si="68"/>
        <v>0</v>
      </c>
      <c r="AO452" s="317">
        <f t="shared" si="69"/>
        <v>1</v>
      </c>
      <c r="AP452" s="1184" t="e">
        <f t="shared" si="70"/>
        <v>#REF!</v>
      </c>
      <c r="AQ452" s="307">
        <f t="shared" si="71"/>
        <v>0</v>
      </c>
      <c r="AR452" s="307" t="s">
        <v>308</v>
      </c>
    </row>
    <row r="453" spans="1:44" ht="15" customHeight="1">
      <c r="A453" s="150"/>
      <c r="B453" s="1603"/>
      <c r="C453" s="1644"/>
      <c r="D453" s="1598"/>
      <c r="E453" s="1599"/>
      <c r="F453" s="139"/>
      <c r="H453" s="334"/>
      <c r="I453" s="334"/>
      <c r="J453" s="334"/>
      <c r="K453" s="334"/>
      <c r="L453" s="345"/>
      <c r="M453" s="334"/>
      <c r="N453" s="334"/>
      <c r="O453" s="334"/>
      <c r="P453" s="334"/>
      <c r="Q453" s="334"/>
      <c r="R453" s="334"/>
      <c r="S453" s="334"/>
      <c r="T453" s="334"/>
      <c r="U453" s="334"/>
      <c r="V453" s="334"/>
      <c r="W453" s="334"/>
      <c r="X453" s="1163"/>
      <c r="Y453" s="334"/>
      <c r="Z453" s="334"/>
      <c r="AA453" s="334"/>
      <c r="AB453" s="334"/>
      <c r="AC453" s="334"/>
      <c r="AD453" s="334"/>
      <c r="AE453" s="334"/>
      <c r="AF453" s="334"/>
      <c r="AG453" s="334"/>
      <c r="AH453" s="334"/>
      <c r="AI453" s="307" t="str">
        <f t="shared" si="67"/>
        <v/>
      </c>
      <c r="AJ453" s="307" t="str">
        <f t="shared" si="72"/>
        <v/>
      </c>
      <c r="AK453" s="307">
        <f t="shared" si="73"/>
        <v>1</v>
      </c>
      <c r="AM453" s="317">
        <f t="shared" si="66"/>
        <v>1</v>
      </c>
      <c r="AN453" s="317">
        <f t="shared" si="68"/>
        <v>0</v>
      </c>
      <c r="AO453" s="317">
        <f t="shared" si="69"/>
        <v>1</v>
      </c>
      <c r="AP453" s="1184" t="e">
        <f t="shared" si="70"/>
        <v>#REF!</v>
      </c>
      <c r="AQ453" s="307">
        <f t="shared" si="71"/>
        <v>0</v>
      </c>
      <c r="AR453" s="307" t="s">
        <v>308</v>
      </c>
    </row>
    <row r="454" spans="1:44" ht="35.25" customHeight="1">
      <c r="A454" s="154"/>
      <c r="B454" s="1626"/>
      <c r="C454" s="1645"/>
      <c r="D454" s="1600"/>
      <c r="E454" s="1601"/>
      <c r="F454" s="141"/>
      <c r="H454" s="334"/>
      <c r="I454" s="334"/>
      <c r="J454" s="334"/>
      <c r="K454" s="334"/>
      <c r="L454" s="345"/>
      <c r="M454" s="334"/>
      <c r="N454" s="334"/>
      <c r="O454" s="334"/>
      <c r="P454" s="334"/>
      <c r="Q454" s="334"/>
      <c r="R454" s="334"/>
      <c r="S454" s="334"/>
      <c r="T454" s="334"/>
      <c r="U454" s="334"/>
      <c r="V454" s="334"/>
      <c r="W454" s="334"/>
      <c r="X454" s="1163"/>
      <c r="Y454" s="334"/>
      <c r="Z454" s="334"/>
      <c r="AA454" s="334"/>
      <c r="AB454" s="334"/>
      <c r="AC454" s="334"/>
      <c r="AD454" s="334"/>
      <c r="AE454" s="334"/>
      <c r="AF454" s="334"/>
      <c r="AG454" s="334"/>
      <c r="AH454" s="334"/>
      <c r="AI454" s="307" t="str">
        <f t="shared" si="67"/>
        <v/>
      </c>
      <c r="AJ454" s="307" t="str">
        <f t="shared" si="72"/>
        <v/>
      </c>
      <c r="AK454" s="307">
        <f t="shared" si="73"/>
        <v>1</v>
      </c>
      <c r="AM454" s="317">
        <f t="shared" si="66"/>
        <v>1</v>
      </c>
      <c r="AN454" s="317">
        <f t="shared" si="68"/>
        <v>0</v>
      </c>
      <c r="AO454" s="317">
        <f t="shared" si="69"/>
        <v>1</v>
      </c>
      <c r="AP454" s="1184" t="e">
        <f t="shared" si="70"/>
        <v>#REF!</v>
      </c>
      <c r="AQ454" s="307">
        <f t="shared" si="71"/>
        <v>0</v>
      </c>
      <c r="AR454" s="307" t="s">
        <v>308</v>
      </c>
    </row>
    <row r="455" spans="1:44">
      <c r="A455" s="142"/>
      <c r="B455" s="143"/>
      <c r="C455" s="142"/>
      <c r="D455" s="142"/>
      <c r="E455" s="142"/>
      <c r="F455" s="144"/>
      <c r="H455" s="334"/>
      <c r="I455" s="334"/>
      <c r="J455" s="334"/>
      <c r="K455" s="334"/>
      <c r="L455" s="335"/>
      <c r="M455" s="334"/>
      <c r="N455" s="334"/>
      <c r="O455" s="334"/>
      <c r="P455" s="334"/>
      <c r="Q455" s="328"/>
      <c r="R455" s="328"/>
      <c r="S455" s="334"/>
      <c r="T455" s="336"/>
      <c r="U455" s="336"/>
      <c r="V455" s="336"/>
      <c r="W455" s="334"/>
      <c r="X455" s="1163"/>
      <c r="Y455" s="334"/>
      <c r="Z455" s="334"/>
      <c r="AA455" s="334"/>
      <c r="AB455" s="334"/>
      <c r="AC455" s="334"/>
      <c r="AD455" s="334"/>
      <c r="AE455" s="334"/>
      <c r="AF455" s="334"/>
      <c r="AG455" s="334"/>
      <c r="AH455" s="334"/>
      <c r="AI455" s="334"/>
    </row>
    <row r="456" spans="1:44" ht="5.0999999999999996" customHeight="1">
      <c r="A456" s="263"/>
      <c r="B456" s="264"/>
      <c r="C456" s="263"/>
      <c r="D456" s="263"/>
      <c r="E456" s="263"/>
      <c r="F456" s="265"/>
      <c r="G456" s="347"/>
      <c r="H456" s="348"/>
      <c r="I456" s="348"/>
      <c r="J456" s="348"/>
      <c r="K456" s="348"/>
      <c r="L456" s="349"/>
      <c r="M456" s="348"/>
      <c r="N456" s="348"/>
      <c r="O456" s="348"/>
      <c r="P456" s="348"/>
      <c r="Q456" s="328"/>
      <c r="R456" s="328"/>
      <c r="S456" s="334"/>
      <c r="T456" s="336"/>
      <c r="U456" s="336"/>
      <c r="V456" s="336"/>
      <c r="W456" s="334"/>
      <c r="X456" s="1163"/>
      <c r="Y456" s="334"/>
      <c r="Z456" s="334"/>
      <c r="AA456" s="334"/>
      <c r="AB456" s="334"/>
      <c r="AC456" s="334"/>
      <c r="AD456" s="334"/>
      <c r="AE456" s="334"/>
      <c r="AF456" s="334"/>
      <c r="AG456" s="334"/>
      <c r="AH456" s="334"/>
      <c r="AI456" s="334"/>
    </row>
    <row r="457" spans="1:44">
      <c r="A457" s="142"/>
      <c r="B457" s="143"/>
      <c r="C457" s="142"/>
      <c r="D457" s="142"/>
      <c r="E457" s="142"/>
      <c r="F457" s="145" t="s">
        <v>631</v>
      </c>
      <c r="H457" s="334"/>
      <c r="I457" s="334"/>
      <c r="J457" s="334"/>
      <c r="K457" s="334"/>
      <c r="L457" s="335"/>
      <c r="M457" s="334"/>
      <c r="N457" s="334"/>
      <c r="O457" s="334"/>
      <c r="P457" s="334"/>
      <c r="Q457" s="328"/>
      <c r="R457" s="328"/>
      <c r="S457" s="334"/>
      <c r="T457" s="336"/>
      <c r="U457" s="336"/>
      <c r="V457" s="336"/>
      <c r="W457" s="334"/>
      <c r="X457" s="1163"/>
      <c r="Y457" s="334"/>
      <c r="Z457" s="334"/>
      <c r="AA457" s="334"/>
      <c r="AB457" s="334"/>
      <c r="AC457" s="334"/>
      <c r="AD457" s="334"/>
      <c r="AE457" s="334"/>
      <c r="AF457" s="334"/>
      <c r="AG457" s="334"/>
      <c r="AH457" s="334"/>
      <c r="AI457" s="334"/>
    </row>
    <row r="458" spans="1:44">
      <c r="H458" s="334"/>
      <c r="I458" s="334"/>
      <c r="J458" s="334"/>
      <c r="K458" s="334"/>
      <c r="L458" s="335"/>
      <c r="M458" s="334"/>
      <c r="N458" s="334"/>
      <c r="O458" s="334"/>
      <c r="P458" s="334"/>
      <c r="Q458" s="328"/>
      <c r="R458" s="328"/>
      <c r="S458" s="334"/>
      <c r="T458" s="336"/>
      <c r="U458" s="336"/>
      <c r="V458" s="336"/>
      <c r="W458" s="334"/>
      <c r="X458" s="1163"/>
      <c r="Y458" s="334"/>
      <c r="Z458" s="334"/>
      <c r="AA458" s="334"/>
      <c r="AB458" s="334"/>
      <c r="AC458" s="334"/>
      <c r="AD458" s="334"/>
      <c r="AE458" s="334"/>
      <c r="AF458" s="334"/>
      <c r="AG458" s="334"/>
      <c r="AH458" s="334"/>
      <c r="AI458" s="334"/>
    </row>
    <row r="459" spans="1:44">
      <c r="H459" s="334"/>
      <c r="I459" s="334"/>
      <c r="J459" s="334"/>
      <c r="K459" s="334"/>
      <c r="L459" s="335"/>
      <c r="M459" s="334"/>
      <c r="N459" s="334"/>
      <c r="O459" s="334"/>
      <c r="P459" s="334"/>
      <c r="Q459" s="328"/>
      <c r="R459" s="328"/>
      <c r="S459" s="334"/>
      <c r="T459" s="336"/>
      <c r="U459" s="336"/>
      <c r="V459" s="336"/>
      <c r="W459" s="334"/>
      <c r="X459" s="1163"/>
      <c r="Y459" s="334"/>
      <c r="Z459" s="334"/>
      <c r="AA459" s="334"/>
      <c r="AB459" s="334"/>
      <c r="AC459" s="334"/>
      <c r="AD459" s="334"/>
      <c r="AE459" s="334"/>
      <c r="AF459" s="334"/>
      <c r="AG459" s="334"/>
      <c r="AH459" s="334"/>
      <c r="AI459" s="334"/>
    </row>
    <row r="460" spans="1:44">
      <c r="H460" s="334"/>
      <c r="I460" s="334"/>
      <c r="J460" s="334"/>
      <c r="K460" s="334"/>
      <c r="L460" s="335"/>
      <c r="M460" s="334"/>
      <c r="N460" s="334"/>
      <c r="O460" s="334"/>
      <c r="P460" s="334"/>
      <c r="Q460" s="328"/>
      <c r="R460" s="328"/>
      <c r="S460" s="334"/>
      <c r="T460" s="336"/>
      <c r="U460" s="336"/>
      <c r="V460" s="336"/>
      <c r="W460" s="334"/>
      <c r="X460" s="1163"/>
      <c r="Y460" s="334"/>
      <c r="Z460" s="334"/>
      <c r="AA460" s="334"/>
      <c r="AB460" s="334"/>
      <c r="AC460" s="334"/>
      <c r="AD460" s="334"/>
      <c r="AE460" s="334"/>
      <c r="AF460" s="334"/>
      <c r="AG460" s="334"/>
      <c r="AH460" s="334"/>
      <c r="AI460" s="334"/>
    </row>
    <row r="461" spans="1:44">
      <c r="H461" s="334"/>
      <c r="I461" s="334"/>
      <c r="J461" s="334"/>
      <c r="K461" s="334"/>
      <c r="L461" s="335"/>
      <c r="M461" s="334"/>
      <c r="N461" s="334"/>
      <c r="O461" s="334"/>
      <c r="P461" s="334"/>
      <c r="Q461" s="328"/>
      <c r="R461" s="328"/>
      <c r="S461" s="334"/>
      <c r="T461" s="336"/>
      <c r="U461" s="336"/>
      <c r="V461" s="336"/>
      <c r="W461" s="334"/>
      <c r="X461" s="1163"/>
      <c r="Y461" s="334"/>
      <c r="Z461" s="334"/>
      <c r="AA461" s="334"/>
      <c r="AB461" s="334"/>
      <c r="AC461" s="334"/>
      <c r="AD461" s="334"/>
      <c r="AE461" s="334"/>
      <c r="AF461" s="334"/>
      <c r="AG461" s="334"/>
      <c r="AH461" s="334"/>
      <c r="AI461" s="334"/>
    </row>
    <row r="462" spans="1:44">
      <c r="H462" s="334"/>
      <c r="I462" s="334"/>
      <c r="J462" s="334"/>
      <c r="K462" s="334"/>
      <c r="L462" s="335"/>
      <c r="M462" s="334"/>
      <c r="N462" s="334"/>
      <c r="O462" s="334"/>
      <c r="P462" s="334"/>
      <c r="Q462" s="328"/>
      <c r="R462" s="328"/>
      <c r="S462" s="334"/>
      <c r="T462" s="336"/>
      <c r="U462" s="336"/>
      <c r="V462" s="336"/>
      <c r="W462" s="334"/>
      <c r="X462" s="1163"/>
      <c r="Y462" s="334"/>
      <c r="Z462" s="334"/>
      <c r="AA462" s="334"/>
      <c r="AB462" s="334"/>
      <c r="AC462" s="334"/>
      <c r="AD462" s="334"/>
      <c r="AE462" s="334"/>
      <c r="AF462" s="334"/>
      <c r="AG462" s="334"/>
      <c r="AH462" s="334"/>
      <c r="AI462" s="334"/>
    </row>
    <row r="463" spans="1:44">
      <c r="H463" s="334"/>
      <c r="I463" s="334"/>
      <c r="J463" s="334"/>
      <c r="K463" s="334"/>
      <c r="L463" s="335"/>
      <c r="M463" s="334"/>
      <c r="N463" s="334"/>
      <c r="O463" s="334"/>
      <c r="P463" s="334"/>
      <c r="Q463" s="328"/>
      <c r="R463" s="328"/>
      <c r="S463" s="334"/>
      <c r="T463" s="336"/>
      <c r="U463" s="336"/>
      <c r="V463" s="336"/>
      <c r="W463" s="334"/>
      <c r="X463" s="1163"/>
      <c r="Y463" s="334"/>
      <c r="Z463" s="334"/>
      <c r="AA463" s="334"/>
      <c r="AB463" s="334"/>
      <c r="AC463" s="334"/>
      <c r="AD463" s="334"/>
      <c r="AE463" s="334"/>
      <c r="AF463" s="334"/>
      <c r="AG463" s="334"/>
      <c r="AH463" s="334"/>
      <c r="AI463" s="334"/>
    </row>
    <row r="464" spans="1:44">
      <c r="H464" s="334"/>
      <c r="I464" s="334"/>
      <c r="J464" s="334"/>
      <c r="K464" s="334"/>
      <c r="L464" s="335"/>
      <c r="M464" s="334"/>
      <c r="N464" s="334"/>
      <c r="O464" s="334"/>
      <c r="P464" s="334"/>
      <c r="Q464" s="328"/>
      <c r="R464" s="328"/>
      <c r="S464" s="334"/>
      <c r="T464" s="336"/>
      <c r="U464" s="336"/>
      <c r="V464" s="336"/>
      <c r="W464" s="334"/>
      <c r="X464" s="1163"/>
      <c r="Y464" s="334"/>
      <c r="Z464" s="334"/>
      <c r="AA464" s="334"/>
      <c r="AB464" s="334"/>
      <c r="AC464" s="334"/>
      <c r="AD464" s="334"/>
      <c r="AE464" s="334"/>
      <c r="AF464" s="334"/>
      <c r="AG464" s="334"/>
      <c r="AH464" s="334"/>
      <c r="AI464" s="334"/>
    </row>
    <row r="465" spans="8:35">
      <c r="H465" s="334"/>
      <c r="I465" s="334"/>
      <c r="J465" s="334"/>
      <c r="K465" s="334"/>
      <c r="L465" s="335"/>
      <c r="M465" s="334"/>
      <c r="N465" s="334"/>
      <c r="O465" s="334"/>
      <c r="P465" s="334"/>
      <c r="Q465" s="328"/>
      <c r="R465" s="328"/>
      <c r="S465" s="334"/>
      <c r="T465" s="336"/>
      <c r="U465" s="336"/>
      <c r="V465" s="336"/>
      <c r="W465" s="334"/>
      <c r="X465" s="1163"/>
      <c r="Y465" s="334"/>
      <c r="Z465" s="334"/>
      <c r="AA465" s="334"/>
      <c r="AB465" s="334"/>
      <c r="AC465" s="334"/>
      <c r="AD465" s="334"/>
      <c r="AE465" s="334"/>
      <c r="AF465" s="334"/>
      <c r="AG465" s="334"/>
      <c r="AH465" s="334"/>
      <c r="AI465" s="334"/>
    </row>
    <row r="466" spans="8:35">
      <c r="H466" s="334"/>
      <c r="I466" s="334"/>
      <c r="J466" s="334"/>
      <c r="K466" s="334"/>
      <c r="L466" s="335"/>
      <c r="M466" s="334"/>
      <c r="N466" s="334"/>
      <c r="O466" s="334"/>
      <c r="P466" s="334"/>
      <c r="Q466" s="328"/>
      <c r="R466" s="328"/>
      <c r="S466" s="334"/>
      <c r="T466" s="336"/>
      <c r="U466" s="336"/>
      <c r="V466" s="336"/>
      <c r="W466" s="334"/>
      <c r="X466" s="1163"/>
      <c r="Y466" s="334"/>
      <c r="Z466" s="334"/>
      <c r="AA466" s="334"/>
      <c r="AB466" s="334"/>
      <c r="AC466" s="334"/>
      <c r="AD466" s="334"/>
      <c r="AE466" s="334"/>
      <c r="AF466" s="334"/>
      <c r="AG466" s="334"/>
      <c r="AH466" s="334"/>
      <c r="AI466" s="334"/>
    </row>
    <row r="467" spans="8:35">
      <c r="H467" s="334"/>
      <c r="I467" s="334"/>
      <c r="J467" s="334"/>
      <c r="K467" s="334"/>
      <c r="L467" s="335"/>
      <c r="M467" s="334"/>
      <c r="N467" s="334"/>
      <c r="O467" s="334"/>
      <c r="P467" s="334"/>
      <c r="Q467" s="328"/>
      <c r="R467" s="328"/>
      <c r="S467" s="334"/>
      <c r="T467" s="336"/>
      <c r="U467" s="336"/>
      <c r="V467" s="336"/>
      <c r="W467" s="334"/>
      <c r="X467" s="1163"/>
      <c r="Y467" s="334"/>
      <c r="Z467" s="334"/>
      <c r="AA467" s="334"/>
      <c r="AB467" s="334"/>
      <c r="AC467" s="334"/>
      <c r="AD467" s="334"/>
      <c r="AE467" s="334"/>
      <c r="AF467" s="334"/>
      <c r="AG467" s="334"/>
      <c r="AH467" s="334"/>
      <c r="AI467" s="334"/>
    </row>
    <row r="468" spans="8:35">
      <c r="H468" s="334"/>
      <c r="I468" s="334"/>
      <c r="J468" s="334"/>
      <c r="K468" s="334"/>
      <c r="L468" s="335"/>
      <c r="M468" s="334"/>
      <c r="N468" s="334"/>
      <c r="O468" s="334"/>
      <c r="P468" s="334"/>
      <c r="Q468" s="328"/>
      <c r="R468" s="328"/>
      <c r="S468" s="334"/>
      <c r="T468" s="336"/>
      <c r="U468" s="336"/>
      <c r="V468" s="336"/>
      <c r="W468" s="334"/>
      <c r="X468" s="1163"/>
      <c r="Y468" s="334"/>
      <c r="Z468" s="334"/>
      <c r="AA468" s="334"/>
      <c r="AB468" s="334"/>
      <c r="AC468" s="334"/>
      <c r="AD468" s="334"/>
      <c r="AE468" s="334"/>
      <c r="AF468" s="334"/>
      <c r="AG468" s="334"/>
      <c r="AH468" s="334"/>
      <c r="AI468" s="334"/>
    </row>
    <row r="469" spans="8:35">
      <c r="H469" s="334"/>
      <c r="I469" s="334"/>
      <c r="J469" s="334"/>
      <c r="K469" s="334"/>
      <c r="L469" s="335"/>
      <c r="M469" s="334"/>
      <c r="N469" s="334"/>
      <c r="O469" s="334"/>
      <c r="P469" s="334"/>
      <c r="Q469" s="328"/>
      <c r="R469" s="328"/>
      <c r="S469" s="334"/>
      <c r="T469" s="336"/>
      <c r="U469" s="336"/>
      <c r="V469" s="336"/>
      <c r="W469" s="334"/>
      <c r="X469" s="1163"/>
      <c r="Y469" s="334"/>
      <c r="Z469" s="334"/>
      <c r="AA469" s="334"/>
      <c r="AB469" s="334"/>
      <c r="AC469" s="334"/>
      <c r="AD469" s="334"/>
      <c r="AE469" s="334"/>
      <c r="AF469" s="334"/>
      <c r="AG469" s="334"/>
      <c r="AH469" s="334"/>
      <c r="AI469" s="334"/>
    </row>
    <row r="470" spans="8:35">
      <c r="H470" s="334"/>
      <c r="I470" s="334"/>
      <c r="J470" s="334"/>
      <c r="K470" s="334"/>
      <c r="L470" s="335"/>
      <c r="M470" s="334"/>
      <c r="N470" s="334"/>
      <c r="O470" s="334"/>
      <c r="P470" s="334"/>
      <c r="Q470" s="328"/>
      <c r="R470" s="328"/>
      <c r="S470" s="334"/>
      <c r="T470" s="336"/>
      <c r="U470" s="336"/>
      <c r="V470" s="336"/>
      <c r="W470" s="334"/>
      <c r="X470" s="1163"/>
      <c r="Y470" s="334"/>
      <c r="Z470" s="334"/>
      <c r="AA470" s="334"/>
      <c r="AB470" s="334"/>
      <c r="AC470" s="334"/>
      <c r="AD470" s="334"/>
      <c r="AE470" s="334"/>
      <c r="AF470" s="334"/>
      <c r="AG470" s="334"/>
      <c r="AH470" s="334"/>
      <c r="AI470" s="334"/>
    </row>
    <row r="471" spans="8:35">
      <c r="H471" s="334"/>
      <c r="I471" s="334"/>
      <c r="J471" s="334"/>
      <c r="K471" s="334"/>
      <c r="L471" s="335"/>
      <c r="M471" s="334"/>
      <c r="N471" s="334"/>
      <c r="O471" s="334"/>
      <c r="P471" s="334"/>
      <c r="Q471" s="328"/>
      <c r="R471" s="328"/>
      <c r="S471" s="334"/>
      <c r="T471" s="336"/>
      <c r="U471" s="336"/>
      <c r="V471" s="336"/>
      <c r="W471" s="334"/>
      <c r="X471" s="1163"/>
      <c r="Y471" s="334"/>
      <c r="Z471" s="334"/>
      <c r="AA471" s="334"/>
      <c r="AB471" s="334"/>
      <c r="AC471" s="334"/>
      <c r="AD471" s="334"/>
      <c r="AE471" s="334"/>
      <c r="AF471" s="334"/>
      <c r="AG471" s="334"/>
      <c r="AH471" s="334"/>
      <c r="AI471" s="334"/>
    </row>
    <row r="472" spans="8:35">
      <c r="H472" s="334"/>
      <c r="I472" s="334"/>
      <c r="J472" s="334"/>
      <c r="K472" s="334"/>
      <c r="L472" s="335"/>
      <c r="M472" s="334"/>
      <c r="N472" s="334"/>
      <c r="O472" s="334"/>
      <c r="P472" s="334"/>
      <c r="Q472" s="328"/>
      <c r="R472" s="328"/>
      <c r="S472" s="334"/>
      <c r="T472" s="336"/>
      <c r="U472" s="336"/>
      <c r="V472" s="336"/>
      <c r="W472" s="334"/>
      <c r="X472" s="1163"/>
      <c r="Y472" s="334"/>
      <c r="Z472" s="334"/>
      <c r="AA472" s="334"/>
      <c r="AB472" s="334"/>
      <c r="AC472" s="334"/>
      <c r="AD472" s="334"/>
      <c r="AE472" s="334"/>
      <c r="AF472" s="334"/>
      <c r="AG472" s="334"/>
      <c r="AH472" s="334"/>
      <c r="AI472" s="334"/>
    </row>
    <row r="473" spans="8:35">
      <c r="H473" s="334"/>
      <c r="I473" s="334"/>
      <c r="J473" s="334"/>
      <c r="K473" s="334"/>
      <c r="L473" s="335"/>
      <c r="M473" s="334"/>
      <c r="N473" s="334"/>
      <c r="O473" s="334"/>
      <c r="P473" s="334"/>
      <c r="Q473" s="328"/>
      <c r="R473" s="328"/>
      <c r="S473" s="334"/>
      <c r="T473" s="336"/>
      <c r="U473" s="336"/>
      <c r="V473" s="336"/>
      <c r="W473" s="334"/>
      <c r="X473" s="1163"/>
      <c r="Y473" s="334"/>
      <c r="Z473" s="334"/>
      <c r="AA473" s="334"/>
      <c r="AB473" s="334"/>
      <c r="AC473" s="334"/>
      <c r="AD473" s="334"/>
      <c r="AE473" s="334"/>
      <c r="AF473" s="334"/>
      <c r="AG473" s="334"/>
      <c r="AH473" s="334"/>
      <c r="AI473" s="334"/>
    </row>
    <row r="474" spans="8:35">
      <c r="H474" s="334"/>
      <c r="I474" s="334"/>
      <c r="J474" s="334"/>
      <c r="K474" s="334"/>
      <c r="L474" s="335"/>
      <c r="M474" s="334"/>
      <c r="N474" s="334"/>
      <c r="O474" s="334"/>
      <c r="P474" s="334"/>
      <c r="Q474" s="328"/>
      <c r="R474" s="328"/>
      <c r="S474" s="334"/>
      <c r="T474" s="336"/>
      <c r="U474" s="336"/>
      <c r="V474" s="336"/>
      <c r="W474" s="334"/>
      <c r="X474" s="1163"/>
      <c r="Y474" s="334"/>
      <c r="Z474" s="334"/>
      <c r="AA474" s="334"/>
      <c r="AB474" s="334"/>
      <c r="AC474" s="334"/>
      <c r="AD474" s="334"/>
      <c r="AE474" s="334"/>
      <c r="AF474" s="334"/>
      <c r="AG474" s="334"/>
      <c r="AH474" s="334"/>
      <c r="AI474" s="334"/>
    </row>
    <row r="475" spans="8:35">
      <c r="H475" s="334"/>
      <c r="I475" s="334"/>
      <c r="J475" s="334"/>
      <c r="K475" s="334"/>
      <c r="L475" s="335"/>
      <c r="M475" s="334"/>
      <c r="N475" s="334"/>
      <c r="O475" s="334"/>
      <c r="P475" s="334"/>
      <c r="Q475" s="328"/>
      <c r="R475" s="328"/>
      <c r="S475" s="334"/>
      <c r="T475" s="336"/>
      <c r="U475" s="336"/>
      <c r="V475" s="336"/>
      <c r="W475" s="334"/>
      <c r="X475" s="1163"/>
      <c r="Y475" s="334"/>
      <c r="Z475" s="334"/>
      <c r="AA475" s="334"/>
      <c r="AB475" s="334"/>
      <c r="AC475" s="334"/>
      <c r="AD475" s="334"/>
      <c r="AE475" s="334"/>
      <c r="AF475" s="334"/>
      <c r="AG475" s="334"/>
      <c r="AH475" s="334"/>
      <c r="AI475" s="334"/>
    </row>
    <row r="476" spans="8:35">
      <c r="H476" s="334"/>
      <c r="I476" s="334"/>
      <c r="J476" s="334"/>
      <c r="K476" s="334"/>
      <c r="L476" s="335"/>
      <c r="M476" s="334"/>
      <c r="N476" s="334"/>
      <c r="O476" s="334"/>
      <c r="P476" s="334"/>
      <c r="Q476" s="328"/>
      <c r="R476" s="328"/>
      <c r="S476" s="334"/>
      <c r="T476" s="336"/>
      <c r="U476" s="336"/>
      <c r="V476" s="336"/>
      <c r="W476" s="334"/>
      <c r="X476" s="1163"/>
      <c r="Y476" s="334"/>
      <c r="Z476" s="334"/>
      <c r="AA476" s="334"/>
      <c r="AB476" s="334"/>
      <c r="AC476" s="334"/>
      <c r="AD476" s="334"/>
      <c r="AE476" s="334"/>
      <c r="AF476" s="334"/>
      <c r="AG476" s="334"/>
      <c r="AH476" s="334"/>
      <c r="AI476" s="334"/>
    </row>
    <row r="477" spans="8:35">
      <c r="H477" s="334"/>
      <c r="I477" s="334"/>
      <c r="J477" s="334"/>
      <c r="K477" s="334"/>
      <c r="L477" s="335"/>
      <c r="M477" s="334"/>
      <c r="N477" s="334"/>
      <c r="O477" s="334"/>
      <c r="P477" s="334"/>
      <c r="Q477" s="328"/>
      <c r="R477" s="328"/>
      <c r="S477" s="334"/>
      <c r="T477" s="336"/>
      <c r="U477" s="336"/>
      <c r="V477" s="336"/>
      <c r="W477" s="334"/>
      <c r="X477" s="1163"/>
      <c r="Y477" s="334"/>
      <c r="Z477" s="334"/>
      <c r="AA477" s="334"/>
      <c r="AB477" s="334"/>
      <c r="AC477" s="334"/>
      <c r="AD477" s="334"/>
      <c r="AE477" s="334"/>
      <c r="AF477" s="334"/>
      <c r="AG477" s="334"/>
      <c r="AH477" s="334"/>
      <c r="AI477" s="334"/>
    </row>
    <row r="478" spans="8:35">
      <c r="H478" s="334"/>
      <c r="I478" s="334"/>
      <c r="J478" s="334"/>
      <c r="K478" s="334"/>
      <c r="L478" s="335"/>
      <c r="M478" s="334"/>
      <c r="N478" s="334"/>
      <c r="O478" s="334"/>
      <c r="P478" s="334"/>
      <c r="Q478" s="328"/>
      <c r="R478" s="328"/>
      <c r="S478" s="334"/>
      <c r="T478" s="336"/>
      <c r="U478" s="336"/>
      <c r="V478" s="336"/>
      <c r="W478" s="334"/>
      <c r="X478" s="1163"/>
      <c r="Y478" s="334"/>
      <c r="Z478" s="334"/>
      <c r="AA478" s="334"/>
      <c r="AB478" s="334"/>
      <c r="AC478" s="334"/>
      <c r="AD478" s="334"/>
      <c r="AE478" s="334"/>
      <c r="AF478" s="334"/>
      <c r="AG478" s="334"/>
      <c r="AH478" s="334"/>
      <c r="AI478" s="334"/>
    </row>
    <row r="479" spans="8:35">
      <c r="H479" s="334"/>
      <c r="I479" s="334"/>
      <c r="J479" s="334"/>
      <c r="K479" s="334"/>
      <c r="L479" s="335"/>
      <c r="M479" s="334"/>
      <c r="N479" s="334"/>
      <c r="O479" s="334"/>
      <c r="P479" s="334"/>
      <c r="Q479" s="328"/>
      <c r="R479" s="328"/>
      <c r="S479" s="334"/>
      <c r="T479" s="336"/>
      <c r="U479" s="336"/>
      <c r="V479" s="336"/>
      <c r="W479" s="334"/>
      <c r="X479" s="1163"/>
      <c r="Y479" s="334"/>
      <c r="Z479" s="334"/>
      <c r="AA479" s="334"/>
      <c r="AB479" s="334"/>
      <c r="AC479" s="334"/>
      <c r="AD479" s="334"/>
      <c r="AE479" s="334"/>
      <c r="AF479" s="334"/>
      <c r="AG479" s="334"/>
      <c r="AH479" s="334"/>
      <c r="AI479" s="334"/>
    </row>
    <row r="480" spans="8:35">
      <c r="H480" s="334"/>
      <c r="I480" s="334"/>
      <c r="J480" s="334"/>
      <c r="K480" s="334"/>
      <c r="L480" s="335"/>
      <c r="M480" s="334"/>
      <c r="N480" s="334"/>
      <c r="O480" s="334"/>
      <c r="P480" s="334"/>
      <c r="Q480" s="328"/>
      <c r="R480" s="328"/>
      <c r="S480" s="334"/>
      <c r="T480" s="336"/>
      <c r="U480" s="336"/>
      <c r="V480" s="336"/>
      <c r="W480" s="334"/>
      <c r="X480" s="1163"/>
      <c r="Y480" s="334"/>
      <c r="Z480" s="334"/>
      <c r="AA480" s="334"/>
      <c r="AB480" s="334"/>
      <c r="AC480" s="334"/>
      <c r="AD480" s="334"/>
      <c r="AE480" s="334"/>
      <c r="AF480" s="334"/>
      <c r="AG480" s="334"/>
      <c r="AH480" s="334"/>
      <c r="AI480" s="334"/>
    </row>
    <row r="481" spans="8:35">
      <c r="H481" s="334"/>
      <c r="I481" s="334"/>
      <c r="J481" s="334"/>
      <c r="K481" s="334"/>
      <c r="L481" s="335"/>
      <c r="M481" s="334"/>
      <c r="N481" s="334"/>
      <c r="O481" s="334"/>
      <c r="P481" s="334"/>
      <c r="Q481" s="328"/>
      <c r="R481" s="328"/>
      <c r="S481" s="334"/>
      <c r="T481" s="336"/>
      <c r="U481" s="336"/>
      <c r="V481" s="336"/>
      <c r="W481" s="334"/>
      <c r="X481" s="1163"/>
      <c r="Y481" s="334"/>
      <c r="Z481" s="334"/>
      <c r="AA481" s="334"/>
      <c r="AB481" s="334"/>
      <c r="AC481" s="334"/>
      <c r="AD481" s="334"/>
      <c r="AE481" s="334"/>
      <c r="AF481" s="334"/>
      <c r="AG481" s="334"/>
      <c r="AH481" s="334"/>
      <c r="AI481" s="334"/>
    </row>
    <row r="482" spans="8:35">
      <c r="H482" s="334"/>
      <c r="I482" s="334"/>
      <c r="J482" s="334"/>
      <c r="K482" s="334"/>
      <c r="L482" s="335"/>
      <c r="M482" s="334"/>
      <c r="N482" s="334"/>
      <c r="O482" s="334"/>
      <c r="P482" s="334"/>
      <c r="Q482" s="328"/>
      <c r="R482" s="328"/>
      <c r="S482" s="334"/>
      <c r="T482" s="336"/>
      <c r="U482" s="336"/>
      <c r="V482" s="336"/>
      <c r="W482" s="334"/>
      <c r="X482" s="1163"/>
      <c r="Y482" s="334"/>
      <c r="Z482" s="334"/>
      <c r="AA482" s="334"/>
      <c r="AB482" s="334"/>
      <c r="AC482" s="334"/>
      <c r="AD482" s="334"/>
      <c r="AE482" s="334"/>
      <c r="AF482" s="334"/>
      <c r="AG482" s="334"/>
      <c r="AH482" s="334"/>
      <c r="AI482" s="334"/>
    </row>
    <row r="483" spans="8:35">
      <c r="H483" s="334"/>
      <c r="I483" s="334"/>
      <c r="J483" s="334"/>
      <c r="K483" s="334"/>
      <c r="L483" s="335"/>
      <c r="M483" s="334"/>
      <c r="N483" s="334"/>
      <c r="O483" s="334"/>
      <c r="P483" s="334"/>
      <c r="Q483" s="328"/>
      <c r="R483" s="328"/>
      <c r="S483" s="334"/>
      <c r="T483" s="336"/>
      <c r="U483" s="336"/>
      <c r="V483" s="336"/>
      <c r="W483" s="334"/>
      <c r="X483" s="1163"/>
      <c r="Y483" s="334"/>
      <c r="Z483" s="334"/>
      <c r="AA483" s="334"/>
      <c r="AB483" s="334"/>
      <c r="AC483" s="334"/>
      <c r="AD483" s="334"/>
      <c r="AE483" s="334"/>
      <c r="AF483" s="334"/>
      <c r="AG483" s="334"/>
      <c r="AH483" s="334"/>
      <c r="AI483" s="334"/>
    </row>
    <row r="484" spans="8:35">
      <c r="H484" s="334"/>
      <c r="I484" s="334"/>
      <c r="J484" s="334"/>
      <c r="K484" s="334"/>
      <c r="L484" s="335"/>
      <c r="M484" s="334"/>
      <c r="N484" s="334"/>
      <c r="O484" s="334"/>
      <c r="P484" s="334"/>
      <c r="Q484" s="328"/>
      <c r="R484" s="328"/>
      <c r="S484" s="334"/>
      <c r="T484" s="336"/>
      <c r="U484" s="336"/>
      <c r="V484" s="336"/>
      <c r="W484" s="334"/>
      <c r="X484" s="1163"/>
      <c r="Y484" s="334"/>
      <c r="Z484" s="334"/>
      <c r="AA484" s="334"/>
      <c r="AB484" s="334"/>
      <c r="AC484" s="334"/>
      <c r="AD484" s="334"/>
      <c r="AE484" s="334"/>
      <c r="AF484" s="334"/>
      <c r="AG484" s="334"/>
      <c r="AH484" s="334"/>
      <c r="AI484" s="334"/>
    </row>
    <row r="485" spans="8:35">
      <c r="H485" s="334"/>
      <c r="I485" s="334"/>
      <c r="J485" s="334"/>
      <c r="K485" s="334"/>
      <c r="L485" s="335"/>
      <c r="M485" s="334"/>
      <c r="N485" s="334"/>
      <c r="O485" s="334"/>
      <c r="P485" s="334"/>
      <c r="Q485" s="328"/>
      <c r="R485" s="328"/>
      <c r="S485" s="334"/>
      <c r="T485" s="336"/>
      <c r="U485" s="336"/>
      <c r="V485" s="336"/>
      <c r="W485" s="334"/>
      <c r="X485" s="1163"/>
      <c r="Y485" s="334"/>
      <c r="Z485" s="334"/>
      <c r="AA485" s="334"/>
      <c r="AB485" s="334"/>
      <c r="AC485" s="334"/>
      <c r="AD485" s="334"/>
      <c r="AE485" s="334"/>
      <c r="AF485" s="334"/>
      <c r="AG485" s="334"/>
      <c r="AH485" s="334"/>
      <c r="AI485" s="334"/>
    </row>
    <row r="486" spans="8:35">
      <c r="H486" s="334"/>
      <c r="I486" s="334"/>
      <c r="J486" s="334"/>
      <c r="K486" s="334"/>
      <c r="L486" s="335"/>
      <c r="M486" s="334"/>
      <c r="N486" s="334"/>
      <c r="O486" s="334"/>
      <c r="P486" s="334"/>
      <c r="Q486" s="328"/>
      <c r="R486" s="328"/>
      <c r="S486" s="334"/>
      <c r="T486" s="336"/>
      <c r="U486" s="336"/>
      <c r="V486" s="336"/>
      <c r="W486" s="334"/>
      <c r="X486" s="1163"/>
      <c r="Y486" s="334"/>
      <c r="Z486" s="334"/>
      <c r="AA486" s="334"/>
      <c r="AB486" s="334"/>
      <c r="AC486" s="334"/>
      <c r="AD486" s="334"/>
      <c r="AE486" s="334"/>
      <c r="AF486" s="334"/>
      <c r="AG486" s="334"/>
      <c r="AH486" s="334"/>
      <c r="AI486" s="334"/>
    </row>
    <row r="487" spans="8:35">
      <c r="H487" s="334"/>
      <c r="I487" s="334"/>
      <c r="J487" s="334"/>
      <c r="K487" s="334"/>
      <c r="L487" s="335"/>
      <c r="M487" s="334"/>
      <c r="N487" s="334"/>
      <c r="O487" s="334"/>
      <c r="P487" s="334"/>
      <c r="Q487" s="328"/>
      <c r="R487" s="328"/>
      <c r="S487" s="334"/>
      <c r="T487" s="336"/>
      <c r="U487" s="336"/>
      <c r="V487" s="336"/>
      <c r="W487" s="334"/>
      <c r="X487" s="1163"/>
      <c r="Y487" s="334"/>
      <c r="Z487" s="334"/>
      <c r="AA487" s="334"/>
      <c r="AB487" s="334"/>
      <c r="AC487" s="334"/>
      <c r="AD487" s="334"/>
      <c r="AE487" s="334"/>
      <c r="AF487" s="334"/>
      <c r="AG487" s="334"/>
      <c r="AH487" s="334"/>
      <c r="AI487" s="334"/>
    </row>
    <row r="488" spans="8:35">
      <c r="H488" s="334"/>
      <c r="I488" s="334"/>
      <c r="J488" s="334"/>
      <c r="K488" s="334"/>
      <c r="L488" s="335"/>
      <c r="M488" s="334"/>
      <c r="N488" s="334"/>
      <c r="O488" s="334"/>
      <c r="P488" s="334"/>
      <c r="Q488" s="328"/>
      <c r="R488" s="328"/>
      <c r="S488" s="334"/>
      <c r="T488" s="336"/>
      <c r="U488" s="336"/>
      <c r="V488" s="336"/>
      <c r="W488" s="334"/>
      <c r="X488" s="1163"/>
      <c r="Y488" s="334"/>
      <c r="Z488" s="334"/>
      <c r="AA488" s="334"/>
      <c r="AB488" s="334"/>
      <c r="AC488" s="334"/>
      <c r="AD488" s="334"/>
      <c r="AE488" s="334"/>
      <c r="AF488" s="334"/>
      <c r="AG488" s="334"/>
      <c r="AH488" s="334"/>
      <c r="AI488" s="334"/>
    </row>
    <row r="489" spans="8:35">
      <c r="H489" s="334"/>
      <c r="I489" s="334"/>
      <c r="J489" s="334"/>
      <c r="K489" s="334"/>
      <c r="L489" s="335"/>
      <c r="M489" s="334"/>
      <c r="N489" s="334"/>
      <c r="O489" s="334"/>
      <c r="P489" s="334"/>
      <c r="Q489" s="328"/>
      <c r="R489" s="328"/>
      <c r="S489" s="334"/>
      <c r="T489" s="336"/>
      <c r="U489" s="336"/>
      <c r="V489" s="336"/>
      <c r="W489" s="334"/>
      <c r="X489" s="1163"/>
      <c r="Y489" s="334"/>
      <c r="Z489" s="334"/>
      <c r="AA489" s="334"/>
      <c r="AB489" s="334"/>
      <c r="AC489" s="334"/>
      <c r="AD489" s="334"/>
      <c r="AE489" s="334"/>
      <c r="AF489" s="334"/>
      <c r="AG489" s="334"/>
      <c r="AH489" s="334"/>
      <c r="AI489" s="334"/>
    </row>
    <row r="490" spans="8:35">
      <c r="H490" s="334"/>
      <c r="I490" s="334"/>
      <c r="J490" s="334"/>
      <c r="K490" s="334"/>
      <c r="L490" s="335"/>
      <c r="M490" s="334"/>
      <c r="N490" s="334"/>
      <c r="O490" s="334"/>
      <c r="P490" s="334"/>
      <c r="Q490" s="328"/>
      <c r="R490" s="328"/>
      <c r="S490" s="334"/>
      <c r="T490" s="336"/>
      <c r="U490" s="336"/>
      <c r="V490" s="336"/>
      <c r="W490" s="334"/>
      <c r="X490" s="1163"/>
      <c r="Y490" s="334"/>
      <c r="Z490" s="334"/>
      <c r="AA490" s="334"/>
      <c r="AB490" s="334"/>
      <c r="AC490" s="334"/>
      <c r="AD490" s="334"/>
      <c r="AE490" s="334"/>
      <c r="AF490" s="334"/>
      <c r="AG490" s="334"/>
      <c r="AH490" s="334"/>
      <c r="AI490" s="334"/>
    </row>
    <row r="491" spans="8:35">
      <c r="H491" s="334"/>
      <c r="I491" s="334"/>
      <c r="J491" s="334"/>
      <c r="K491" s="334"/>
      <c r="L491" s="335"/>
      <c r="M491" s="334"/>
      <c r="N491" s="334"/>
      <c r="O491" s="334"/>
      <c r="P491" s="334"/>
      <c r="Q491" s="328"/>
      <c r="R491" s="328"/>
      <c r="S491" s="334"/>
      <c r="T491" s="336"/>
      <c r="U491" s="336"/>
      <c r="V491" s="336"/>
      <c r="W491" s="334"/>
      <c r="X491" s="1163"/>
      <c r="Y491" s="334"/>
      <c r="Z491" s="334"/>
      <c r="AA491" s="334"/>
      <c r="AB491" s="334"/>
      <c r="AC491" s="334"/>
      <c r="AD491" s="334"/>
      <c r="AE491" s="334"/>
      <c r="AF491" s="334"/>
      <c r="AG491" s="334"/>
      <c r="AH491" s="334"/>
      <c r="AI491" s="334"/>
    </row>
    <row r="492" spans="8:35">
      <c r="H492" s="334"/>
      <c r="I492" s="334"/>
      <c r="J492" s="334"/>
      <c r="K492" s="334"/>
      <c r="L492" s="335"/>
      <c r="M492" s="334"/>
      <c r="N492" s="334"/>
      <c r="O492" s="334"/>
      <c r="P492" s="334"/>
      <c r="Q492" s="328"/>
      <c r="R492" s="328"/>
      <c r="S492" s="334"/>
      <c r="T492" s="336"/>
      <c r="U492" s="336"/>
      <c r="V492" s="336"/>
      <c r="W492" s="334"/>
      <c r="X492" s="1163"/>
      <c r="Y492" s="334"/>
      <c r="Z492" s="334"/>
      <c r="AA492" s="334"/>
      <c r="AB492" s="334"/>
      <c r="AC492" s="334"/>
      <c r="AD492" s="334"/>
      <c r="AE492" s="334"/>
      <c r="AF492" s="334"/>
      <c r="AG492" s="334"/>
      <c r="AH492" s="334"/>
      <c r="AI492" s="334"/>
    </row>
    <row r="493" spans="8:35">
      <c r="H493" s="334"/>
      <c r="I493" s="334"/>
      <c r="J493" s="334"/>
      <c r="K493" s="334"/>
      <c r="L493" s="335"/>
      <c r="M493" s="334"/>
      <c r="N493" s="334"/>
      <c r="O493" s="334"/>
      <c r="P493" s="334"/>
      <c r="Q493" s="328"/>
      <c r="R493" s="328"/>
      <c r="S493" s="334"/>
      <c r="T493" s="336"/>
      <c r="U493" s="336"/>
      <c r="V493" s="336"/>
      <c r="W493" s="334"/>
      <c r="X493" s="1163"/>
      <c r="Y493" s="334"/>
      <c r="Z493" s="334"/>
      <c r="AA493" s="334"/>
      <c r="AB493" s="334"/>
      <c r="AC493" s="334"/>
      <c r="AD493" s="334"/>
      <c r="AE493" s="334"/>
      <c r="AF493" s="334"/>
      <c r="AG493" s="334"/>
      <c r="AH493" s="334"/>
      <c r="AI493" s="334"/>
    </row>
    <row r="494" spans="8:35">
      <c r="H494" s="334"/>
      <c r="I494" s="334"/>
      <c r="J494" s="334"/>
      <c r="K494" s="334"/>
      <c r="L494" s="335"/>
      <c r="M494" s="334"/>
      <c r="N494" s="334"/>
      <c r="O494" s="334"/>
      <c r="P494" s="334"/>
      <c r="Q494" s="328"/>
      <c r="R494" s="328"/>
      <c r="S494" s="334"/>
      <c r="T494" s="336"/>
      <c r="U494" s="336"/>
      <c r="V494" s="336"/>
      <c r="W494" s="334"/>
      <c r="X494" s="1163"/>
      <c r="Y494" s="334"/>
      <c r="Z494" s="334"/>
      <c r="AA494" s="334"/>
      <c r="AB494" s="334"/>
      <c r="AC494" s="334"/>
      <c r="AD494" s="334"/>
      <c r="AE494" s="334"/>
      <c r="AF494" s="334"/>
      <c r="AG494" s="334"/>
      <c r="AH494" s="334"/>
      <c r="AI494" s="334"/>
    </row>
    <row r="495" spans="8:35">
      <c r="H495" s="334"/>
      <c r="I495" s="334"/>
      <c r="J495" s="334"/>
      <c r="K495" s="334"/>
      <c r="L495" s="335"/>
      <c r="M495" s="334"/>
      <c r="N495" s="334"/>
      <c r="O495" s="334"/>
      <c r="P495" s="334"/>
      <c r="Q495" s="328"/>
      <c r="R495" s="328"/>
      <c r="S495" s="334"/>
      <c r="T495" s="336"/>
      <c r="U495" s="336"/>
      <c r="V495" s="336"/>
      <c r="W495" s="334"/>
      <c r="X495" s="1163"/>
      <c r="Y495" s="334"/>
      <c r="Z495" s="334"/>
      <c r="AA495" s="334"/>
      <c r="AB495" s="334"/>
      <c r="AC495" s="334"/>
      <c r="AD495" s="334"/>
      <c r="AE495" s="334"/>
      <c r="AF495" s="334"/>
      <c r="AG495" s="334"/>
      <c r="AH495" s="334"/>
      <c r="AI495" s="334"/>
    </row>
    <row r="496" spans="8:35">
      <c r="H496" s="334"/>
      <c r="I496" s="334"/>
      <c r="J496" s="334"/>
      <c r="K496" s="334"/>
      <c r="L496" s="335"/>
      <c r="M496" s="334"/>
      <c r="N496" s="334"/>
      <c r="O496" s="334"/>
      <c r="P496" s="334"/>
      <c r="Q496" s="328"/>
      <c r="R496" s="328"/>
      <c r="S496" s="334"/>
      <c r="T496" s="336"/>
      <c r="U496" s="336"/>
      <c r="V496" s="336"/>
      <c r="W496" s="334"/>
      <c r="X496" s="1163"/>
      <c r="Y496" s="334"/>
      <c r="Z496" s="334"/>
      <c r="AA496" s="334"/>
      <c r="AB496" s="334"/>
      <c r="AC496" s="334"/>
      <c r="AD496" s="334"/>
      <c r="AE496" s="334"/>
      <c r="AF496" s="334"/>
      <c r="AG496" s="334"/>
      <c r="AH496" s="334"/>
      <c r="AI496" s="334"/>
    </row>
    <row r="497" spans="8:35">
      <c r="H497" s="334"/>
      <c r="I497" s="334"/>
      <c r="J497" s="334"/>
      <c r="K497" s="334"/>
      <c r="L497" s="335"/>
      <c r="M497" s="334"/>
      <c r="N497" s="334"/>
      <c r="O497" s="334"/>
      <c r="P497" s="334"/>
      <c r="Q497" s="328"/>
      <c r="R497" s="328"/>
      <c r="S497" s="334"/>
      <c r="T497" s="336"/>
      <c r="U497" s="336"/>
      <c r="V497" s="336"/>
      <c r="W497" s="334"/>
      <c r="X497" s="1163"/>
      <c r="Y497" s="334"/>
      <c r="Z497" s="334"/>
      <c r="AA497" s="334"/>
      <c r="AB497" s="334"/>
      <c r="AC497" s="334"/>
      <c r="AD497" s="334"/>
      <c r="AE497" s="334"/>
      <c r="AF497" s="334"/>
      <c r="AG497" s="334"/>
      <c r="AH497" s="334"/>
      <c r="AI497" s="334"/>
    </row>
    <row r="498" spans="8:35">
      <c r="H498" s="334"/>
      <c r="I498" s="334"/>
      <c r="J498" s="334"/>
      <c r="K498" s="334"/>
      <c r="L498" s="335"/>
      <c r="M498" s="334"/>
      <c r="N498" s="334"/>
      <c r="O498" s="334"/>
      <c r="P498" s="334"/>
      <c r="Q498" s="328"/>
      <c r="R498" s="328"/>
      <c r="S498" s="334"/>
      <c r="T498" s="336"/>
      <c r="U498" s="336"/>
      <c r="V498" s="336"/>
      <c r="W498" s="334"/>
      <c r="X498" s="1163"/>
      <c r="Y498" s="334"/>
      <c r="Z498" s="334"/>
      <c r="AA498" s="334"/>
      <c r="AB498" s="334"/>
      <c r="AC498" s="334"/>
      <c r="AD498" s="334"/>
      <c r="AE498" s="334"/>
      <c r="AF498" s="334"/>
      <c r="AG498" s="334"/>
      <c r="AH498" s="334"/>
      <c r="AI498" s="334"/>
    </row>
    <row r="499" spans="8:35">
      <c r="H499" s="334"/>
      <c r="I499" s="334"/>
      <c r="J499" s="334"/>
      <c r="K499" s="334"/>
      <c r="L499" s="335"/>
      <c r="M499" s="334"/>
      <c r="N499" s="334"/>
      <c r="O499" s="334"/>
      <c r="P499" s="334"/>
      <c r="Q499" s="328"/>
      <c r="R499" s="328"/>
      <c r="S499" s="334"/>
      <c r="T499" s="336"/>
      <c r="U499" s="336"/>
      <c r="V499" s="336"/>
      <c r="W499" s="334"/>
      <c r="X499" s="1163"/>
      <c r="Y499" s="334"/>
      <c r="Z499" s="334"/>
      <c r="AA499" s="334"/>
      <c r="AB499" s="334"/>
      <c r="AC499" s="334"/>
      <c r="AD499" s="334"/>
      <c r="AE499" s="334"/>
      <c r="AF499" s="334"/>
      <c r="AG499" s="334"/>
      <c r="AH499" s="334"/>
      <c r="AI499" s="334"/>
    </row>
    <row r="500" spans="8:35">
      <c r="H500" s="334"/>
      <c r="I500" s="334"/>
      <c r="J500" s="334"/>
      <c r="K500" s="334"/>
      <c r="L500" s="335"/>
      <c r="M500" s="334"/>
      <c r="N500" s="334"/>
      <c r="O500" s="334"/>
      <c r="P500" s="334"/>
      <c r="Q500" s="328"/>
      <c r="R500" s="328"/>
      <c r="S500" s="334"/>
      <c r="T500" s="336"/>
      <c r="U500" s="336"/>
      <c r="V500" s="336"/>
      <c r="W500" s="334"/>
      <c r="X500" s="1163"/>
      <c r="Y500" s="334"/>
      <c r="Z500" s="334"/>
      <c r="AA500" s="334"/>
      <c r="AB500" s="334"/>
      <c r="AC500" s="334"/>
      <c r="AD500" s="334"/>
      <c r="AE500" s="334"/>
      <c r="AF500" s="334"/>
      <c r="AG500" s="334"/>
      <c r="AH500" s="334"/>
      <c r="AI500" s="334"/>
    </row>
    <row r="501" spans="8:35">
      <c r="H501" s="334"/>
      <c r="I501" s="334"/>
      <c r="J501" s="334"/>
      <c r="K501" s="334"/>
      <c r="L501" s="335"/>
      <c r="M501" s="334"/>
      <c r="N501" s="334"/>
      <c r="O501" s="334"/>
      <c r="P501" s="334"/>
      <c r="Q501" s="328"/>
      <c r="R501" s="328"/>
      <c r="S501" s="334"/>
      <c r="T501" s="336"/>
      <c r="U501" s="336"/>
      <c r="V501" s="336"/>
      <c r="W501" s="334"/>
      <c r="X501" s="1163"/>
      <c r="Y501" s="334"/>
      <c r="Z501" s="334"/>
      <c r="AA501" s="334"/>
      <c r="AB501" s="334"/>
      <c r="AC501" s="334"/>
      <c r="AD501" s="334"/>
      <c r="AE501" s="334"/>
      <c r="AF501" s="334"/>
      <c r="AG501" s="334"/>
      <c r="AH501" s="334"/>
      <c r="AI501" s="334"/>
    </row>
    <row r="502" spans="8:35">
      <c r="H502" s="334"/>
      <c r="I502" s="334"/>
      <c r="J502" s="334"/>
      <c r="K502" s="334"/>
      <c r="L502" s="335"/>
      <c r="M502" s="334"/>
      <c r="N502" s="334"/>
      <c r="O502" s="334"/>
      <c r="P502" s="334"/>
      <c r="Q502" s="328"/>
      <c r="R502" s="328"/>
      <c r="S502" s="334"/>
      <c r="T502" s="336"/>
      <c r="U502" s="336"/>
      <c r="V502" s="336"/>
      <c r="W502" s="334"/>
      <c r="X502" s="1163"/>
      <c r="Y502" s="334"/>
      <c r="Z502" s="334"/>
      <c r="AA502" s="334"/>
      <c r="AB502" s="334"/>
      <c r="AC502" s="334"/>
      <c r="AD502" s="334"/>
      <c r="AE502" s="334"/>
      <c r="AF502" s="334"/>
      <c r="AG502" s="334"/>
      <c r="AH502" s="334"/>
      <c r="AI502" s="334"/>
    </row>
    <row r="503" spans="8:35">
      <c r="H503" s="334"/>
      <c r="I503" s="334"/>
      <c r="J503" s="334"/>
      <c r="K503" s="334"/>
      <c r="L503" s="335"/>
      <c r="M503" s="334"/>
      <c r="N503" s="334"/>
      <c r="O503" s="334"/>
      <c r="P503" s="334"/>
      <c r="Q503" s="328"/>
      <c r="R503" s="328"/>
      <c r="S503" s="334"/>
      <c r="T503" s="336"/>
      <c r="U503" s="336"/>
      <c r="V503" s="336"/>
      <c r="W503" s="334"/>
      <c r="X503" s="1163"/>
      <c r="Y503" s="334"/>
      <c r="Z503" s="334"/>
      <c r="AA503" s="334"/>
      <c r="AB503" s="334"/>
      <c r="AC503" s="334"/>
      <c r="AD503" s="334"/>
      <c r="AE503" s="334"/>
      <c r="AF503" s="334"/>
      <c r="AG503" s="334"/>
      <c r="AH503" s="334"/>
      <c r="AI503" s="334"/>
    </row>
    <row r="504" spans="8:35">
      <c r="H504" s="334"/>
      <c r="I504" s="334"/>
      <c r="J504" s="334"/>
      <c r="K504" s="334"/>
      <c r="L504" s="335"/>
      <c r="M504" s="334"/>
      <c r="N504" s="334"/>
      <c r="O504" s="334"/>
      <c r="P504" s="334"/>
      <c r="Q504" s="328"/>
      <c r="R504" s="328"/>
      <c r="S504" s="334"/>
      <c r="T504" s="336"/>
      <c r="U504" s="336"/>
      <c r="V504" s="336"/>
      <c r="W504" s="334"/>
      <c r="X504" s="1163"/>
      <c r="Y504" s="334"/>
      <c r="Z504" s="334"/>
      <c r="AA504" s="334"/>
      <c r="AB504" s="334"/>
      <c r="AC504" s="334"/>
      <c r="AD504" s="334"/>
      <c r="AE504" s="334"/>
      <c r="AF504" s="334"/>
      <c r="AG504" s="334"/>
      <c r="AH504" s="334"/>
      <c r="AI504" s="334"/>
    </row>
    <row r="505" spans="8:35">
      <c r="H505" s="334"/>
      <c r="I505" s="334"/>
      <c r="J505" s="334"/>
      <c r="K505" s="334"/>
      <c r="L505" s="335"/>
      <c r="M505" s="334"/>
      <c r="N505" s="334"/>
      <c r="O505" s="334"/>
      <c r="P505" s="334"/>
      <c r="Q505" s="328"/>
      <c r="R505" s="328"/>
      <c r="S505" s="334"/>
      <c r="T505" s="336"/>
      <c r="U505" s="336"/>
      <c r="V505" s="336"/>
      <c r="W505" s="334"/>
      <c r="X505" s="1163"/>
      <c r="Y505" s="334"/>
      <c r="Z505" s="334"/>
      <c r="AA505" s="334"/>
      <c r="AB505" s="334"/>
      <c r="AC505" s="334"/>
      <c r="AD505" s="334"/>
      <c r="AE505" s="334"/>
      <c r="AF505" s="334"/>
      <c r="AG505" s="334"/>
      <c r="AH505" s="334"/>
      <c r="AI505" s="334"/>
    </row>
    <row r="506" spans="8:35">
      <c r="H506" s="334"/>
      <c r="I506" s="334"/>
      <c r="J506" s="334"/>
      <c r="K506" s="334"/>
      <c r="L506" s="335"/>
      <c r="M506" s="334"/>
      <c r="N506" s="334"/>
      <c r="O506" s="334"/>
      <c r="P506" s="334"/>
      <c r="Q506" s="328"/>
      <c r="R506" s="328"/>
      <c r="S506" s="334"/>
      <c r="T506" s="336"/>
      <c r="U506" s="336"/>
      <c r="V506" s="336"/>
      <c r="W506" s="334"/>
      <c r="X506" s="1163"/>
      <c r="Y506" s="334"/>
      <c r="Z506" s="334"/>
      <c r="AA506" s="334"/>
      <c r="AB506" s="334"/>
      <c r="AC506" s="334"/>
      <c r="AD506" s="334"/>
      <c r="AE506" s="334"/>
      <c r="AF506" s="334"/>
      <c r="AG506" s="334"/>
      <c r="AH506" s="334"/>
      <c r="AI506" s="334"/>
    </row>
    <row r="507" spans="8:35">
      <c r="H507" s="334"/>
      <c r="I507" s="334"/>
      <c r="J507" s="334"/>
      <c r="K507" s="334"/>
      <c r="L507" s="335"/>
      <c r="M507" s="334"/>
      <c r="N507" s="334"/>
      <c r="O507" s="334"/>
      <c r="P507" s="334"/>
      <c r="Q507" s="328"/>
      <c r="R507" s="328"/>
      <c r="S507" s="334"/>
      <c r="T507" s="336"/>
      <c r="U507" s="336"/>
      <c r="V507" s="336"/>
      <c r="W507" s="334"/>
      <c r="X507" s="1163"/>
      <c r="Y507" s="334"/>
      <c r="Z507" s="334"/>
      <c r="AA507" s="334"/>
      <c r="AB507" s="334"/>
      <c r="AC507" s="334"/>
      <c r="AD507" s="334"/>
      <c r="AE507" s="334"/>
      <c r="AF507" s="334"/>
      <c r="AG507" s="334"/>
      <c r="AH507" s="334"/>
      <c r="AI507" s="334"/>
    </row>
    <row r="508" spans="8:35">
      <c r="H508" s="334"/>
      <c r="I508" s="334"/>
      <c r="J508" s="334"/>
      <c r="K508" s="334"/>
      <c r="L508" s="335"/>
      <c r="M508" s="334"/>
      <c r="N508" s="334"/>
      <c r="O508" s="334"/>
      <c r="P508" s="334"/>
      <c r="Q508" s="328"/>
      <c r="R508" s="328"/>
      <c r="S508" s="334"/>
      <c r="T508" s="336"/>
      <c r="U508" s="336"/>
      <c r="V508" s="336"/>
      <c r="W508" s="334"/>
      <c r="X508" s="1163"/>
      <c r="Y508" s="334"/>
      <c r="Z508" s="334"/>
      <c r="AA508" s="334"/>
      <c r="AB508" s="334"/>
      <c r="AC508" s="334"/>
      <c r="AD508" s="334"/>
      <c r="AE508" s="334"/>
      <c r="AF508" s="334"/>
      <c r="AG508" s="334"/>
      <c r="AH508" s="334"/>
      <c r="AI508" s="334"/>
    </row>
    <row r="509" spans="8:35">
      <c r="H509" s="334"/>
      <c r="I509" s="334"/>
      <c r="J509" s="334"/>
      <c r="K509" s="334"/>
      <c r="L509" s="335"/>
      <c r="M509" s="334"/>
      <c r="N509" s="334"/>
      <c r="O509" s="334"/>
      <c r="P509" s="334"/>
      <c r="Q509" s="328"/>
      <c r="R509" s="328"/>
      <c r="S509" s="334"/>
      <c r="T509" s="336"/>
      <c r="U509" s="336"/>
      <c r="V509" s="336"/>
      <c r="W509" s="334"/>
      <c r="X509" s="1163"/>
      <c r="Y509" s="334"/>
      <c r="Z509" s="334"/>
      <c r="AA509" s="334"/>
      <c r="AB509" s="334"/>
      <c r="AC509" s="334"/>
      <c r="AD509" s="334"/>
      <c r="AE509" s="334"/>
      <c r="AF509" s="334"/>
      <c r="AG509" s="334"/>
      <c r="AH509" s="334"/>
      <c r="AI509" s="334"/>
    </row>
    <row r="510" spans="8:35">
      <c r="H510" s="334"/>
      <c r="I510" s="334"/>
      <c r="J510" s="334"/>
      <c r="K510" s="334"/>
      <c r="L510" s="335"/>
      <c r="M510" s="334"/>
      <c r="N510" s="334"/>
      <c r="O510" s="334"/>
      <c r="P510" s="334"/>
      <c r="Q510" s="328"/>
      <c r="R510" s="328"/>
      <c r="S510" s="334"/>
      <c r="T510" s="336"/>
      <c r="U510" s="336"/>
      <c r="V510" s="336"/>
      <c r="W510" s="334"/>
      <c r="X510" s="1163"/>
      <c r="Y510" s="334"/>
      <c r="Z510" s="334"/>
      <c r="AA510" s="334"/>
      <c r="AB510" s="334"/>
      <c r="AC510" s="334"/>
      <c r="AD510" s="334"/>
      <c r="AE510" s="334"/>
      <c r="AF510" s="334"/>
      <c r="AG510" s="334"/>
      <c r="AH510" s="334"/>
      <c r="AI510" s="334"/>
    </row>
    <row r="511" spans="8:35">
      <c r="H511" s="334"/>
      <c r="I511" s="334"/>
      <c r="J511" s="334"/>
      <c r="K511" s="334"/>
      <c r="L511" s="335"/>
      <c r="M511" s="334"/>
      <c r="N511" s="334"/>
      <c r="O511" s="334"/>
      <c r="P511" s="334"/>
      <c r="Q511" s="328"/>
      <c r="R511" s="328"/>
      <c r="S511" s="334"/>
      <c r="T511" s="336"/>
      <c r="U511" s="336"/>
      <c r="V511" s="336"/>
      <c r="W511" s="334"/>
      <c r="X511" s="1163"/>
      <c r="Y511" s="334"/>
      <c r="Z511" s="334"/>
      <c r="AA511" s="334"/>
      <c r="AB511" s="334"/>
      <c r="AC511" s="334"/>
      <c r="AD511" s="334"/>
      <c r="AE511" s="334"/>
      <c r="AF511" s="334"/>
      <c r="AG511" s="334"/>
      <c r="AH511" s="334"/>
      <c r="AI511" s="334"/>
    </row>
    <row r="512" spans="8:35">
      <c r="H512" s="334"/>
      <c r="I512" s="334"/>
      <c r="J512" s="334"/>
      <c r="K512" s="334"/>
      <c r="L512" s="335"/>
      <c r="M512" s="334"/>
      <c r="N512" s="334"/>
      <c r="O512" s="334"/>
      <c r="P512" s="334"/>
      <c r="Q512" s="328"/>
      <c r="R512" s="328"/>
      <c r="S512" s="334"/>
      <c r="T512" s="336"/>
      <c r="U512" s="336"/>
      <c r="V512" s="336"/>
      <c r="W512" s="334"/>
      <c r="X512" s="1163"/>
      <c r="Y512" s="334"/>
      <c r="Z512" s="334"/>
      <c r="AA512" s="334"/>
      <c r="AB512" s="334"/>
      <c r="AC512" s="334"/>
      <c r="AD512" s="334"/>
      <c r="AE512" s="334"/>
      <c r="AF512" s="334"/>
      <c r="AG512" s="334"/>
      <c r="AH512" s="334"/>
      <c r="AI512" s="334"/>
    </row>
    <row r="513" spans="8:35">
      <c r="H513" s="334"/>
      <c r="I513" s="334"/>
      <c r="J513" s="334"/>
      <c r="K513" s="334"/>
      <c r="L513" s="335"/>
      <c r="M513" s="334"/>
      <c r="N513" s="334"/>
      <c r="O513" s="334"/>
      <c r="P513" s="334"/>
      <c r="Q513" s="328"/>
      <c r="R513" s="328"/>
      <c r="S513" s="334"/>
      <c r="T513" s="336"/>
      <c r="U513" s="336"/>
      <c r="V513" s="336"/>
      <c r="W513" s="334"/>
      <c r="X513" s="1163"/>
      <c r="Y513" s="334"/>
      <c r="Z513" s="334"/>
      <c r="AA513" s="334"/>
      <c r="AB513" s="334"/>
      <c r="AC513" s="334"/>
      <c r="AD513" s="334"/>
      <c r="AE513" s="334"/>
      <c r="AF513" s="334"/>
      <c r="AG513" s="334"/>
      <c r="AH513" s="334"/>
      <c r="AI513" s="334"/>
    </row>
    <row r="514" spans="8:35">
      <c r="H514" s="334"/>
      <c r="I514" s="334"/>
      <c r="J514" s="334"/>
      <c r="K514" s="334"/>
      <c r="L514" s="335"/>
      <c r="M514" s="334"/>
      <c r="N514" s="334"/>
      <c r="O514" s="334"/>
      <c r="P514" s="334"/>
      <c r="Q514" s="328"/>
      <c r="R514" s="328"/>
      <c r="S514" s="334"/>
      <c r="T514" s="336"/>
      <c r="U514" s="336"/>
      <c r="V514" s="336"/>
      <c r="W514" s="334"/>
      <c r="X514" s="1163"/>
      <c r="Y514" s="334"/>
      <c r="Z514" s="334"/>
      <c r="AA514" s="334"/>
      <c r="AB514" s="334"/>
      <c r="AC514" s="334"/>
      <c r="AD514" s="334"/>
      <c r="AE514" s="334"/>
      <c r="AF514" s="334"/>
      <c r="AG514" s="334"/>
      <c r="AH514" s="334"/>
      <c r="AI514" s="334"/>
    </row>
    <row r="515" spans="8:35">
      <c r="H515" s="334"/>
      <c r="I515" s="334"/>
      <c r="J515" s="334"/>
      <c r="K515" s="334"/>
      <c r="L515" s="335"/>
      <c r="M515" s="334"/>
      <c r="N515" s="334"/>
      <c r="O515" s="334"/>
      <c r="P515" s="334"/>
      <c r="Q515" s="328"/>
      <c r="R515" s="328"/>
      <c r="S515" s="334"/>
      <c r="T515" s="336"/>
      <c r="U515" s="336"/>
      <c r="V515" s="336"/>
      <c r="W515" s="334"/>
      <c r="X515" s="1163"/>
      <c r="Y515" s="334"/>
      <c r="Z515" s="334"/>
      <c r="AA515" s="334"/>
      <c r="AB515" s="334"/>
      <c r="AC515" s="334"/>
      <c r="AD515" s="334"/>
      <c r="AE515" s="334"/>
      <c r="AF515" s="334"/>
      <c r="AG515" s="334"/>
      <c r="AH515" s="334"/>
      <c r="AI515" s="334"/>
    </row>
    <row r="516" spans="8:35">
      <c r="H516" s="334"/>
      <c r="I516" s="334"/>
      <c r="J516" s="334"/>
      <c r="K516" s="334"/>
      <c r="L516" s="335"/>
      <c r="M516" s="334"/>
      <c r="N516" s="334"/>
      <c r="O516" s="334"/>
      <c r="P516" s="334"/>
      <c r="Q516" s="328"/>
      <c r="R516" s="328"/>
      <c r="S516" s="334"/>
      <c r="T516" s="336"/>
      <c r="U516" s="336"/>
      <c r="V516" s="336"/>
      <c r="W516" s="334"/>
      <c r="X516" s="1163"/>
      <c r="Y516" s="334"/>
      <c r="Z516" s="334"/>
      <c r="AA516" s="334"/>
      <c r="AB516" s="334"/>
      <c r="AC516" s="334"/>
      <c r="AD516" s="334"/>
      <c r="AE516" s="334"/>
      <c r="AF516" s="334"/>
      <c r="AG516" s="334"/>
      <c r="AH516" s="334"/>
      <c r="AI516" s="334"/>
    </row>
    <row r="517" spans="8:35">
      <c r="H517" s="334"/>
      <c r="I517" s="334"/>
      <c r="J517" s="334"/>
      <c r="K517" s="334"/>
      <c r="L517" s="335"/>
      <c r="M517" s="334"/>
      <c r="N517" s="334"/>
      <c r="O517" s="334"/>
      <c r="P517" s="334"/>
      <c r="Q517" s="328"/>
      <c r="R517" s="328"/>
      <c r="S517" s="334"/>
      <c r="T517" s="336"/>
      <c r="U517" s="336"/>
      <c r="V517" s="336"/>
      <c r="W517" s="334"/>
      <c r="X517" s="1163"/>
      <c r="Y517" s="334"/>
      <c r="Z517" s="334"/>
      <c r="AA517" s="334"/>
      <c r="AB517" s="334"/>
      <c r="AC517" s="334"/>
      <c r="AD517" s="334"/>
      <c r="AE517" s="334"/>
      <c r="AF517" s="334"/>
      <c r="AG517" s="334"/>
      <c r="AH517" s="334"/>
      <c r="AI517" s="334"/>
    </row>
    <row r="518" spans="8:35">
      <c r="H518" s="334"/>
      <c r="I518" s="334"/>
      <c r="J518" s="334"/>
      <c r="K518" s="334"/>
      <c r="L518" s="335"/>
      <c r="M518" s="334"/>
      <c r="N518" s="334"/>
      <c r="O518" s="334"/>
      <c r="P518" s="334"/>
      <c r="Q518" s="328"/>
      <c r="R518" s="328"/>
      <c r="S518" s="334"/>
      <c r="T518" s="336"/>
      <c r="U518" s="336"/>
      <c r="V518" s="336"/>
      <c r="W518" s="334"/>
      <c r="X518" s="1163"/>
      <c r="Y518" s="334"/>
      <c r="Z518" s="334"/>
      <c r="AA518" s="334"/>
      <c r="AB518" s="334"/>
      <c r="AC518" s="334"/>
      <c r="AD518" s="334"/>
      <c r="AE518" s="334"/>
      <c r="AF518" s="334"/>
      <c r="AG518" s="334"/>
      <c r="AH518" s="334"/>
      <c r="AI518" s="334"/>
    </row>
    <row r="519" spans="8:35">
      <c r="H519" s="334"/>
      <c r="I519" s="334"/>
      <c r="J519" s="334"/>
      <c r="K519" s="334"/>
      <c r="L519" s="335"/>
      <c r="M519" s="334"/>
      <c r="N519" s="334"/>
      <c r="O519" s="334"/>
      <c r="P519" s="334"/>
      <c r="Q519" s="328"/>
      <c r="R519" s="328"/>
      <c r="S519" s="334"/>
      <c r="T519" s="336"/>
      <c r="U519" s="336"/>
      <c r="V519" s="336"/>
      <c r="W519" s="334"/>
      <c r="X519" s="1163"/>
      <c r="Y519" s="334"/>
      <c r="Z519" s="334"/>
      <c r="AA519" s="334"/>
      <c r="AB519" s="334"/>
      <c r="AC519" s="334"/>
      <c r="AD519" s="334"/>
      <c r="AE519" s="334"/>
      <c r="AF519" s="334"/>
      <c r="AG519" s="334"/>
      <c r="AH519" s="334"/>
      <c r="AI519" s="334"/>
    </row>
    <row r="520" spans="8:35">
      <c r="H520" s="334"/>
      <c r="I520" s="334"/>
      <c r="J520" s="334"/>
      <c r="K520" s="334"/>
      <c r="L520" s="335"/>
      <c r="M520" s="334"/>
      <c r="N520" s="334"/>
      <c r="O520" s="334"/>
      <c r="P520" s="334"/>
      <c r="Q520" s="328"/>
      <c r="R520" s="328"/>
      <c r="S520" s="334"/>
      <c r="T520" s="336"/>
      <c r="U520" s="336"/>
      <c r="V520" s="336"/>
      <c r="W520" s="334"/>
      <c r="X520" s="1163"/>
      <c r="Y520" s="334"/>
      <c r="Z520" s="334"/>
      <c r="AA520" s="334"/>
      <c r="AB520" s="334"/>
      <c r="AC520" s="334"/>
      <c r="AD520" s="334"/>
      <c r="AE520" s="334"/>
      <c r="AF520" s="334"/>
      <c r="AG520" s="334"/>
      <c r="AH520" s="334"/>
      <c r="AI520" s="334"/>
    </row>
    <row r="521" spans="8:35">
      <c r="H521" s="334"/>
      <c r="I521" s="334"/>
      <c r="J521" s="334"/>
      <c r="K521" s="334"/>
      <c r="L521" s="335"/>
      <c r="M521" s="334"/>
      <c r="N521" s="334"/>
      <c r="O521" s="334"/>
      <c r="P521" s="334"/>
      <c r="Q521" s="328"/>
      <c r="R521" s="328"/>
      <c r="S521" s="334"/>
      <c r="T521" s="336"/>
      <c r="U521" s="336"/>
      <c r="V521" s="336"/>
      <c r="W521" s="334"/>
      <c r="X521" s="1163"/>
      <c r="Y521" s="334"/>
      <c r="Z521" s="334"/>
      <c r="AA521" s="334"/>
      <c r="AB521" s="334"/>
      <c r="AC521" s="334"/>
      <c r="AD521" s="334"/>
      <c r="AE521" s="334"/>
      <c r="AF521" s="334"/>
      <c r="AG521" s="334"/>
      <c r="AH521" s="334"/>
      <c r="AI521" s="334"/>
    </row>
    <row r="522" spans="8:35">
      <c r="H522" s="334"/>
      <c r="I522" s="334"/>
      <c r="J522" s="334"/>
      <c r="K522" s="334"/>
      <c r="L522" s="335"/>
      <c r="M522" s="334"/>
      <c r="N522" s="334"/>
      <c r="O522" s="334"/>
      <c r="P522" s="334"/>
      <c r="Q522" s="328"/>
      <c r="R522" s="328"/>
      <c r="S522" s="334"/>
      <c r="T522" s="336"/>
      <c r="U522" s="336"/>
      <c r="V522" s="336"/>
      <c r="W522" s="334"/>
      <c r="X522" s="1163"/>
      <c r="Y522" s="334"/>
      <c r="Z522" s="334"/>
      <c r="AA522" s="334"/>
      <c r="AB522" s="334"/>
      <c r="AC522" s="334"/>
      <c r="AD522" s="334"/>
      <c r="AE522" s="334"/>
      <c r="AF522" s="334"/>
      <c r="AG522" s="334"/>
      <c r="AH522" s="334"/>
      <c r="AI522" s="334"/>
    </row>
    <row r="523" spans="8:35">
      <c r="H523" s="334"/>
      <c r="I523" s="334"/>
      <c r="J523" s="334"/>
      <c r="K523" s="334"/>
      <c r="L523" s="335"/>
      <c r="M523" s="334"/>
      <c r="N523" s="334"/>
      <c r="O523" s="334"/>
      <c r="P523" s="334"/>
      <c r="Q523" s="328"/>
      <c r="R523" s="328"/>
      <c r="S523" s="334"/>
      <c r="T523" s="336"/>
      <c r="U523" s="336"/>
      <c r="V523" s="336"/>
      <c r="W523" s="334"/>
      <c r="X523" s="1163"/>
      <c r="Y523" s="334"/>
      <c r="Z523" s="334"/>
      <c r="AA523" s="334"/>
      <c r="AB523" s="334"/>
      <c r="AC523" s="334"/>
      <c r="AD523" s="334"/>
      <c r="AE523" s="334"/>
      <c r="AF523" s="334"/>
      <c r="AG523" s="334"/>
      <c r="AH523" s="334"/>
      <c r="AI523" s="334"/>
    </row>
    <row r="524" spans="8:35">
      <c r="H524" s="334"/>
      <c r="I524" s="334"/>
      <c r="J524" s="334"/>
      <c r="K524" s="334"/>
      <c r="L524" s="335"/>
      <c r="M524" s="334"/>
      <c r="N524" s="334"/>
      <c r="O524" s="334"/>
      <c r="P524" s="334"/>
      <c r="Q524" s="328"/>
      <c r="R524" s="328"/>
      <c r="S524" s="334"/>
      <c r="T524" s="336"/>
      <c r="U524" s="336"/>
      <c r="V524" s="336"/>
      <c r="W524" s="334"/>
      <c r="X524" s="1163"/>
      <c r="Y524" s="334"/>
      <c r="Z524" s="334"/>
      <c r="AA524" s="334"/>
      <c r="AB524" s="334"/>
      <c r="AC524" s="334"/>
      <c r="AD524" s="334"/>
      <c r="AE524" s="334"/>
      <c r="AF524" s="334"/>
      <c r="AG524" s="334"/>
      <c r="AH524" s="334"/>
      <c r="AI524" s="334"/>
    </row>
    <row r="525" spans="8:35">
      <c r="H525" s="334"/>
      <c r="I525" s="334"/>
      <c r="J525" s="334"/>
      <c r="K525" s="334"/>
      <c r="L525" s="335"/>
      <c r="M525" s="334"/>
      <c r="N525" s="334"/>
      <c r="O525" s="334"/>
      <c r="P525" s="334"/>
      <c r="Q525" s="328"/>
      <c r="R525" s="328"/>
      <c r="S525" s="334"/>
      <c r="T525" s="336"/>
      <c r="U525" s="336"/>
      <c r="V525" s="336"/>
      <c r="W525" s="334"/>
      <c r="X525" s="1163"/>
      <c r="Y525" s="334"/>
      <c r="Z525" s="334"/>
      <c r="AA525" s="334"/>
      <c r="AB525" s="334"/>
      <c r="AC525" s="334"/>
      <c r="AD525" s="334"/>
      <c r="AE525" s="334"/>
      <c r="AF525" s="334"/>
      <c r="AG525" s="334"/>
      <c r="AH525" s="334"/>
      <c r="AI525" s="334"/>
    </row>
    <row r="526" spans="8:35">
      <c r="H526" s="334"/>
      <c r="I526" s="334"/>
      <c r="J526" s="334"/>
      <c r="K526" s="334"/>
      <c r="L526" s="335"/>
      <c r="M526" s="334"/>
      <c r="N526" s="334"/>
      <c r="O526" s="334"/>
      <c r="P526" s="334"/>
      <c r="Q526" s="328"/>
      <c r="R526" s="328"/>
      <c r="S526" s="334"/>
      <c r="T526" s="336"/>
      <c r="U526" s="336"/>
      <c r="V526" s="336"/>
      <c r="W526" s="334"/>
      <c r="X526" s="1163"/>
      <c r="Y526" s="334"/>
      <c r="Z526" s="334"/>
      <c r="AA526" s="334"/>
      <c r="AB526" s="334"/>
      <c r="AC526" s="334"/>
      <c r="AD526" s="334"/>
      <c r="AE526" s="334"/>
      <c r="AF526" s="334"/>
      <c r="AG526" s="334"/>
      <c r="AH526" s="334"/>
      <c r="AI526" s="334"/>
    </row>
    <row r="527" spans="8:35">
      <c r="H527" s="334"/>
      <c r="I527" s="334"/>
      <c r="J527" s="334"/>
      <c r="K527" s="334"/>
      <c r="L527" s="335"/>
      <c r="M527" s="334"/>
      <c r="N527" s="334"/>
      <c r="O527" s="334"/>
      <c r="P527" s="334"/>
      <c r="Q527" s="328"/>
      <c r="R527" s="328"/>
      <c r="S527" s="334"/>
      <c r="T527" s="336"/>
      <c r="U527" s="336"/>
      <c r="V527" s="336"/>
      <c r="W527" s="334"/>
      <c r="X527" s="1163"/>
      <c r="Y527" s="334"/>
      <c r="Z527" s="334"/>
      <c r="AA527" s="334"/>
      <c r="AB527" s="334"/>
      <c r="AC527" s="334"/>
      <c r="AD527" s="334"/>
      <c r="AE527" s="334"/>
      <c r="AF527" s="334"/>
      <c r="AG527" s="334"/>
      <c r="AH527" s="334"/>
      <c r="AI527" s="334"/>
    </row>
    <row r="528" spans="8:35">
      <c r="H528" s="334"/>
      <c r="I528" s="334"/>
      <c r="J528" s="334"/>
      <c r="K528" s="334"/>
      <c r="L528" s="335"/>
      <c r="M528" s="334"/>
      <c r="N528" s="334"/>
      <c r="O528" s="334"/>
      <c r="P528" s="334"/>
      <c r="Q528" s="328"/>
      <c r="R528" s="328"/>
      <c r="S528" s="334"/>
      <c r="T528" s="336"/>
      <c r="U528" s="336"/>
      <c r="V528" s="336"/>
      <c r="W528" s="334"/>
      <c r="X528" s="1163"/>
      <c r="Y528" s="334"/>
      <c r="Z528" s="334"/>
      <c r="AA528" s="334"/>
      <c r="AB528" s="334"/>
      <c r="AC528" s="334"/>
      <c r="AD528" s="334"/>
      <c r="AE528" s="334"/>
      <c r="AF528" s="334"/>
      <c r="AG528" s="334"/>
      <c r="AH528" s="334"/>
      <c r="AI528" s="334"/>
    </row>
    <row r="529" spans="8:35">
      <c r="H529" s="334"/>
      <c r="I529" s="334"/>
      <c r="J529" s="334"/>
      <c r="K529" s="334"/>
      <c r="L529" s="335"/>
      <c r="M529" s="334"/>
      <c r="N529" s="334"/>
      <c r="O529" s="334"/>
      <c r="P529" s="334"/>
      <c r="Q529" s="328"/>
      <c r="R529" s="328"/>
      <c r="S529" s="334"/>
      <c r="T529" s="336"/>
      <c r="U529" s="336"/>
      <c r="V529" s="336"/>
      <c r="W529" s="334"/>
      <c r="X529" s="1163"/>
      <c r="Y529" s="334"/>
      <c r="Z529" s="334"/>
      <c r="AA529" s="334"/>
      <c r="AB529" s="334"/>
      <c r="AC529" s="334"/>
      <c r="AD529" s="334"/>
      <c r="AE529" s="334"/>
      <c r="AF529" s="334"/>
      <c r="AG529" s="334"/>
      <c r="AH529" s="334"/>
      <c r="AI529" s="334"/>
    </row>
    <row r="530" spans="8:35">
      <c r="H530" s="334"/>
      <c r="I530" s="334"/>
      <c r="J530" s="334"/>
      <c r="K530" s="334"/>
      <c r="L530" s="335"/>
      <c r="M530" s="334"/>
      <c r="N530" s="334"/>
      <c r="O530" s="334"/>
      <c r="P530" s="334"/>
      <c r="Q530" s="328"/>
      <c r="R530" s="328"/>
      <c r="S530" s="334"/>
      <c r="T530" s="336"/>
      <c r="U530" s="336"/>
      <c r="V530" s="336"/>
      <c r="W530" s="334"/>
      <c r="X530" s="1163"/>
      <c r="Y530" s="334"/>
      <c r="Z530" s="334"/>
      <c r="AA530" s="334"/>
      <c r="AB530" s="334"/>
      <c r="AC530" s="334"/>
      <c r="AD530" s="334"/>
      <c r="AE530" s="334"/>
      <c r="AF530" s="334"/>
      <c r="AG530" s="334"/>
      <c r="AH530" s="334"/>
      <c r="AI530" s="334"/>
    </row>
    <row r="531" spans="8:35">
      <c r="H531" s="334"/>
      <c r="I531" s="334"/>
      <c r="J531" s="334"/>
      <c r="K531" s="334"/>
      <c r="L531" s="335"/>
      <c r="M531" s="334"/>
      <c r="N531" s="334"/>
      <c r="O531" s="334"/>
      <c r="P531" s="334"/>
      <c r="Q531" s="328"/>
      <c r="R531" s="328"/>
      <c r="S531" s="334"/>
      <c r="T531" s="336"/>
      <c r="U531" s="336"/>
      <c r="V531" s="336"/>
      <c r="W531" s="334"/>
      <c r="X531" s="1163"/>
      <c r="Y531" s="334"/>
      <c r="Z531" s="334"/>
      <c r="AA531" s="334"/>
      <c r="AB531" s="334"/>
      <c r="AC531" s="334"/>
      <c r="AD531" s="334"/>
      <c r="AE531" s="334"/>
      <c r="AF531" s="334"/>
      <c r="AG531" s="334"/>
      <c r="AH531" s="334"/>
      <c r="AI531" s="334"/>
    </row>
    <row r="532" spans="8:35">
      <c r="H532" s="334"/>
      <c r="I532" s="334"/>
      <c r="J532" s="334"/>
      <c r="K532" s="334"/>
      <c r="L532" s="335"/>
      <c r="M532" s="334"/>
      <c r="N532" s="334"/>
      <c r="O532" s="334"/>
      <c r="P532" s="334"/>
      <c r="Q532" s="328"/>
      <c r="R532" s="328"/>
      <c r="S532" s="334"/>
      <c r="T532" s="336"/>
      <c r="U532" s="336"/>
      <c r="V532" s="336"/>
      <c r="W532" s="334"/>
      <c r="X532" s="1163"/>
      <c r="Y532" s="334"/>
      <c r="Z532" s="334"/>
      <c r="AA532" s="334"/>
      <c r="AB532" s="334"/>
      <c r="AC532" s="334"/>
      <c r="AD532" s="334"/>
      <c r="AE532" s="334"/>
      <c r="AF532" s="334"/>
      <c r="AG532" s="334"/>
      <c r="AH532" s="334"/>
      <c r="AI532" s="334"/>
    </row>
    <row r="533" spans="8:35">
      <c r="H533" s="334"/>
      <c r="I533" s="334"/>
      <c r="J533" s="334"/>
      <c r="K533" s="334"/>
      <c r="L533" s="335"/>
      <c r="M533" s="334"/>
      <c r="N533" s="334"/>
      <c r="O533" s="334"/>
      <c r="P533" s="334"/>
      <c r="Q533" s="328"/>
      <c r="R533" s="328"/>
      <c r="S533" s="334"/>
      <c r="T533" s="336"/>
      <c r="U533" s="336"/>
      <c r="V533" s="336"/>
      <c r="W533" s="334"/>
      <c r="X533" s="1163"/>
      <c r="Y533" s="334"/>
      <c r="Z533" s="334"/>
      <c r="AA533" s="334"/>
      <c r="AB533" s="334"/>
      <c r="AC533" s="334"/>
      <c r="AD533" s="334"/>
      <c r="AE533" s="334"/>
      <c r="AF533" s="334"/>
      <c r="AG533" s="334"/>
      <c r="AH533" s="334"/>
      <c r="AI533" s="334"/>
    </row>
    <row r="534" spans="8:35">
      <c r="H534" s="334"/>
      <c r="I534" s="334"/>
      <c r="J534" s="334"/>
      <c r="K534" s="334"/>
      <c r="L534" s="335"/>
      <c r="M534" s="334"/>
      <c r="N534" s="334"/>
      <c r="O534" s="334"/>
      <c r="P534" s="334"/>
      <c r="Q534" s="328"/>
      <c r="R534" s="328"/>
      <c r="S534" s="334"/>
      <c r="T534" s="336"/>
      <c r="U534" s="336"/>
      <c r="V534" s="336"/>
      <c r="W534" s="334"/>
      <c r="X534" s="1163"/>
      <c r="Y534" s="334"/>
      <c r="Z534" s="334"/>
      <c r="AA534" s="334"/>
      <c r="AB534" s="334"/>
      <c r="AC534" s="334"/>
      <c r="AD534" s="334"/>
      <c r="AE534" s="334"/>
      <c r="AF534" s="334"/>
      <c r="AG534" s="334"/>
      <c r="AH534" s="334"/>
      <c r="AI534" s="334"/>
    </row>
    <row r="535" spans="8:35">
      <c r="H535" s="334"/>
      <c r="I535" s="334"/>
      <c r="J535" s="334"/>
      <c r="K535" s="334"/>
      <c r="L535" s="335"/>
      <c r="M535" s="334"/>
      <c r="N535" s="334"/>
      <c r="O535" s="334"/>
      <c r="P535" s="334"/>
      <c r="Q535" s="328"/>
      <c r="R535" s="328"/>
      <c r="S535" s="334"/>
      <c r="T535" s="336"/>
      <c r="U535" s="336"/>
      <c r="V535" s="336"/>
      <c r="W535" s="334"/>
      <c r="X535" s="1163"/>
      <c r="Y535" s="334"/>
      <c r="Z535" s="334"/>
      <c r="AA535" s="334"/>
      <c r="AB535" s="334"/>
      <c r="AC535" s="334"/>
      <c r="AD535" s="334"/>
      <c r="AE535" s="334"/>
      <c r="AF535" s="334"/>
      <c r="AG535" s="334"/>
      <c r="AH535" s="334"/>
      <c r="AI535" s="334"/>
    </row>
    <row r="536" spans="8:35">
      <c r="H536" s="334"/>
      <c r="I536" s="334"/>
      <c r="J536" s="334"/>
      <c r="K536" s="334"/>
      <c r="L536" s="335"/>
      <c r="M536" s="334"/>
      <c r="N536" s="334"/>
      <c r="O536" s="334"/>
      <c r="P536" s="334"/>
      <c r="Q536" s="328"/>
      <c r="R536" s="328"/>
      <c r="S536" s="334"/>
      <c r="T536" s="336"/>
      <c r="U536" s="336"/>
      <c r="V536" s="336"/>
      <c r="W536" s="334"/>
      <c r="X536" s="1163"/>
      <c r="Y536" s="334"/>
      <c r="Z536" s="334"/>
      <c r="AA536" s="334"/>
      <c r="AB536" s="334"/>
      <c r="AC536" s="334"/>
      <c r="AD536" s="334"/>
      <c r="AE536" s="334"/>
      <c r="AF536" s="334"/>
      <c r="AG536" s="334"/>
      <c r="AH536" s="334"/>
      <c r="AI536" s="334"/>
    </row>
    <row r="537" spans="8:35">
      <c r="H537" s="334"/>
      <c r="I537" s="334"/>
      <c r="J537" s="334"/>
      <c r="K537" s="334"/>
      <c r="L537" s="335"/>
      <c r="M537" s="334"/>
      <c r="N537" s="334"/>
      <c r="O537" s="334"/>
      <c r="P537" s="334"/>
      <c r="Q537" s="328"/>
      <c r="R537" s="328"/>
      <c r="S537" s="334"/>
      <c r="T537" s="336"/>
      <c r="U537" s="336"/>
      <c r="V537" s="336"/>
      <c r="W537" s="334"/>
      <c r="X537" s="1163"/>
      <c r="Y537" s="334"/>
      <c r="Z537" s="334"/>
      <c r="AA537" s="334"/>
      <c r="AB537" s="334"/>
      <c r="AC537" s="334"/>
      <c r="AD537" s="334"/>
      <c r="AE537" s="334"/>
      <c r="AF537" s="334"/>
      <c r="AG537" s="334"/>
      <c r="AH537" s="334"/>
      <c r="AI537" s="334"/>
    </row>
    <row r="538" spans="8:35">
      <c r="H538" s="334"/>
      <c r="I538" s="334"/>
      <c r="J538" s="334"/>
      <c r="K538" s="334"/>
      <c r="L538" s="335"/>
      <c r="M538" s="334"/>
      <c r="N538" s="334"/>
      <c r="O538" s="334"/>
      <c r="P538" s="334"/>
      <c r="Q538" s="328"/>
      <c r="R538" s="328"/>
      <c r="S538" s="334"/>
      <c r="T538" s="336"/>
      <c r="U538" s="336"/>
      <c r="V538" s="336"/>
      <c r="W538" s="334"/>
      <c r="X538" s="1163"/>
      <c r="Y538" s="334"/>
      <c r="Z538" s="334"/>
      <c r="AA538" s="334"/>
      <c r="AB538" s="334"/>
      <c r="AC538" s="334"/>
      <c r="AD538" s="334"/>
      <c r="AE538" s="334"/>
      <c r="AF538" s="334"/>
      <c r="AG538" s="334"/>
      <c r="AH538" s="334"/>
      <c r="AI538" s="334"/>
    </row>
    <row r="539" spans="8:35">
      <c r="H539" s="334"/>
      <c r="I539" s="334"/>
      <c r="J539" s="334"/>
      <c r="K539" s="334"/>
      <c r="L539" s="335"/>
      <c r="M539" s="334"/>
      <c r="N539" s="334"/>
      <c r="O539" s="334"/>
      <c r="P539" s="334"/>
      <c r="Q539" s="328"/>
      <c r="R539" s="328"/>
      <c r="S539" s="334"/>
      <c r="T539" s="336"/>
      <c r="U539" s="336"/>
      <c r="V539" s="336"/>
      <c r="W539" s="334"/>
      <c r="X539" s="1163"/>
      <c r="Y539" s="334"/>
      <c r="Z539" s="334"/>
      <c r="AA539" s="334"/>
      <c r="AB539" s="334"/>
      <c r="AC539" s="334"/>
      <c r="AD539" s="334"/>
      <c r="AE539" s="334"/>
      <c r="AF539" s="334"/>
      <c r="AG539" s="334"/>
      <c r="AH539" s="334"/>
      <c r="AI539" s="334"/>
    </row>
    <row r="540" spans="8:35">
      <c r="H540" s="334"/>
      <c r="I540" s="334"/>
      <c r="J540" s="334"/>
      <c r="K540" s="334"/>
      <c r="L540" s="335"/>
      <c r="M540" s="334"/>
      <c r="N540" s="334"/>
      <c r="O540" s="334"/>
      <c r="P540" s="334"/>
      <c r="Q540" s="328"/>
      <c r="R540" s="328"/>
      <c r="S540" s="334"/>
      <c r="T540" s="336"/>
      <c r="U540" s="336"/>
      <c r="V540" s="336"/>
      <c r="W540" s="334"/>
      <c r="X540" s="1163"/>
      <c r="Y540" s="334"/>
      <c r="Z540" s="334"/>
      <c r="AA540" s="334"/>
      <c r="AB540" s="334"/>
      <c r="AC540" s="334"/>
      <c r="AD540" s="334"/>
      <c r="AE540" s="334"/>
      <c r="AF540" s="334"/>
      <c r="AG540" s="334"/>
      <c r="AH540" s="334"/>
      <c r="AI540" s="334"/>
    </row>
    <row r="541" spans="8:35">
      <c r="H541" s="334"/>
      <c r="I541" s="334"/>
      <c r="J541" s="334"/>
      <c r="K541" s="334"/>
      <c r="L541" s="335"/>
      <c r="M541" s="334"/>
      <c r="N541" s="334"/>
      <c r="O541" s="334"/>
      <c r="P541" s="334"/>
      <c r="Q541" s="328"/>
      <c r="R541" s="328"/>
      <c r="S541" s="334"/>
      <c r="T541" s="336"/>
      <c r="U541" s="336"/>
      <c r="V541" s="336"/>
      <c r="W541" s="334"/>
      <c r="X541" s="1163"/>
      <c r="Y541" s="334"/>
      <c r="Z541" s="334"/>
      <c r="AA541" s="334"/>
      <c r="AB541" s="334"/>
      <c r="AC541" s="334"/>
      <c r="AD541" s="334"/>
      <c r="AE541" s="334"/>
      <c r="AF541" s="334"/>
      <c r="AG541" s="334"/>
      <c r="AH541" s="334"/>
      <c r="AI541" s="334"/>
    </row>
    <row r="542" spans="8:35">
      <c r="H542" s="334"/>
      <c r="I542" s="334"/>
      <c r="J542" s="334"/>
      <c r="K542" s="334"/>
      <c r="L542" s="335"/>
      <c r="M542" s="334"/>
      <c r="N542" s="334"/>
      <c r="O542" s="334"/>
      <c r="P542" s="334"/>
      <c r="Q542" s="328"/>
      <c r="R542" s="328"/>
      <c r="S542" s="334"/>
      <c r="T542" s="336"/>
      <c r="U542" s="336"/>
      <c r="V542" s="336"/>
      <c r="W542" s="334"/>
      <c r="X542" s="1163"/>
      <c r="Y542" s="334"/>
      <c r="Z542" s="334"/>
      <c r="AA542" s="334"/>
      <c r="AB542" s="334"/>
      <c r="AC542" s="334"/>
      <c r="AD542" s="334"/>
      <c r="AE542" s="334"/>
      <c r="AF542" s="334"/>
      <c r="AG542" s="334"/>
      <c r="AH542" s="334"/>
      <c r="AI542" s="334"/>
    </row>
    <row r="543" spans="8:35">
      <c r="H543" s="334"/>
      <c r="I543" s="334"/>
      <c r="J543" s="334"/>
      <c r="K543" s="334"/>
      <c r="L543" s="335"/>
      <c r="M543" s="334"/>
      <c r="N543" s="334"/>
      <c r="O543" s="334"/>
      <c r="P543" s="334"/>
      <c r="Q543" s="328"/>
      <c r="R543" s="328"/>
      <c r="S543" s="334"/>
      <c r="T543" s="336"/>
      <c r="U543" s="336"/>
      <c r="V543" s="336"/>
      <c r="W543" s="334"/>
      <c r="X543" s="1163"/>
      <c r="Y543" s="334"/>
      <c r="Z543" s="334"/>
      <c r="AA543" s="334"/>
      <c r="AB543" s="334"/>
      <c r="AC543" s="334"/>
      <c r="AD543" s="334"/>
      <c r="AE543" s="334"/>
      <c r="AF543" s="334"/>
      <c r="AG543" s="334"/>
      <c r="AH543" s="334"/>
      <c r="AI543" s="334"/>
    </row>
    <row r="544" spans="8:35">
      <c r="H544" s="334"/>
      <c r="I544" s="334"/>
      <c r="J544" s="334"/>
      <c r="K544" s="334"/>
      <c r="L544" s="335"/>
      <c r="M544" s="334"/>
      <c r="N544" s="334"/>
      <c r="O544" s="334"/>
      <c r="P544" s="334"/>
      <c r="Q544" s="328"/>
      <c r="R544" s="328"/>
      <c r="S544" s="334"/>
      <c r="T544" s="336"/>
      <c r="U544" s="336"/>
      <c r="V544" s="336"/>
      <c r="W544" s="334"/>
      <c r="X544" s="1163"/>
      <c r="Y544" s="334"/>
      <c r="Z544" s="334"/>
      <c r="AA544" s="334"/>
      <c r="AB544" s="334"/>
      <c r="AC544" s="334"/>
      <c r="AD544" s="334"/>
      <c r="AE544" s="334"/>
      <c r="AF544" s="334"/>
      <c r="AG544" s="334"/>
      <c r="AH544" s="334"/>
      <c r="AI544" s="334"/>
    </row>
    <row r="545" spans="8:35">
      <c r="H545" s="334"/>
      <c r="I545" s="334"/>
      <c r="J545" s="334"/>
      <c r="K545" s="334"/>
      <c r="L545" s="335"/>
      <c r="M545" s="334"/>
      <c r="N545" s="334"/>
      <c r="O545" s="334"/>
      <c r="P545" s="334"/>
      <c r="Q545" s="328"/>
      <c r="R545" s="328"/>
      <c r="S545" s="334"/>
      <c r="T545" s="336"/>
      <c r="U545" s="336"/>
      <c r="V545" s="336"/>
      <c r="W545" s="334"/>
      <c r="X545" s="1163"/>
      <c r="Y545" s="334"/>
      <c r="Z545" s="334"/>
      <c r="AA545" s="334"/>
      <c r="AB545" s="334"/>
      <c r="AC545" s="334"/>
      <c r="AD545" s="334"/>
      <c r="AE545" s="334"/>
      <c r="AF545" s="334"/>
      <c r="AG545" s="334"/>
      <c r="AH545" s="334"/>
      <c r="AI545" s="334"/>
    </row>
    <row r="546" spans="8:35">
      <c r="H546" s="334"/>
      <c r="I546" s="334"/>
      <c r="J546" s="334"/>
      <c r="K546" s="334"/>
      <c r="L546" s="335"/>
      <c r="M546" s="334"/>
      <c r="N546" s="334"/>
      <c r="O546" s="334"/>
      <c r="P546" s="334"/>
      <c r="Q546" s="328"/>
      <c r="R546" s="328"/>
      <c r="S546" s="334"/>
      <c r="T546" s="336"/>
      <c r="U546" s="336"/>
      <c r="V546" s="336"/>
      <c r="W546" s="334"/>
      <c r="X546" s="1163"/>
      <c r="Y546" s="334"/>
      <c r="Z546" s="334"/>
      <c r="AA546" s="334"/>
      <c r="AB546" s="334"/>
      <c r="AC546" s="334"/>
      <c r="AD546" s="334"/>
      <c r="AE546" s="334"/>
      <c r="AF546" s="334"/>
      <c r="AG546" s="334"/>
      <c r="AH546" s="334"/>
      <c r="AI546" s="334"/>
    </row>
    <row r="547" spans="8:35">
      <c r="H547" s="334"/>
      <c r="I547" s="334"/>
      <c r="J547" s="334"/>
      <c r="K547" s="334"/>
      <c r="L547" s="335"/>
      <c r="M547" s="334"/>
      <c r="N547" s="334"/>
      <c r="O547" s="334"/>
      <c r="P547" s="334"/>
      <c r="Q547" s="328"/>
      <c r="R547" s="328"/>
      <c r="S547" s="334"/>
      <c r="T547" s="336"/>
      <c r="U547" s="336"/>
      <c r="V547" s="336"/>
      <c r="W547" s="334"/>
      <c r="X547" s="1163"/>
      <c r="Y547" s="334"/>
      <c r="Z547" s="334"/>
      <c r="AA547" s="334"/>
      <c r="AB547" s="334"/>
      <c r="AC547" s="334"/>
      <c r="AD547" s="334"/>
      <c r="AE547" s="334"/>
      <c r="AF547" s="334"/>
      <c r="AG547" s="334"/>
      <c r="AH547" s="334"/>
      <c r="AI547" s="334"/>
    </row>
    <row r="548" spans="8:35">
      <c r="H548" s="334"/>
      <c r="I548" s="334"/>
      <c r="J548" s="334"/>
      <c r="K548" s="334"/>
      <c r="L548" s="335"/>
      <c r="M548" s="334"/>
      <c r="N548" s="334"/>
      <c r="O548" s="334"/>
      <c r="P548" s="334"/>
      <c r="Q548" s="328"/>
      <c r="R548" s="328"/>
      <c r="S548" s="334"/>
      <c r="T548" s="336"/>
      <c r="U548" s="336"/>
      <c r="V548" s="336"/>
      <c r="W548" s="334"/>
      <c r="X548" s="1163"/>
      <c r="Y548" s="334"/>
      <c r="Z548" s="334"/>
      <c r="AA548" s="334"/>
      <c r="AB548" s="334"/>
      <c r="AC548" s="334"/>
      <c r="AD548" s="334"/>
      <c r="AE548" s="334"/>
      <c r="AF548" s="334"/>
      <c r="AG548" s="334"/>
      <c r="AH548" s="334"/>
      <c r="AI548" s="334"/>
    </row>
    <row r="549" spans="8:35">
      <c r="H549" s="334"/>
      <c r="I549" s="334"/>
      <c r="J549" s="334"/>
      <c r="K549" s="334"/>
      <c r="L549" s="335"/>
      <c r="M549" s="334"/>
      <c r="N549" s="334"/>
      <c r="O549" s="334"/>
      <c r="P549" s="334"/>
      <c r="Q549" s="328"/>
      <c r="R549" s="328"/>
      <c r="S549" s="334"/>
      <c r="T549" s="336"/>
      <c r="U549" s="336"/>
      <c r="V549" s="336"/>
      <c r="W549" s="334"/>
      <c r="X549" s="1163"/>
      <c r="Y549" s="334"/>
      <c r="Z549" s="334"/>
      <c r="AA549" s="334"/>
      <c r="AB549" s="334"/>
      <c r="AC549" s="334"/>
      <c r="AD549" s="334"/>
      <c r="AE549" s="334"/>
      <c r="AF549" s="334"/>
      <c r="AG549" s="334"/>
      <c r="AH549" s="334"/>
      <c r="AI549" s="334"/>
    </row>
    <row r="550" spans="8:35">
      <c r="H550" s="334"/>
      <c r="I550" s="334"/>
      <c r="J550" s="334"/>
      <c r="K550" s="334"/>
      <c r="L550" s="335"/>
      <c r="M550" s="334"/>
      <c r="N550" s="334"/>
      <c r="O550" s="334"/>
      <c r="P550" s="334"/>
      <c r="Q550" s="328"/>
      <c r="R550" s="328"/>
      <c r="S550" s="334"/>
      <c r="T550" s="336"/>
      <c r="U550" s="336"/>
      <c r="V550" s="336"/>
      <c r="W550" s="334"/>
      <c r="X550" s="1163"/>
      <c r="Y550" s="334"/>
      <c r="Z550" s="334"/>
      <c r="AA550" s="334"/>
      <c r="AB550" s="334"/>
      <c r="AC550" s="334"/>
      <c r="AD550" s="334"/>
      <c r="AE550" s="334"/>
      <c r="AF550" s="334"/>
      <c r="AG550" s="334"/>
      <c r="AH550" s="334"/>
      <c r="AI550" s="334"/>
    </row>
    <row r="551" spans="8:35">
      <c r="H551" s="334"/>
      <c r="I551" s="334"/>
      <c r="J551" s="334"/>
      <c r="K551" s="334"/>
      <c r="L551" s="335"/>
      <c r="M551" s="334"/>
      <c r="N551" s="334"/>
      <c r="O551" s="334"/>
      <c r="P551" s="334"/>
      <c r="Q551" s="328"/>
      <c r="R551" s="328"/>
      <c r="S551" s="334"/>
      <c r="T551" s="336"/>
      <c r="U551" s="336"/>
      <c r="V551" s="336"/>
      <c r="W551" s="334"/>
      <c r="X551" s="1163"/>
      <c r="Y551" s="334"/>
      <c r="Z551" s="334"/>
      <c r="AA551" s="334"/>
      <c r="AB551" s="334"/>
      <c r="AC551" s="334"/>
      <c r="AD551" s="334"/>
      <c r="AE551" s="334"/>
      <c r="AF551" s="334"/>
      <c r="AG551" s="334"/>
      <c r="AH551" s="334"/>
      <c r="AI551" s="334"/>
    </row>
    <row r="552" spans="8:35">
      <c r="H552" s="334"/>
      <c r="I552" s="334"/>
      <c r="J552" s="334"/>
      <c r="K552" s="334"/>
      <c r="L552" s="335"/>
      <c r="M552" s="334"/>
      <c r="N552" s="334"/>
      <c r="O552" s="334"/>
      <c r="P552" s="334"/>
      <c r="Q552" s="328"/>
      <c r="R552" s="328"/>
      <c r="S552" s="334"/>
      <c r="T552" s="336"/>
      <c r="U552" s="336"/>
      <c r="V552" s="336"/>
      <c r="W552" s="334"/>
      <c r="X552" s="1163"/>
      <c r="Y552" s="334"/>
      <c r="Z552" s="334"/>
      <c r="AA552" s="334"/>
      <c r="AB552" s="334"/>
      <c r="AC552" s="334"/>
      <c r="AD552" s="334"/>
      <c r="AE552" s="334"/>
      <c r="AF552" s="334"/>
      <c r="AG552" s="334"/>
      <c r="AH552" s="334"/>
      <c r="AI552" s="334"/>
    </row>
    <row r="553" spans="8:35">
      <c r="H553" s="334"/>
      <c r="I553" s="334"/>
      <c r="J553" s="334"/>
      <c r="K553" s="334"/>
      <c r="L553" s="335"/>
      <c r="M553" s="334"/>
      <c r="N553" s="334"/>
      <c r="O553" s="334"/>
      <c r="P553" s="334"/>
      <c r="Q553" s="328"/>
      <c r="R553" s="328"/>
      <c r="S553" s="334"/>
      <c r="T553" s="336"/>
      <c r="U553" s="336"/>
      <c r="V553" s="336"/>
      <c r="W553" s="334"/>
      <c r="X553" s="1163"/>
      <c r="Y553" s="334"/>
      <c r="Z553" s="334"/>
      <c r="AA553" s="334"/>
      <c r="AB553" s="334"/>
      <c r="AC553" s="334"/>
      <c r="AD553" s="334"/>
      <c r="AE553" s="334"/>
      <c r="AF553" s="334"/>
      <c r="AG553" s="334"/>
      <c r="AH553" s="334"/>
      <c r="AI553" s="334"/>
    </row>
    <row r="554" spans="8:35">
      <c r="H554" s="334"/>
      <c r="I554" s="334"/>
      <c r="J554" s="334"/>
      <c r="K554" s="334"/>
      <c r="L554" s="335"/>
      <c r="M554" s="334"/>
      <c r="N554" s="334"/>
      <c r="O554" s="334"/>
      <c r="P554" s="334"/>
      <c r="Q554" s="328"/>
      <c r="R554" s="328"/>
      <c r="S554" s="334"/>
      <c r="T554" s="336"/>
      <c r="U554" s="336"/>
      <c r="V554" s="336"/>
      <c r="W554" s="334"/>
      <c r="X554" s="1163"/>
      <c r="Y554" s="334"/>
      <c r="Z554" s="334"/>
      <c r="AA554" s="334"/>
      <c r="AB554" s="334"/>
      <c r="AC554" s="334"/>
      <c r="AD554" s="334"/>
      <c r="AE554" s="334"/>
      <c r="AF554" s="334"/>
      <c r="AG554" s="334"/>
      <c r="AH554" s="334"/>
      <c r="AI554" s="334"/>
    </row>
    <row r="555" spans="8:35">
      <c r="H555" s="334"/>
      <c r="I555" s="334"/>
      <c r="J555" s="334"/>
      <c r="K555" s="334"/>
      <c r="L555" s="335"/>
      <c r="M555" s="334"/>
      <c r="N555" s="334"/>
      <c r="O555" s="334"/>
      <c r="P555" s="334"/>
      <c r="Q555" s="328"/>
      <c r="R555" s="328"/>
      <c r="S555" s="334"/>
      <c r="T555" s="336"/>
      <c r="U555" s="336"/>
      <c r="V555" s="336"/>
      <c r="W555" s="334"/>
      <c r="X555" s="1163"/>
      <c r="Y555" s="334"/>
      <c r="Z555" s="334"/>
      <c r="AA555" s="334"/>
      <c r="AB555" s="334"/>
      <c r="AC555" s="334"/>
      <c r="AD555" s="334"/>
      <c r="AE555" s="334"/>
      <c r="AF555" s="334"/>
      <c r="AG555" s="334"/>
      <c r="AH555" s="334"/>
      <c r="AI555" s="334"/>
    </row>
    <row r="556" spans="8:35">
      <c r="H556" s="334"/>
      <c r="I556" s="334"/>
      <c r="J556" s="334"/>
      <c r="K556" s="334"/>
      <c r="L556" s="335"/>
      <c r="M556" s="334"/>
      <c r="N556" s="334"/>
      <c r="O556" s="334"/>
      <c r="P556" s="334"/>
      <c r="Q556" s="328"/>
      <c r="R556" s="328"/>
      <c r="S556" s="334"/>
      <c r="T556" s="336"/>
      <c r="U556" s="336"/>
      <c r="V556" s="336"/>
      <c r="W556" s="334"/>
      <c r="X556" s="1163"/>
      <c r="Y556" s="334"/>
      <c r="Z556" s="334"/>
      <c r="AA556" s="334"/>
      <c r="AB556" s="334"/>
      <c r="AC556" s="334"/>
      <c r="AD556" s="334"/>
      <c r="AE556" s="334"/>
      <c r="AF556" s="334"/>
      <c r="AG556" s="334"/>
      <c r="AH556" s="334"/>
      <c r="AI556" s="334"/>
    </row>
    <row r="557" spans="8:35">
      <c r="H557" s="334"/>
      <c r="I557" s="334"/>
      <c r="J557" s="334"/>
      <c r="K557" s="334"/>
      <c r="L557" s="335"/>
      <c r="M557" s="334"/>
      <c r="N557" s="334"/>
      <c r="O557" s="334"/>
      <c r="P557" s="334"/>
      <c r="Q557" s="328"/>
      <c r="R557" s="328"/>
      <c r="S557" s="334"/>
      <c r="T557" s="336"/>
      <c r="U557" s="336"/>
      <c r="V557" s="336"/>
      <c r="W557" s="334"/>
      <c r="X557" s="1163"/>
      <c r="Y557" s="334"/>
      <c r="Z557" s="334"/>
      <c r="AA557" s="334"/>
      <c r="AB557" s="334"/>
      <c r="AC557" s="334"/>
      <c r="AD557" s="334"/>
      <c r="AE557" s="334"/>
      <c r="AF557" s="334"/>
      <c r="AG557" s="334"/>
      <c r="AH557" s="334"/>
      <c r="AI557" s="334"/>
    </row>
    <row r="558" spans="8:35">
      <c r="H558" s="334"/>
      <c r="I558" s="334"/>
      <c r="J558" s="334"/>
      <c r="K558" s="334"/>
      <c r="L558" s="335"/>
      <c r="M558" s="334"/>
      <c r="N558" s="334"/>
      <c r="O558" s="334"/>
      <c r="P558" s="334"/>
      <c r="Q558" s="328"/>
      <c r="R558" s="328"/>
      <c r="S558" s="334"/>
      <c r="T558" s="336"/>
      <c r="U558" s="336"/>
      <c r="V558" s="336"/>
      <c r="W558" s="334"/>
      <c r="X558" s="1163"/>
      <c r="Y558" s="334"/>
      <c r="Z558" s="334"/>
      <c r="AA558" s="334"/>
      <c r="AB558" s="334"/>
      <c r="AC558" s="334"/>
      <c r="AD558" s="334"/>
      <c r="AE558" s="334"/>
      <c r="AF558" s="334"/>
      <c r="AG558" s="334"/>
      <c r="AH558" s="334"/>
      <c r="AI558" s="334"/>
    </row>
    <row r="559" spans="8:35">
      <c r="H559" s="334"/>
      <c r="I559" s="334"/>
      <c r="J559" s="334"/>
      <c r="K559" s="334"/>
      <c r="L559" s="335"/>
      <c r="M559" s="334"/>
      <c r="N559" s="334"/>
      <c r="O559" s="334"/>
      <c r="P559" s="334"/>
      <c r="Q559" s="328"/>
      <c r="R559" s="328"/>
      <c r="S559" s="334"/>
      <c r="T559" s="336"/>
      <c r="U559" s="336"/>
      <c r="V559" s="336"/>
      <c r="W559" s="334"/>
      <c r="X559" s="1163"/>
      <c r="Y559" s="334"/>
      <c r="Z559" s="334"/>
      <c r="AA559" s="334"/>
      <c r="AB559" s="334"/>
      <c r="AC559" s="334"/>
      <c r="AD559" s="334"/>
      <c r="AE559" s="334"/>
      <c r="AF559" s="334"/>
      <c r="AG559" s="334"/>
      <c r="AH559" s="334"/>
      <c r="AI559" s="334"/>
    </row>
    <row r="560" spans="8:35">
      <c r="H560" s="334"/>
      <c r="I560" s="334"/>
      <c r="J560" s="334"/>
      <c r="K560" s="334"/>
      <c r="L560" s="335"/>
      <c r="M560" s="334"/>
      <c r="N560" s="334"/>
      <c r="O560" s="334"/>
      <c r="P560" s="334"/>
      <c r="Q560" s="328"/>
      <c r="R560" s="328"/>
      <c r="S560" s="334"/>
      <c r="T560" s="336"/>
      <c r="U560" s="336"/>
      <c r="V560" s="336"/>
      <c r="W560" s="334"/>
      <c r="X560" s="1163"/>
      <c r="Y560" s="334"/>
      <c r="Z560" s="334"/>
      <c r="AA560" s="334"/>
      <c r="AB560" s="334"/>
      <c r="AC560" s="334"/>
      <c r="AD560" s="334"/>
      <c r="AE560" s="334"/>
      <c r="AF560" s="334"/>
      <c r="AG560" s="334"/>
      <c r="AH560" s="334"/>
      <c r="AI560" s="334"/>
    </row>
    <row r="561" spans="8:35">
      <c r="H561" s="334"/>
      <c r="I561" s="334"/>
      <c r="J561" s="334"/>
      <c r="K561" s="334"/>
      <c r="L561" s="335"/>
      <c r="M561" s="334"/>
      <c r="N561" s="334"/>
      <c r="O561" s="334"/>
      <c r="P561" s="334"/>
      <c r="Q561" s="328"/>
      <c r="R561" s="328"/>
      <c r="S561" s="334"/>
      <c r="T561" s="336"/>
      <c r="U561" s="336"/>
      <c r="V561" s="336"/>
      <c r="W561" s="334"/>
      <c r="X561" s="1163"/>
      <c r="Y561" s="334"/>
      <c r="Z561" s="334"/>
      <c r="AA561" s="334"/>
      <c r="AB561" s="334"/>
      <c r="AC561" s="334"/>
      <c r="AD561" s="334"/>
      <c r="AE561" s="334"/>
      <c r="AF561" s="334"/>
      <c r="AG561" s="334"/>
      <c r="AH561" s="334"/>
      <c r="AI561" s="334"/>
    </row>
    <row r="562" spans="8:35">
      <c r="H562" s="334"/>
      <c r="I562" s="334"/>
      <c r="J562" s="334"/>
      <c r="K562" s="334"/>
      <c r="L562" s="335"/>
      <c r="M562" s="334"/>
      <c r="N562" s="334"/>
      <c r="O562" s="334"/>
      <c r="P562" s="334"/>
      <c r="Q562" s="328"/>
      <c r="R562" s="328"/>
      <c r="S562" s="334"/>
      <c r="T562" s="336"/>
      <c r="U562" s="336"/>
      <c r="V562" s="336"/>
      <c r="W562" s="334"/>
      <c r="X562" s="1163"/>
      <c r="Y562" s="334"/>
      <c r="Z562" s="334"/>
      <c r="AA562" s="334"/>
      <c r="AB562" s="334"/>
      <c r="AC562" s="334"/>
      <c r="AD562" s="334"/>
      <c r="AE562" s="334"/>
      <c r="AF562" s="334"/>
      <c r="AG562" s="334"/>
      <c r="AH562" s="334"/>
      <c r="AI562" s="334"/>
    </row>
    <row r="563" spans="8:35">
      <c r="H563" s="334"/>
      <c r="I563" s="334"/>
      <c r="J563" s="334"/>
      <c r="K563" s="334"/>
      <c r="L563" s="335"/>
      <c r="M563" s="334"/>
      <c r="N563" s="334"/>
      <c r="O563" s="334"/>
      <c r="P563" s="334"/>
      <c r="Q563" s="328"/>
      <c r="R563" s="328"/>
      <c r="S563" s="334"/>
      <c r="T563" s="336"/>
      <c r="U563" s="336"/>
      <c r="V563" s="336"/>
      <c r="W563" s="334"/>
      <c r="X563" s="1163"/>
      <c r="Y563" s="334"/>
      <c r="Z563" s="334"/>
      <c r="AA563" s="334"/>
      <c r="AB563" s="334"/>
      <c r="AC563" s="334"/>
      <c r="AD563" s="334"/>
      <c r="AE563" s="334"/>
      <c r="AF563" s="334"/>
      <c r="AG563" s="334"/>
      <c r="AH563" s="334"/>
      <c r="AI563" s="334"/>
    </row>
    <row r="564" spans="8:35">
      <c r="H564" s="334"/>
      <c r="I564" s="334"/>
      <c r="J564" s="334"/>
      <c r="K564" s="334"/>
      <c r="L564" s="335"/>
      <c r="M564" s="334"/>
      <c r="N564" s="334"/>
      <c r="O564" s="334"/>
      <c r="P564" s="334"/>
      <c r="Q564" s="328"/>
      <c r="R564" s="328"/>
      <c r="S564" s="334"/>
      <c r="T564" s="336"/>
      <c r="U564" s="336"/>
      <c r="V564" s="336"/>
      <c r="W564" s="334"/>
      <c r="X564" s="1163"/>
      <c r="Y564" s="334"/>
      <c r="Z564" s="334"/>
      <c r="AA564" s="334"/>
      <c r="AB564" s="334"/>
      <c r="AC564" s="334"/>
      <c r="AD564" s="334"/>
      <c r="AE564" s="334"/>
      <c r="AF564" s="334"/>
      <c r="AG564" s="334"/>
      <c r="AH564" s="334"/>
      <c r="AI564" s="334"/>
    </row>
    <row r="565" spans="8:35">
      <c r="H565" s="334"/>
      <c r="I565" s="334"/>
      <c r="J565" s="334"/>
      <c r="K565" s="334"/>
      <c r="L565" s="335"/>
      <c r="M565" s="334"/>
      <c r="N565" s="334"/>
      <c r="O565" s="334"/>
      <c r="P565" s="334"/>
      <c r="Q565" s="328"/>
      <c r="R565" s="328"/>
      <c r="S565" s="334"/>
      <c r="T565" s="336"/>
      <c r="U565" s="336"/>
      <c r="V565" s="336"/>
      <c r="W565" s="334"/>
      <c r="X565" s="1163"/>
      <c r="Y565" s="334"/>
      <c r="Z565" s="334"/>
      <c r="AA565" s="334"/>
      <c r="AB565" s="334"/>
      <c r="AC565" s="334"/>
      <c r="AD565" s="334"/>
      <c r="AE565" s="334"/>
      <c r="AF565" s="334"/>
      <c r="AG565" s="334"/>
      <c r="AH565" s="334"/>
      <c r="AI565" s="334"/>
    </row>
    <row r="566" spans="8:35">
      <c r="H566" s="334"/>
      <c r="I566" s="334"/>
      <c r="J566" s="334"/>
      <c r="K566" s="334"/>
      <c r="L566" s="335"/>
      <c r="M566" s="334"/>
      <c r="N566" s="334"/>
      <c r="O566" s="334"/>
      <c r="P566" s="334"/>
      <c r="Q566" s="328"/>
      <c r="R566" s="328"/>
      <c r="S566" s="334"/>
      <c r="T566" s="336"/>
      <c r="U566" s="336"/>
      <c r="V566" s="336"/>
      <c r="W566" s="334"/>
      <c r="X566" s="1163"/>
      <c r="Y566" s="334"/>
      <c r="Z566" s="334"/>
      <c r="AA566" s="334"/>
      <c r="AB566" s="334"/>
      <c r="AC566" s="334"/>
      <c r="AD566" s="334"/>
      <c r="AE566" s="334"/>
      <c r="AF566" s="334"/>
      <c r="AG566" s="334"/>
      <c r="AH566" s="334"/>
      <c r="AI566" s="334"/>
    </row>
    <row r="567" spans="8:35">
      <c r="H567" s="334"/>
      <c r="I567" s="334"/>
      <c r="J567" s="334"/>
      <c r="K567" s="334"/>
      <c r="L567" s="335"/>
      <c r="M567" s="334"/>
      <c r="N567" s="334"/>
      <c r="O567" s="334"/>
      <c r="P567" s="334"/>
      <c r="Q567" s="328"/>
      <c r="R567" s="328"/>
      <c r="S567" s="334"/>
      <c r="T567" s="336"/>
      <c r="U567" s="336"/>
      <c r="V567" s="336"/>
      <c r="W567" s="334"/>
      <c r="X567" s="1163"/>
      <c r="Y567" s="334"/>
      <c r="Z567" s="334"/>
      <c r="AA567" s="334"/>
      <c r="AB567" s="334"/>
      <c r="AC567" s="334"/>
      <c r="AD567" s="334"/>
      <c r="AE567" s="334"/>
      <c r="AF567" s="334"/>
      <c r="AG567" s="334"/>
      <c r="AH567" s="334"/>
      <c r="AI567" s="334"/>
    </row>
    <row r="568" spans="8:35">
      <c r="H568" s="334"/>
      <c r="I568" s="334"/>
      <c r="J568" s="334"/>
      <c r="K568" s="334"/>
      <c r="L568" s="335"/>
      <c r="M568" s="334"/>
      <c r="N568" s="334"/>
      <c r="O568" s="334"/>
      <c r="P568" s="334"/>
      <c r="Q568" s="328"/>
      <c r="R568" s="328"/>
      <c r="S568" s="334"/>
      <c r="T568" s="336"/>
      <c r="U568" s="336"/>
      <c r="V568" s="336"/>
      <c r="W568" s="334"/>
      <c r="X568" s="1163"/>
      <c r="Y568" s="334"/>
      <c r="Z568" s="334"/>
      <c r="AA568" s="334"/>
      <c r="AB568" s="334"/>
      <c r="AC568" s="334"/>
      <c r="AD568" s="334"/>
      <c r="AE568" s="334"/>
      <c r="AF568" s="334"/>
      <c r="AG568" s="334"/>
      <c r="AH568" s="334"/>
      <c r="AI568" s="334"/>
    </row>
    <row r="569" spans="8:35">
      <c r="H569" s="334"/>
      <c r="I569" s="334"/>
      <c r="J569" s="334"/>
      <c r="K569" s="334"/>
      <c r="L569" s="335"/>
      <c r="M569" s="334"/>
      <c r="N569" s="334"/>
      <c r="O569" s="334"/>
      <c r="P569" s="334"/>
      <c r="Q569" s="328"/>
      <c r="R569" s="328"/>
      <c r="S569" s="334"/>
      <c r="T569" s="336"/>
      <c r="U569" s="336"/>
      <c r="V569" s="336"/>
      <c r="W569" s="334"/>
      <c r="X569" s="1163"/>
      <c r="Y569" s="334"/>
      <c r="Z569" s="334"/>
      <c r="AA569" s="334"/>
      <c r="AB569" s="334"/>
      <c r="AC569" s="334"/>
      <c r="AD569" s="334"/>
      <c r="AE569" s="334"/>
      <c r="AF569" s="334"/>
      <c r="AG569" s="334"/>
      <c r="AH569" s="334"/>
      <c r="AI569" s="334"/>
    </row>
    <row r="570" spans="8:35">
      <c r="H570" s="334"/>
      <c r="I570" s="334"/>
      <c r="J570" s="334"/>
      <c r="K570" s="334"/>
      <c r="L570" s="335"/>
      <c r="M570" s="334"/>
      <c r="N570" s="334"/>
      <c r="O570" s="334"/>
      <c r="P570" s="334"/>
      <c r="Q570" s="328"/>
      <c r="R570" s="328"/>
      <c r="S570" s="334"/>
      <c r="T570" s="336"/>
      <c r="U570" s="336"/>
      <c r="V570" s="336"/>
      <c r="W570" s="334"/>
      <c r="X570" s="1163"/>
      <c r="Y570" s="334"/>
      <c r="Z570" s="334"/>
      <c r="AA570" s="334"/>
      <c r="AB570" s="334"/>
      <c r="AC570" s="334"/>
      <c r="AD570" s="334"/>
      <c r="AE570" s="334"/>
      <c r="AF570" s="334"/>
      <c r="AG570" s="334"/>
      <c r="AH570" s="334"/>
      <c r="AI570" s="334"/>
    </row>
    <row r="571" spans="8:35">
      <c r="H571" s="334"/>
      <c r="I571" s="334"/>
      <c r="J571" s="334"/>
      <c r="K571" s="334"/>
      <c r="L571" s="335"/>
      <c r="M571" s="334"/>
      <c r="N571" s="334"/>
      <c r="O571" s="334"/>
      <c r="P571" s="334"/>
      <c r="Q571" s="328"/>
      <c r="R571" s="328"/>
      <c r="S571" s="334"/>
      <c r="T571" s="336"/>
      <c r="U571" s="336"/>
      <c r="V571" s="336"/>
      <c r="W571" s="334"/>
      <c r="X571" s="1163"/>
      <c r="Y571" s="334"/>
      <c r="Z571" s="334"/>
      <c r="AA571" s="334"/>
      <c r="AB571" s="334"/>
      <c r="AC571" s="334"/>
      <c r="AD571" s="334"/>
      <c r="AE571" s="334"/>
      <c r="AF571" s="334"/>
      <c r="AG571" s="334"/>
      <c r="AH571" s="334"/>
      <c r="AI571" s="334"/>
    </row>
    <row r="572" spans="8:35">
      <c r="H572" s="334"/>
      <c r="I572" s="334"/>
      <c r="J572" s="334"/>
      <c r="K572" s="334"/>
      <c r="L572" s="335"/>
      <c r="M572" s="334"/>
      <c r="N572" s="334"/>
      <c r="O572" s="334"/>
      <c r="P572" s="334"/>
      <c r="Q572" s="328"/>
      <c r="R572" s="328"/>
      <c r="S572" s="334"/>
      <c r="T572" s="336"/>
      <c r="U572" s="336"/>
      <c r="V572" s="336"/>
      <c r="W572" s="334"/>
      <c r="X572" s="1163"/>
      <c r="Y572" s="334"/>
      <c r="Z572" s="334"/>
      <c r="AA572" s="334"/>
      <c r="AB572" s="334"/>
      <c r="AC572" s="334"/>
      <c r="AD572" s="334"/>
      <c r="AE572" s="334"/>
      <c r="AF572" s="334"/>
      <c r="AG572" s="334"/>
      <c r="AH572" s="334"/>
      <c r="AI572" s="334"/>
    </row>
    <row r="573" spans="8:35">
      <c r="H573" s="334"/>
      <c r="I573" s="334"/>
      <c r="J573" s="334"/>
      <c r="K573" s="334"/>
      <c r="L573" s="335"/>
      <c r="M573" s="334"/>
      <c r="N573" s="334"/>
      <c r="O573" s="334"/>
      <c r="P573" s="334"/>
      <c r="Q573" s="328"/>
      <c r="R573" s="328"/>
      <c r="S573" s="334"/>
      <c r="T573" s="336"/>
      <c r="U573" s="336"/>
      <c r="V573" s="336"/>
      <c r="W573" s="334"/>
      <c r="X573" s="1163"/>
      <c r="Y573" s="334"/>
      <c r="Z573" s="334"/>
      <c r="AA573" s="334"/>
      <c r="AB573" s="334"/>
      <c r="AC573" s="334"/>
      <c r="AD573" s="334"/>
      <c r="AE573" s="334"/>
      <c r="AF573" s="334"/>
      <c r="AG573" s="334"/>
      <c r="AH573" s="334"/>
      <c r="AI573" s="334"/>
    </row>
    <row r="574" spans="8:35">
      <c r="H574" s="334"/>
      <c r="I574" s="334"/>
      <c r="J574" s="334"/>
      <c r="K574" s="334"/>
      <c r="L574" s="335"/>
      <c r="M574" s="334"/>
      <c r="N574" s="334"/>
      <c r="O574" s="334"/>
      <c r="P574" s="334"/>
      <c r="Q574" s="328"/>
      <c r="R574" s="328"/>
      <c r="S574" s="334"/>
      <c r="T574" s="336"/>
      <c r="U574" s="336"/>
      <c r="V574" s="336"/>
      <c r="W574" s="334"/>
      <c r="X574" s="1163"/>
      <c r="Y574" s="334"/>
      <c r="Z574" s="334"/>
      <c r="AA574" s="334"/>
      <c r="AB574" s="334"/>
      <c r="AC574" s="334"/>
      <c r="AD574" s="334"/>
      <c r="AE574" s="334"/>
      <c r="AF574" s="334"/>
      <c r="AG574" s="334"/>
      <c r="AH574" s="334"/>
      <c r="AI574" s="334"/>
    </row>
    <row r="575" spans="8:35">
      <c r="H575" s="334"/>
      <c r="I575" s="334"/>
      <c r="J575" s="334"/>
      <c r="K575" s="334"/>
      <c r="L575" s="335"/>
      <c r="M575" s="334"/>
      <c r="N575" s="334"/>
      <c r="O575" s="334"/>
      <c r="P575" s="334"/>
      <c r="Q575" s="328"/>
      <c r="R575" s="328"/>
      <c r="S575" s="334"/>
      <c r="T575" s="336"/>
      <c r="U575" s="336"/>
      <c r="V575" s="336"/>
      <c r="W575" s="334"/>
      <c r="X575" s="1163"/>
      <c r="Y575" s="334"/>
      <c r="Z575" s="334"/>
      <c r="AA575" s="334"/>
      <c r="AB575" s="334"/>
      <c r="AC575" s="334"/>
      <c r="AD575" s="334"/>
      <c r="AE575" s="334"/>
      <c r="AF575" s="334"/>
      <c r="AG575" s="334"/>
      <c r="AH575" s="334"/>
      <c r="AI575" s="334"/>
    </row>
    <row r="576" spans="8:35">
      <c r="H576" s="334"/>
      <c r="I576" s="334"/>
      <c r="J576" s="334"/>
      <c r="K576" s="334"/>
      <c r="L576" s="335"/>
      <c r="M576" s="334"/>
      <c r="N576" s="334"/>
      <c r="O576" s="334"/>
      <c r="P576" s="334"/>
      <c r="Q576" s="328"/>
      <c r="R576" s="328"/>
      <c r="S576" s="334"/>
      <c r="T576" s="336"/>
      <c r="U576" s="336"/>
      <c r="V576" s="336"/>
      <c r="W576" s="334"/>
      <c r="X576" s="1163"/>
      <c r="Y576" s="334"/>
      <c r="Z576" s="334"/>
      <c r="AA576" s="334"/>
      <c r="AB576" s="334"/>
      <c r="AC576" s="334"/>
      <c r="AD576" s="334"/>
      <c r="AE576" s="334"/>
      <c r="AF576" s="334"/>
      <c r="AG576" s="334"/>
      <c r="AH576" s="334"/>
      <c r="AI576" s="334"/>
    </row>
    <row r="577" spans="8:35">
      <c r="H577" s="334"/>
      <c r="I577" s="334"/>
      <c r="J577" s="334"/>
      <c r="K577" s="334"/>
      <c r="L577" s="335"/>
      <c r="M577" s="334"/>
      <c r="N577" s="334"/>
      <c r="O577" s="334"/>
      <c r="P577" s="334"/>
      <c r="Q577" s="328"/>
      <c r="R577" s="328"/>
      <c r="S577" s="334"/>
      <c r="T577" s="336"/>
      <c r="U577" s="336"/>
      <c r="V577" s="336"/>
      <c r="W577" s="334"/>
      <c r="X577" s="1163"/>
      <c r="Y577" s="334"/>
      <c r="Z577" s="334"/>
      <c r="AA577" s="334"/>
      <c r="AB577" s="334"/>
      <c r="AC577" s="334"/>
      <c r="AD577" s="334"/>
      <c r="AE577" s="334"/>
      <c r="AF577" s="334"/>
      <c r="AG577" s="334"/>
      <c r="AH577" s="334"/>
      <c r="AI577" s="334"/>
    </row>
    <row r="578" spans="8:35">
      <c r="H578" s="334"/>
      <c r="I578" s="334"/>
      <c r="J578" s="334"/>
      <c r="K578" s="334"/>
      <c r="L578" s="335"/>
      <c r="M578" s="334"/>
      <c r="N578" s="334"/>
      <c r="O578" s="334"/>
      <c r="P578" s="334"/>
      <c r="Q578" s="328"/>
      <c r="R578" s="328"/>
      <c r="S578" s="334"/>
      <c r="T578" s="336"/>
      <c r="U578" s="336"/>
      <c r="V578" s="336"/>
      <c r="W578" s="334"/>
      <c r="X578" s="1163"/>
      <c r="Y578" s="334"/>
      <c r="Z578" s="334"/>
      <c r="AA578" s="334"/>
      <c r="AB578" s="334"/>
      <c r="AC578" s="334"/>
      <c r="AD578" s="334"/>
      <c r="AE578" s="334"/>
      <c r="AF578" s="334"/>
      <c r="AG578" s="334"/>
      <c r="AH578" s="334"/>
      <c r="AI578" s="334"/>
    </row>
    <row r="579" spans="8:35">
      <c r="H579" s="334"/>
      <c r="I579" s="334"/>
      <c r="J579" s="334"/>
      <c r="K579" s="334"/>
      <c r="L579" s="335"/>
      <c r="M579" s="334"/>
      <c r="N579" s="334"/>
      <c r="O579" s="334"/>
      <c r="P579" s="334"/>
      <c r="Q579" s="328"/>
      <c r="R579" s="328"/>
      <c r="S579" s="334"/>
      <c r="T579" s="336"/>
      <c r="U579" s="336"/>
      <c r="V579" s="336"/>
      <c r="W579" s="334"/>
      <c r="X579" s="1163"/>
      <c r="Y579" s="334"/>
      <c r="Z579" s="334"/>
      <c r="AA579" s="334"/>
      <c r="AB579" s="334"/>
      <c r="AC579" s="334"/>
      <c r="AD579" s="334"/>
      <c r="AE579" s="334"/>
      <c r="AF579" s="334"/>
      <c r="AG579" s="334"/>
      <c r="AH579" s="334"/>
      <c r="AI579" s="334"/>
    </row>
    <row r="580" spans="8:35">
      <c r="H580" s="334"/>
      <c r="I580" s="334"/>
      <c r="J580" s="334"/>
      <c r="K580" s="334"/>
      <c r="L580" s="335"/>
      <c r="M580" s="334"/>
      <c r="N580" s="334"/>
      <c r="O580" s="334"/>
      <c r="P580" s="334"/>
      <c r="Q580" s="328"/>
      <c r="R580" s="328"/>
      <c r="S580" s="334"/>
      <c r="T580" s="336"/>
      <c r="U580" s="336"/>
      <c r="V580" s="336"/>
      <c r="W580" s="334"/>
      <c r="X580" s="1163"/>
      <c r="Y580" s="334"/>
      <c r="Z580" s="334"/>
      <c r="AA580" s="334"/>
      <c r="AB580" s="334"/>
      <c r="AC580" s="334"/>
      <c r="AD580" s="334"/>
      <c r="AE580" s="334"/>
      <c r="AF580" s="334"/>
      <c r="AG580" s="334"/>
      <c r="AH580" s="334"/>
      <c r="AI580" s="334"/>
    </row>
    <row r="581" spans="8:35">
      <c r="H581" s="334"/>
      <c r="I581" s="334"/>
      <c r="J581" s="334"/>
      <c r="K581" s="334"/>
      <c r="L581" s="335"/>
      <c r="M581" s="334"/>
      <c r="N581" s="334"/>
      <c r="O581" s="334"/>
      <c r="P581" s="334"/>
      <c r="Q581" s="328"/>
      <c r="R581" s="328"/>
      <c r="S581" s="334"/>
      <c r="T581" s="336"/>
      <c r="U581" s="336"/>
      <c r="V581" s="336"/>
      <c r="W581" s="334"/>
      <c r="X581" s="1163"/>
      <c r="Y581" s="334"/>
      <c r="Z581" s="334"/>
      <c r="AA581" s="334"/>
      <c r="AB581" s="334"/>
      <c r="AC581" s="334"/>
      <c r="AD581" s="334"/>
      <c r="AE581" s="334"/>
      <c r="AF581" s="334"/>
      <c r="AG581" s="334"/>
      <c r="AH581" s="334"/>
      <c r="AI581" s="334"/>
    </row>
    <row r="582" spans="8:35">
      <c r="H582" s="334"/>
      <c r="I582" s="334"/>
      <c r="J582" s="334"/>
      <c r="K582" s="334"/>
      <c r="L582" s="335"/>
      <c r="M582" s="334"/>
      <c r="N582" s="334"/>
      <c r="O582" s="334"/>
      <c r="P582" s="334"/>
      <c r="Q582" s="328"/>
      <c r="R582" s="328"/>
      <c r="S582" s="334"/>
      <c r="T582" s="336"/>
      <c r="U582" s="336"/>
      <c r="V582" s="336"/>
      <c r="W582" s="334"/>
      <c r="X582" s="1163"/>
      <c r="Y582" s="334"/>
      <c r="Z582" s="334"/>
      <c r="AA582" s="334"/>
      <c r="AB582" s="334"/>
      <c r="AC582" s="334"/>
      <c r="AD582" s="334"/>
      <c r="AE582" s="334"/>
      <c r="AF582" s="334"/>
      <c r="AG582" s="334"/>
      <c r="AH582" s="334"/>
      <c r="AI582" s="334"/>
    </row>
    <row r="583" spans="8:35">
      <c r="H583" s="334"/>
      <c r="I583" s="334"/>
      <c r="J583" s="334"/>
      <c r="K583" s="334"/>
      <c r="L583" s="335"/>
      <c r="M583" s="334"/>
      <c r="N583" s="334"/>
      <c r="O583" s="334"/>
      <c r="P583" s="334"/>
      <c r="Q583" s="328"/>
      <c r="R583" s="328"/>
      <c r="S583" s="334"/>
      <c r="T583" s="336"/>
      <c r="U583" s="336"/>
      <c r="V583" s="336"/>
      <c r="W583" s="334"/>
      <c r="X583" s="1163"/>
      <c r="Y583" s="334"/>
      <c r="Z583" s="334"/>
      <c r="AA583" s="334"/>
      <c r="AB583" s="334"/>
      <c r="AC583" s="334"/>
      <c r="AD583" s="334"/>
      <c r="AE583" s="334"/>
      <c r="AF583" s="334"/>
      <c r="AG583" s="334"/>
      <c r="AH583" s="334"/>
      <c r="AI583" s="334"/>
    </row>
    <row r="584" spans="8:35">
      <c r="H584" s="334"/>
      <c r="I584" s="334"/>
      <c r="J584" s="334"/>
      <c r="K584" s="334"/>
      <c r="L584" s="335"/>
      <c r="M584" s="334"/>
      <c r="N584" s="334"/>
      <c r="O584" s="334"/>
      <c r="P584" s="334"/>
      <c r="Q584" s="328"/>
      <c r="R584" s="328"/>
      <c r="S584" s="334"/>
      <c r="T584" s="336"/>
      <c r="U584" s="336"/>
      <c r="V584" s="336"/>
      <c r="W584" s="334"/>
      <c r="X584" s="1163"/>
      <c r="Y584" s="334"/>
      <c r="Z584" s="334"/>
      <c r="AA584" s="334"/>
      <c r="AB584" s="334"/>
      <c r="AC584" s="334"/>
      <c r="AD584" s="334"/>
      <c r="AE584" s="334"/>
      <c r="AF584" s="334"/>
      <c r="AG584" s="334"/>
      <c r="AH584" s="334"/>
      <c r="AI584" s="334"/>
    </row>
    <row r="585" spans="8:35">
      <c r="H585" s="334"/>
      <c r="I585" s="334"/>
      <c r="J585" s="334"/>
      <c r="K585" s="334"/>
      <c r="L585" s="335"/>
      <c r="M585" s="334"/>
      <c r="N585" s="334"/>
      <c r="O585" s="334"/>
      <c r="P585" s="334"/>
      <c r="Q585" s="328"/>
      <c r="R585" s="328"/>
      <c r="S585" s="334"/>
      <c r="T585" s="336"/>
      <c r="U585" s="336"/>
      <c r="V585" s="336"/>
      <c r="W585" s="334"/>
      <c r="X585" s="1163"/>
      <c r="Y585" s="334"/>
      <c r="Z585" s="334"/>
      <c r="AA585" s="334"/>
      <c r="AB585" s="334"/>
      <c r="AC585" s="334"/>
      <c r="AD585" s="334"/>
      <c r="AE585" s="334"/>
      <c r="AF585" s="334"/>
      <c r="AG585" s="334"/>
      <c r="AH585" s="334"/>
      <c r="AI585" s="334"/>
    </row>
    <row r="586" spans="8:35">
      <c r="H586" s="334"/>
      <c r="I586" s="334"/>
      <c r="J586" s="334"/>
      <c r="K586" s="334"/>
      <c r="L586" s="335"/>
      <c r="M586" s="334"/>
      <c r="N586" s="334"/>
      <c r="O586" s="334"/>
      <c r="P586" s="334"/>
      <c r="Q586" s="328"/>
      <c r="R586" s="328"/>
      <c r="S586" s="334"/>
      <c r="T586" s="336"/>
      <c r="U586" s="336"/>
      <c r="V586" s="336"/>
      <c r="W586" s="334"/>
      <c r="X586" s="1163"/>
      <c r="Y586" s="334"/>
      <c r="Z586" s="334"/>
      <c r="AA586" s="334"/>
      <c r="AB586" s="334"/>
      <c r="AC586" s="334"/>
      <c r="AD586" s="334"/>
      <c r="AE586" s="334"/>
      <c r="AF586" s="334"/>
      <c r="AG586" s="334"/>
      <c r="AH586" s="334"/>
      <c r="AI586" s="334"/>
    </row>
    <row r="587" spans="8:35">
      <c r="H587" s="334"/>
      <c r="I587" s="334"/>
      <c r="J587" s="334"/>
      <c r="K587" s="334"/>
      <c r="L587" s="335"/>
      <c r="M587" s="334"/>
      <c r="N587" s="334"/>
      <c r="O587" s="334"/>
      <c r="P587" s="334"/>
      <c r="Q587" s="328"/>
      <c r="R587" s="328"/>
      <c r="S587" s="334"/>
      <c r="T587" s="336"/>
      <c r="U587" s="336"/>
      <c r="V587" s="336"/>
      <c r="W587" s="334"/>
      <c r="X587" s="1163"/>
      <c r="Y587" s="334"/>
      <c r="Z587" s="334"/>
      <c r="AA587" s="334"/>
      <c r="AB587" s="334"/>
      <c r="AC587" s="334"/>
      <c r="AD587" s="334"/>
      <c r="AE587" s="334"/>
      <c r="AF587" s="334"/>
      <c r="AG587" s="334"/>
      <c r="AH587" s="334"/>
      <c r="AI587" s="334"/>
    </row>
    <row r="588" spans="8:35">
      <c r="H588" s="334"/>
      <c r="I588" s="334"/>
      <c r="J588" s="334"/>
      <c r="K588" s="334"/>
      <c r="L588" s="335"/>
      <c r="M588" s="334"/>
      <c r="N588" s="334"/>
      <c r="O588" s="334"/>
      <c r="P588" s="334"/>
      <c r="Q588" s="328"/>
      <c r="R588" s="328"/>
      <c r="S588" s="334"/>
      <c r="T588" s="336"/>
      <c r="U588" s="336"/>
      <c r="V588" s="336"/>
      <c r="W588" s="334"/>
      <c r="X588" s="1163"/>
      <c r="Y588" s="334"/>
      <c r="Z588" s="334"/>
      <c r="AA588" s="334"/>
      <c r="AB588" s="334"/>
      <c r="AC588" s="334"/>
      <c r="AD588" s="334"/>
      <c r="AE588" s="334"/>
      <c r="AF588" s="334"/>
      <c r="AG588" s="334"/>
      <c r="AH588" s="334"/>
      <c r="AI588" s="334"/>
    </row>
    <row r="589" spans="8:35">
      <c r="H589" s="334"/>
      <c r="I589" s="334"/>
      <c r="J589" s="334"/>
      <c r="K589" s="334"/>
      <c r="L589" s="335"/>
      <c r="M589" s="334"/>
      <c r="N589" s="334"/>
      <c r="O589" s="334"/>
      <c r="P589" s="334"/>
      <c r="Q589" s="328"/>
      <c r="R589" s="328"/>
      <c r="S589" s="334"/>
      <c r="T589" s="336"/>
      <c r="U589" s="336"/>
      <c r="V589" s="336"/>
      <c r="W589" s="334"/>
      <c r="X589" s="1163"/>
      <c r="Y589" s="334"/>
      <c r="Z589" s="334"/>
      <c r="AA589" s="334"/>
      <c r="AB589" s="334"/>
      <c r="AC589" s="334"/>
      <c r="AD589" s="334"/>
      <c r="AE589" s="334"/>
      <c r="AF589" s="334"/>
      <c r="AG589" s="334"/>
      <c r="AH589" s="334"/>
      <c r="AI589" s="334"/>
    </row>
    <row r="590" spans="8:35">
      <c r="H590" s="334"/>
      <c r="I590" s="334"/>
      <c r="J590" s="334"/>
      <c r="K590" s="334"/>
      <c r="L590" s="335"/>
      <c r="M590" s="334"/>
      <c r="N590" s="334"/>
      <c r="O590" s="334"/>
      <c r="P590" s="334"/>
      <c r="Q590" s="328"/>
      <c r="R590" s="328"/>
      <c r="S590" s="334"/>
      <c r="T590" s="336"/>
      <c r="U590" s="336"/>
      <c r="V590" s="336"/>
      <c r="W590" s="334"/>
      <c r="X590" s="1163"/>
      <c r="Y590" s="334"/>
      <c r="Z590" s="334"/>
      <c r="AA590" s="334"/>
      <c r="AB590" s="334"/>
      <c r="AC590" s="334"/>
      <c r="AD590" s="334"/>
      <c r="AE590" s="334"/>
      <c r="AF590" s="334"/>
      <c r="AG590" s="334"/>
      <c r="AH590" s="334"/>
      <c r="AI590" s="334"/>
    </row>
    <row r="591" spans="8:35">
      <c r="H591" s="334"/>
      <c r="I591" s="334"/>
      <c r="J591" s="334"/>
      <c r="K591" s="334"/>
      <c r="L591" s="335"/>
      <c r="M591" s="334"/>
      <c r="N591" s="334"/>
      <c r="O591" s="334"/>
      <c r="P591" s="334"/>
      <c r="Q591" s="328"/>
      <c r="R591" s="328"/>
      <c r="S591" s="334"/>
      <c r="T591" s="336"/>
      <c r="U591" s="336"/>
      <c r="V591" s="336"/>
      <c r="W591" s="334"/>
      <c r="X591" s="1163"/>
      <c r="Y591" s="334"/>
      <c r="Z591" s="334"/>
      <c r="AA591" s="334"/>
      <c r="AB591" s="334"/>
      <c r="AC591" s="334"/>
      <c r="AD591" s="334"/>
      <c r="AE591" s="334"/>
      <c r="AF591" s="334"/>
      <c r="AG591" s="334"/>
      <c r="AH591" s="334"/>
      <c r="AI591" s="334"/>
    </row>
    <row r="592" spans="8:35">
      <c r="H592" s="334"/>
      <c r="I592" s="334"/>
      <c r="J592" s="334"/>
      <c r="K592" s="334"/>
      <c r="L592" s="335"/>
      <c r="M592" s="334"/>
      <c r="N592" s="334"/>
      <c r="O592" s="334"/>
      <c r="P592" s="334"/>
      <c r="Q592" s="328"/>
      <c r="R592" s="328"/>
      <c r="S592" s="334"/>
      <c r="T592" s="336"/>
      <c r="U592" s="336"/>
      <c r="V592" s="336"/>
      <c r="W592" s="334"/>
      <c r="X592" s="1163"/>
      <c r="Y592" s="334"/>
      <c r="Z592" s="334"/>
      <c r="AA592" s="334"/>
      <c r="AB592" s="334"/>
      <c r="AC592" s="334"/>
      <c r="AD592" s="334"/>
      <c r="AE592" s="334"/>
      <c r="AF592" s="334"/>
      <c r="AG592" s="334"/>
      <c r="AH592" s="334"/>
      <c r="AI592" s="334"/>
    </row>
    <row r="593" spans="8:35">
      <c r="H593" s="334"/>
      <c r="I593" s="334"/>
      <c r="J593" s="334"/>
      <c r="K593" s="334"/>
      <c r="L593" s="335"/>
      <c r="M593" s="334"/>
      <c r="N593" s="334"/>
      <c r="O593" s="334"/>
      <c r="P593" s="334"/>
      <c r="Q593" s="328"/>
      <c r="R593" s="328"/>
      <c r="S593" s="334"/>
      <c r="T593" s="336"/>
      <c r="U593" s="336"/>
      <c r="V593" s="336"/>
      <c r="W593" s="334"/>
      <c r="X593" s="1163"/>
      <c r="Y593" s="334"/>
      <c r="Z593" s="334"/>
      <c r="AA593" s="334"/>
      <c r="AB593" s="334"/>
      <c r="AC593" s="334"/>
      <c r="AD593" s="334"/>
      <c r="AE593" s="334"/>
      <c r="AF593" s="334"/>
      <c r="AG593" s="334"/>
      <c r="AH593" s="334"/>
      <c r="AI593" s="334"/>
    </row>
    <row r="594" spans="8:35">
      <c r="H594" s="334"/>
      <c r="I594" s="334"/>
      <c r="J594" s="334"/>
      <c r="K594" s="334"/>
      <c r="L594" s="335"/>
      <c r="M594" s="334"/>
      <c r="N594" s="334"/>
      <c r="O594" s="334"/>
      <c r="P594" s="334"/>
      <c r="Q594" s="328"/>
      <c r="R594" s="328"/>
      <c r="S594" s="334"/>
      <c r="T594" s="336"/>
      <c r="U594" s="336"/>
      <c r="V594" s="336"/>
      <c r="W594" s="334"/>
      <c r="X594" s="1163"/>
      <c r="Y594" s="334"/>
      <c r="Z594" s="334"/>
      <c r="AA594" s="334"/>
      <c r="AB594" s="334"/>
      <c r="AC594" s="334"/>
      <c r="AD594" s="334"/>
      <c r="AE594" s="334"/>
      <c r="AF594" s="334"/>
      <c r="AG594" s="334"/>
      <c r="AH594" s="334"/>
      <c r="AI594" s="334"/>
    </row>
    <row r="595" spans="8:35">
      <c r="H595" s="334"/>
      <c r="I595" s="334"/>
      <c r="J595" s="334"/>
      <c r="K595" s="334"/>
      <c r="L595" s="335"/>
      <c r="M595" s="334"/>
      <c r="N595" s="334"/>
      <c r="O595" s="334"/>
      <c r="P595" s="334"/>
      <c r="Q595" s="328"/>
      <c r="R595" s="328"/>
      <c r="S595" s="334"/>
      <c r="T595" s="336"/>
      <c r="U595" s="336"/>
      <c r="V595" s="336"/>
      <c r="W595" s="334"/>
      <c r="X595" s="1163"/>
      <c r="Y595" s="334"/>
      <c r="Z595" s="334"/>
      <c r="AA595" s="334"/>
      <c r="AB595" s="334"/>
      <c r="AC595" s="334"/>
      <c r="AD595" s="334"/>
      <c r="AE595" s="334"/>
      <c r="AF595" s="334"/>
      <c r="AG595" s="334"/>
      <c r="AH595" s="334"/>
      <c r="AI595" s="334"/>
    </row>
    <row r="596" spans="8:35">
      <c r="H596" s="334"/>
      <c r="I596" s="334"/>
      <c r="J596" s="334"/>
      <c r="K596" s="334"/>
      <c r="L596" s="335"/>
      <c r="M596" s="334"/>
      <c r="N596" s="334"/>
      <c r="O596" s="334"/>
      <c r="P596" s="334"/>
      <c r="Q596" s="328"/>
      <c r="R596" s="328"/>
      <c r="S596" s="334"/>
      <c r="T596" s="336"/>
      <c r="U596" s="336"/>
      <c r="V596" s="336"/>
      <c r="W596" s="334"/>
      <c r="X596" s="1163"/>
      <c r="Y596" s="334"/>
      <c r="Z596" s="334"/>
      <c r="AA596" s="334"/>
      <c r="AB596" s="334"/>
      <c r="AC596" s="334"/>
      <c r="AD596" s="334"/>
      <c r="AE596" s="334"/>
      <c r="AF596" s="334"/>
      <c r="AG596" s="334"/>
      <c r="AH596" s="334"/>
      <c r="AI596" s="334"/>
    </row>
    <row r="597" spans="8:35">
      <c r="H597" s="334"/>
      <c r="I597" s="334"/>
      <c r="J597" s="334"/>
      <c r="K597" s="334"/>
      <c r="L597" s="335"/>
      <c r="M597" s="334"/>
      <c r="N597" s="334"/>
      <c r="O597" s="334"/>
      <c r="P597" s="334"/>
      <c r="Q597" s="328"/>
      <c r="R597" s="328"/>
      <c r="S597" s="334"/>
      <c r="T597" s="336"/>
      <c r="U597" s="336"/>
      <c r="V597" s="336"/>
      <c r="W597" s="334"/>
      <c r="X597" s="1163"/>
      <c r="Y597" s="334"/>
      <c r="Z597" s="334"/>
      <c r="AA597" s="334"/>
      <c r="AB597" s="334"/>
      <c r="AC597" s="334"/>
      <c r="AD597" s="334"/>
      <c r="AE597" s="334"/>
      <c r="AF597" s="334"/>
      <c r="AG597" s="334"/>
      <c r="AH597" s="334"/>
      <c r="AI597" s="334"/>
    </row>
    <row r="598" spans="8:35">
      <c r="H598" s="334"/>
      <c r="I598" s="334"/>
      <c r="J598" s="334"/>
      <c r="K598" s="334"/>
      <c r="L598" s="335"/>
      <c r="M598" s="334"/>
      <c r="N598" s="334"/>
      <c r="O598" s="334"/>
      <c r="P598" s="334"/>
      <c r="Q598" s="328"/>
      <c r="R598" s="328"/>
      <c r="S598" s="334"/>
      <c r="T598" s="336"/>
      <c r="U598" s="336"/>
      <c r="V598" s="336"/>
      <c r="W598" s="334"/>
      <c r="X598" s="1163"/>
      <c r="Y598" s="334"/>
      <c r="Z598" s="334"/>
      <c r="AA598" s="334"/>
      <c r="AB598" s="334"/>
      <c r="AC598" s="334"/>
      <c r="AD598" s="334"/>
      <c r="AE598" s="334"/>
      <c r="AF598" s="334"/>
      <c r="AG598" s="334"/>
      <c r="AH598" s="334"/>
      <c r="AI598" s="334"/>
    </row>
    <row r="599" spans="8:35">
      <c r="H599" s="334"/>
      <c r="I599" s="334"/>
      <c r="J599" s="334"/>
      <c r="K599" s="334"/>
      <c r="L599" s="335"/>
      <c r="M599" s="334"/>
      <c r="N599" s="334"/>
      <c r="O599" s="334"/>
      <c r="P599" s="334"/>
      <c r="Q599" s="328"/>
      <c r="R599" s="328"/>
      <c r="S599" s="334"/>
      <c r="T599" s="336"/>
      <c r="U599" s="336"/>
      <c r="V599" s="336"/>
      <c r="W599" s="334"/>
      <c r="X599" s="1163"/>
      <c r="Y599" s="334"/>
      <c r="Z599" s="334"/>
      <c r="AA599" s="334"/>
      <c r="AB599" s="334"/>
      <c r="AC599" s="334"/>
      <c r="AD599" s="334"/>
      <c r="AE599" s="334"/>
      <c r="AF599" s="334"/>
      <c r="AG599" s="334"/>
      <c r="AH599" s="334"/>
      <c r="AI599" s="334"/>
    </row>
    <row r="600" spans="8:35">
      <c r="H600" s="334"/>
      <c r="I600" s="334"/>
      <c r="J600" s="334"/>
      <c r="K600" s="334"/>
      <c r="L600" s="335"/>
      <c r="M600" s="334"/>
      <c r="N600" s="334"/>
      <c r="O600" s="334"/>
      <c r="P600" s="334"/>
      <c r="Q600" s="328"/>
      <c r="R600" s="328"/>
      <c r="S600" s="334"/>
      <c r="T600" s="336"/>
      <c r="U600" s="336"/>
      <c r="V600" s="336"/>
      <c r="W600" s="334"/>
      <c r="X600" s="1163"/>
      <c r="Y600" s="334"/>
      <c r="Z600" s="334"/>
      <c r="AA600" s="334"/>
      <c r="AB600" s="334"/>
      <c r="AC600" s="334"/>
      <c r="AD600" s="334"/>
      <c r="AE600" s="334"/>
      <c r="AF600" s="334"/>
      <c r="AG600" s="334"/>
      <c r="AH600" s="334"/>
      <c r="AI600" s="334"/>
    </row>
    <row r="601" spans="8:35">
      <c r="H601" s="334"/>
      <c r="I601" s="334"/>
      <c r="J601" s="334"/>
      <c r="K601" s="334"/>
      <c r="L601" s="335"/>
      <c r="M601" s="334"/>
      <c r="N601" s="334"/>
      <c r="O601" s="334"/>
      <c r="P601" s="334"/>
      <c r="Q601" s="328"/>
      <c r="R601" s="328"/>
      <c r="S601" s="334"/>
      <c r="T601" s="336"/>
      <c r="U601" s="336"/>
      <c r="V601" s="336"/>
      <c r="W601" s="334"/>
      <c r="X601" s="1163"/>
      <c r="Y601" s="334"/>
      <c r="Z601" s="334"/>
      <c r="AA601" s="334"/>
      <c r="AB601" s="334"/>
      <c r="AC601" s="334"/>
      <c r="AD601" s="334"/>
      <c r="AE601" s="334"/>
      <c r="AF601" s="334"/>
      <c r="AG601" s="334"/>
      <c r="AH601" s="334"/>
      <c r="AI601" s="334"/>
    </row>
    <row r="602" spans="8:35">
      <c r="H602" s="334"/>
      <c r="I602" s="334"/>
      <c r="J602" s="334"/>
      <c r="K602" s="334"/>
      <c r="L602" s="335"/>
      <c r="M602" s="334"/>
      <c r="N602" s="334"/>
      <c r="O602" s="334"/>
      <c r="P602" s="334"/>
      <c r="Q602" s="328"/>
      <c r="R602" s="328"/>
      <c r="S602" s="334"/>
      <c r="T602" s="336"/>
      <c r="U602" s="336"/>
      <c r="V602" s="336"/>
      <c r="W602" s="334"/>
      <c r="X602" s="1163"/>
      <c r="Y602" s="334"/>
      <c r="Z602" s="334"/>
      <c r="AA602" s="334"/>
      <c r="AB602" s="334"/>
      <c r="AC602" s="334"/>
      <c r="AD602" s="334"/>
      <c r="AE602" s="334"/>
      <c r="AF602" s="334"/>
      <c r="AG602" s="334"/>
      <c r="AH602" s="334"/>
      <c r="AI602" s="334"/>
    </row>
    <row r="603" spans="8:35">
      <c r="H603" s="334"/>
      <c r="I603" s="334"/>
      <c r="J603" s="334"/>
      <c r="K603" s="334"/>
      <c r="L603" s="335"/>
      <c r="M603" s="334"/>
      <c r="N603" s="334"/>
      <c r="O603" s="334"/>
      <c r="P603" s="334"/>
      <c r="Q603" s="328"/>
      <c r="R603" s="328"/>
      <c r="S603" s="334"/>
      <c r="T603" s="336"/>
      <c r="U603" s="336"/>
      <c r="V603" s="336"/>
      <c r="W603" s="334"/>
      <c r="X603" s="1163"/>
      <c r="Y603" s="334"/>
      <c r="Z603" s="334"/>
      <c r="AA603" s="334"/>
      <c r="AB603" s="334"/>
      <c r="AC603" s="334"/>
      <c r="AD603" s="334"/>
      <c r="AE603" s="334"/>
      <c r="AF603" s="334"/>
      <c r="AG603" s="334"/>
      <c r="AH603" s="334"/>
      <c r="AI603" s="334"/>
    </row>
    <row r="604" spans="8:35">
      <c r="H604" s="334"/>
      <c r="I604" s="334"/>
      <c r="J604" s="334"/>
      <c r="K604" s="334"/>
      <c r="L604" s="335"/>
      <c r="M604" s="334"/>
      <c r="N604" s="334"/>
      <c r="O604" s="334"/>
      <c r="P604" s="334"/>
      <c r="Q604" s="328"/>
      <c r="R604" s="328"/>
      <c r="S604" s="334"/>
      <c r="T604" s="336"/>
      <c r="U604" s="336"/>
      <c r="V604" s="336"/>
      <c r="W604" s="334"/>
      <c r="X604" s="1163"/>
      <c r="Y604" s="334"/>
      <c r="Z604" s="334"/>
      <c r="AA604" s="334"/>
      <c r="AB604" s="334"/>
      <c r="AC604" s="334"/>
      <c r="AD604" s="334"/>
      <c r="AE604" s="334"/>
      <c r="AF604" s="334"/>
      <c r="AG604" s="334"/>
      <c r="AH604" s="334"/>
      <c r="AI604" s="334"/>
    </row>
    <row r="605" spans="8:35">
      <c r="H605" s="334"/>
      <c r="I605" s="334"/>
      <c r="J605" s="334"/>
      <c r="K605" s="334"/>
      <c r="L605" s="335"/>
      <c r="M605" s="334"/>
      <c r="N605" s="334"/>
      <c r="O605" s="334"/>
      <c r="P605" s="334"/>
      <c r="Q605" s="328"/>
      <c r="R605" s="328"/>
      <c r="S605" s="334"/>
      <c r="T605" s="336"/>
      <c r="U605" s="336"/>
      <c r="V605" s="336"/>
      <c r="W605" s="334"/>
      <c r="X605" s="1163"/>
      <c r="Y605" s="334"/>
      <c r="Z605" s="334"/>
      <c r="AA605" s="334"/>
      <c r="AB605" s="334"/>
      <c r="AC605" s="334"/>
      <c r="AD605" s="334"/>
      <c r="AE605" s="334"/>
      <c r="AF605" s="334"/>
      <c r="AG605" s="334"/>
      <c r="AH605" s="334"/>
      <c r="AI605" s="334"/>
    </row>
    <row r="606" spans="8:35">
      <c r="H606" s="334"/>
      <c r="I606" s="334"/>
      <c r="J606" s="334"/>
      <c r="K606" s="334"/>
      <c r="L606" s="335"/>
      <c r="M606" s="334"/>
      <c r="N606" s="334"/>
      <c r="O606" s="334"/>
      <c r="P606" s="334"/>
      <c r="Q606" s="328"/>
      <c r="R606" s="328"/>
      <c r="S606" s="334"/>
      <c r="T606" s="336"/>
      <c r="U606" s="336"/>
      <c r="V606" s="336"/>
      <c r="W606" s="334"/>
      <c r="X606" s="1163"/>
      <c r="Y606" s="334"/>
      <c r="Z606" s="334"/>
      <c r="AA606" s="334"/>
      <c r="AB606" s="334"/>
      <c r="AC606" s="334"/>
      <c r="AD606" s="334"/>
      <c r="AE606" s="334"/>
      <c r="AF606" s="334"/>
      <c r="AG606" s="334"/>
      <c r="AH606" s="334"/>
      <c r="AI606" s="334"/>
    </row>
    <row r="607" spans="8:35">
      <c r="H607" s="334"/>
      <c r="I607" s="334"/>
      <c r="J607" s="334"/>
      <c r="K607" s="334"/>
      <c r="L607" s="335"/>
      <c r="M607" s="334"/>
      <c r="N607" s="334"/>
      <c r="O607" s="334"/>
      <c r="P607" s="334"/>
      <c r="Q607" s="328"/>
      <c r="R607" s="328"/>
      <c r="S607" s="334"/>
      <c r="T607" s="336"/>
      <c r="U607" s="336"/>
      <c r="V607" s="336"/>
      <c r="W607" s="334"/>
      <c r="X607" s="1163"/>
      <c r="Y607" s="334"/>
      <c r="Z607" s="334"/>
      <c r="AA607" s="334"/>
      <c r="AB607" s="334"/>
      <c r="AC607" s="334"/>
      <c r="AD607" s="334"/>
      <c r="AE607" s="334"/>
      <c r="AF607" s="334"/>
      <c r="AG607" s="334"/>
      <c r="AH607" s="334"/>
      <c r="AI607" s="334"/>
    </row>
    <row r="608" spans="8:35">
      <c r="H608" s="334"/>
      <c r="I608" s="334"/>
      <c r="J608" s="334"/>
      <c r="K608" s="334"/>
      <c r="L608" s="335"/>
      <c r="M608" s="334"/>
      <c r="N608" s="334"/>
      <c r="O608" s="334"/>
      <c r="P608" s="334"/>
      <c r="Q608" s="328"/>
      <c r="R608" s="328"/>
      <c r="S608" s="334"/>
      <c r="T608" s="336"/>
      <c r="U608" s="336"/>
      <c r="V608" s="336"/>
      <c r="W608" s="334"/>
      <c r="X608" s="1163"/>
      <c r="Y608" s="334"/>
      <c r="Z608" s="334"/>
      <c r="AA608" s="334"/>
      <c r="AB608" s="334"/>
      <c r="AC608" s="334"/>
      <c r="AD608" s="334"/>
      <c r="AE608" s="334"/>
      <c r="AF608" s="334"/>
      <c r="AG608" s="334"/>
      <c r="AH608" s="334"/>
      <c r="AI608" s="334"/>
    </row>
    <row r="609" spans="8:35">
      <c r="H609" s="334"/>
      <c r="I609" s="334"/>
      <c r="J609" s="334"/>
      <c r="K609" s="334"/>
      <c r="L609" s="335"/>
      <c r="M609" s="334"/>
      <c r="N609" s="334"/>
      <c r="O609" s="334"/>
      <c r="P609" s="334"/>
      <c r="Q609" s="328"/>
      <c r="R609" s="328"/>
      <c r="S609" s="334"/>
      <c r="T609" s="336"/>
      <c r="U609" s="336"/>
      <c r="V609" s="336"/>
      <c r="W609" s="334"/>
      <c r="X609" s="1163"/>
      <c r="Y609" s="334"/>
      <c r="Z609" s="334"/>
      <c r="AA609" s="334"/>
      <c r="AB609" s="334"/>
      <c r="AC609" s="334"/>
      <c r="AD609" s="334"/>
      <c r="AE609" s="334"/>
      <c r="AF609" s="334"/>
      <c r="AG609" s="334"/>
      <c r="AH609" s="334"/>
      <c r="AI609" s="334"/>
    </row>
    <row r="610" spans="8:35">
      <c r="H610" s="334"/>
      <c r="I610" s="334"/>
      <c r="J610" s="334"/>
      <c r="K610" s="334"/>
      <c r="L610" s="335"/>
      <c r="M610" s="334"/>
      <c r="N610" s="334"/>
      <c r="O610" s="334"/>
      <c r="P610" s="334"/>
      <c r="Q610" s="328"/>
      <c r="R610" s="328"/>
      <c r="S610" s="334"/>
      <c r="T610" s="336"/>
      <c r="U610" s="336"/>
      <c r="V610" s="336"/>
      <c r="W610" s="334"/>
      <c r="X610" s="1163"/>
      <c r="Y610" s="334"/>
      <c r="Z610" s="334"/>
      <c r="AA610" s="334"/>
      <c r="AB610" s="334"/>
      <c r="AC610" s="334"/>
      <c r="AD610" s="334"/>
      <c r="AE610" s="334"/>
      <c r="AF610" s="334"/>
      <c r="AG610" s="334"/>
      <c r="AH610" s="334"/>
      <c r="AI610" s="334"/>
    </row>
    <row r="611" spans="8:35">
      <c r="H611" s="334"/>
      <c r="I611" s="334"/>
      <c r="J611" s="334"/>
      <c r="K611" s="334"/>
      <c r="L611" s="335"/>
      <c r="M611" s="334"/>
      <c r="N611" s="334"/>
      <c r="O611" s="334"/>
      <c r="P611" s="334"/>
      <c r="Q611" s="328"/>
      <c r="R611" s="328"/>
      <c r="S611" s="334"/>
      <c r="T611" s="336"/>
      <c r="U611" s="336"/>
      <c r="V611" s="336"/>
      <c r="W611" s="334"/>
      <c r="X611" s="1163"/>
      <c r="Y611" s="334"/>
      <c r="Z611" s="334"/>
      <c r="AA611" s="334"/>
      <c r="AB611" s="334"/>
      <c r="AC611" s="334"/>
      <c r="AD611" s="334"/>
      <c r="AE611" s="334"/>
      <c r="AF611" s="334"/>
      <c r="AG611" s="334"/>
      <c r="AH611" s="334"/>
      <c r="AI611" s="334"/>
    </row>
    <row r="612" spans="8:35">
      <c r="H612" s="334"/>
      <c r="I612" s="334"/>
      <c r="J612" s="334"/>
      <c r="K612" s="334"/>
      <c r="L612" s="335"/>
      <c r="M612" s="334"/>
      <c r="N612" s="334"/>
      <c r="O612" s="334"/>
      <c r="P612" s="334"/>
      <c r="Q612" s="328"/>
      <c r="R612" s="328"/>
      <c r="S612" s="334"/>
      <c r="T612" s="336"/>
      <c r="U612" s="336"/>
      <c r="V612" s="336"/>
      <c r="W612" s="334"/>
      <c r="X612" s="1163"/>
      <c r="Y612" s="334"/>
      <c r="Z612" s="334"/>
      <c r="AA612" s="334"/>
      <c r="AB612" s="334"/>
      <c r="AC612" s="334"/>
      <c r="AD612" s="334"/>
      <c r="AE612" s="334"/>
      <c r="AF612" s="334"/>
      <c r="AG612" s="334"/>
      <c r="AH612" s="334"/>
      <c r="AI612" s="334"/>
    </row>
    <row r="613" spans="8:35">
      <c r="H613" s="334"/>
      <c r="I613" s="334"/>
      <c r="J613" s="334"/>
      <c r="K613" s="334"/>
      <c r="L613" s="335"/>
      <c r="M613" s="334"/>
      <c r="N613" s="334"/>
      <c r="O613" s="334"/>
      <c r="P613" s="334"/>
      <c r="Q613" s="328"/>
      <c r="R613" s="328"/>
      <c r="S613" s="334"/>
      <c r="T613" s="336"/>
      <c r="U613" s="336"/>
      <c r="V613" s="336"/>
      <c r="W613" s="334"/>
      <c r="X613" s="1163"/>
      <c r="Y613" s="334"/>
      <c r="Z613" s="334"/>
      <c r="AA613" s="334"/>
      <c r="AB613" s="334"/>
      <c r="AC613" s="334"/>
      <c r="AD613" s="334"/>
      <c r="AE613" s="334"/>
      <c r="AF613" s="334"/>
      <c r="AG613" s="334"/>
      <c r="AH613" s="334"/>
      <c r="AI613" s="334"/>
    </row>
    <row r="614" spans="8:35">
      <c r="H614" s="334"/>
      <c r="I614" s="334"/>
      <c r="J614" s="334"/>
      <c r="K614" s="334"/>
      <c r="L614" s="335"/>
      <c r="M614" s="334"/>
      <c r="N614" s="334"/>
      <c r="O614" s="334"/>
      <c r="P614" s="334"/>
      <c r="Q614" s="328"/>
      <c r="R614" s="328"/>
      <c r="S614" s="334"/>
      <c r="T614" s="336"/>
      <c r="U614" s="336"/>
      <c r="V614" s="336"/>
      <c r="W614" s="334"/>
      <c r="X614" s="1163"/>
      <c r="Y614" s="334"/>
      <c r="Z614" s="334"/>
      <c r="AA614" s="334"/>
      <c r="AB614" s="334"/>
      <c r="AC614" s="334"/>
      <c r="AD614" s="334"/>
      <c r="AE614" s="334"/>
      <c r="AF614" s="334"/>
      <c r="AG614" s="334"/>
      <c r="AH614" s="334"/>
      <c r="AI614" s="334"/>
    </row>
    <row r="615" spans="8:35">
      <c r="H615" s="334"/>
      <c r="I615" s="334"/>
      <c r="J615" s="334"/>
      <c r="K615" s="334"/>
      <c r="L615" s="335"/>
      <c r="M615" s="334"/>
      <c r="N615" s="334"/>
      <c r="O615" s="334"/>
      <c r="P615" s="334"/>
      <c r="Q615" s="328"/>
      <c r="R615" s="328"/>
      <c r="S615" s="334"/>
      <c r="T615" s="336"/>
      <c r="U615" s="336"/>
      <c r="V615" s="336"/>
      <c r="W615" s="334"/>
      <c r="X615" s="1163"/>
      <c r="Y615" s="334"/>
      <c r="Z615" s="334"/>
      <c r="AA615" s="334"/>
      <c r="AB615" s="334"/>
      <c r="AC615" s="334"/>
      <c r="AD615" s="334"/>
      <c r="AE615" s="334"/>
      <c r="AF615" s="334"/>
      <c r="AG615" s="334"/>
      <c r="AH615" s="334"/>
      <c r="AI615" s="334"/>
    </row>
    <row r="616" spans="8:35">
      <c r="H616" s="334"/>
      <c r="I616" s="334"/>
      <c r="J616" s="334"/>
      <c r="K616" s="334"/>
      <c r="L616" s="335"/>
      <c r="M616" s="334"/>
      <c r="N616" s="334"/>
      <c r="O616" s="334"/>
      <c r="P616" s="334"/>
      <c r="Q616" s="328"/>
      <c r="R616" s="328"/>
      <c r="S616" s="334"/>
      <c r="T616" s="336"/>
      <c r="U616" s="336"/>
      <c r="V616" s="336"/>
      <c r="W616" s="334"/>
      <c r="X616" s="1163"/>
      <c r="Y616" s="334"/>
      <c r="Z616" s="334"/>
      <c r="AA616" s="334"/>
      <c r="AB616" s="334"/>
      <c r="AC616" s="334"/>
      <c r="AD616" s="334"/>
      <c r="AE616" s="334"/>
      <c r="AF616" s="334"/>
      <c r="AG616" s="334"/>
      <c r="AH616" s="334"/>
      <c r="AI616" s="334"/>
    </row>
    <row r="617" spans="8:35">
      <c r="H617" s="334"/>
      <c r="I617" s="334"/>
      <c r="J617" s="334"/>
      <c r="K617" s="334"/>
      <c r="L617" s="335"/>
      <c r="M617" s="334"/>
      <c r="N617" s="334"/>
      <c r="O617" s="334"/>
      <c r="P617" s="334"/>
      <c r="Q617" s="328"/>
      <c r="R617" s="328"/>
      <c r="S617" s="334"/>
      <c r="T617" s="336"/>
      <c r="U617" s="336"/>
      <c r="V617" s="336"/>
      <c r="W617" s="334"/>
      <c r="X617" s="1163"/>
      <c r="Y617" s="334"/>
      <c r="Z617" s="334"/>
      <c r="AA617" s="334"/>
      <c r="AB617" s="334"/>
      <c r="AC617" s="334"/>
      <c r="AD617" s="334"/>
      <c r="AE617" s="334"/>
      <c r="AF617" s="334"/>
      <c r="AG617" s="334"/>
      <c r="AH617" s="334"/>
      <c r="AI617" s="334"/>
    </row>
    <row r="618" spans="8:35">
      <c r="H618" s="334"/>
      <c r="I618" s="334"/>
      <c r="J618" s="334"/>
      <c r="K618" s="334"/>
      <c r="L618" s="335"/>
      <c r="M618" s="334"/>
      <c r="N618" s="334"/>
      <c r="O618" s="334"/>
      <c r="P618" s="334"/>
      <c r="Q618" s="328"/>
      <c r="R618" s="328"/>
      <c r="S618" s="334"/>
      <c r="T618" s="336"/>
      <c r="U618" s="336"/>
      <c r="V618" s="336"/>
      <c r="W618" s="334"/>
      <c r="X618" s="1163"/>
      <c r="Y618" s="334"/>
      <c r="Z618" s="334"/>
      <c r="AA618" s="334"/>
      <c r="AB618" s="334"/>
      <c r="AC618" s="334"/>
      <c r="AD618" s="334"/>
      <c r="AE618" s="334"/>
      <c r="AF618" s="334"/>
      <c r="AG618" s="334"/>
      <c r="AH618" s="334"/>
      <c r="AI618" s="334"/>
    </row>
    <row r="619" spans="8:35">
      <c r="H619" s="334"/>
      <c r="I619" s="334"/>
      <c r="J619" s="334"/>
      <c r="K619" s="334"/>
      <c r="L619" s="335"/>
      <c r="M619" s="334"/>
      <c r="N619" s="334"/>
      <c r="O619" s="334"/>
      <c r="P619" s="334"/>
      <c r="Q619" s="328"/>
      <c r="R619" s="328"/>
      <c r="S619" s="334"/>
      <c r="T619" s="336"/>
      <c r="U619" s="336"/>
      <c r="V619" s="336"/>
      <c r="W619" s="334"/>
      <c r="X619" s="1163"/>
      <c r="Y619" s="334"/>
      <c r="Z619" s="334"/>
      <c r="AA619" s="334"/>
      <c r="AB619" s="334"/>
      <c r="AC619" s="334"/>
      <c r="AD619" s="334"/>
      <c r="AE619" s="334"/>
      <c r="AF619" s="334"/>
      <c r="AG619" s="334"/>
      <c r="AH619" s="334"/>
      <c r="AI619" s="334"/>
    </row>
    <row r="620" spans="8:35">
      <c r="H620" s="334"/>
      <c r="I620" s="334"/>
      <c r="J620" s="334"/>
      <c r="K620" s="334"/>
      <c r="L620" s="335"/>
      <c r="M620" s="334"/>
      <c r="N620" s="334"/>
      <c r="O620" s="334"/>
      <c r="P620" s="334"/>
      <c r="Q620" s="328"/>
      <c r="R620" s="328"/>
      <c r="S620" s="334"/>
      <c r="T620" s="336"/>
      <c r="U620" s="336"/>
      <c r="V620" s="336"/>
      <c r="W620" s="334"/>
      <c r="X620" s="1163"/>
      <c r="Y620" s="334"/>
      <c r="Z620" s="334"/>
      <c r="AA620" s="334"/>
      <c r="AB620" s="334"/>
      <c r="AC620" s="334"/>
      <c r="AD620" s="334"/>
      <c r="AE620" s="334"/>
      <c r="AF620" s="334"/>
      <c r="AG620" s="334"/>
      <c r="AH620" s="334"/>
      <c r="AI620" s="334"/>
    </row>
    <row r="621" spans="8:35">
      <c r="H621" s="334"/>
      <c r="I621" s="334"/>
      <c r="J621" s="334"/>
      <c r="K621" s="334"/>
      <c r="L621" s="335"/>
      <c r="M621" s="334"/>
      <c r="N621" s="334"/>
      <c r="O621" s="334"/>
      <c r="P621" s="334"/>
      <c r="Q621" s="328"/>
      <c r="R621" s="328"/>
      <c r="S621" s="334"/>
      <c r="T621" s="336"/>
      <c r="U621" s="336"/>
      <c r="V621" s="336"/>
      <c r="W621" s="334"/>
      <c r="X621" s="1163"/>
      <c r="Y621" s="334"/>
      <c r="Z621" s="334"/>
      <c r="AA621" s="334"/>
      <c r="AB621" s="334"/>
      <c r="AC621" s="334"/>
      <c r="AD621" s="334"/>
      <c r="AE621" s="334"/>
      <c r="AF621" s="334"/>
      <c r="AG621" s="334"/>
      <c r="AH621" s="334"/>
      <c r="AI621" s="334"/>
    </row>
    <row r="622" spans="8:35">
      <c r="H622" s="334"/>
      <c r="I622" s="334"/>
      <c r="J622" s="334"/>
      <c r="K622" s="334"/>
      <c r="L622" s="335"/>
      <c r="M622" s="334"/>
      <c r="N622" s="334"/>
      <c r="O622" s="334"/>
      <c r="P622" s="334"/>
      <c r="Q622" s="328"/>
      <c r="R622" s="328"/>
      <c r="S622" s="334"/>
      <c r="T622" s="336"/>
      <c r="U622" s="336"/>
      <c r="V622" s="336"/>
      <c r="W622" s="334"/>
      <c r="X622" s="1163"/>
      <c r="Y622" s="334"/>
      <c r="Z622" s="334"/>
      <c r="AA622" s="334"/>
      <c r="AB622" s="334"/>
      <c r="AC622" s="334"/>
      <c r="AD622" s="334"/>
      <c r="AE622" s="334"/>
      <c r="AF622" s="334"/>
      <c r="AG622" s="334"/>
      <c r="AH622" s="334"/>
      <c r="AI622" s="334"/>
    </row>
    <row r="623" spans="8:35">
      <c r="H623" s="334"/>
      <c r="I623" s="334"/>
      <c r="J623" s="334"/>
      <c r="K623" s="334"/>
      <c r="L623" s="335"/>
      <c r="M623" s="334"/>
      <c r="N623" s="334"/>
      <c r="O623" s="334"/>
      <c r="P623" s="334"/>
      <c r="Q623" s="328"/>
      <c r="R623" s="328"/>
      <c r="S623" s="334"/>
      <c r="T623" s="336"/>
      <c r="U623" s="336"/>
      <c r="V623" s="336"/>
      <c r="W623" s="334"/>
      <c r="X623" s="1163"/>
      <c r="Y623" s="334"/>
      <c r="Z623" s="334"/>
      <c r="AA623" s="334"/>
      <c r="AB623" s="334"/>
      <c r="AC623" s="334"/>
      <c r="AD623" s="334"/>
      <c r="AE623" s="334"/>
      <c r="AF623" s="334"/>
      <c r="AG623" s="334"/>
      <c r="AH623" s="334"/>
      <c r="AI623" s="334"/>
    </row>
    <row r="624" spans="8:35">
      <c r="H624" s="334"/>
      <c r="I624" s="334"/>
      <c r="J624" s="334"/>
      <c r="K624" s="334"/>
      <c r="L624" s="335"/>
      <c r="M624" s="334"/>
      <c r="N624" s="334"/>
      <c r="O624" s="334"/>
      <c r="P624" s="334"/>
      <c r="Q624" s="328"/>
      <c r="R624" s="328"/>
      <c r="S624" s="334"/>
      <c r="T624" s="336"/>
      <c r="U624" s="336"/>
      <c r="V624" s="336"/>
      <c r="W624" s="334"/>
      <c r="X624" s="1163"/>
      <c r="Y624" s="334"/>
      <c r="Z624" s="334"/>
      <c r="AA624" s="334"/>
      <c r="AB624" s="334"/>
      <c r="AC624" s="334"/>
      <c r="AD624" s="334"/>
      <c r="AE624" s="334"/>
      <c r="AF624" s="334"/>
      <c r="AG624" s="334"/>
      <c r="AH624" s="334"/>
      <c r="AI624" s="334"/>
    </row>
    <row r="625" spans="8:35">
      <c r="H625" s="334"/>
      <c r="I625" s="334"/>
      <c r="J625" s="334"/>
      <c r="K625" s="334"/>
      <c r="L625" s="335"/>
      <c r="M625" s="334"/>
      <c r="N625" s="334"/>
      <c r="O625" s="334"/>
      <c r="P625" s="334"/>
      <c r="Q625" s="328"/>
      <c r="R625" s="328"/>
      <c r="S625" s="334"/>
      <c r="T625" s="336"/>
      <c r="U625" s="336"/>
      <c r="V625" s="336"/>
      <c r="W625" s="334"/>
      <c r="X625" s="1163"/>
      <c r="Y625" s="334"/>
      <c r="Z625" s="334"/>
      <c r="AA625" s="334"/>
      <c r="AB625" s="334"/>
      <c r="AC625" s="334"/>
      <c r="AD625" s="334"/>
      <c r="AE625" s="334"/>
      <c r="AF625" s="334"/>
      <c r="AG625" s="334"/>
      <c r="AH625" s="334"/>
      <c r="AI625" s="334"/>
    </row>
    <row r="626" spans="8:35">
      <c r="H626" s="334"/>
      <c r="I626" s="334"/>
      <c r="J626" s="334"/>
      <c r="K626" s="334"/>
      <c r="L626" s="335"/>
      <c r="M626" s="334"/>
      <c r="N626" s="334"/>
      <c r="O626" s="334"/>
      <c r="P626" s="334"/>
      <c r="Q626" s="328"/>
      <c r="R626" s="328"/>
      <c r="S626" s="334"/>
      <c r="T626" s="336"/>
      <c r="U626" s="336"/>
      <c r="V626" s="336"/>
      <c r="W626" s="334"/>
      <c r="X626" s="1163"/>
      <c r="Y626" s="334"/>
      <c r="Z626" s="334"/>
      <c r="AA626" s="334"/>
      <c r="AB626" s="334"/>
      <c r="AC626" s="334"/>
      <c r="AD626" s="334"/>
      <c r="AE626" s="334"/>
      <c r="AF626" s="334"/>
      <c r="AG626" s="334"/>
      <c r="AH626" s="334"/>
      <c r="AI626" s="334"/>
    </row>
    <row r="627" spans="8:35">
      <c r="H627" s="334"/>
      <c r="I627" s="334"/>
      <c r="J627" s="334"/>
      <c r="K627" s="334"/>
      <c r="L627" s="335"/>
      <c r="M627" s="334"/>
      <c r="N627" s="334"/>
      <c r="O627" s="334"/>
      <c r="P627" s="334"/>
      <c r="Q627" s="328"/>
      <c r="R627" s="328"/>
      <c r="S627" s="334"/>
      <c r="T627" s="336"/>
      <c r="U627" s="336"/>
      <c r="V627" s="336"/>
      <c r="W627" s="334"/>
      <c r="X627" s="1163"/>
      <c r="Y627" s="334"/>
      <c r="Z627" s="334"/>
      <c r="AA627" s="334"/>
      <c r="AB627" s="334"/>
      <c r="AC627" s="334"/>
      <c r="AD627" s="334"/>
      <c r="AE627" s="334"/>
      <c r="AF627" s="334"/>
      <c r="AG627" s="334"/>
      <c r="AH627" s="334"/>
      <c r="AI627" s="334"/>
    </row>
    <row r="628" spans="8:35">
      <c r="H628" s="334"/>
      <c r="I628" s="334"/>
      <c r="J628" s="334"/>
      <c r="K628" s="334"/>
      <c r="L628" s="335"/>
      <c r="M628" s="334"/>
      <c r="N628" s="334"/>
      <c r="O628" s="334"/>
      <c r="P628" s="334"/>
      <c r="Q628" s="328"/>
      <c r="R628" s="328"/>
      <c r="S628" s="334"/>
      <c r="T628" s="336"/>
      <c r="U628" s="336"/>
      <c r="V628" s="336"/>
      <c r="W628" s="334"/>
      <c r="X628" s="1163"/>
      <c r="Y628" s="334"/>
      <c r="Z628" s="334"/>
      <c r="AA628" s="334"/>
      <c r="AB628" s="334"/>
      <c r="AC628" s="334"/>
      <c r="AD628" s="334"/>
      <c r="AE628" s="334"/>
      <c r="AF628" s="334"/>
      <c r="AG628" s="334"/>
      <c r="AH628" s="334"/>
      <c r="AI628" s="334"/>
    </row>
    <row r="629" spans="8:35">
      <c r="H629" s="334"/>
      <c r="I629" s="334"/>
      <c r="J629" s="334"/>
      <c r="K629" s="334"/>
      <c r="L629" s="335"/>
      <c r="M629" s="334"/>
      <c r="N629" s="334"/>
      <c r="O629" s="334"/>
      <c r="P629" s="334"/>
      <c r="Q629" s="328"/>
      <c r="R629" s="328"/>
      <c r="S629" s="334"/>
      <c r="T629" s="336"/>
      <c r="U629" s="336"/>
      <c r="V629" s="336"/>
      <c r="W629" s="334"/>
      <c r="X629" s="1163"/>
      <c r="Y629" s="334"/>
      <c r="Z629" s="334"/>
      <c r="AA629" s="334"/>
      <c r="AB629" s="334"/>
      <c r="AC629" s="334"/>
      <c r="AD629" s="334"/>
      <c r="AE629" s="334"/>
      <c r="AF629" s="334"/>
      <c r="AG629" s="334"/>
      <c r="AH629" s="334"/>
      <c r="AI629" s="334"/>
    </row>
    <row r="630" spans="8:35">
      <c r="H630" s="334"/>
      <c r="I630" s="334"/>
      <c r="J630" s="334"/>
      <c r="K630" s="334"/>
      <c r="L630" s="335"/>
      <c r="M630" s="334"/>
      <c r="N630" s="334"/>
      <c r="O630" s="334"/>
      <c r="P630" s="334"/>
      <c r="Q630" s="328"/>
      <c r="R630" s="328"/>
      <c r="S630" s="334"/>
      <c r="T630" s="336"/>
      <c r="U630" s="336"/>
      <c r="V630" s="336"/>
      <c r="W630" s="334"/>
      <c r="X630" s="1163"/>
      <c r="Y630" s="334"/>
      <c r="Z630" s="334"/>
      <c r="AA630" s="334"/>
      <c r="AB630" s="334"/>
      <c r="AC630" s="334"/>
      <c r="AD630" s="334"/>
      <c r="AE630" s="334"/>
      <c r="AF630" s="334"/>
      <c r="AG630" s="334"/>
      <c r="AH630" s="334"/>
      <c r="AI630" s="334"/>
    </row>
    <row r="631" spans="8:35">
      <c r="H631" s="334"/>
      <c r="I631" s="334"/>
      <c r="J631" s="334"/>
      <c r="K631" s="334"/>
      <c r="L631" s="335"/>
      <c r="M631" s="334"/>
      <c r="N631" s="334"/>
      <c r="O631" s="334"/>
      <c r="P631" s="334"/>
      <c r="Q631" s="328"/>
      <c r="R631" s="328"/>
      <c r="S631" s="334"/>
      <c r="T631" s="336"/>
      <c r="U631" s="336"/>
      <c r="V631" s="336"/>
      <c r="W631" s="334"/>
      <c r="X631" s="1163"/>
      <c r="Y631" s="334"/>
      <c r="Z631" s="334"/>
      <c r="AA631" s="334"/>
      <c r="AB631" s="334"/>
      <c r="AC631" s="334"/>
      <c r="AD631" s="334"/>
      <c r="AE631" s="334"/>
      <c r="AF631" s="334"/>
      <c r="AG631" s="334"/>
      <c r="AH631" s="334"/>
      <c r="AI631" s="334"/>
    </row>
    <row r="632" spans="8:35">
      <c r="H632" s="334"/>
      <c r="I632" s="334"/>
      <c r="J632" s="334"/>
      <c r="K632" s="334"/>
      <c r="L632" s="335"/>
      <c r="M632" s="334"/>
      <c r="N632" s="334"/>
      <c r="O632" s="334"/>
      <c r="P632" s="334"/>
      <c r="Q632" s="328"/>
      <c r="R632" s="328"/>
      <c r="S632" s="334"/>
      <c r="T632" s="336"/>
      <c r="U632" s="336"/>
      <c r="V632" s="336"/>
      <c r="W632" s="334"/>
      <c r="X632" s="1163"/>
      <c r="Y632" s="334"/>
      <c r="Z632" s="334"/>
      <c r="AA632" s="334"/>
      <c r="AB632" s="334"/>
      <c r="AC632" s="334"/>
      <c r="AD632" s="334"/>
      <c r="AE632" s="334"/>
      <c r="AF632" s="334"/>
      <c r="AG632" s="334"/>
      <c r="AH632" s="334"/>
      <c r="AI632" s="334"/>
    </row>
    <row r="633" spans="8:35">
      <c r="H633" s="334"/>
      <c r="I633" s="334"/>
      <c r="J633" s="334"/>
      <c r="K633" s="334"/>
      <c r="L633" s="335"/>
      <c r="M633" s="334"/>
      <c r="N633" s="334"/>
      <c r="O633" s="334"/>
      <c r="P633" s="334"/>
      <c r="Q633" s="328"/>
      <c r="R633" s="328"/>
      <c r="S633" s="334"/>
      <c r="T633" s="336"/>
      <c r="U633" s="336"/>
      <c r="V633" s="336"/>
      <c r="W633" s="334"/>
      <c r="X633" s="1163"/>
      <c r="Y633" s="334"/>
      <c r="Z633" s="334"/>
      <c r="AA633" s="334"/>
      <c r="AB633" s="334"/>
      <c r="AC633" s="334"/>
      <c r="AD633" s="334"/>
      <c r="AE633" s="334"/>
      <c r="AF633" s="334"/>
      <c r="AG633" s="334"/>
      <c r="AH633" s="334"/>
      <c r="AI633" s="334"/>
    </row>
    <row r="634" spans="8:35">
      <c r="H634" s="334"/>
      <c r="I634" s="334"/>
      <c r="J634" s="334"/>
      <c r="K634" s="334"/>
      <c r="L634" s="335"/>
      <c r="M634" s="334"/>
      <c r="N634" s="334"/>
      <c r="O634" s="334"/>
      <c r="P634" s="334"/>
      <c r="Q634" s="328"/>
      <c r="R634" s="328"/>
      <c r="S634" s="334"/>
      <c r="T634" s="336"/>
      <c r="U634" s="336"/>
      <c r="V634" s="336"/>
      <c r="W634" s="334"/>
      <c r="X634" s="1163"/>
      <c r="Y634" s="334"/>
      <c r="Z634" s="334"/>
      <c r="AA634" s="334"/>
      <c r="AB634" s="334"/>
      <c r="AC634" s="334"/>
      <c r="AD634" s="334"/>
      <c r="AE634" s="334"/>
      <c r="AF634" s="334"/>
      <c r="AG634" s="334"/>
      <c r="AH634" s="334"/>
      <c r="AI634" s="334"/>
    </row>
    <row r="635" spans="8:35">
      <c r="H635" s="334"/>
      <c r="I635" s="334"/>
      <c r="J635" s="334"/>
      <c r="K635" s="334"/>
      <c r="L635" s="335"/>
      <c r="M635" s="334"/>
      <c r="N635" s="334"/>
      <c r="O635" s="334"/>
      <c r="P635" s="334"/>
      <c r="Q635" s="328"/>
      <c r="R635" s="328"/>
      <c r="S635" s="334"/>
      <c r="T635" s="336"/>
      <c r="U635" s="336"/>
      <c r="V635" s="336"/>
      <c r="W635" s="334"/>
      <c r="X635" s="1163"/>
      <c r="Y635" s="334"/>
      <c r="Z635" s="334"/>
      <c r="AA635" s="334"/>
      <c r="AB635" s="334"/>
      <c r="AC635" s="334"/>
      <c r="AD635" s="334"/>
      <c r="AE635" s="334"/>
      <c r="AF635" s="334"/>
      <c r="AG635" s="334"/>
      <c r="AH635" s="334"/>
      <c r="AI635" s="334"/>
    </row>
    <row r="636" spans="8:35">
      <c r="H636" s="334"/>
      <c r="I636" s="334"/>
      <c r="J636" s="334"/>
      <c r="K636" s="334"/>
      <c r="L636" s="335"/>
      <c r="M636" s="334"/>
      <c r="N636" s="334"/>
      <c r="O636" s="334"/>
      <c r="P636" s="334"/>
      <c r="Q636" s="328"/>
      <c r="R636" s="328"/>
      <c r="S636" s="334"/>
      <c r="T636" s="336"/>
      <c r="U636" s="336"/>
      <c r="V636" s="336"/>
      <c r="W636" s="334"/>
      <c r="X636" s="1163"/>
      <c r="Y636" s="334"/>
      <c r="Z636" s="334"/>
      <c r="AA636" s="334"/>
      <c r="AB636" s="334"/>
      <c r="AC636" s="334"/>
      <c r="AD636" s="334"/>
      <c r="AE636" s="334"/>
      <c r="AF636" s="334"/>
      <c r="AG636" s="334"/>
      <c r="AH636" s="334"/>
      <c r="AI636" s="334"/>
    </row>
    <row r="637" spans="8:35">
      <c r="H637" s="334"/>
      <c r="I637" s="334"/>
      <c r="J637" s="334"/>
      <c r="K637" s="334"/>
      <c r="L637" s="335"/>
      <c r="M637" s="334"/>
      <c r="N637" s="334"/>
      <c r="O637" s="334"/>
      <c r="P637" s="334"/>
      <c r="Q637" s="328"/>
      <c r="R637" s="328"/>
      <c r="S637" s="334"/>
      <c r="T637" s="336"/>
      <c r="U637" s="336"/>
      <c r="V637" s="336"/>
      <c r="W637" s="334"/>
      <c r="X637" s="1163"/>
      <c r="Y637" s="334"/>
      <c r="Z637" s="334"/>
      <c r="AA637" s="334"/>
      <c r="AB637" s="334"/>
      <c r="AC637" s="334"/>
      <c r="AD637" s="334"/>
      <c r="AE637" s="334"/>
      <c r="AF637" s="334"/>
      <c r="AG637" s="334"/>
      <c r="AH637" s="334"/>
      <c r="AI637" s="334"/>
    </row>
    <row r="638" spans="8:35">
      <c r="H638" s="334"/>
      <c r="I638" s="334"/>
      <c r="J638" s="334"/>
      <c r="K638" s="334"/>
      <c r="L638" s="335"/>
      <c r="M638" s="334"/>
      <c r="N638" s="334"/>
      <c r="O638" s="334"/>
      <c r="P638" s="334"/>
      <c r="Q638" s="328"/>
      <c r="R638" s="328"/>
      <c r="S638" s="334"/>
      <c r="T638" s="336"/>
      <c r="U638" s="336"/>
      <c r="V638" s="336"/>
      <c r="W638" s="334"/>
      <c r="X638" s="1163"/>
      <c r="Y638" s="334"/>
      <c r="Z638" s="334"/>
      <c r="AA638" s="334"/>
      <c r="AB638" s="334"/>
      <c r="AC638" s="334"/>
      <c r="AD638" s="334"/>
      <c r="AE638" s="334"/>
      <c r="AF638" s="334"/>
      <c r="AG638" s="334"/>
      <c r="AH638" s="334"/>
      <c r="AI638" s="334"/>
    </row>
    <row r="639" spans="8:35">
      <c r="H639" s="334"/>
      <c r="I639" s="334"/>
      <c r="J639" s="334"/>
      <c r="K639" s="334"/>
      <c r="L639" s="335"/>
      <c r="M639" s="334"/>
      <c r="N639" s="334"/>
      <c r="O639" s="334"/>
      <c r="P639" s="334"/>
      <c r="Q639" s="328"/>
      <c r="R639" s="328"/>
      <c r="S639" s="334"/>
      <c r="T639" s="336"/>
      <c r="U639" s="336"/>
      <c r="V639" s="336"/>
      <c r="W639" s="334"/>
      <c r="X639" s="1163"/>
      <c r="Y639" s="334"/>
      <c r="Z639" s="334"/>
      <c r="AA639" s="334"/>
      <c r="AB639" s="334"/>
      <c r="AC639" s="334"/>
      <c r="AD639" s="334"/>
      <c r="AE639" s="334"/>
      <c r="AF639" s="334"/>
      <c r="AG639" s="334"/>
      <c r="AH639" s="334"/>
      <c r="AI639" s="334"/>
    </row>
    <row r="640" spans="8:35">
      <c r="H640" s="334"/>
      <c r="I640" s="334"/>
      <c r="J640" s="334"/>
      <c r="K640" s="334"/>
      <c r="L640" s="335"/>
      <c r="M640" s="334"/>
      <c r="N640" s="334"/>
      <c r="O640" s="334"/>
      <c r="P640" s="334"/>
      <c r="Q640" s="328"/>
      <c r="R640" s="328"/>
      <c r="S640" s="334"/>
      <c r="T640" s="336"/>
      <c r="U640" s="336"/>
      <c r="V640" s="336"/>
      <c r="W640" s="334"/>
      <c r="X640" s="1163"/>
      <c r="Y640" s="334"/>
      <c r="Z640" s="334"/>
      <c r="AA640" s="334"/>
      <c r="AB640" s="334"/>
      <c r="AC640" s="334"/>
      <c r="AD640" s="334"/>
      <c r="AE640" s="334"/>
      <c r="AF640" s="334"/>
      <c r="AG640" s="334"/>
      <c r="AH640" s="334"/>
      <c r="AI640" s="334"/>
    </row>
    <row r="641" spans="8:35">
      <c r="H641" s="334"/>
      <c r="I641" s="334"/>
      <c r="J641" s="334"/>
      <c r="K641" s="334"/>
      <c r="L641" s="335"/>
      <c r="M641" s="334"/>
      <c r="N641" s="334"/>
      <c r="O641" s="334"/>
      <c r="P641" s="334"/>
      <c r="Q641" s="328"/>
      <c r="R641" s="328"/>
      <c r="S641" s="334"/>
      <c r="T641" s="336"/>
      <c r="U641" s="336"/>
      <c r="V641" s="336"/>
      <c r="W641" s="334"/>
      <c r="X641" s="1163"/>
      <c r="Y641" s="334"/>
      <c r="Z641" s="334"/>
      <c r="AA641" s="334"/>
      <c r="AB641" s="334"/>
      <c r="AC641" s="334"/>
      <c r="AD641" s="334"/>
      <c r="AE641" s="334"/>
      <c r="AF641" s="334"/>
      <c r="AG641" s="334"/>
      <c r="AH641" s="334"/>
      <c r="AI641" s="334"/>
    </row>
    <row r="642" spans="8:35">
      <c r="H642" s="334"/>
      <c r="I642" s="334"/>
      <c r="J642" s="334"/>
      <c r="K642" s="334"/>
      <c r="L642" s="335"/>
      <c r="M642" s="334"/>
      <c r="N642" s="334"/>
      <c r="O642" s="334"/>
      <c r="P642" s="334"/>
      <c r="Q642" s="328"/>
      <c r="R642" s="328"/>
      <c r="S642" s="334"/>
      <c r="T642" s="336"/>
      <c r="U642" s="336"/>
      <c r="V642" s="336"/>
      <c r="W642" s="334"/>
      <c r="X642" s="1163"/>
      <c r="Y642" s="334"/>
      <c r="Z642" s="334"/>
      <c r="AA642" s="334"/>
      <c r="AB642" s="334"/>
      <c r="AC642" s="334"/>
      <c r="AD642" s="334"/>
      <c r="AE642" s="334"/>
      <c r="AF642" s="334"/>
      <c r="AG642" s="334"/>
      <c r="AH642" s="334"/>
      <c r="AI642" s="334"/>
    </row>
    <row r="643" spans="8:35">
      <c r="H643" s="334"/>
      <c r="I643" s="334"/>
      <c r="J643" s="334"/>
      <c r="K643" s="334"/>
      <c r="L643" s="335"/>
      <c r="M643" s="334"/>
      <c r="N643" s="334"/>
      <c r="O643" s="334"/>
      <c r="P643" s="334"/>
      <c r="Q643" s="328"/>
      <c r="R643" s="328"/>
      <c r="S643" s="334"/>
      <c r="T643" s="336"/>
      <c r="U643" s="336"/>
      <c r="V643" s="336"/>
      <c r="W643" s="334"/>
      <c r="X643" s="1163"/>
      <c r="Y643" s="334"/>
      <c r="Z643" s="334"/>
      <c r="AA643" s="334"/>
      <c r="AB643" s="334"/>
      <c r="AC643" s="334"/>
      <c r="AD643" s="334"/>
      <c r="AE643" s="334"/>
      <c r="AF643" s="334"/>
      <c r="AG643" s="334"/>
      <c r="AH643" s="334"/>
      <c r="AI643" s="334"/>
    </row>
    <row r="644" spans="8:35">
      <c r="H644" s="334"/>
      <c r="I644" s="334"/>
      <c r="J644" s="334"/>
      <c r="K644" s="334"/>
      <c r="L644" s="335"/>
      <c r="M644" s="334"/>
      <c r="N644" s="334"/>
      <c r="O644" s="334"/>
      <c r="P644" s="334"/>
      <c r="Q644" s="328"/>
      <c r="R644" s="328"/>
      <c r="S644" s="334"/>
      <c r="T644" s="336"/>
      <c r="U644" s="336"/>
      <c r="V644" s="336"/>
      <c r="W644" s="334"/>
      <c r="X644" s="1163"/>
      <c r="Y644" s="334"/>
      <c r="Z644" s="334"/>
      <c r="AA644" s="334"/>
      <c r="AB644" s="334"/>
      <c r="AC644" s="334"/>
      <c r="AD644" s="334"/>
      <c r="AE644" s="334"/>
      <c r="AF644" s="334"/>
      <c r="AG644" s="334"/>
      <c r="AH644" s="334"/>
      <c r="AI644" s="334"/>
    </row>
    <row r="645" spans="8:35">
      <c r="H645" s="334"/>
      <c r="I645" s="334"/>
      <c r="J645" s="334"/>
      <c r="K645" s="334"/>
      <c r="L645" s="335"/>
      <c r="M645" s="334"/>
      <c r="N645" s="334"/>
      <c r="O645" s="334"/>
      <c r="P645" s="334"/>
      <c r="Q645" s="328"/>
      <c r="R645" s="328"/>
      <c r="S645" s="334"/>
      <c r="T645" s="336"/>
      <c r="U645" s="336"/>
      <c r="V645" s="336"/>
      <c r="W645" s="334"/>
      <c r="X645" s="1163"/>
      <c r="Y645" s="334"/>
      <c r="Z645" s="334"/>
      <c r="AA645" s="334"/>
      <c r="AB645" s="334"/>
      <c r="AC645" s="334"/>
      <c r="AD645" s="334"/>
      <c r="AE645" s="334"/>
      <c r="AF645" s="334"/>
      <c r="AG645" s="334"/>
      <c r="AH645" s="334"/>
      <c r="AI645" s="334"/>
    </row>
    <row r="646" spans="8:35">
      <c r="H646" s="334"/>
      <c r="I646" s="334"/>
      <c r="J646" s="334"/>
      <c r="K646" s="334"/>
      <c r="L646" s="335"/>
      <c r="M646" s="334"/>
      <c r="N646" s="334"/>
      <c r="O646" s="334"/>
      <c r="P646" s="334"/>
      <c r="Q646" s="328"/>
      <c r="R646" s="328"/>
      <c r="S646" s="334"/>
      <c r="T646" s="336"/>
      <c r="U646" s="336"/>
      <c r="V646" s="336"/>
      <c r="W646" s="334"/>
      <c r="X646" s="1163"/>
      <c r="Y646" s="334"/>
      <c r="Z646" s="334"/>
      <c r="AA646" s="334"/>
      <c r="AB646" s="334"/>
      <c r="AC646" s="334"/>
      <c r="AD646" s="334"/>
      <c r="AE646" s="334"/>
      <c r="AF646" s="334"/>
      <c r="AG646" s="334"/>
      <c r="AH646" s="334"/>
      <c r="AI646" s="334"/>
    </row>
    <row r="647" spans="8:35">
      <c r="H647" s="334"/>
      <c r="I647" s="334"/>
      <c r="J647" s="334"/>
      <c r="K647" s="334"/>
      <c r="L647" s="335"/>
      <c r="M647" s="334"/>
      <c r="N647" s="334"/>
      <c r="O647" s="334"/>
      <c r="P647" s="334"/>
      <c r="Q647" s="328"/>
      <c r="R647" s="328"/>
      <c r="S647" s="334"/>
      <c r="T647" s="336"/>
      <c r="U647" s="336"/>
      <c r="V647" s="336"/>
      <c r="W647" s="334"/>
      <c r="X647" s="1163"/>
      <c r="Y647" s="334"/>
      <c r="Z647" s="334"/>
      <c r="AA647" s="334"/>
      <c r="AB647" s="334"/>
      <c r="AC647" s="334"/>
      <c r="AD647" s="334"/>
      <c r="AE647" s="334"/>
      <c r="AF647" s="334"/>
      <c r="AG647" s="334"/>
      <c r="AH647" s="334"/>
      <c r="AI647" s="334"/>
    </row>
    <row r="648" spans="8:35">
      <c r="H648" s="334"/>
      <c r="I648" s="334"/>
      <c r="J648" s="334"/>
      <c r="K648" s="334"/>
      <c r="L648" s="335"/>
      <c r="M648" s="334"/>
      <c r="N648" s="334"/>
      <c r="O648" s="334"/>
      <c r="P648" s="334"/>
      <c r="Q648" s="328"/>
      <c r="R648" s="328"/>
      <c r="S648" s="334"/>
      <c r="T648" s="336"/>
      <c r="U648" s="336"/>
      <c r="V648" s="336"/>
      <c r="W648" s="334"/>
      <c r="X648" s="1163"/>
      <c r="Y648" s="334"/>
      <c r="Z648" s="334"/>
      <c r="AA648" s="334"/>
      <c r="AB648" s="334"/>
      <c r="AC648" s="334"/>
      <c r="AD648" s="334"/>
      <c r="AE648" s="334"/>
      <c r="AF648" s="334"/>
      <c r="AG648" s="334"/>
      <c r="AH648" s="334"/>
      <c r="AI648" s="334"/>
    </row>
    <row r="649" spans="8:35">
      <c r="H649" s="334"/>
      <c r="I649" s="334"/>
      <c r="J649" s="334"/>
      <c r="K649" s="334"/>
      <c r="L649" s="335"/>
      <c r="M649" s="334"/>
      <c r="N649" s="334"/>
      <c r="O649" s="334"/>
      <c r="P649" s="334"/>
      <c r="Q649" s="328"/>
      <c r="R649" s="328"/>
      <c r="S649" s="334"/>
      <c r="T649" s="336"/>
      <c r="U649" s="336"/>
      <c r="V649" s="336"/>
      <c r="W649" s="334"/>
      <c r="X649" s="1163"/>
      <c r="Y649" s="334"/>
      <c r="Z649" s="334"/>
      <c r="AA649" s="334"/>
      <c r="AB649" s="334"/>
      <c r="AC649" s="334"/>
      <c r="AD649" s="334"/>
      <c r="AE649" s="334"/>
      <c r="AF649" s="334"/>
      <c r="AG649" s="334"/>
      <c r="AH649" s="334"/>
      <c r="AI649" s="334"/>
    </row>
    <row r="650" spans="8:35">
      <c r="H650" s="334"/>
      <c r="I650" s="334"/>
      <c r="J650" s="334"/>
      <c r="K650" s="334"/>
      <c r="L650" s="335"/>
      <c r="M650" s="334"/>
      <c r="N650" s="334"/>
      <c r="O650" s="334"/>
      <c r="P650" s="334"/>
      <c r="Q650" s="328"/>
      <c r="R650" s="328"/>
      <c r="S650" s="334"/>
      <c r="T650" s="336"/>
      <c r="U650" s="336"/>
      <c r="V650" s="336"/>
      <c r="W650" s="334"/>
      <c r="X650" s="1163"/>
      <c r="Y650" s="334"/>
      <c r="Z650" s="334"/>
      <c r="AA650" s="334"/>
      <c r="AB650" s="334"/>
      <c r="AC650" s="334"/>
      <c r="AD650" s="334"/>
      <c r="AE650" s="334"/>
      <c r="AF650" s="334"/>
      <c r="AG650" s="334"/>
      <c r="AH650" s="334"/>
      <c r="AI650" s="334"/>
    </row>
    <row r="651" spans="8:35">
      <c r="H651" s="334"/>
      <c r="I651" s="334"/>
      <c r="J651" s="334"/>
      <c r="K651" s="334"/>
      <c r="L651" s="335"/>
      <c r="M651" s="334"/>
      <c r="N651" s="334"/>
      <c r="O651" s="334"/>
      <c r="P651" s="334"/>
      <c r="Q651" s="328"/>
      <c r="R651" s="328"/>
      <c r="S651" s="334"/>
      <c r="T651" s="336"/>
      <c r="U651" s="336"/>
      <c r="V651" s="336"/>
      <c r="W651" s="334"/>
      <c r="X651" s="1163"/>
      <c r="Y651" s="334"/>
      <c r="Z651" s="334"/>
      <c r="AA651" s="334"/>
      <c r="AB651" s="334"/>
      <c r="AC651" s="334"/>
      <c r="AD651" s="334"/>
      <c r="AE651" s="334"/>
      <c r="AF651" s="334"/>
      <c r="AG651" s="334"/>
      <c r="AH651" s="334"/>
      <c r="AI651" s="334"/>
    </row>
    <row r="652" spans="8:35">
      <c r="H652" s="334"/>
      <c r="I652" s="334"/>
      <c r="J652" s="334"/>
      <c r="K652" s="334"/>
      <c r="L652" s="335"/>
      <c r="M652" s="334"/>
      <c r="N652" s="334"/>
      <c r="O652" s="334"/>
      <c r="P652" s="334"/>
      <c r="Q652" s="328"/>
      <c r="R652" s="328"/>
      <c r="S652" s="334"/>
      <c r="T652" s="336"/>
      <c r="U652" s="336"/>
      <c r="V652" s="336"/>
      <c r="W652" s="334"/>
      <c r="X652" s="1163"/>
      <c r="Y652" s="334"/>
      <c r="Z652" s="334"/>
      <c r="AA652" s="334"/>
      <c r="AB652" s="334"/>
      <c r="AC652" s="334"/>
      <c r="AD652" s="334"/>
      <c r="AE652" s="334"/>
      <c r="AF652" s="334"/>
      <c r="AG652" s="334"/>
      <c r="AH652" s="334"/>
      <c r="AI652" s="334"/>
    </row>
    <row r="653" spans="8:35">
      <c r="H653" s="334"/>
      <c r="I653" s="334"/>
      <c r="J653" s="334"/>
      <c r="K653" s="334"/>
      <c r="L653" s="335"/>
      <c r="M653" s="334"/>
      <c r="N653" s="334"/>
      <c r="O653" s="334"/>
      <c r="P653" s="334"/>
      <c r="Q653" s="328"/>
      <c r="R653" s="328"/>
      <c r="S653" s="334"/>
      <c r="T653" s="336"/>
      <c r="U653" s="336"/>
      <c r="V653" s="336"/>
      <c r="W653" s="334"/>
      <c r="X653" s="1163"/>
      <c r="Y653" s="334"/>
      <c r="Z653" s="334"/>
      <c r="AA653" s="334"/>
      <c r="AB653" s="334"/>
      <c r="AC653" s="334"/>
      <c r="AD653" s="334"/>
      <c r="AE653" s="334"/>
      <c r="AF653" s="334"/>
      <c r="AG653" s="334"/>
      <c r="AH653" s="334"/>
      <c r="AI653" s="334"/>
    </row>
    <row r="654" spans="8:35">
      <c r="H654" s="334"/>
      <c r="I654" s="334"/>
      <c r="J654" s="334"/>
      <c r="K654" s="334"/>
      <c r="L654" s="335"/>
      <c r="M654" s="334"/>
      <c r="N654" s="334"/>
      <c r="O654" s="334"/>
      <c r="P654" s="334"/>
      <c r="Q654" s="328"/>
      <c r="R654" s="328"/>
      <c r="S654" s="334"/>
      <c r="T654" s="336"/>
      <c r="U654" s="336"/>
      <c r="V654" s="336"/>
      <c r="W654" s="334"/>
      <c r="X654" s="1163"/>
      <c r="Y654" s="334"/>
      <c r="Z654" s="334"/>
      <c r="AA654" s="334"/>
      <c r="AB654" s="334"/>
      <c r="AC654" s="334"/>
      <c r="AD654" s="334"/>
      <c r="AE654" s="334"/>
      <c r="AF654" s="334"/>
      <c r="AG654" s="334"/>
      <c r="AH654" s="334"/>
      <c r="AI654" s="334"/>
    </row>
    <row r="655" spans="8:35">
      <c r="H655" s="334"/>
      <c r="I655" s="334"/>
      <c r="J655" s="334"/>
      <c r="K655" s="334"/>
      <c r="L655" s="335"/>
      <c r="M655" s="334"/>
      <c r="N655" s="334"/>
      <c r="O655" s="334"/>
      <c r="P655" s="334"/>
      <c r="Q655" s="328"/>
      <c r="R655" s="328"/>
      <c r="S655" s="334"/>
      <c r="T655" s="336"/>
      <c r="U655" s="336"/>
      <c r="V655" s="336"/>
      <c r="W655" s="334"/>
      <c r="X655" s="1163"/>
      <c r="Y655" s="334"/>
      <c r="Z655" s="334"/>
      <c r="AA655" s="334"/>
      <c r="AB655" s="334"/>
      <c r="AC655" s="334"/>
      <c r="AD655" s="334"/>
      <c r="AE655" s="334"/>
      <c r="AF655" s="334"/>
      <c r="AG655" s="334"/>
      <c r="AH655" s="334"/>
      <c r="AI655" s="334"/>
    </row>
    <row r="656" spans="8:35">
      <c r="H656" s="334"/>
      <c r="I656" s="334"/>
      <c r="J656" s="334"/>
      <c r="K656" s="334"/>
      <c r="L656" s="335"/>
      <c r="M656" s="334"/>
      <c r="N656" s="334"/>
      <c r="O656" s="334"/>
      <c r="P656" s="334"/>
      <c r="Q656" s="328"/>
      <c r="R656" s="328"/>
      <c r="S656" s="334"/>
      <c r="T656" s="336"/>
      <c r="U656" s="336"/>
      <c r="V656" s="336"/>
      <c r="W656" s="334"/>
      <c r="X656" s="1163"/>
      <c r="Y656" s="334"/>
      <c r="Z656" s="334"/>
      <c r="AA656" s="334"/>
      <c r="AB656" s="334"/>
      <c r="AC656" s="334"/>
      <c r="AD656" s="334"/>
      <c r="AE656" s="334"/>
      <c r="AF656" s="334"/>
      <c r="AG656" s="334"/>
      <c r="AH656" s="334"/>
      <c r="AI656" s="334"/>
    </row>
    <row r="657" spans="8:35">
      <c r="H657" s="334"/>
      <c r="I657" s="334"/>
      <c r="J657" s="334"/>
      <c r="K657" s="334"/>
      <c r="L657" s="335"/>
      <c r="M657" s="334"/>
      <c r="N657" s="334"/>
      <c r="O657" s="334"/>
      <c r="P657" s="334"/>
      <c r="Q657" s="328"/>
      <c r="R657" s="328"/>
      <c r="S657" s="334"/>
      <c r="T657" s="336"/>
      <c r="U657" s="336"/>
      <c r="V657" s="336"/>
      <c r="W657" s="334"/>
      <c r="X657" s="1163"/>
      <c r="Y657" s="334"/>
      <c r="Z657" s="334"/>
      <c r="AA657" s="334"/>
      <c r="AB657" s="334"/>
      <c r="AC657" s="334"/>
      <c r="AD657" s="334"/>
      <c r="AE657" s="334"/>
      <c r="AF657" s="334"/>
      <c r="AG657" s="334"/>
      <c r="AH657" s="334"/>
      <c r="AI657" s="334"/>
    </row>
    <row r="658" spans="8:35">
      <c r="H658" s="334"/>
      <c r="I658" s="334"/>
      <c r="J658" s="334"/>
      <c r="K658" s="334"/>
      <c r="L658" s="335"/>
      <c r="M658" s="334"/>
      <c r="N658" s="334"/>
      <c r="O658" s="334"/>
      <c r="P658" s="334"/>
      <c r="Q658" s="328"/>
      <c r="R658" s="328"/>
      <c r="S658" s="334"/>
      <c r="T658" s="336"/>
      <c r="U658" s="336"/>
      <c r="V658" s="336"/>
      <c r="W658" s="334"/>
      <c r="X658" s="1163"/>
      <c r="Y658" s="334"/>
      <c r="Z658" s="334"/>
      <c r="AA658" s="334"/>
      <c r="AB658" s="334"/>
      <c r="AC658" s="334"/>
      <c r="AD658" s="334"/>
      <c r="AE658" s="334"/>
      <c r="AF658" s="334"/>
      <c r="AG658" s="334"/>
      <c r="AH658" s="334"/>
      <c r="AI658" s="334"/>
    </row>
    <row r="659" spans="8:35">
      <c r="H659" s="334"/>
      <c r="I659" s="334"/>
      <c r="J659" s="334"/>
      <c r="K659" s="334"/>
      <c r="L659" s="335"/>
      <c r="M659" s="334"/>
      <c r="N659" s="334"/>
      <c r="O659" s="334"/>
      <c r="P659" s="334"/>
      <c r="Q659" s="328"/>
      <c r="R659" s="328"/>
      <c r="S659" s="334"/>
      <c r="T659" s="336"/>
      <c r="U659" s="336"/>
      <c r="V659" s="336"/>
      <c r="W659" s="334"/>
      <c r="X659" s="1163"/>
      <c r="Y659" s="334"/>
      <c r="Z659" s="334"/>
      <c r="AA659" s="334"/>
      <c r="AB659" s="334"/>
      <c r="AC659" s="334"/>
      <c r="AD659" s="334"/>
      <c r="AE659" s="334"/>
      <c r="AF659" s="334"/>
      <c r="AG659" s="334"/>
      <c r="AH659" s="334"/>
      <c r="AI659" s="334"/>
    </row>
    <row r="660" spans="8:35">
      <c r="H660" s="334"/>
      <c r="I660" s="334"/>
      <c r="J660" s="334"/>
      <c r="K660" s="334"/>
      <c r="L660" s="335"/>
      <c r="M660" s="334"/>
      <c r="N660" s="334"/>
      <c r="O660" s="334"/>
      <c r="P660" s="334"/>
      <c r="Q660" s="328"/>
      <c r="R660" s="328"/>
      <c r="S660" s="334"/>
      <c r="T660" s="336"/>
      <c r="U660" s="336"/>
      <c r="V660" s="336"/>
      <c r="W660" s="334"/>
      <c r="X660" s="1163"/>
      <c r="Y660" s="334"/>
      <c r="Z660" s="334"/>
      <c r="AA660" s="334"/>
      <c r="AB660" s="334"/>
      <c r="AC660" s="334"/>
      <c r="AD660" s="334"/>
      <c r="AE660" s="334"/>
      <c r="AF660" s="334"/>
      <c r="AG660" s="334"/>
      <c r="AH660" s="334"/>
      <c r="AI660" s="334"/>
    </row>
    <row r="661" spans="8:35">
      <c r="H661" s="334"/>
      <c r="I661" s="334"/>
      <c r="J661" s="334"/>
      <c r="K661" s="334"/>
      <c r="L661" s="335"/>
      <c r="M661" s="334"/>
      <c r="N661" s="334"/>
      <c r="O661" s="334"/>
      <c r="P661" s="334"/>
      <c r="Q661" s="328"/>
      <c r="R661" s="328"/>
      <c r="S661" s="334"/>
      <c r="T661" s="336"/>
      <c r="U661" s="336"/>
      <c r="V661" s="336"/>
      <c r="W661" s="334"/>
      <c r="X661" s="1163"/>
      <c r="Y661" s="334"/>
      <c r="Z661" s="334"/>
      <c r="AA661" s="334"/>
      <c r="AB661" s="334"/>
      <c r="AC661" s="334"/>
      <c r="AD661" s="334"/>
      <c r="AE661" s="334"/>
      <c r="AF661" s="334"/>
      <c r="AG661" s="334"/>
      <c r="AH661" s="334"/>
      <c r="AI661" s="334"/>
    </row>
    <row r="662" spans="8:35">
      <c r="H662" s="334"/>
      <c r="I662" s="334"/>
      <c r="J662" s="334"/>
      <c r="K662" s="334"/>
      <c r="L662" s="335"/>
      <c r="M662" s="334"/>
      <c r="N662" s="334"/>
      <c r="O662" s="334"/>
      <c r="P662" s="334"/>
      <c r="Q662" s="328"/>
      <c r="R662" s="328"/>
      <c r="S662" s="334"/>
      <c r="T662" s="336"/>
      <c r="U662" s="336"/>
      <c r="V662" s="336"/>
      <c r="W662" s="334"/>
      <c r="X662" s="1163"/>
      <c r="Y662" s="334"/>
      <c r="Z662" s="334"/>
      <c r="AA662" s="334"/>
      <c r="AB662" s="334"/>
      <c r="AC662" s="334"/>
      <c r="AD662" s="334"/>
      <c r="AE662" s="334"/>
      <c r="AF662" s="334"/>
      <c r="AG662" s="334"/>
      <c r="AH662" s="334"/>
      <c r="AI662" s="334"/>
    </row>
    <row r="663" spans="8:35">
      <c r="H663" s="334"/>
      <c r="I663" s="334"/>
      <c r="J663" s="334"/>
      <c r="K663" s="334"/>
      <c r="L663" s="335"/>
      <c r="M663" s="334"/>
      <c r="N663" s="334"/>
      <c r="O663" s="334"/>
      <c r="P663" s="334"/>
      <c r="Q663" s="328"/>
      <c r="R663" s="328"/>
      <c r="S663" s="334"/>
      <c r="T663" s="336"/>
      <c r="U663" s="336"/>
      <c r="V663" s="336"/>
      <c r="W663" s="334"/>
      <c r="X663" s="1163"/>
      <c r="Y663" s="334"/>
      <c r="Z663" s="334"/>
      <c r="AA663" s="334"/>
      <c r="AB663" s="334"/>
      <c r="AC663" s="334"/>
      <c r="AD663" s="334"/>
      <c r="AE663" s="334"/>
      <c r="AF663" s="334"/>
      <c r="AG663" s="334"/>
      <c r="AH663" s="334"/>
      <c r="AI663" s="334"/>
    </row>
    <row r="664" spans="8:35">
      <c r="H664" s="334"/>
      <c r="I664" s="334"/>
      <c r="J664" s="334"/>
      <c r="K664" s="334"/>
      <c r="L664" s="335"/>
      <c r="M664" s="334"/>
      <c r="N664" s="334"/>
      <c r="O664" s="334"/>
      <c r="P664" s="334"/>
      <c r="Q664" s="328"/>
      <c r="R664" s="328"/>
      <c r="S664" s="334"/>
      <c r="T664" s="336"/>
      <c r="U664" s="336"/>
      <c r="V664" s="336"/>
      <c r="W664" s="334"/>
      <c r="X664" s="1163"/>
      <c r="Y664" s="334"/>
      <c r="Z664" s="334"/>
      <c r="AA664" s="334"/>
      <c r="AB664" s="334"/>
      <c r="AC664" s="334"/>
      <c r="AD664" s="334"/>
      <c r="AE664" s="334"/>
      <c r="AF664" s="334"/>
      <c r="AG664" s="334"/>
      <c r="AH664" s="334"/>
      <c r="AI664" s="334"/>
    </row>
    <row r="665" spans="8:35">
      <c r="H665" s="334"/>
      <c r="I665" s="334"/>
      <c r="J665" s="334"/>
      <c r="K665" s="334"/>
      <c r="L665" s="335"/>
      <c r="M665" s="334"/>
      <c r="N665" s="334"/>
      <c r="O665" s="334"/>
      <c r="P665" s="334"/>
      <c r="Q665" s="328"/>
      <c r="R665" s="328"/>
      <c r="S665" s="334"/>
      <c r="T665" s="336"/>
      <c r="U665" s="336"/>
      <c r="V665" s="336"/>
      <c r="W665" s="334"/>
      <c r="X665" s="1163"/>
      <c r="Y665" s="334"/>
      <c r="Z665" s="334"/>
      <c r="AA665" s="334"/>
      <c r="AB665" s="334"/>
      <c r="AC665" s="334"/>
      <c r="AD665" s="334"/>
      <c r="AE665" s="334"/>
      <c r="AF665" s="334"/>
      <c r="AG665" s="334"/>
      <c r="AH665" s="334"/>
      <c r="AI665" s="334"/>
    </row>
    <row r="666" spans="8:35">
      <c r="H666" s="334"/>
      <c r="I666" s="334"/>
      <c r="J666" s="334"/>
      <c r="K666" s="334"/>
      <c r="L666" s="335"/>
      <c r="M666" s="334"/>
      <c r="N666" s="334"/>
      <c r="O666" s="334"/>
      <c r="P666" s="334"/>
      <c r="Q666" s="328"/>
      <c r="R666" s="328"/>
      <c r="S666" s="334"/>
      <c r="T666" s="336"/>
      <c r="U666" s="336"/>
      <c r="V666" s="336"/>
      <c r="W666" s="334"/>
      <c r="X666" s="1163"/>
      <c r="Y666" s="334"/>
      <c r="Z666" s="334"/>
      <c r="AA666" s="334"/>
      <c r="AB666" s="334"/>
      <c r="AC666" s="334"/>
      <c r="AD666" s="334"/>
      <c r="AE666" s="334"/>
      <c r="AF666" s="334"/>
      <c r="AG666" s="334"/>
      <c r="AH666" s="334"/>
      <c r="AI666" s="334"/>
    </row>
    <row r="667" spans="8:35">
      <c r="H667" s="334"/>
      <c r="I667" s="334"/>
      <c r="J667" s="334"/>
      <c r="K667" s="334"/>
      <c r="L667" s="335"/>
      <c r="M667" s="334"/>
      <c r="N667" s="334"/>
      <c r="O667" s="334"/>
      <c r="P667" s="334"/>
      <c r="Q667" s="328"/>
      <c r="R667" s="328"/>
      <c r="S667" s="334"/>
      <c r="T667" s="336"/>
      <c r="U667" s="336"/>
      <c r="V667" s="336"/>
      <c r="W667" s="334"/>
      <c r="X667" s="1163"/>
      <c r="Y667" s="334"/>
      <c r="Z667" s="334"/>
      <c r="AA667" s="334"/>
      <c r="AB667" s="334"/>
      <c r="AC667" s="334"/>
      <c r="AD667" s="334"/>
      <c r="AE667" s="334"/>
      <c r="AF667" s="334"/>
      <c r="AG667" s="334"/>
      <c r="AH667" s="334"/>
      <c r="AI667" s="334"/>
    </row>
    <row r="668" spans="8:35">
      <c r="H668" s="334"/>
      <c r="I668" s="334"/>
      <c r="J668" s="334"/>
      <c r="K668" s="334"/>
      <c r="L668" s="335"/>
      <c r="M668" s="334"/>
      <c r="N668" s="334"/>
      <c r="O668" s="334"/>
      <c r="P668" s="334"/>
      <c r="Q668" s="328"/>
      <c r="R668" s="328"/>
      <c r="S668" s="334"/>
      <c r="T668" s="336"/>
      <c r="U668" s="336"/>
      <c r="V668" s="336"/>
      <c r="W668" s="334"/>
      <c r="X668" s="1163"/>
      <c r="Y668" s="334"/>
      <c r="Z668" s="334"/>
      <c r="AA668" s="334"/>
      <c r="AB668" s="334"/>
      <c r="AC668" s="334"/>
      <c r="AD668" s="334"/>
      <c r="AE668" s="334"/>
      <c r="AF668" s="334"/>
      <c r="AG668" s="334"/>
      <c r="AH668" s="334"/>
      <c r="AI668" s="334"/>
    </row>
    <row r="669" spans="8:35">
      <c r="H669" s="334"/>
      <c r="I669" s="334"/>
      <c r="J669" s="334"/>
      <c r="K669" s="334"/>
      <c r="L669" s="335"/>
      <c r="M669" s="334"/>
      <c r="N669" s="334"/>
      <c r="O669" s="334"/>
      <c r="P669" s="334"/>
      <c r="Q669" s="328"/>
      <c r="R669" s="328"/>
      <c r="S669" s="334"/>
      <c r="T669" s="336"/>
      <c r="U669" s="336"/>
      <c r="V669" s="336"/>
      <c r="W669" s="334"/>
      <c r="X669" s="1163"/>
      <c r="Y669" s="334"/>
      <c r="Z669" s="334"/>
      <c r="AA669" s="334"/>
      <c r="AB669" s="334"/>
      <c r="AC669" s="334"/>
      <c r="AD669" s="334"/>
      <c r="AE669" s="334"/>
      <c r="AF669" s="334"/>
      <c r="AG669" s="334"/>
      <c r="AH669" s="334"/>
      <c r="AI669" s="334"/>
    </row>
    <row r="670" spans="8:35">
      <c r="H670" s="334"/>
      <c r="I670" s="334"/>
      <c r="J670" s="334"/>
      <c r="K670" s="334"/>
      <c r="L670" s="335"/>
      <c r="M670" s="334"/>
      <c r="N670" s="334"/>
      <c r="O670" s="334"/>
      <c r="P670" s="334"/>
      <c r="Q670" s="328"/>
      <c r="R670" s="328"/>
      <c r="S670" s="334"/>
      <c r="T670" s="336"/>
      <c r="U670" s="336"/>
      <c r="V670" s="336"/>
      <c r="W670" s="334"/>
      <c r="X670" s="1163"/>
      <c r="Y670" s="334"/>
      <c r="Z670" s="334"/>
      <c r="AA670" s="334"/>
      <c r="AB670" s="334"/>
      <c r="AC670" s="334"/>
      <c r="AD670" s="334"/>
      <c r="AE670" s="334"/>
      <c r="AF670" s="334"/>
      <c r="AG670" s="334"/>
      <c r="AH670" s="334"/>
      <c r="AI670" s="334"/>
    </row>
    <row r="671" spans="8:35">
      <c r="H671" s="334"/>
      <c r="I671" s="334"/>
      <c r="J671" s="334"/>
      <c r="K671" s="334"/>
      <c r="L671" s="335"/>
      <c r="M671" s="334"/>
      <c r="N671" s="334"/>
      <c r="O671" s="334"/>
      <c r="P671" s="334"/>
      <c r="Q671" s="328"/>
      <c r="R671" s="328"/>
      <c r="S671" s="334"/>
      <c r="T671" s="336"/>
      <c r="U671" s="336"/>
      <c r="V671" s="336"/>
      <c r="W671" s="334"/>
      <c r="X671" s="1163"/>
      <c r="Y671" s="334"/>
      <c r="Z671" s="334"/>
      <c r="AA671" s="334"/>
      <c r="AB671" s="334"/>
      <c r="AC671" s="334"/>
      <c r="AD671" s="334"/>
      <c r="AE671" s="334"/>
      <c r="AF671" s="334"/>
      <c r="AG671" s="334"/>
      <c r="AH671" s="334"/>
      <c r="AI671" s="334"/>
    </row>
    <row r="672" spans="8:35">
      <c r="H672" s="334"/>
      <c r="I672" s="334"/>
      <c r="J672" s="334"/>
      <c r="K672" s="334"/>
      <c r="L672" s="335"/>
      <c r="M672" s="334"/>
      <c r="N672" s="334"/>
      <c r="O672" s="334"/>
      <c r="P672" s="334"/>
      <c r="Q672" s="328"/>
      <c r="R672" s="328"/>
      <c r="S672" s="334"/>
      <c r="T672" s="336"/>
      <c r="U672" s="336"/>
      <c r="V672" s="336"/>
      <c r="W672" s="334"/>
      <c r="X672" s="1163"/>
      <c r="Y672" s="334"/>
      <c r="Z672" s="334"/>
      <c r="AA672" s="334"/>
      <c r="AB672" s="334"/>
      <c r="AC672" s="334"/>
      <c r="AD672" s="334"/>
      <c r="AE672" s="334"/>
      <c r="AF672" s="334"/>
      <c r="AG672" s="334"/>
      <c r="AH672" s="334"/>
      <c r="AI672" s="334"/>
    </row>
    <row r="673" spans="8:35">
      <c r="H673" s="334"/>
      <c r="I673" s="334"/>
      <c r="J673" s="334"/>
      <c r="K673" s="334"/>
      <c r="L673" s="335"/>
      <c r="M673" s="334"/>
      <c r="N673" s="334"/>
      <c r="O673" s="334"/>
      <c r="P673" s="334"/>
      <c r="Q673" s="328"/>
      <c r="R673" s="328"/>
      <c r="S673" s="334"/>
      <c r="T673" s="336"/>
      <c r="U673" s="336"/>
      <c r="V673" s="336"/>
      <c r="W673" s="334"/>
      <c r="X673" s="1163"/>
      <c r="Y673" s="334"/>
      <c r="Z673" s="334"/>
      <c r="AA673" s="334"/>
      <c r="AB673" s="334"/>
      <c r="AC673" s="334"/>
      <c r="AD673" s="334"/>
      <c r="AE673" s="334"/>
      <c r="AF673" s="334"/>
      <c r="AG673" s="334"/>
      <c r="AH673" s="334"/>
      <c r="AI673" s="334"/>
    </row>
    <row r="674" spans="8:35">
      <c r="H674" s="334"/>
      <c r="I674" s="334"/>
      <c r="J674" s="334"/>
      <c r="K674" s="334"/>
      <c r="L674" s="335"/>
      <c r="M674" s="334"/>
      <c r="N674" s="334"/>
      <c r="O674" s="334"/>
      <c r="P674" s="334"/>
      <c r="Q674" s="328"/>
      <c r="R674" s="328"/>
      <c r="S674" s="334"/>
      <c r="T674" s="336"/>
      <c r="U674" s="336"/>
      <c r="V674" s="336"/>
      <c r="W674" s="334"/>
      <c r="X674" s="1163"/>
      <c r="Y674" s="334"/>
      <c r="Z674" s="334"/>
      <c r="AA674" s="334"/>
      <c r="AB674" s="334"/>
      <c r="AC674" s="334"/>
      <c r="AD674" s="334"/>
      <c r="AE674" s="334"/>
      <c r="AF674" s="334"/>
      <c r="AG674" s="334"/>
      <c r="AH674" s="334"/>
      <c r="AI674" s="334"/>
    </row>
    <row r="675" spans="8:35">
      <c r="H675" s="334"/>
      <c r="I675" s="334"/>
      <c r="J675" s="334"/>
      <c r="K675" s="334"/>
      <c r="L675" s="335"/>
      <c r="M675" s="334"/>
      <c r="N675" s="334"/>
      <c r="O675" s="334"/>
      <c r="P675" s="334"/>
      <c r="Q675" s="328"/>
      <c r="R675" s="328"/>
      <c r="S675" s="334"/>
      <c r="T675" s="336"/>
      <c r="U675" s="336"/>
      <c r="V675" s="336"/>
      <c r="W675" s="334"/>
      <c r="X675" s="1163"/>
      <c r="Y675" s="334"/>
      <c r="Z675" s="334"/>
      <c r="AA675" s="334"/>
      <c r="AB675" s="334"/>
      <c r="AC675" s="334"/>
      <c r="AD675" s="334"/>
      <c r="AE675" s="334"/>
      <c r="AF675" s="334"/>
      <c r="AG675" s="334"/>
      <c r="AH675" s="334"/>
      <c r="AI675" s="334"/>
    </row>
    <row r="676" spans="8:35">
      <c r="H676" s="334"/>
      <c r="I676" s="334"/>
      <c r="J676" s="334"/>
      <c r="K676" s="334"/>
      <c r="L676" s="335"/>
      <c r="M676" s="334"/>
      <c r="N676" s="334"/>
      <c r="O676" s="334"/>
      <c r="P676" s="334"/>
      <c r="Q676" s="328"/>
      <c r="R676" s="328"/>
      <c r="S676" s="334"/>
      <c r="T676" s="336"/>
      <c r="U676" s="336"/>
      <c r="V676" s="336"/>
      <c r="W676" s="334"/>
      <c r="X676" s="1163"/>
      <c r="Y676" s="334"/>
      <c r="Z676" s="334"/>
      <c r="AA676" s="334"/>
      <c r="AB676" s="334"/>
      <c r="AC676" s="334"/>
      <c r="AD676" s="334"/>
      <c r="AE676" s="334"/>
      <c r="AF676" s="334"/>
      <c r="AG676" s="334"/>
      <c r="AH676" s="334"/>
      <c r="AI676" s="334"/>
    </row>
    <row r="677" spans="8:35">
      <c r="H677" s="334"/>
      <c r="I677" s="334"/>
      <c r="J677" s="334"/>
      <c r="K677" s="334"/>
      <c r="L677" s="335"/>
      <c r="M677" s="334"/>
      <c r="N677" s="334"/>
      <c r="O677" s="334"/>
      <c r="P677" s="334"/>
      <c r="Q677" s="328"/>
      <c r="R677" s="328"/>
      <c r="S677" s="334"/>
      <c r="T677" s="336"/>
      <c r="U677" s="336"/>
      <c r="V677" s="336"/>
      <c r="W677" s="334"/>
      <c r="X677" s="1163"/>
      <c r="Y677" s="334"/>
      <c r="Z677" s="334"/>
      <c r="AA677" s="334"/>
      <c r="AB677" s="334"/>
      <c r="AC677" s="334"/>
      <c r="AD677" s="334"/>
      <c r="AE677" s="334"/>
      <c r="AF677" s="334"/>
      <c r="AG677" s="334"/>
      <c r="AH677" s="334"/>
      <c r="AI677" s="334"/>
    </row>
    <row r="678" spans="8:35">
      <c r="H678" s="334"/>
      <c r="I678" s="334"/>
      <c r="J678" s="334"/>
      <c r="K678" s="334"/>
      <c r="L678" s="335"/>
      <c r="M678" s="334"/>
      <c r="N678" s="334"/>
      <c r="O678" s="334"/>
      <c r="P678" s="334"/>
      <c r="Q678" s="328"/>
      <c r="R678" s="328"/>
      <c r="S678" s="334"/>
      <c r="T678" s="336"/>
      <c r="U678" s="336"/>
      <c r="V678" s="336"/>
      <c r="W678" s="334"/>
      <c r="X678" s="1163"/>
      <c r="Y678" s="334"/>
      <c r="Z678" s="334"/>
      <c r="AA678" s="334"/>
      <c r="AB678" s="334"/>
      <c r="AC678" s="334"/>
      <c r="AD678" s="334"/>
      <c r="AE678" s="334"/>
      <c r="AF678" s="334"/>
      <c r="AG678" s="334"/>
      <c r="AH678" s="334"/>
      <c r="AI678" s="334"/>
    </row>
    <row r="679" spans="8:35">
      <c r="H679" s="334"/>
      <c r="I679" s="334"/>
      <c r="J679" s="334"/>
      <c r="K679" s="334"/>
      <c r="L679" s="335"/>
      <c r="M679" s="334"/>
      <c r="N679" s="334"/>
      <c r="O679" s="334"/>
      <c r="P679" s="334"/>
      <c r="Q679" s="328"/>
      <c r="R679" s="328"/>
      <c r="S679" s="334"/>
      <c r="T679" s="336"/>
      <c r="U679" s="336"/>
      <c r="V679" s="336"/>
      <c r="W679" s="334"/>
      <c r="X679" s="1163"/>
      <c r="Y679" s="334"/>
      <c r="Z679" s="334"/>
      <c r="AA679" s="334"/>
      <c r="AB679" s="334"/>
      <c r="AC679" s="334"/>
      <c r="AD679" s="334"/>
      <c r="AE679" s="334"/>
      <c r="AF679" s="334"/>
      <c r="AG679" s="334"/>
      <c r="AH679" s="334"/>
      <c r="AI679" s="334"/>
    </row>
    <row r="680" spans="8:35">
      <c r="H680" s="334"/>
      <c r="I680" s="334"/>
      <c r="J680" s="334"/>
      <c r="K680" s="334"/>
      <c r="L680" s="335"/>
      <c r="M680" s="334"/>
      <c r="N680" s="334"/>
      <c r="O680" s="334"/>
      <c r="P680" s="334"/>
      <c r="Q680" s="328"/>
      <c r="R680" s="328"/>
      <c r="S680" s="334"/>
      <c r="T680" s="336"/>
      <c r="U680" s="336"/>
      <c r="V680" s="336"/>
      <c r="W680" s="334"/>
      <c r="X680" s="1163"/>
      <c r="Y680" s="334"/>
      <c r="Z680" s="334"/>
      <c r="AA680" s="334"/>
      <c r="AB680" s="334"/>
      <c r="AC680" s="334"/>
      <c r="AD680" s="334"/>
      <c r="AE680" s="334"/>
      <c r="AF680" s="334"/>
      <c r="AG680" s="334"/>
      <c r="AH680" s="334"/>
      <c r="AI680" s="334"/>
    </row>
    <row r="681" spans="8:35">
      <c r="H681" s="334"/>
      <c r="I681" s="334"/>
      <c r="J681" s="334"/>
      <c r="K681" s="334"/>
      <c r="L681" s="335"/>
      <c r="M681" s="334"/>
      <c r="N681" s="334"/>
      <c r="O681" s="334"/>
      <c r="P681" s="334"/>
      <c r="Q681" s="328"/>
      <c r="R681" s="328"/>
      <c r="S681" s="334"/>
      <c r="T681" s="336"/>
      <c r="U681" s="336"/>
      <c r="V681" s="336"/>
      <c r="W681" s="334"/>
      <c r="X681" s="1163"/>
      <c r="Y681" s="334"/>
      <c r="Z681" s="334"/>
      <c r="AA681" s="334"/>
      <c r="AB681" s="334"/>
      <c r="AC681" s="334"/>
      <c r="AD681" s="334"/>
      <c r="AE681" s="334"/>
      <c r="AF681" s="334"/>
      <c r="AG681" s="334"/>
      <c r="AH681" s="334"/>
      <c r="AI681" s="334"/>
    </row>
    <row r="682" spans="8:35">
      <c r="H682" s="334"/>
      <c r="I682" s="334"/>
      <c r="J682" s="334"/>
      <c r="K682" s="334"/>
      <c r="L682" s="335"/>
      <c r="M682" s="334"/>
      <c r="N682" s="334"/>
      <c r="O682" s="334"/>
      <c r="P682" s="334"/>
      <c r="Q682" s="328"/>
      <c r="R682" s="328"/>
      <c r="S682" s="334"/>
      <c r="T682" s="336"/>
      <c r="U682" s="336"/>
      <c r="V682" s="336"/>
      <c r="W682" s="334"/>
      <c r="X682" s="1163"/>
      <c r="Y682" s="334"/>
      <c r="Z682" s="334"/>
      <c r="AA682" s="334"/>
      <c r="AB682" s="334"/>
      <c r="AC682" s="334"/>
      <c r="AD682" s="334"/>
      <c r="AE682" s="334"/>
      <c r="AF682" s="334"/>
      <c r="AG682" s="334"/>
      <c r="AH682" s="334"/>
      <c r="AI682" s="334"/>
    </row>
    <row r="683" spans="8:35">
      <c r="H683" s="334"/>
      <c r="I683" s="334"/>
      <c r="J683" s="334"/>
      <c r="K683" s="334"/>
      <c r="L683" s="335"/>
      <c r="M683" s="334"/>
      <c r="N683" s="334"/>
      <c r="O683" s="334"/>
      <c r="P683" s="334"/>
      <c r="Q683" s="328"/>
      <c r="R683" s="328"/>
      <c r="S683" s="334"/>
      <c r="T683" s="336"/>
      <c r="U683" s="336"/>
      <c r="V683" s="336"/>
      <c r="W683" s="334"/>
      <c r="X683" s="1163"/>
      <c r="Y683" s="334"/>
      <c r="Z683" s="334"/>
      <c r="AA683" s="334"/>
      <c r="AB683" s="334"/>
      <c r="AC683" s="334"/>
      <c r="AD683" s="334"/>
      <c r="AE683" s="334"/>
      <c r="AF683" s="334"/>
      <c r="AG683" s="334"/>
      <c r="AH683" s="334"/>
      <c r="AI683" s="334"/>
    </row>
    <row r="684" spans="8:35">
      <c r="H684" s="334"/>
      <c r="I684" s="334"/>
      <c r="J684" s="334"/>
      <c r="K684" s="334"/>
      <c r="L684" s="335"/>
      <c r="M684" s="334"/>
      <c r="N684" s="334"/>
      <c r="O684" s="334"/>
      <c r="P684" s="334"/>
      <c r="Q684" s="328"/>
      <c r="R684" s="328"/>
      <c r="S684" s="334"/>
      <c r="T684" s="336"/>
      <c r="U684" s="336"/>
      <c r="V684" s="336"/>
      <c r="W684" s="334"/>
      <c r="X684" s="1163"/>
      <c r="Y684" s="334"/>
      <c r="Z684" s="334"/>
      <c r="AA684" s="334"/>
      <c r="AB684" s="334"/>
      <c r="AC684" s="334"/>
      <c r="AD684" s="334"/>
      <c r="AE684" s="334"/>
      <c r="AF684" s="334"/>
      <c r="AG684" s="334"/>
      <c r="AH684" s="334"/>
      <c r="AI684" s="334"/>
    </row>
    <row r="685" spans="8:35">
      <c r="H685" s="334"/>
      <c r="I685" s="334"/>
      <c r="J685" s="334"/>
      <c r="K685" s="334"/>
      <c r="L685" s="335"/>
      <c r="M685" s="334"/>
      <c r="N685" s="334"/>
      <c r="O685" s="334"/>
      <c r="P685" s="334"/>
      <c r="Q685" s="328"/>
      <c r="R685" s="328"/>
      <c r="S685" s="334"/>
      <c r="T685" s="336"/>
      <c r="U685" s="336"/>
      <c r="V685" s="336"/>
      <c r="W685" s="334"/>
      <c r="X685" s="1163"/>
      <c r="Y685" s="334"/>
      <c r="Z685" s="334"/>
      <c r="AA685" s="334"/>
      <c r="AB685" s="334"/>
      <c r="AC685" s="334"/>
      <c r="AD685" s="334"/>
      <c r="AE685" s="334"/>
      <c r="AF685" s="334"/>
      <c r="AG685" s="334"/>
      <c r="AH685" s="334"/>
      <c r="AI685" s="334"/>
    </row>
    <row r="686" spans="8:35">
      <c r="H686" s="334"/>
      <c r="I686" s="334"/>
      <c r="J686" s="334"/>
      <c r="K686" s="334"/>
      <c r="L686" s="335"/>
      <c r="M686" s="334"/>
      <c r="N686" s="334"/>
      <c r="O686" s="334"/>
      <c r="P686" s="334"/>
      <c r="Q686" s="328"/>
      <c r="R686" s="328"/>
      <c r="S686" s="334"/>
      <c r="T686" s="336"/>
      <c r="U686" s="336"/>
      <c r="V686" s="336"/>
      <c r="W686" s="334"/>
      <c r="X686" s="1163"/>
      <c r="Y686" s="334"/>
      <c r="Z686" s="334"/>
      <c r="AA686" s="334"/>
      <c r="AB686" s="334"/>
      <c r="AC686" s="334"/>
      <c r="AD686" s="334"/>
      <c r="AE686" s="334"/>
      <c r="AF686" s="334"/>
      <c r="AG686" s="334"/>
      <c r="AH686" s="334"/>
      <c r="AI686" s="334"/>
    </row>
    <row r="687" spans="8:35">
      <c r="H687" s="334"/>
      <c r="I687" s="334"/>
      <c r="J687" s="334"/>
      <c r="K687" s="334"/>
      <c r="L687" s="335"/>
      <c r="M687" s="334"/>
      <c r="N687" s="334"/>
      <c r="O687" s="334"/>
      <c r="P687" s="334"/>
      <c r="Q687" s="328"/>
      <c r="R687" s="328"/>
      <c r="S687" s="334"/>
      <c r="T687" s="336"/>
      <c r="U687" s="336"/>
      <c r="V687" s="336"/>
      <c r="W687" s="334"/>
      <c r="X687" s="1163"/>
      <c r="Y687" s="334"/>
      <c r="Z687" s="334"/>
      <c r="AA687" s="334"/>
      <c r="AB687" s="334"/>
      <c r="AC687" s="334"/>
      <c r="AD687" s="334"/>
      <c r="AE687" s="334"/>
      <c r="AF687" s="334"/>
      <c r="AG687" s="334"/>
      <c r="AH687" s="334"/>
      <c r="AI687" s="334"/>
    </row>
    <row r="688" spans="8:35">
      <c r="H688" s="334"/>
      <c r="I688" s="334"/>
      <c r="J688" s="334"/>
      <c r="K688" s="334"/>
      <c r="L688" s="335"/>
      <c r="M688" s="334"/>
      <c r="N688" s="334"/>
      <c r="O688" s="334"/>
      <c r="P688" s="334"/>
      <c r="Q688" s="328"/>
      <c r="R688" s="328"/>
      <c r="S688" s="334"/>
      <c r="T688" s="336"/>
      <c r="U688" s="336"/>
      <c r="V688" s="336"/>
      <c r="W688" s="334"/>
      <c r="X688" s="1163"/>
      <c r="Y688" s="334"/>
      <c r="Z688" s="334"/>
      <c r="AA688" s="334"/>
      <c r="AB688" s="334"/>
      <c r="AC688" s="334"/>
      <c r="AD688" s="334"/>
      <c r="AE688" s="334"/>
      <c r="AF688" s="334"/>
      <c r="AG688" s="334"/>
      <c r="AH688" s="334"/>
      <c r="AI688" s="334"/>
    </row>
    <row r="689" spans="8:35">
      <c r="H689" s="334"/>
      <c r="I689" s="334"/>
      <c r="J689" s="334"/>
      <c r="K689" s="334"/>
      <c r="L689" s="335"/>
      <c r="M689" s="334"/>
      <c r="N689" s="334"/>
      <c r="O689" s="334"/>
      <c r="P689" s="334"/>
      <c r="Q689" s="328"/>
      <c r="R689" s="328"/>
      <c r="S689" s="334"/>
      <c r="T689" s="336"/>
      <c r="U689" s="336"/>
      <c r="V689" s="336"/>
      <c r="W689" s="334"/>
      <c r="X689" s="1163"/>
      <c r="Y689" s="334"/>
      <c r="Z689" s="334"/>
      <c r="AA689" s="334"/>
      <c r="AB689" s="334"/>
      <c r="AC689" s="334"/>
      <c r="AD689" s="334"/>
      <c r="AE689" s="334"/>
      <c r="AF689" s="334"/>
      <c r="AG689" s="334"/>
      <c r="AH689" s="334"/>
      <c r="AI689" s="334"/>
    </row>
    <row r="690" spans="8:35">
      <c r="H690" s="334"/>
      <c r="I690" s="334"/>
      <c r="J690" s="334"/>
      <c r="K690" s="334"/>
      <c r="L690" s="335"/>
      <c r="M690" s="334"/>
      <c r="N690" s="334"/>
      <c r="O690" s="334"/>
      <c r="P690" s="334"/>
      <c r="Q690" s="328"/>
      <c r="R690" s="328"/>
      <c r="S690" s="334"/>
      <c r="T690" s="336"/>
      <c r="U690" s="336"/>
      <c r="V690" s="336"/>
      <c r="W690" s="334"/>
      <c r="X690" s="1163"/>
      <c r="Y690" s="334"/>
      <c r="Z690" s="334"/>
      <c r="AA690" s="334"/>
      <c r="AB690" s="334"/>
      <c r="AC690" s="334"/>
      <c r="AD690" s="334"/>
      <c r="AE690" s="334"/>
      <c r="AF690" s="334"/>
      <c r="AG690" s="334"/>
      <c r="AH690" s="334"/>
      <c r="AI690" s="334"/>
    </row>
    <row r="691" spans="8:35">
      <c r="H691" s="334"/>
      <c r="I691" s="334"/>
      <c r="J691" s="334"/>
      <c r="K691" s="334"/>
      <c r="L691" s="335"/>
      <c r="M691" s="334"/>
      <c r="N691" s="334"/>
      <c r="O691" s="334"/>
      <c r="P691" s="334"/>
      <c r="Q691" s="328"/>
      <c r="R691" s="328"/>
      <c r="S691" s="334"/>
      <c r="T691" s="336"/>
      <c r="U691" s="336"/>
      <c r="V691" s="336"/>
      <c r="W691" s="334"/>
      <c r="X691" s="1163"/>
      <c r="Y691" s="334"/>
      <c r="Z691" s="334"/>
      <c r="AA691" s="334"/>
      <c r="AB691" s="334"/>
      <c r="AC691" s="334"/>
      <c r="AD691" s="334"/>
      <c r="AE691" s="334"/>
      <c r="AF691" s="334"/>
      <c r="AG691" s="334"/>
      <c r="AH691" s="334"/>
      <c r="AI691" s="334"/>
    </row>
    <row r="692" spans="8:35">
      <c r="H692" s="334"/>
      <c r="I692" s="334"/>
      <c r="J692" s="334"/>
      <c r="K692" s="334"/>
      <c r="L692" s="335"/>
      <c r="M692" s="334"/>
      <c r="N692" s="334"/>
      <c r="O692" s="334"/>
      <c r="P692" s="334"/>
      <c r="Q692" s="328"/>
      <c r="R692" s="328"/>
      <c r="S692" s="334"/>
      <c r="T692" s="336"/>
      <c r="U692" s="336"/>
      <c r="V692" s="336"/>
      <c r="W692" s="334"/>
      <c r="X692" s="1163"/>
      <c r="Y692" s="334"/>
      <c r="Z692" s="334"/>
      <c r="AA692" s="334"/>
      <c r="AB692" s="334"/>
      <c r="AC692" s="334"/>
      <c r="AD692" s="334"/>
      <c r="AE692" s="334"/>
      <c r="AF692" s="334"/>
      <c r="AG692" s="334"/>
      <c r="AH692" s="334"/>
      <c r="AI692" s="334"/>
    </row>
    <row r="693" spans="8:35">
      <c r="H693" s="334"/>
      <c r="I693" s="334"/>
      <c r="J693" s="334"/>
      <c r="K693" s="334"/>
      <c r="L693" s="335"/>
      <c r="M693" s="334"/>
      <c r="N693" s="334"/>
      <c r="O693" s="334"/>
      <c r="P693" s="334"/>
      <c r="Q693" s="328"/>
      <c r="R693" s="328"/>
      <c r="S693" s="334"/>
      <c r="T693" s="336"/>
      <c r="U693" s="336"/>
      <c r="V693" s="336"/>
      <c r="W693" s="334"/>
      <c r="X693" s="1163"/>
      <c r="Y693" s="334"/>
      <c r="Z693" s="334"/>
      <c r="AA693" s="334"/>
      <c r="AB693" s="334"/>
      <c r="AC693" s="334"/>
      <c r="AD693" s="334"/>
      <c r="AE693" s="334"/>
      <c r="AF693" s="334"/>
      <c r="AG693" s="334"/>
      <c r="AH693" s="334"/>
      <c r="AI693" s="334"/>
    </row>
    <row r="694" spans="8:35">
      <c r="H694" s="334"/>
      <c r="I694" s="334"/>
      <c r="J694" s="334"/>
      <c r="K694" s="334"/>
      <c r="L694" s="335"/>
      <c r="M694" s="334"/>
      <c r="N694" s="334"/>
      <c r="O694" s="334"/>
      <c r="P694" s="334"/>
      <c r="Q694" s="328"/>
      <c r="R694" s="328"/>
      <c r="S694" s="334"/>
      <c r="T694" s="336"/>
      <c r="U694" s="336"/>
      <c r="V694" s="336"/>
      <c r="W694" s="334"/>
      <c r="X694" s="1163"/>
      <c r="Y694" s="334"/>
      <c r="Z694" s="334"/>
      <c r="AA694" s="334"/>
      <c r="AB694" s="334"/>
      <c r="AC694" s="334"/>
      <c r="AD694" s="334"/>
      <c r="AE694" s="334"/>
      <c r="AF694" s="334"/>
      <c r="AG694" s="334"/>
      <c r="AH694" s="334"/>
      <c r="AI694" s="334"/>
    </row>
    <row r="695" spans="8:35">
      <c r="H695" s="334"/>
      <c r="I695" s="334"/>
      <c r="J695" s="334"/>
      <c r="K695" s="334"/>
      <c r="L695" s="335"/>
      <c r="M695" s="334"/>
      <c r="N695" s="334"/>
      <c r="O695" s="334"/>
      <c r="P695" s="334"/>
      <c r="Q695" s="328"/>
      <c r="R695" s="328"/>
      <c r="S695" s="334"/>
      <c r="T695" s="336"/>
      <c r="U695" s="336"/>
      <c r="V695" s="336"/>
      <c r="W695" s="334"/>
      <c r="X695" s="1163"/>
      <c r="Y695" s="334"/>
      <c r="Z695" s="334"/>
      <c r="AA695" s="334"/>
      <c r="AB695" s="334"/>
      <c r="AC695" s="334"/>
      <c r="AD695" s="334"/>
      <c r="AE695" s="334"/>
      <c r="AF695" s="334"/>
      <c r="AG695" s="334"/>
      <c r="AH695" s="334"/>
      <c r="AI695" s="334"/>
    </row>
    <row r="696" spans="8:35">
      <c r="H696" s="334"/>
      <c r="I696" s="334"/>
      <c r="J696" s="334"/>
      <c r="K696" s="334"/>
      <c r="L696" s="335"/>
      <c r="M696" s="334"/>
      <c r="N696" s="334"/>
      <c r="O696" s="334"/>
      <c r="P696" s="334"/>
      <c r="Q696" s="328"/>
      <c r="R696" s="328"/>
      <c r="S696" s="334"/>
      <c r="T696" s="336"/>
      <c r="U696" s="336"/>
      <c r="V696" s="336"/>
      <c r="W696" s="334"/>
      <c r="X696" s="1163"/>
      <c r="Y696" s="334"/>
      <c r="Z696" s="334"/>
      <c r="AA696" s="334"/>
      <c r="AB696" s="334"/>
      <c r="AC696" s="334"/>
      <c r="AD696" s="334"/>
      <c r="AE696" s="334"/>
      <c r="AF696" s="334"/>
      <c r="AG696" s="334"/>
      <c r="AH696" s="334"/>
      <c r="AI696" s="334"/>
    </row>
    <row r="697" spans="8:35">
      <c r="H697" s="334"/>
      <c r="I697" s="334"/>
      <c r="J697" s="334"/>
      <c r="K697" s="334"/>
      <c r="L697" s="335"/>
      <c r="M697" s="334"/>
      <c r="N697" s="334"/>
      <c r="O697" s="334"/>
      <c r="P697" s="334"/>
      <c r="Q697" s="328"/>
      <c r="R697" s="328"/>
      <c r="S697" s="334"/>
      <c r="T697" s="336"/>
      <c r="U697" s="336"/>
      <c r="V697" s="336"/>
      <c r="W697" s="334"/>
      <c r="X697" s="1163"/>
      <c r="Y697" s="334"/>
      <c r="Z697" s="334"/>
      <c r="AA697" s="334"/>
      <c r="AB697" s="334"/>
      <c r="AC697" s="334"/>
      <c r="AD697" s="334"/>
      <c r="AE697" s="334"/>
      <c r="AF697" s="334"/>
      <c r="AG697" s="334"/>
      <c r="AH697" s="334"/>
      <c r="AI697" s="334"/>
    </row>
    <row r="698" spans="8:35">
      <c r="H698" s="334"/>
      <c r="I698" s="334"/>
      <c r="J698" s="334"/>
      <c r="K698" s="334"/>
      <c r="L698" s="335"/>
      <c r="M698" s="334"/>
      <c r="N698" s="334"/>
      <c r="O698" s="334"/>
      <c r="P698" s="334"/>
      <c r="Q698" s="328"/>
      <c r="R698" s="328"/>
      <c r="S698" s="334"/>
      <c r="T698" s="336"/>
      <c r="U698" s="336"/>
      <c r="V698" s="336"/>
      <c r="W698" s="334"/>
      <c r="X698" s="1163"/>
      <c r="Y698" s="334"/>
      <c r="Z698" s="334"/>
      <c r="AA698" s="334"/>
      <c r="AB698" s="334"/>
      <c r="AC698" s="334"/>
      <c r="AD698" s="334"/>
      <c r="AE698" s="334"/>
      <c r="AF698" s="334"/>
      <c r="AG698" s="334"/>
      <c r="AH698" s="334"/>
      <c r="AI698" s="334"/>
    </row>
    <row r="699" spans="8:35">
      <c r="H699" s="334"/>
      <c r="I699" s="334"/>
      <c r="J699" s="334"/>
      <c r="K699" s="334"/>
      <c r="L699" s="335"/>
      <c r="M699" s="334"/>
      <c r="N699" s="334"/>
      <c r="O699" s="334"/>
      <c r="P699" s="334"/>
      <c r="Q699" s="328"/>
      <c r="R699" s="328"/>
      <c r="S699" s="334"/>
      <c r="T699" s="336"/>
      <c r="U699" s="336"/>
      <c r="V699" s="336"/>
      <c r="W699" s="334"/>
      <c r="X699" s="1163"/>
      <c r="Y699" s="334"/>
      <c r="Z699" s="334"/>
      <c r="AA699" s="334"/>
      <c r="AB699" s="334"/>
      <c r="AC699" s="334"/>
      <c r="AD699" s="334"/>
      <c r="AE699" s="334"/>
      <c r="AF699" s="334"/>
      <c r="AG699" s="334"/>
      <c r="AH699" s="334"/>
      <c r="AI699" s="334"/>
    </row>
    <row r="700" spans="8:35">
      <c r="H700" s="334"/>
      <c r="I700" s="334"/>
      <c r="J700" s="334"/>
      <c r="K700" s="334"/>
      <c r="L700" s="335"/>
      <c r="M700" s="334"/>
      <c r="N700" s="334"/>
      <c r="O700" s="334"/>
      <c r="P700" s="334"/>
      <c r="Q700" s="328"/>
      <c r="R700" s="328"/>
      <c r="S700" s="334"/>
      <c r="T700" s="336"/>
      <c r="U700" s="336"/>
      <c r="V700" s="336"/>
      <c r="W700" s="334"/>
      <c r="X700" s="1163"/>
      <c r="Y700" s="334"/>
      <c r="Z700" s="334"/>
      <c r="AA700" s="334"/>
      <c r="AB700" s="334"/>
      <c r="AC700" s="334"/>
      <c r="AD700" s="334"/>
      <c r="AE700" s="334"/>
      <c r="AF700" s="334"/>
      <c r="AG700" s="334"/>
      <c r="AH700" s="334"/>
      <c r="AI700" s="334"/>
    </row>
    <row r="701" spans="8:35">
      <c r="H701" s="334"/>
      <c r="I701" s="334"/>
      <c r="J701" s="334"/>
      <c r="K701" s="334"/>
      <c r="L701" s="335"/>
      <c r="M701" s="334"/>
      <c r="N701" s="334"/>
      <c r="O701" s="334"/>
      <c r="P701" s="334"/>
      <c r="Q701" s="328"/>
      <c r="R701" s="328"/>
      <c r="S701" s="334"/>
      <c r="T701" s="336"/>
      <c r="U701" s="336"/>
      <c r="V701" s="336"/>
      <c r="W701" s="334"/>
      <c r="X701" s="1163"/>
      <c r="Y701" s="334"/>
      <c r="Z701" s="334"/>
      <c r="AA701" s="334"/>
      <c r="AB701" s="334"/>
      <c r="AC701" s="334"/>
      <c r="AD701" s="334"/>
      <c r="AE701" s="334"/>
      <c r="AF701" s="334"/>
      <c r="AG701" s="334"/>
      <c r="AH701" s="334"/>
      <c r="AI701" s="334"/>
    </row>
    <row r="702" spans="8:35">
      <c r="H702" s="334"/>
      <c r="I702" s="334"/>
      <c r="J702" s="334"/>
      <c r="K702" s="334"/>
      <c r="L702" s="335"/>
      <c r="M702" s="334"/>
      <c r="N702" s="334"/>
      <c r="O702" s="334"/>
      <c r="P702" s="334"/>
      <c r="Q702" s="328"/>
      <c r="R702" s="328"/>
      <c r="S702" s="334"/>
      <c r="T702" s="336"/>
      <c r="U702" s="336"/>
      <c r="V702" s="336"/>
      <c r="W702" s="334"/>
      <c r="X702" s="1163"/>
      <c r="Y702" s="334"/>
      <c r="Z702" s="334"/>
      <c r="AA702" s="334"/>
      <c r="AB702" s="334"/>
      <c r="AC702" s="334"/>
      <c r="AD702" s="334"/>
      <c r="AE702" s="334"/>
      <c r="AF702" s="334"/>
      <c r="AG702" s="334"/>
      <c r="AH702" s="334"/>
      <c r="AI702" s="334"/>
    </row>
    <row r="703" spans="8:35">
      <c r="H703" s="334"/>
      <c r="I703" s="334"/>
      <c r="J703" s="334"/>
      <c r="K703" s="334"/>
      <c r="L703" s="335"/>
      <c r="M703" s="334"/>
      <c r="N703" s="334"/>
      <c r="O703" s="334"/>
      <c r="P703" s="334"/>
      <c r="Q703" s="328"/>
      <c r="R703" s="328"/>
      <c r="S703" s="334"/>
      <c r="T703" s="336"/>
      <c r="U703" s="336"/>
      <c r="V703" s="336"/>
      <c r="W703" s="334"/>
      <c r="X703" s="1163"/>
      <c r="Y703" s="334"/>
      <c r="Z703" s="334"/>
      <c r="AA703" s="334"/>
      <c r="AB703" s="334"/>
      <c r="AC703" s="334"/>
      <c r="AD703" s="334"/>
      <c r="AE703" s="334"/>
      <c r="AF703" s="334"/>
      <c r="AG703" s="334"/>
      <c r="AH703" s="334"/>
      <c r="AI703" s="334"/>
    </row>
    <row r="704" spans="8:35">
      <c r="H704" s="334"/>
      <c r="I704" s="334"/>
      <c r="J704" s="334"/>
      <c r="K704" s="334"/>
      <c r="L704" s="335"/>
      <c r="M704" s="334"/>
      <c r="N704" s="334"/>
      <c r="O704" s="334"/>
      <c r="P704" s="334"/>
      <c r="Q704" s="328"/>
      <c r="R704" s="328"/>
      <c r="S704" s="334"/>
      <c r="T704" s="336"/>
      <c r="U704" s="336"/>
      <c r="V704" s="336"/>
      <c r="W704" s="334"/>
      <c r="X704" s="1163"/>
      <c r="Y704" s="334"/>
      <c r="Z704" s="334"/>
      <c r="AA704" s="334"/>
      <c r="AB704" s="334"/>
      <c r="AC704" s="334"/>
      <c r="AD704" s="334"/>
      <c r="AE704" s="334"/>
      <c r="AF704" s="334"/>
      <c r="AG704" s="334"/>
      <c r="AH704" s="334"/>
      <c r="AI704" s="334"/>
    </row>
    <row r="705" spans="8:35">
      <c r="H705" s="334"/>
      <c r="I705" s="334"/>
      <c r="J705" s="334"/>
      <c r="K705" s="334"/>
      <c r="L705" s="335"/>
      <c r="M705" s="334"/>
      <c r="N705" s="334"/>
      <c r="O705" s="334"/>
      <c r="P705" s="334"/>
      <c r="Q705" s="328"/>
      <c r="R705" s="328"/>
      <c r="S705" s="334"/>
      <c r="T705" s="336"/>
      <c r="U705" s="336"/>
      <c r="V705" s="336"/>
      <c r="W705" s="334"/>
      <c r="X705" s="1163"/>
      <c r="Y705" s="334"/>
      <c r="Z705" s="334"/>
      <c r="AA705" s="334"/>
      <c r="AB705" s="334"/>
      <c r="AC705" s="334"/>
      <c r="AD705" s="334"/>
      <c r="AE705" s="334"/>
      <c r="AF705" s="334"/>
      <c r="AG705" s="334"/>
      <c r="AH705" s="334"/>
      <c r="AI705" s="334"/>
    </row>
    <row r="706" spans="8:35">
      <c r="H706" s="334"/>
      <c r="I706" s="334"/>
      <c r="J706" s="334"/>
      <c r="K706" s="334"/>
      <c r="L706" s="335"/>
      <c r="M706" s="334"/>
      <c r="N706" s="334"/>
      <c r="O706" s="334"/>
      <c r="P706" s="334"/>
      <c r="Q706" s="328"/>
      <c r="R706" s="328"/>
      <c r="S706" s="334"/>
      <c r="T706" s="336"/>
      <c r="U706" s="336"/>
      <c r="V706" s="336"/>
      <c r="W706" s="334"/>
      <c r="X706" s="1163"/>
      <c r="Y706" s="334"/>
      <c r="Z706" s="334"/>
      <c r="AA706" s="334"/>
      <c r="AB706" s="334"/>
      <c r="AC706" s="334"/>
      <c r="AD706" s="334"/>
      <c r="AE706" s="334"/>
      <c r="AF706" s="334"/>
      <c r="AG706" s="334"/>
      <c r="AH706" s="334"/>
      <c r="AI706" s="334"/>
    </row>
    <row r="707" spans="8:35">
      <c r="H707" s="334"/>
      <c r="I707" s="334"/>
      <c r="J707" s="334"/>
      <c r="K707" s="334"/>
      <c r="L707" s="335"/>
      <c r="M707" s="334"/>
      <c r="N707" s="334"/>
      <c r="O707" s="334"/>
      <c r="P707" s="334"/>
      <c r="Q707" s="328"/>
      <c r="R707" s="328"/>
      <c r="S707" s="334"/>
      <c r="T707" s="336"/>
      <c r="U707" s="336"/>
      <c r="V707" s="336"/>
      <c r="W707" s="334"/>
      <c r="X707" s="1163"/>
      <c r="Y707" s="334"/>
      <c r="Z707" s="334"/>
      <c r="AA707" s="334"/>
      <c r="AB707" s="334"/>
      <c r="AC707" s="334"/>
      <c r="AD707" s="334"/>
      <c r="AE707" s="334"/>
      <c r="AF707" s="334"/>
      <c r="AG707" s="334"/>
      <c r="AH707" s="334"/>
      <c r="AI707" s="334"/>
    </row>
    <row r="708" spans="8:35">
      <c r="H708" s="334"/>
      <c r="I708" s="334"/>
      <c r="J708" s="334"/>
      <c r="K708" s="334"/>
      <c r="L708" s="335"/>
      <c r="M708" s="334"/>
      <c r="N708" s="334"/>
      <c r="O708" s="334"/>
      <c r="P708" s="334"/>
      <c r="Q708" s="328"/>
      <c r="R708" s="328"/>
      <c r="S708" s="334"/>
      <c r="T708" s="336"/>
      <c r="U708" s="336"/>
      <c r="V708" s="336"/>
      <c r="W708" s="334"/>
      <c r="X708" s="1163"/>
      <c r="Y708" s="334"/>
      <c r="Z708" s="334"/>
      <c r="AA708" s="334"/>
      <c r="AB708" s="334"/>
      <c r="AC708" s="334"/>
      <c r="AD708" s="334"/>
      <c r="AE708" s="334"/>
      <c r="AF708" s="334"/>
      <c r="AG708" s="334"/>
      <c r="AH708" s="334"/>
      <c r="AI708" s="334"/>
    </row>
    <row r="709" spans="8:35">
      <c r="H709" s="334"/>
      <c r="I709" s="334"/>
      <c r="J709" s="334"/>
      <c r="K709" s="334"/>
      <c r="L709" s="335"/>
      <c r="M709" s="334"/>
      <c r="N709" s="334"/>
      <c r="O709" s="334"/>
      <c r="P709" s="334"/>
      <c r="Q709" s="328"/>
      <c r="R709" s="328"/>
      <c r="S709" s="334"/>
      <c r="T709" s="336"/>
      <c r="U709" s="336"/>
      <c r="V709" s="336"/>
      <c r="W709" s="334"/>
      <c r="X709" s="1163"/>
      <c r="Y709" s="334"/>
      <c r="Z709" s="334"/>
      <c r="AA709" s="334"/>
      <c r="AB709" s="334"/>
      <c r="AC709" s="334"/>
      <c r="AD709" s="334"/>
      <c r="AE709" s="334"/>
      <c r="AF709" s="334"/>
      <c r="AG709" s="334"/>
      <c r="AH709" s="334"/>
      <c r="AI709" s="334"/>
    </row>
    <row r="710" spans="8:35">
      <c r="H710" s="334"/>
      <c r="I710" s="334"/>
      <c r="J710" s="334"/>
      <c r="K710" s="334"/>
      <c r="L710" s="335"/>
      <c r="M710" s="334"/>
      <c r="N710" s="334"/>
      <c r="O710" s="334"/>
      <c r="P710" s="334"/>
      <c r="Q710" s="328"/>
      <c r="R710" s="328"/>
      <c r="S710" s="334"/>
      <c r="T710" s="336"/>
      <c r="U710" s="336"/>
      <c r="V710" s="336"/>
      <c r="W710" s="334"/>
      <c r="X710" s="1163"/>
      <c r="Y710" s="334"/>
      <c r="Z710" s="334"/>
      <c r="AA710" s="334"/>
      <c r="AB710" s="334"/>
      <c r="AC710" s="334"/>
      <c r="AD710" s="334"/>
      <c r="AE710" s="334"/>
      <c r="AF710" s="334"/>
      <c r="AG710" s="334"/>
      <c r="AH710" s="334"/>
      <c r="AI710" s="334"/>
    </row>
    <row r="711" spans="8:35">
      <c r="H711" s="334"/>
      <c r="I711" s="334"/>
      <c r="J711" s="334"/>
      <c r="K711" s="334"/>
      <c r="L711" s="335"/>
      <c r="M711" s="334"/>
      <c r="N711" s="334"/>
      <c r="O711" s="334"/>
      <c r="P711" s="334"/>
      <c r="Q711" s="328"/>
      <c r="R711" s="328"/>
      <c r="S711" s="334"/>
      <c r="T711" s="336"/>
      <c r="U711" s="336"/>
      <c r="V711" s="336"/>
      <c r="W711" s="334"/>
      <c r="X711" s="1163"/>
      <c r="Y711" s="334"/>
      <c r="Z711" s="334"/>
      <c r="AA711" s="334"/>
      <c r="AB711" s="334"/>
      <c r="AC711" s="334"/>
      <c r="AD711" s="334"/>
      <c r="AE711" s="334"/>
      <c r="AF711" s="334"/>
      <c r="AG711" s="334"/>
      <c r="AH711" s="334"/>
      <c r="AI711" s="334"/>
    </row>
    <row r="712" spans="8:35">
      <c r="H712" s="334"/>
      <c r="I712" s="334"/>
      <c r="J712" s="334"/>
      <c r="K712" s="334"/>
      <c r="L712" s="335"/>
      <c r="M712" s="334"/>
      <c r="N712" s="334"/>
      <c r="O712" s="334"/>
      <c r="P712" s="334"/>
      <c r="Q712" s="328"/>
      <c r="R712" s="328"/>
      <c r="S712" s="334"/>
      <c r="T712" s="336"/>
      <c r="U712" s="336"/>
      <c r="V712" s="336"/>
      <c r="W712" s="334"/>
      <c r="X712" s="1163"/>
      <c r="Y712" s="334"/>
      <c r="Z712" s="334"/>
      <c r="AA712" s="334"/>
      <c r="AB712" s="334"/>
      <c r="AC712" s="334"/>
      <c r="AD712" s="334"/>
      <c r="AE712" s="334"/>
      <c r="AF712" s="334"/>
      <c r="AG712" s="334"/>
      <c r="AH712" s="334"/>
      <c r="AI712" s="334"/>
    </row>
    <row r="713" spans="8:35">
      <c r="H713" s="334"/>
      <c r="I713" s="334"/>
      <c r="J713" s="334"/>
      <c r="K713" s="334"/>
      <c r="L713" s="335"/>
      <c r="M713" s="334"/>
      <c r="N713" s="334"/>
      <c r="O713" s="334"/>
      <c r="P713" s="334"/>
      <c r="Q713" s="328"/>
      <c r="R713" s="328"/>
      <c r="S713" s="334"/>
      <c r="T713" s="336"/>
      <c r="U713" s="336"/>
      <c r="V713" s="336"/>
      <c r="W713" s="334"/>
      <c r="X713" s="1163"/>
      <c r="Y713" s="334"/>
      <c r="Z713" s="334"/>
      <c r="AA713" s="334"/>
      <c r="AB713" s="334"/>
      <c r="AC713" s="334"/>
      <c r="AD713" s="334"/>
      <c r="AE713" s="334"/>
      <c r="AF713" s="334"/>
      <c r="AG713" s="334"/>
      <c r="AH713" s="334"/>
      <c r="AI713" s="334"/>
    </row>
    <row r="714" spans="8:35">
      <c r="H714" s="334"/>
      <c r="I714" s="334"/>
      <c r="J714" s="334"/>
      <c r="K714" s="334"/>
      <c r="L714" s="335"/>
      <c r="M714" s="334"/>
      <c r="N714" s="334"/>
      <c r="O714" s="334"/>
      <c r="P714" s="334"/>
      <c r="Q714" s="328"/>
      <c r="R714" s="328"/>
      <c r="S714" s="334"/>
      <c r="T714" s="336"/>
      <c r="U714" s="336"/>
      <c r="V714" s="336"/>
      <c r="W714" s="334"/>
      <c r="X714" s="1163"/>
      <c r="Y714" s="334"/>
      <c r="Z714" s="334"/>
      <c r="AA714" s="334"/>
      <c r="AB714" s="334"/>
      <c r="AC714" s="334"/>
      <c r="AD714" s="334"/>
      <c r="AE714" s="334"/>
      <c r="AF714" s="334"/>
      <c r="AG714" s="334"/>
      <c r="AH714" s="334"/>
      <c r="AI714" s="334"/>
    </row>
    <row r="715" spans="8:35">
      <c r="H715" s="334"/>
      <c r="I715" s="334"/>
      <c r="J715" s="334"/>
      <c r="K715" s="334"/>
      <c r="L715" s="335"/>
      <c r="M715" s="334"/>
      <c r="N715" s="334"/>
      <c r="O715" s="334"/>
      <c r="P715" s="334"/>
      <c r="Q715" s="328"/>
      <c r="R715" s="328"/>
      <c r="S715" s="334"/>
      <c r="T715" s="336"/>
      <c r="U715" s="336"/>
      <c r="V715" s="336"/>
      <c r="W715" s="334"/>
      <c r="X715" s="1163"/>
      <c r="Y715" s="334"/>
      <c r="Z715" s="334"/>
      <c r="AA715" s="334"/>
      <c r="AB715" s="334"/>
      <c r="AC715" s="334"/>
      <c r="AD715" s="334"/>
      <c r="AE715" s="334"/>
      <c r="AF715" s="334"/>
      <c r="AG715" s="334"/>
      <c r="AH715" s="334"/>
      <c r="AI715" s="334"/>
    </row>
    <row r="716" spans="8:35">
      <c r="H716" s="334"/>
      <c r="I716" s="334"/>
      <c r="J716" s="334"/>
      <c r="K716" s="334"/>
      <c r="L716" s="335"/>
      <c r="M716" s="334"/>
      <c r="N716" s="334"/>
      <c r="O716" s="334"/>
      <c r="P716" s="334"/>
      <c r="Q716" s="328"/>
      <c r="R716" s="328"/>
      <c r="S716" s="334"/>
      <c r="T716" s="336"/>
      <c r="U716" s="336"/>
      <c r="V716" s="336"/>
      <c r="W716" s="334"/>
      <c r="X716" s="1163"/>
      <c r="Y716" s="334"/>
      <c r="Z716" s="334"/>
      <c r="AA716" s="334"/>
      <c r="AB716" s="334"/>
      <c r="AC716" s="334"/>
      <c r="AD716" s="334"/>
      <c r="AE716" s="334"/>
      <c r="AF716" s="334"/>
      <c r="AG716" s="334"/>
      <c r="AH716" s="334"/>
      <c r="AI716" s="334"/>
    </row>
    <row r="717" spans="8:35">
      <c r="H717" s="334"/>
      <c r="I717" s="334"/>
      <c r="J717" s="334"/>
      <c r="K717" s="334"/>
      <c r="L717" s="335"/>
      <c r="M717" s="334"/>
      <c r="N717" s="334"/>
      <c r="O717" s="334"/>
      <c r="P717" s="334"/>
      <c r="Q717" s="328"/>
      <c r="R717" s="328"/>
      <c r="S717" s="334"/>
      <c r="T717" s="336"/>
      <c r="U717" s="336"/>
      <c r="V717" s="336"/>
      <c r="W717" s="334"/>
      <c r="X717" s="1163"/>
      <c r="Y717" s="334"/>
      <c r="Z717" s="334"/>
      <c r="AA717" s="334"/>
      <c r="AB717" s="334"/>
      <c r="AC717" s="334"/>
      <c r="AD717" s="334"/>
      <c r="AE717" s="334"/>
      <c r="AF717" s="334"/>
      <c r="AG717" s="334"/>
      <c r="AH717" s="334"/>
      <c r="AI717" s="334"/>
    </row>
    <row r="718" spans="8:35">
      <c r="H718" s="334"/>
      <c r="I718" s="334"/>
      <c r="J718" s="334"/>
      <c r="K718" s="334"/>
      <c r="L718" s="335"/>
      <c r="M718" s="334"/>
      <c r="N718" s="334"/>
      <c r="O718" s="334"/>
      <c r="P718" s="334"/>
      <c r="Q718" s="328"/>
      <c r="R718" s="328"/>
      <c r="S718" s="334"/>
      <c r="T718" s="336"/>
      <c r="U718" s="336"/>
      <c r="V718" s="336"/>
      <c r="W718" s="334"/>
      <c r="X718" s="1163"/>
      <c r="Y718" s="334"/>
      <c r="Z718" s="334"/>
      <c r="AA718" s="334"/>
      <c r="AB718" s="334"/>
      <c r="AC718" s="334"/>
      <c r="AD718" s="334"/>
      <c r="AE718" s="334"/>
      <c r="AF718" s="334"/>
      <c r="AG718" s="334"/>
      <c r="AH718" s="334"/>
      <c r="AI718" s="334"/>
    </row>
    <row r="719" spans="8:35">
      <c r="H719" s="334"/>
      <c r="I719" s="334"/>
      <c r="J719" s="334"/>
      <c r="K719" s="334"/>
      <c r="L719" s="335"/>
      <c r="M719" s="334"/>
      <c r="N719" s="334"/>
      <c r="O719" s="334"/>
      <c r="P719" s="334"/>
      <c r="Q719" s="328"/>
      <c r="R719" s="328"/>
      <c r="S719" s="334"/>
      <c r="T719" s="336"/>
      <c r="U719" s="336"/>
      <c r="V719" s="336"/>
      <c r="W719" s="334"/>
      <c r="X719" s="1163"/>
      <c r="Y719" s="334"/>
      <c r="Z719" s="334"/>
      <c r="AA719" s="334"/>
      <c r="AB719" s="334"/>
      <c r="AC719" s="334"/>
      <c r="AD719" s="334"/>
      <c r="AE719" s="334"/>
      <c r="AF719" s="334"/>
      <c r="AG719" s="334"/>
      <c r="AH719" s="334"/>
      <c r="AI719" s="334"/>
    </row>
    <row r="720" spans="8:35">
      <c r="H720" s="334"/>
      <c r="I720" s="334"/>
      <c r="J720" s="334"/>
      <c r="K720" s="334"/>
      <c r="L720" s="335"/>
      <c r="M720" s="334"/>
      <c r="N720" s="334"/>
      <c r="O720" s="334"/>
      <c r="P720" s="334"/>
      <c r="Q720" s="328"/>
      <c r="R720" s="328"/>
      <c r="S720" s="334"/>
      <c r="T720" s="336"/>
      <c r="U720" s="336"/>
      <c r="V720" s="336"/>
      <c r="W720" s="334"/>
      <c r="X720" s="1163"/>
      <c r="Y720" s="334"/>
      <c r="Z720" s="334"/>
      <c r="AA720" s="334"/>
      <c r="AB720" s="334"/>
      <c r="AC720" s="334"/>
      <c r="AD720" s="334"/>
      <c r="AE720" s="334"/>
      <c r="AF720" s="334"/>
      <c r="AG720" s="334"/>
      <c r="AH720" s="334"/>
      <c r="AI720" s="334"/>
    </row>
    <row r="721" spans="8:35">
      <c r="H721" s="334"/>
      <c r="I721" s="334"/>
      <c r="J721" s="334"/>
      <c r="K721" s="334"/>
      <c r="L721" s="335"/>
      <c r="M721" s="334"/>
      <c r="N721" s="334"/>
      <c r="O721" s="334"/>
      <c r="P721" s="334"/>
      <c r="Q721" s="328"/>
      <c r="R721" s="328"/>
      <c r="S721" s="334"/>
      <c r="T721" s="336"/>
      <c r="U721" s="336"/>
      <c r="V721" s="336"/>
      <c r="W721" s="334"/>
      <c r="X721" s="1163"/>
      <c r="Y721" s="334"/>
      <c r="Z721" s="334"/>
      <c r="AA721" s="334"/>
      <c r="AB721" s="334"/>
      <c r="AC721" s="334"/>
      <c r="AD721" s="334"/>
      <c r="AE721" s="334"/>
      <c r="AF721" s="334"/>
      <c r="AG721" s="334"/>
      <c r="AH721" s="334"/>
      <c r="AI721" s="334"/>
    </row>
    <row r="722" spans="8:35">
      <c r="H722" s="334"/>
      <c r="I722" s="334"/>
      <c r="J722" s="334"/>
      <c r="K722" s="334"/>
      <c r="L722" s="335"/>
      <c r="M722" s="334"/>
      <c r="N722" s="334"/>
      <c r="O722" s="334"/>
      <c r="P722" s="334"/>
      <c r="Q722" s="328"/>
      <c r="R722" s="328"/>
      <c r="S722" s="334"/>
      <c r="T722" s="336"/>
      <c r="U722" s="336"/>
      <c r="V722" s="336"/>
      <c r="W722" s="334"/>
      <c r="X722" s="1163"/>
      <c r="Y722" s="334"/>
      <c r="Z722" s="334"/>
      <c r="AA722" s="334"/>
      <c r="AB722" s="334"/>
      <c r="AC722" s="334"/>
      <c r="AD722" s="334"/>
      <c r="AE722" s="334"/>
      <c r="AF722" s="334"/>
      <c r="AG722" s="334"/>
      <c r="AH722" s="334"/>
      <c r="AI722" s="334"/>
    </row>
  </sheetData>
  <sheetProtection algorithmName="SHA-512" hashValue="9PyRdG+OEQidpZmdjmTPuW9MGrpSm2fIau3ryAWqR//VqekfD0XIzczMNPqcGUPCJsenUv55f00an9YH+RcHig==" saltValue="bikN53CyvJMYM4gHCEFSYQ==" spinCount="100000" sheet="1" objects="1" scenarios="1"/>
  <customSheetViews>
    <customSheetView guid="{AE7FCA23-A141-42BB-B68F-DD99A7DC8BEA}" showPageBreaks="1" showGridLines="0" printArea="1" hiddenRows="1" topLeftCell="A146">
      <selection activeCell="C153" sqref="C153:E156"/>
      <rowBreaks count="10" manualBreakCount="10">
        <brk id="40" max="16383" man="1"/>
        <brk id="78" max="16383" man="1"/>
        <brk id="118" max="19" man="1"/>
        <brk id="157" max="16383" man="1"/>
        <brk id="244" max="19" man="1"/>
        <brk id="285" max="16383" man="1"/>
        <brk id="364" max="16383" man="1"/>
        <brk id="401" max="19" man="1"/>
        <brk id="443" max="16383" man="1"/>
        <brk id="467" max="16383" man="1"/>
      </rowBreaks>
      <colBreaks count="1" manualBreakCount="1">
        <brk id="7" max="1048575" man="1"/>
      </colBreaks>
      <pageMargins left="0.39370078740157483" right="0.39370078740157483" top="0.39370078740157483" bottom="0.19685039370078741" header="0.31496062992125984" footer="0.31496062992125984"/>
      <printOptions horizontalCentered="1"/>
      <pageSetup paperSize="9" scale="90" orientation="landscape" r:id="rId1"/>
    </customSheetView>
    <customSheetView guid="{A2242E59-B958-429D-B3CE-85E415A7ABA5}" showGridLines="0" hiddenRows="1">
      <selection activeCell="C7" sqref="C7"/>
      <rowBreaks count="9" manualBreakCount="9">
        <brk id="64" max="16383" man="1"/>
        <brk id="101" max="16383" man="1"/>
        <brk id="135" max="19" man="1"/>
        <brk id="171" max="16383" man="1"/>
        <brk id="240" max="19" man="1"/>
        <brk id="278" max="16383" man="1"/>
        <brk id="348" max="16383" man="1"/>
        <brk id="416" max="16383" man="1"/>
        <brk id="438" max="16383" man="1"/>
      </rowBreaks>
      <colBreaks count="1" manualBreakCount="1">
        <brk id="7" max="1048575" man="1"/>
      </colBreaks>
      <pageMargins left="0.39370078740157483" right="0.39370078740157483" top="0.39370078740157483" bottom="0.19685039370078741" header="0.31496062992125984" footer="0.31496062992125984"/>
      <printOptions horizontalCentered="1"/>
      <pageSetup paperSize="9" scale="90" orientation="landscape" r:id="rId2"/>
    </customSheetView>
  </customSheetViews>
  <mergeCells count="246">
    <mergeCell ref="H7:P8"/>
    <mergeCell ref="A1:E1"/>
    <mergeCell ref="D7:E9"/>
    <mergeCell ref="H100:K102"/>
    <mergeCell ref="C223:E223"/>
    <mergeCell ref="C207:E210"/>
    <mergeCell ref="A15:A31"/>
    <mergeCell ref="C204:E206"/>
    <mergeCell ref="C215:E215"/>
    <mergeCell ref="C216:E217"/>
    <mergeCell ref="C146:E147"/>
    <mergeCell ref="C148:E148"/>
    <mergeCell ref="C149:E152"/>
    <mergeCell ref="C181:E184"/>
    <mergeCell ref="C111:E114"/>
    <mergeCell ref="C123:E126"/>
    <mergeCell ref="C177:E177"/>
    <mergeCell ref="C122:E122"/>
    <mergeCell ref="C38:E43"/>
    <mergeCell ref="C50:E56"/>
    <mergeCell ref="C58:E60"/>
    <mergeCell ref="C61:E65"/>
    <mergeCell ref="C87:E91"/>
    <mergeCell ref="C188:E188"/>
    <mergeCell ref="N12:P12"/>
    <mergeCell ref="H13:I14"/>
    <mergeCell ref="J13:J14"/>
    <mergeCell ref="C143:E143"/>
    <mergeCell ref="C144:E144"/>
    <mergeCell ref="C128:E128"/>
    <mergeCell ref="C129:E131"/>
    <mergeCell ref="C127:E127"/>
    <mergeCell ref="C116:E116"/>
    <mergeCell ref="C117:E118"/>
    <mergeCell ref="C119:E119"/>
    <mergeCell ref="C120:E121"/>
    <mergeCell ref="F12:F13"/>
    <mergeCell ref="A12:E13"/>
    <mergeCell ref="B104:B105"/>
    <mergeCell ref="C104:E105"/>
    <mergeCell ref="C106:E106"/>
    <mergeCell ref="C95:E95"/>
    <mergeCell ref="C96:E97"/>
    <mergeCell ref="C92:E92"/>
    <mergeCell ref="A33:A55"/>
    <mergeCell ref="C57:E57"/>
    <mergeCell ref="C72:E84"/>
    <mergeCell ref="C86:E86"/>
    <mergeCell ref="A82:A90"/>
    <mergeCell ref="B283:B291"/>
    <mergeCell ref="C300:E303"/>
    <mergeCell ref="C290:E291"/>
    <mergeCell ref="C282:E282"/>
    <mergeCell ref="C224:E224"/>
    <mergeCell ref="C225:E228"/>
    <mergeCell ref="C229:E231"/>
    <mergeCell ref="C110:E110"/>
    <mergeCell ref="C145:E145"/>
    <mergeCell ref="A159:A172"/>
    <mergeCell ref="C158:E158"/>
    <mergeCell ref="B203:B210"/>
    <mergeCell ref="C203:E203"/>
    <mergeCell ref="C222:E222"/>
    <mergeCell ref="B212:B223"/>
    <mergeCell ref="B95:B102"/>
    <mergeCell ref="B106:B115"/>
    <mergeCell ref="B146:B147"/>
    <mergeCell ref="B148:B157"/>
    <mergeCell ref="C153:E153"/>
    <mergeCell ref="A146:A157"/>
    <mergeCell ref="C139:E142"/>
    <mergeCell ref="C98:E98"/>
    <mergeCell ref="B224:B235"/>
    <mergeCell ref="C218:E219"/>
    <mergeCell ref="C220:E221"/>
    <mergeCell ref="K13:K14"/>
    <mergeCell ref="C212:E214"/>
    <mergeCell ref="C211:E211"/>
    <mergeCell ref="C232:E235"/>
    <mergeCell ref="C20:E23"/>
    <mergeCell ref="C178:E180"/>
    <mergeCell ref="C162:E162"/>
    <mergeCell ref="C99:E102"/>
    <mergeCell ref="C199:E199"/>
    <mergeCell ref="B117:B118"/>
    <mergeCell ref="C44:E47"/>
    <mergeCell ref="C48:E49"/>
    <mergeCell ref="B70:B91"/>
    <mergeCell ref="B37:B56"/>
    <mergeCell ref="C103:E103"/>
    <mergeCell ref="C163:E165"/>
    <mergeCell ref="C166:E167"/>
    <mergeCell ref="C168:E170"/>
    <mergeCell ref="C173:E173"/>
    <mergeCell ref="C174:E176"/>
    <mergeCell ref="C171:E172"/>
    <mergeCell ref="B237:B249"/>
    <mergeCell ref="C288:E289"/>
    <mergeCell ref="C278:E281"/>
    <mergeCell ref="B292:B303"/>
    <mergeCell ref="C292:E292"/>
    <mergeCell ref="C293:E296"/>
    <mergeCell ref="C297:E299"/>
    <mergeCell ref="C283:E286"/>
    <mergeCell ref="H12:K12"/>
    <mergeCell ref="C107:E109"/>
    <mergeCell ref="C115:E115"/>
    <mergeCell ref="C236:E236"/>
    <mergeCell ref="C262:E262"/>
    <mergeCell ref="B177:B187"/>
    <mergeCell ref="B162:B172"/>
    <mergeCell ref="B174:B176"/>
    <mergeCell ref="B191:B198"/>
    <mergeCell ref="C191:E191"/>
    <mergeCell ref="C192:E195"/>
    <mergeCell ref="C196:E198"/>
    <mergeCell ref="C189:E190"/>
    <mergeCell ref="B189:B190"/>
    <mergeCell ref="C200:E202"/>
    <mergeCell ref="B200:B202"/>
    <mergeCell ref="B270:B281"/>
    <mergeCell ref="C270:E270"/>
    <mergeCell ref="C271:E274"/>
    <mergeCell ref="C275:E277"/>
    <mergeCell ref="C287:E287"/>
    <mergeCell ref="B263:B269"/>
    <mergeCell ref="C263:E265"/>
    <mergeCell ref="B250:B261"/>
    <mergeCell ref="C251:E254"/>
    <mergeCell ref="C255:E257"/>
    <mergeCell ref="C258:E261"/>
    <mergeCell ref="B443:B454"/>
    <mergeCell ref="C443:E443"/>
    <mergeCell ref="C444:E447"/>
    <mergeCell ref="C448:E450"/>
    <mergeCell ref="C451:E454"/>
    <mergeCell ref="C437:E437"/>
    <mergeCell ref="C420:E420"/>
    <mergeCell ref="C426:E428"/>
    <mergeCell ref="C435:E436"/>
    <mergeCell ref="B425:B436"/>
    <mergeCell ref="C425:E425"/>
    <mergeCell ref="C438:E442"/>
    <mergeCell ref="B438:B442"/>
    <mergeCell ref="C429:E434"/>
    <mergeCell ref="C421:E424"/>
    <mergeCell ref="B421:B424"/>
    <mergeCell ref="C379:E379"/>
    <mergeCell ref="C391:E391"/>
    <mergeCell ref="B382:B390"/>
    <mergeCell ref="C382:E382"/>
    <mergeCell ref="C383:E386"/>
    <mergeCell ref="C375:E378"/>
    <mergeCell ref="C387:E390"/>
    <mergeCell ref="B392:B394"/>
    <mergeCell ref="B410:B419"/>
    <mergeCell ref="C406:E406"/>
    <mergeCell ref="B395:B405"/>
    <mergeCell ref="C395:E395"/>
    <mergeCell ref="C410:E410"/>
    <mergeCell ref="C411:E415"/>
    <mergeCell ref="B407:B409"/>
    <mergeCell ref="C380:E381"/>
    <mergeCell ref="B380:B381"/>
    <mergeCell ref="C392:E394"/>
    <mergeCell ref="C407:E409"/>
    <mergeCell ref="C396:E401"/>
    <mergeCell ref="C402:E405"/>
    <mergeCell ref="C416:E419"/>
    <mergeCell ref="B353:B366"/>
    <mergeCell ref="C353:E356"/>
    <mergeCell ref="B367:B378"/>
    <mergeCell ref="C367:E367"/>
    <mergeCell ref="C368:E371"/>
    <mergeCell ref="C372:E374"/>
    <mergeCell ref="C359:E360"/>
    <mergeCell ref="C361:E362"/>
    <mergeCell ref="C363:E364"/>
    <mergeCell ref="C365:E366"/>
    <mergeCell ref="C154:E154"/>
    <mergeCell ref="C159:E161"/>
    <mergeCell ref="C358:E358"/>
    <mergeCell ref="C352:E352"/>
    <mergeCell ref="C304:E304"/>
    <mergeCell ref="C266:E266"/>
    <mergeCell ref="C267:E267"/>
    <mergeCell ref="C268:E269"/>
    <mergeCell ref="C242:E242"/>
    <mergeCell ref="C357:E357"/>
    <mergeCell ref="C348:E351"/>
    <mergeCell ref="C240:E240"/>
    <mergeCell ref="C241:E241"/>
    <mergeCell ref="C245:E245"/>
    <mergeCell ref="C250:E250"/>
    <mergeCell ref="C237:E239"/>
    <mergeCell ref="C246:E247"/>
    <mergeCell ref="C248:E249"/>
    <mergeCell ref="C243:E244"/>
    <mergeCell ref="B340:B351"/>
    <mergeCell ref="C340:E340"/>
    <mergeCell ref="C336:E337"/>
    <mergeCell ref="C338:E339"/>
    <mergeCell ref="C329:E329"/>
    <mergeCell ref="C311:E311"/>
    <mergeCell ref="C312:E312"/>
    <mergeCell ref="C313:E314"/>
    <mergeCell ref="C315:E316"/>
    <mergeCell ref="C330:E332"/>
    <mergeCell ref="B330:B339"/>
    <mergeCell ref="B305:B316"/>
    <mergeCell ref="C308:E308"/>
    <mergeCell ref="C309:E310"/>
    <mergeCell ref="B317:B328"/>
    <mergeCell ref="C317:E317"/>
    <mergeCell ref="C318:E321"/>
    <mergeCell ref="C322:E324"/>
    <mergeCell ref="C333:E333"/>
    <mergeCell ref="C334:E335"/>
    <mergeCell ref="C325:E328"/>
    <mergeCell ref="C305:E307"/>
    <mergeCell ref="C341:E344"/>
    <mergeCell ref="C345:E347"/>
    <mergeCell ref="H111:L114"/>
    <mergeCell ref="B159:B161"/>
    <mergeCell ref="B93:B94"/>
    <mergeCell ref="C155:E157"/>
    <mergeCell ref="B132:B142"/>
    <mergeCell ref="C132:E132"/>
    <mergeCell ref="O13:P15"/>
    <mergeCell ref="C32:E32"/>
    <mergeCell ref="B15:B18"/>
    <mergeCell ref="C15:E18"/>
    <mergeCell ref="B19:B31"/>
    <mergeCell ref="B119:B127"/>
    <mergeCell ref="C33:E36"/>
    <mergeCell ref="B33:B36"/>
    <mergeCell ref="C37:E37"/>
    <mergeCell ref="C71:E71"/>
    <mergeCell ref="B58:B69"/>
    <mergeCell ref="C66:E67"/>
    <mergeCell ref="C68:E69"/>
    <mergeCell ref="C93:E94"/>
    <mergeCell ref="C133:E134"/>
    <mergeCell ref="C135:E138"/>
    <mergeCell ref="B129:B131"/>
    <mergeCell ref="C24:E31"/>
  </mergeCells>
  <conditionalFormatting sqref="A14:F454">
    <cfRule type="expression" dxfId="109" priority="141">
      <formula>$AO14=1</formula>
    </cfRule>
  </conditionalFormatting>
  <conditionalFormatting sqref="J15:J39">
    <cfRule type="expression" dxfId="108" priority="182">
      <formula>$N$15&lt;=0</formula>
    </cfRule>
  </conditionalFormatting>
  <conditionalFormatting sqref="H15:K39">
    <cfRule type="expression" dxfId="107" priority="185">
      <formula>$AC15=1</formula>
    </cfRule>
    <cfRule type="expression" dxfId="106" priority="186">
      <formula>$AD15=$AK$10</formula>
    </cfRule>
  </conditionalFormatting>
  <hyperlinks>
    <hyperlink ref="C14" location="'1. Darbo užmokestis'!A1" display="Lentelė"/>
    <hyperlink ref="C57" location="'2. Aplinkosaugos charakteristik'!A1" display="Lentelė"/>
    <hyperlink ref="C86" r:id="rId3"/>
    <hyperlink ref="C92" location="'3. Darbuotojų patirtis'!A1" display="Lentelė"/>
    <hyperlink ref="C103" location="'3. Darbuotojų patirtis'!A1" display="Lentelė"/>
    <hyperlink ref="C116" location="'3. Darbuotojų patirtis'!A1" display="Lentelė"/>
    <hyperlink ref="I17" location="'2. Aplinkosaugos charakteristik'!A1" display="Lentelė"/>
    <hyperlink ref="I18" location="'3. Darbuotojų patirtis'!A1" display="Lentelė"/>
    <hyperlink ref="I21" location="'4. Eksploatacija'!A1" display="Lentelė"/>
    <hyperlink ref="I17" location="'2. Aplinkosaugos charakteristik'!A1" display="'2. Aplinkosaugos charakteristik'!A1"/>
    <hyperlink ref="I18" location="'3. Darbuotojų patirtis (TP) '!A1" display="'3. Darbuotojų patirtis (TP) '!A1"/>
    <hyperlink ref="I19" location="'4. Darbuotojų patirtis (TP+ran)'!A1" display="'4. Darbuotojų patirtis (TP+ran)'!A1"/>
    <hyperlink ref="I20" location="'5. Darbuotojų patirtis (ranga)'!A1" display="Darbuotojų patirtis (ranga)"/>
    <hyperlink ref="I21" location="'6,7. Eksploatacija'!A1" display="'6,7. Eksploatacija'!A1"/>
    <hyperlink ref="I22" location="'4. Eksploatacija'!A1" display="Lentelė"/>
    <hyperlink ref="I32" location="'PD rengimas'!A1" display="PD rengimas"/>
    <hyperlink ref="C128" location="'3. Darbuotojų patirtis'!A1" display="Lentelė"/>
    <hyperlink ref="I22" location="'6,7. Eksploatacija'!A1" display="'6,7. Eksploatacija'!A1"/>
    <hyperlink ref="C145" location="'3. Darbuotojų patirtis'!A1" display="Lentelė"/>
    <hyperlink ref="C143" location="'3. Darbuotojų patirtis'!A1" display="Lentelė"/>
    <hyperlink ref="I33" location="'2. Aplinkosaugos charakteristik'!A1" display="'2. Aplinkosaugos charakteristik'!A1"/>
    <hyperlink ref="I25" location="'10. Įrangos garantija'!A1" display="'10. Įrangos garantija'!A1"/>
    <hyperlink ref="I26" location="'11. Įrangos gedimų šalinimas'!A1" display="'11. Įrangos gedimų šalinimas'!A1"/>
    <hyperlink ref="I27" location="'12. Ilgaamžiškumas'!A1" display="'12. Ilgaamžiškumas'!A1"/>
    <hyperlink ref="I32" location="'17.Kokybė.Bituminės čerpės'!A1" display="'17.Kokybė.Bituminės čerpės'!A1"/>
    <hyperlink ref="I33" location="'18. Kokybė.Keraminės plytelės'!A1" display="'18. Kokybė.Keraminės plytelės'!A1"/>
    <hyperlink ref="I23" location="'8. Atlikimo terminas'!A1" display="'8. Atlikimo terminas'!A1"/>
    <hyperlink ref="C158" location="'3. Darbuotojų patirtis'!A1" display="Lentelė"/>
    <hyperlink ref="C173" location="'3. Darbuotojų patirtis'!A1" display="Lentelė"/>
    <hyperlink ref="C188" location="'3. Darbuotojų patirtis'!A1" display="Lentelė"/>
    <hyperlink ref="C199" location="'3. Darbuotojų patirtis'!A1" display="Lentelė"/>
    <hyperlink ref="C211" location="'3. Darbuotojų patirtis'!A1" display="Lentelė"/>
    <hyperlink ref="C236" location="'3. Darbuotojų patirtis'!A1" display="Lentelė"/>
    <hyperlink ref="C379" location="'3. Darbuotojų patirtis'!A1" display="Lentelė"/>
    <hyperlink ref="C391" location="'3. Darbuotojų patirtis'!A1" display="Lentelė"/>
    <hyperlink ref="C406" location="'3. Darbuotojų patirtis'!A1" display="Lentelė"/>
    <hyperlink ref="C420" location="'3. Darbuotojų patirtis'!A1" display="Lentelė"/>
    <hyperlink ref="C437" location="'3. Darbuotojų patirtis'!A1" display="Lentelė"/>
    <hyperlink ref="I24" location="'9. Laiko planavimas'!A1" display="'9. Laiko planavimas'!A1"/>
    <hyperlink ref="I28" location="' 13. Kokybė. Langai'!A1" display="' 13. Kokybė. Langai'!A1"/>
    <hyperlink ref="I29" location="'14. Kokybė. Mineralinė vata'!A1" display="'14. Kokybė. Mineralinė vata'!A1"/>
    <hyperlink ref="I30" location="'15. Kokybė. Trinkelės'!A1" display="'15. Kokybė. Trinkelės'!A1"/>
    <hyperlink ref="I31" location="'16. Kokybė. Keraminės čerpės'!A1" display="'16. Kokybė. Keraminės čerpės'!A1"/>
    <hyperlink ref="I34" location="'19.Kokybė.Kabamosios lubos'!A1" display="'19.Kokybė.Kabamosios lubos'!A1"/>
    <hyperlink ref="I35" location="'20. Atitvarų energinis naud.'!A1" display="'20. Atitvarų energinis naud.'!A1"/>
    <hyperlink ref="I36" location="'21. Inž.sistemų efektyvumas'!A1" display="'21. Inž.sistemų efektyvumas'!A1"/>
    <hyperlink ref="I37" location="'22. Atsinaujinanti energija'!A1" display="'22. Atsinaujinanti energija'!A1"/>
    <hyperlink ref="I38" location="'23. Statybos garantija'!A1" display="'23. Statybos garantija'!A1"/>
    <hyperlink ref="I39" location="'25. Universalus dizainas'!A1" display="'25. Universalus dizainas'!A1"/>
    <hyperlink ref="C352" location="'3. Darbuotojų patirtis'!A1" display="Lentelė"/>
    <hyperlink ref="C329" location="'3. Darbuotojų patirtis'!A1" display="Lentelė"/>
    <hyperlink ref="C304" location="'3. Darbuotojų patirtis'!A1" display="Lentelė"/>
    <hyperlink ref="C282" location="'3. Darbuotojų patirtis'!A1" display="Lentelė"/>
    <hyperlink ref="C262" location="'3. Darbuotojų patirtis'!A1" display="Lentelė"/>
    <hyperlink ref="C92:E92" location="'3. Darbuotojų patirtis (TP) '!A1" display="Darbuotojų patirtis (TP)"/>
    <hyperlink ref="C103:E103" location="'4. Darbuotojų patirtis (TP+ran)'!A1" display="Darbuotojų patirtis (TP+ranga)"/>
    <hyperlink ref="C116:E116" location="'5. Darbuotojų patirtis (ranga)'!A1" display="Darbuotojų patirtis (ranga)"/>
    <hyperlink ref="C128:E128" location="'6,7. Eksploatacija'!A1" display="Eksploatacija (1)"/>
    <hyperlink ref="C143:E143" location="'6,7. Eksploatacija'!A1" display="Eksploatacija (2)"/>
    <hyperlink ref="C145:E145" location="'8. Statybos darbų trukmė'!A1" display="Statybos darbų trukmė"/>
    <hyperlink ref="C158:E158" location="'9. Laiko planavimas'!A1" display="Laiko planavimas "/>
    <hyperlink ref="C173:E173" location="'10. Įrangos garantija'!A1" display="Įrangos garantija"/>
    <hyperlink ref="C188:E188" location="'11. Įrangos gedimų šalinimas'!A1" display="Įrangos gedimų šalinimas "/>
    <hyperlink ref="C199:E199" location="'12. Ilgaamžiškumas'!A1" display="Medžiagų ilgaamžiškumas"/>
    <hyperlink ref="C211:E211" location="' 13. Kokybė. Langai'!A1" display="Langų kokybė"/>
    <hyperlink ref="C236:E236" location="'14. Kokybė. Mineralinė vata'!A1" display="Mineralinės vatos kokybė"/>
    <hyperlink ref="C262:E262" location="'15. Kokybė. Trinkelės'!A1" display="Trinkelių kokybė"/>
    <hyperlink ref="C282:E282" location="'16. Kokybė. Keraminės čerpės'!A1" display="Keraminių čerpių kokybė"/>
    <hyperlink ref="C304:E304" location="'17.Kokybė.Bituminės čerpės'!A1" display="Bituminių čerpių kokybė"/>
    <hyperlink ref="C329:E329" location="'18. Kokybė.Keraminės plytelės'!A1" display="Keraminių plytelių kokybė"/>
    <hyperlink ref="C352:E352" location="'19.Kokybė.Kabamosios lubos'!A1" display="Kabamųjų lubų kokybė"/>
    <hyperlink ref="C379:E379" location="'20. Atitvarų energinis naud.'!A1" display="Atitvarų energinis naudingumas "/>
    <hyperlink ref="C391:E391" location="'21. Inž.sistemų efektyvumas'!A1" display="Inžinerinių sistemų efektyvumas"/>
    <hyperlink ref="C406:E406" location="'22. Atsinaujinanti energija'!A1" display="Atsinaujinanti energija"/>
    <hyperlink ref="C420:E420" location="'23. Statybos garantija'!A1" display="Statybos garantija"/>
    <hyperlink ref="C437:E437" location="'25. Universalus dizainas'!A1" display="Universalaus dizaino principai"/>
    <hyperlink ref="I39" location="'24. Universalus dizainas'!A1" display="'24. Universalus dizainas'!A1"/>
    <hyperlink ref="C48" r:id="rId4"/>
    <hyperlink ref="I15" location="'1.1 DU_PR'!A1" display="'1.1 DU_PR'!A1"/>
    <hyperlink ref="I16" location="'1.2 DU_NS,R,KR'!A1" display="'1.2 DU_NS,R,KR'!A1"/>
  </hyperlinks>
  <printOptions horizontalCentered="1"/>
  <pageMargins left="0.39370078740157483" right="0.39370078740157483" top="0.39370078740157483" bottom="0.19685039370078741" header="0.31496062992125984" footer="0.31496062992125984"/>
  <pageSetup paperSize="9" scale="90" orientation="landscape" r:id="rId5"/>
  <rowBreaks count="10" manualBreakCount="10">
    <brk id="40" max="16383" man="1"/>
    <brk id="78" max="16383" man="1"/>
    <brk id="118" max="19" man="1"/>
    <brk id="153" max="16383" man="1"/>
    <brk id="240" max="19" man="1"/>
    <brk id="281" max="16383" man="1"/>
    <brk id="360" max="16383" man="1"/>
    <brk id="397" max="19" man="1"/>
    <brk id="439" max="16383" man="1"/>
    <brk id="463" max="16383" man="1"/>
  </rowBreaks>
  <colBreaks count="1" manualBreakCount="1">
    <brk id="7" max="1048575" man="1"/>
  </colBreaks>
  <drawing r:id="rId6"/>
  <legacyDrawing r:id="rId7"/>
  <mc:AlternateContent xmlns:mc="http://schemas.openxmlformats.org/markup-compatibility/2006">
    <mc:Choice Requires="x14">
      <controls>
        <mc:AlternateContent xmlns:mc="http://schemas.openxmlformats.org/markup-compatibility/2006">
          <mc:Choice Requires="x14">
            <control shapeId="7172" r:id="rId8" name="Check Box 4">
              <controlPr locked="0" defaultSize="0" autoFill="0" autoLine="0" autoPict="0">
                <anchor moveWithCells="1">
                  <from>
                    <xdr:col>10</xdr:col>
                    <xdr:colOff>142875</xdr:colOff>
                    <xdr:row>13</xdr:row>
                    <xdr:rowOff>161925</xdr:rowOff>
                  </from>
                  <to>
                    <xdr:col>10</xdr:col>
                    <xdr:colOff>419100</xdr:colOff>
                    <xdr:row>15</xdr:row>
                    <xdr:rowOff>0</xdr:rowOff>
                  </to>
                </anchor>
              </controlPr>
            </control>
          </mc:Choice>
        </mc:AlternateContent>
        <mc:AlternateContent xmlns:mc="http://schemas.openxmlformats.org/markup-compatibility/2006">
          <mc:Choice Requires="x14">
            <control shapeId="7174" r:id="rId9" name="Check Box 6">
              <controlPr locked="0" defaultSize="0" autoFill="0" autoLine="0" autoPict="0">
                <anchor moveWithCells="1">
                  <from>
                    <xdr:col>10</xdr:col>
                    <xdr:colOff>142875</xdr:colOff>
                    <xdr:row>15</xdr:row>
                    <xdr:rowOff>161925</xdr:rowOff>
                  </from>
                  <to>
                    <xdr:col>10</xdr:col>
                    <xdr:colOff>419100</xdr:colOff>
                    <xdr:row>17</xdr:row>
                    <xdr:rowOff>0</xdr:rowOff>
                  </to>
                </anchor>
              </controlPr>
            </control>
          </mc:Choice>
        </mc:AlternateContent>
        <mc:AlternateContent xmlns:mc="http://schemas.openxmlformats.org/markup-compatibility/2006">
          <mc:Choice Requires="x14">
            <control shapeId="7175" r:id="rId10" name="Check Box 7">
              <controlPr locked="0" defaultSize="0" autoFill="0" autoLine="0" autoPict="0">
                <anchor moveWithCells="1">
                  <from>
                    <xdr:col>10</xdr:col>
                    <xdr:colOff>142875</xdr:colOff>
                    <xdr:row>16</xdr:row>
                    <xdr:rowOff>161925</xdr:rowOff>
                  </from>
                  <to>
                    <xdr:col>10</xdr:col>
                    <xdr:colOff>419100</xdr:colOff>
                    <xdr:row>18</xdr:row>
                    <xdr:rowOff>19050</xdr:rowOff>
                  </to>
                </anchor>
              </controlPr>
            </control>
          </mc:Choice>
        </mc:AlternateContent>
        <mc:AlternateContent xmlns:mc="http://schemas.openxmlformats.org/markup-compatibility/2006">
          <mc:Choice Requires="x14">
            <control shapeId="7180" r:id="rId11" name="Check Box 12">
              <controlPr locked="0" defaultSize="0" autoFill="0" autoLine="0" autoPict="0">
                <anchor moveWithCells="1">
                  <from>
                    <xdr:col>10</xdr:col>
                    <xdr:colOff>142875</xdr:colOff>
                    <xdr:row>18</xdr:row>
                    <xdr:rowOff>161925</xdr:rowOff>
                  </from>
                  <to>
                    <xdr:col>10</xdr:col>
                    <xdr:colOff>419100</xdr:colOff>
                    <xdr:row>19</xdr:row>
                    <xdr:rowOff>180975</xdr:rowOff>
                  </to>
                </anchor>
              </controlPr>
            </control>
          </mc:Choice>
        </mc:AlternateContent>
        <mc:AlternateContent xmlns:mc="http://schemas.openxmlformats.org/markup-compatibility/2006">
          <mc:Choice Requires="x14">
            <control shapeId="7182" r:id="rId12" name="Check Box 14">
              <controlPr locked="0" defaultSize="0" autoFill="0" autoLine="0" autoPict="0">
                <anchor moveWithCells="1">
                  <from>
                    <xdr:col>5</xdr:col>
                    <xdr:colOff>276225</xdr:colOff>
                    <xdr:row>90</xdr:row>
                    <xdr:rowOff>142875</xdr:rowOff>
                  </from>
                  <to>
                    <xdr:col>5</xdr:col>
                    <xdr:colOff>552450</xdr:colOff>
                    <xdr:row>91</xdr:row>
                    <xdr:rowOff>171450</xdr:rowOff>
                  </to>
                </anchor>
              </controlPr>
            </control>
          </mc:Choice>
        </mc:AlternateContent>
        <mc:AlternateContent xmlns:mc="http://schemas.openxmlformats.org/markup-compatibility/2006">
          <mc:Choice Requires="x14">
            <control shapeId="7183" r:id="rId13" name="Check Box 15">
              <controlPr locked="0" defaultSize="0" autoFill="0" autoLine="0" autoPict="0">
                <anchor moveWithCells="1">
                  <from>
                    <xdr:col>5</xdr:col>
                    <xdr:colOff>266700</xdr:colOff>
                    <xdr:row>101</xdr:row>
                    <xdr:rowOff>161925</xdr:rowOff>
                  </from>
                  <to>
                    <xdr:col>5</xdr:col>
                    <xdr:colOff>542925</xdr:colOff>
                    <xdr:row>103</xdr:row>
                    <xdr:rowOff>0</xdr:rowOff>
                  </to>
                </anchor>
              </controlPr>
            </control>
          </mc:Choice>
        </mc:AlternateContent>
        <mc:AlternateContent xmlns:mc="http://schemas.openxmlformats.org/markup-compatibility/2006">
          <mc:Choice Requires="x14">
            <control shapeId="7184" r:id="rId14" name="Check Box 16">
              <controlPr locked="0" defaultSize="0" autoFill="0" autoLine="0" autoPict="0">
                <anchor moveWithCells="1">
                  <from>
                    <xdr:col>5</xdr:col>
                    <xdr:colOff>304800</xdr:colOff>
                    <xdr:row>114</xdr:row>
                    <xdr:rowOff>171450</xdr:rowOff>
                  </from>
                  <to>
                    <xdr:col>5</xdr:col>
                    <xdr:colOff>581025</xdr:colOff>
                    <xdr:row>116</xdr:row>
                    <xdr:rowOff>9525</xdr:rowOff>
                  </to>
                </anchor>
              </controlPr>
            </control>
          </mc:Choice>
        </mc:AlternateContent>
        <mc:AlternateContent xmlns:mc="http://schemas.openxmlformats.org/markup-compatibility/2006">
          <mc:Choice Requires="x14">
            <control shapeId="7192" r:id="rId15" name="Check Box 24">
              <controlPr locked="0" defaultSize="0" autoFill="0" autoLine="0" autoPict="0">
                <anchor moveWithCells="1">
                  <from>
                    <xdr:col>10</xdr:col>
                    <xdr:colOff>142875</xdr:colOff>
                    <xdr:row>17</xdr:row>
                    <xdr:rowOff>161925</xdr:rowOff>
                  </from>
                  <to>
                    <xdr:col>10</xdr:col>
                    <xdr:colOff>419100</xdr:colOff>
                    <xdr:row>19</xdr:row>
                    <xdr:rowOff>9525</xdr:rowOff>
                  </to>
                </anchor>
              </controlPr>
            </control>
          </mc:Choice>
        </mc:AlternateContent>
        <mc:AlternateContent xmlns:mc="http://schemas.openxmlformats.org/markup-compatibility/2006">
          <mc:Choice Requires="x14">
            <control shapeId="7194" r:id="rId16" name="Check Box 26">
              <controlPr locked="0" defaultSize="0" autoFill="0" autoLine="0" autoPict="0">
                <anchor moveWithCells="1">
                  <from>
                    <xdr:col>5</xdr:col>
                    <xdr:colOff>285750</xdr:colOff>
                    <xdr:row>126</xdr:row>
                    <xdr:rowOff>171450</xdr:rowOff>
                  </from>
                  <to>
                    <xdr:col>5</xdr:col>
                    <xdr:colOff>561975</xdr:colOff>
                    <xdr:row>128</xdr:row>
                    <xdr:rowOff>9525</xdr:rowOff>
                  </to>
                </anchor>
              </controlPr>
            </control>
          </mc:Choice>
        </mc:AlternateContent>
        <mc:AlternateContent xmlns:mc="http://schemas.openxmlformats.org/markup-compatibility/2006">
          <mc:Choice Requires="x14">
            <control shapeId="7196" r:id="rId17" name="Check Box 28">
              <controlPr locked="0" defaultSize="0" autoFill="0" autoLine="0" autoPict="0">
                <anchor moveWithCells="1">
                  <from>
                    <xdr:col>10</xdr:col>
                    <xdr:colOff>142875</xdr:colOff>
                    <xdr:row>19</xdr:row>
                    <xdr:rowOff>171450</xdr:rowOff>
                  </from>
                  <to>
                    <xdr:col>10</xdr:col>
                    <xdr:colOff>419100</xdr:colOff>
                    <xdr:row>21</xdr:row>
                    <xdr:rowOff>9525</xdr:rowOff>
                  </to>
                </anchor>
              </controlPr>
            </control>
          </mc:Choice>
        </mc:AlternateContent>
        <mc:AlternateContent xmlns:mc="http://schemas.openxmlformats.org/markup-compatibility/2006">
          <mc:Choice Requires="x14">
            <control shapeId="7197" r:id="rId18" name="Check Box 29">
              <controlPr locked="0" defaultSize="0" autoFill="0" autoLine="0" autoPict="0">
                <anchor moveWithCells="1">
                  <from>
                    <xdr:col>10</xdr:col>
                    <xdr:colOff>142875</xdr:colOff>
                    <xdr:row>20</xdr:row>
                    <xdr:rowOff>171450</xdr:rowOff>
                  </from>
                  <to>
                    <xdr:col>10</xdr:col>
                    <xdr:colOff>419100</xdr:colOff>
                    <xdr:row>22</xdr:row>
                    <xdr:rowOff>9525</xdr:rowOff>
                  </to>
                </anchor>
              </controlPr>
            </control>
          </mc:Choice>
        </mc:AlternateContent>
        <mc:AlternateContent xmlns:mc="http://schemas.openxmlformats.org/markup-compatibility/2006">
          <mc:Choice Requires="x14">
            <control shapeId="7198" r:id="rId19" name="Check Box 30">
              <controlPr locked="0" defaultSize="0" autoFill="0" autoLine="0" autoPict="0">
                <anchor moveWithCells="1">
                  <from>
                    <xdr:col>5</xdr:col>
                    <xdr:colOff>304800</xdr:colOff>
                    <xdr:row>143</xdr:row>
                    <xdr:rowOff>161925</xdr:rowOff>
                  </from>
                  <to>
                    <xdr:col>5</xdr:col>
                    <xdr:colOff>581025</xdr:colOff>
                    <xdr:row>145</xdr:row>
                    <xdr:rowOff>0</xdr:rowOff>
                  </to>
                </anchor>
              </controlPr>
            </control>
          </mc:Choice>
        </mc:AlternateContent>
        <mc:AlternateContent xmlns:mc="http://schemas.openxmlformats.org/markup-compatibility/2006">
          <mc:Choice Requires="x14">
            <control shapeId="7199" r:id="rId20" name="Check Box 31">
              <controlPr defaultSize="0" autoFill="0" autoLine="0" autoPict="0">
                <anchor moveWithCells="1">
                  <from>
                    <xdr:col>5</xdr:col>
                    <xdr:colOff>304800</xdr:colOff>
                    <xdr:row>141</xdr:row>
                    <xdr:rowOff>171450</xdr:rowOff>
                  </from>
                  <to>
                    <xdr:col>5</xdr:col>
                    <xdr:colOff>581025</xdr:colOff>
                    <xdr:row>143</xdr:row>
                    <xdr:rowOff>9525</xdr:rowOff>
                  </to>
                </anchor>
              </controlPr>
            </control>
          </mc:Choice>
        </mc:AlternateContent>
        <mc:AlternateContent xmlns:mc="http://schemas.openxmlformats.org/markup-compatibility/2006">
          <mc:Choice Requires="x14">
            <control shapeId="7202" r:id="rId21" name="Check Box 34">
              <controlPr locked="0" defaultSize="0" autoFill="0" autoLine="0" autoPict="0">
                <anchor moveWithCells="1">
                  <from>
                    <xdr:col>10</xdr:col>
                    <xdr:colOff>142875</xdr:colOff>
                    <xdr:row>21</xdr:row>
                    <xdr:rowOff>171450</xdr:rowOff>
                  </from>
                  <to>
                    <xdr:col>10</xdr:col>
                    <xdr:colOff>419100</xdr:colOff>
                    <xdr:row>23</xdr:row>
                    <xdr:rowOff>9525</xdr:rowOff>
                  </to>
                </anchor>
              </controlPr>
            </control>
          </mc:Choice>
        </mc:AlternateContent>
        <mc:AlternateContent xmlns:mc="http://schemas.openxmlformats.org/markup-compatibility/2006">
          <mc:Choice Requires="x14">
            <control shapeId="7204" r:id="rId22" name="Check Box 36">
              <controlPr locked="0" defaultSize="0" autoFill="0" autoLine="0" autoPict="0">
                <anchor moveWithCells="1">
                  <from>
                    <xdr:col>10</xdr:col>
                    <xdr:colOff>142875</xdr:colOff>
                    <xdr:row>22</xdr:row>
                    <xdr:rowOff>171450</xdr:rowOff>
                  </from>
                  <to>
                    <xdr:col>10</xdr:col>
                    <xdr:colOff>419100</xdr:colOff>
                    <xdr:row>24</xdr:row>
                    <xdr:rowOff>9525</xdr:rowOff>
                  </to>
                </anchor>
              </controlPr>
            </control>
          </mc:Choice>
        </mc:AlternateContent>
        <mc:AlternateContent xmlns:mc="http://schemas.openxmlformats.org/markup-compatibility/2006">
          <mc:Choice Requires="x14">
            <control shapeId="7205" r:id="rId23" name="Check Box 37">
              <controlPr locked="0" defaultSize="0" autoFill="0" autoLine="0" autoPict="0">
                <anchor moveWithCells="1">
                  <from>
                    <xdr:col>10</xdr:col>
                    <xdr:colOff>142875</xdr:colOff>
                    <xdr:row>23</xdr:row>
                    <xdr:rowOff>171450</xdr:rowOff>
                  </from>
                  <to>
                    <xdr:col>10</xdr:col>
                    <xdr:colOff>419100</xdr:colOff>
                    <xdr:row>25</xdr:row>
                    <xdr:rowOff>9525</xdr:rowOff>
                  </to>
                </anchor>
              </controlPr>
            </control>
          </mc:Choice>
        </mc:AlternateContent>
        <mc:AlternateContent xmlns:mc="http://schemas.openxmlformats.org/markup-compatibility/2006">
          <mc:Choice Requires="x14">
            <control shapeId="7206" r:id="rId24" name="Check Box 38">
              <controlPr locked="0" defaultSize="0" autoFill="0" autoLine="0" autoPict="0">
                <anchor moveWithCells="1">
                  <from>
                    <xdr:col>10</xdr:col>
                    <xdr:colOff>142875</xdr:colOff>
                    <xdr:row>24</xdr:row>
                    <xdr:rowOff>161925</xdr:rowOff>
                  </from>
                  <to>
                    <xdr:col>10</xdr:col>
                    <xdr:colOff>419100</xdr:colOff>
                    <xdr:row>26</xdr:row>
                    <xdr:rowOff>0</xdr:rowOff>
                  </to>
                </anchor>
              </controlPr>
            </control>
          </mc:Choice>
        </mc:AlternateContent>
        <mc:AlternateContent xmlns:mc="http://schemas.openxmlformats.org/markup-compatibility/2006">
          <mc:Choice Requires="x14">
            <control shapeId="7207" r:id="rId25" name="Check Box 39">
              <controlPr locked="0" defaultSize="0" autoFill="0" autoLine="0" autoPict="0">
                <anchor moveWithCells="1">
                  <from>
                    <xdr:col>10</xdr:col>
                    <xdr:colOff>142875</xdr:colOff>
                    <xdr:row>25</xdr:row>
                    <xdr:rowOff>161925</xdr:rowOff>
                  </from>
                  <to>
                    <xdr:col>10</xdr:col>
                    <xdr:colOff>419100</xdr:colOff>
                    <xdr:row>27</xdr:row>
                    <xdr:rowOff>0</xdr:rowOff>
                  </to>
                </anchor>
              </controlPr>
            </control>
          </mc:Choice>
        </mc:AlternateContent>
        <mc:AlternateContent xmlns:mc="http://schemas.openxmlformats.org/markup-compatibility/2006">
          <mc:Choice Requires="x14">
            <control shapeId="7208" r:id="rId26" name="Check Box 40">
              <controlPr locked="0" defaultSize="0" autoFill="0" autoLine="0" autoPict="0">
                <anchor moveWithCells="1">
                  <from>
                    <xdr:col>10</xdr:col>
                    <xdr:colOff>142875</xdr:colOff>
                    <xdr:row>34</xdr:row>
                    <xdr:rowOff>171450</xdr:rowOff>
                  </from>
                  <to>
                    <xdr:col>10</xdr:col>
                    <xdr:colOff>419100</xdr:colOff>
                    <xdr:row>36</xdr:row>
                    <xdr:rowOff>9525</xdr:rowOff>
                  </to>
                </anchor>
              </controlPr>
            </control>
          </mc:Choice>
        </mc:AlternateContent>
        <mc:AlternateContent xmlns:mc="http://schemas.openxmlformats.org/markup-compatibility/2006">
          <mc:Choice Requires="x14">
            <control shapeId="7209" r:id="rId27" name="Check Box 41">
              <controlPr locked="0" defaultSize="0" autoFill="0" autoLine="0" autoPict="0">
                <anchor moveWithCells="1">
                  <from>
                    <xdr:col>10</xdr:col>
                    <xdr:colOff>142875</xdr:colOff>
                    <xdr:row>35</xdr:row>
                    <xdr:rowOff>171450</xdr:rowOff>
                  </from>
                  <to>
                    <xdr:col>10</xdr:col>
                    <xdr:colOff>419100</xdr:colOff>
                    <xdr:row>37</xdr:row>
                    <xdr:rowOff>9525</xdr:rowOff>
                  </to>
                </anchor>
              </controlPr>
            </control>
          </mc:Choice>
        </mc:AlternateContent>
        <mc:AlternateContent xmlns:mc="http://schemas.openxmlformats.org/markup-compatibility/2006">
          <mc:Choice Requires="x14">
            <control shapeId="7210" r:id="rId28" name="Check Box 42">
              <controlPr locked="0" defaultSize="0" autoFill="0" autoLine="0" autoPict="0">
                <anchor moveWithCells="1">
                  <from>
                    <xdr:col>10</xdr:col>
                    <xdr:colOff>142875</xdr:colOff>
                    <xdr:row>36</xdr:row>
                    <xdr:rowOff>171450</xdr:rowOff>
                  </from>
                  <to>
                    <xdr:col>10</xdr:col>
                    <xdr:colOff>419100</xdr:colOff>
                    <xdr:row>38</xdr:row>
                    <xdr:rowOff>9525</xdr:rowOff>
                  </to>
                </anchor>
              </controlPr>
            </control>
          </mc:Choice>
        </mc:AlternateContent>
        <mc:AlternateContent xmlns:mc="http://schemas.openxmlformats.org/markup-compatibility/2006">
          <mc:Choice Requires="x14">
            <control shapeId="7212" r:id="rId29" name="Check Box 44">
              <controlPr locked="0" defaultSize="0" autoFill="0" autoLine="0" autoPict="0">
                <anchor moveWithCells="1">
                  <from>
                    <xdr:col>10</xdr:col>
                    <xdr:colOff>142875</xdr:colOff>
                    <xdr:row>37</xdr:row>
                    <xdr:rowOff>171450</xdr:rowOff>
                  </from>
                  <to>
                    <xdr:col>10</xdr:col>
                    <xdr:colOff>419100</xdr:colOff>
                    <xdr:row>39</xdr:row>
                    <xdr:rowOff>19050</xdr:rowOff>
                  </to>
                </anchor>
              </controlPr>
            </control>
          </mc:Choice>
        </mc:AlternateContent>
        <mc:AlternateContent xmlns:mc="http://schemas.openxmlformats.org/markup-compatibility/2006">
          <mc:Choice Requires="x14">
            <control shapeId="7213" r:id="rId30" name="Check Box 45">
              <controlPr locked="0" defaultSize="0" autoFill="0" autoLine="0" autoPict="0">
                <anchor moveWithCells="1">
                  <from>
                    <xdr:col>10</xdr:col>
                    <xdr:colOff>142875</xdr:colOff>
                    <xdr:row>26</xdr:row>
                    <xdr:rowOff>161925</xdr:rowOff>
                  </from>
                  <to>
                    <xdr:col>10</xdr:col>
                    <xdr:colOff>419100</xdr:colOff>
                    <xdr:row>28</xdr:row>
                    <xdr:rowOff>0</xdr:rowOff>
                  </to>
                </anchor>
              </controlPr>
            </control>
          </mc:Choice>
        </mc:AlternateContent>
        <mc:AlternateContent xmlns:mc="http://schemas.openxmlformats.org/markup-compatibility/2006">
          <mc:Choice Requires="x14">
            <control shapeId="7214" r:id="rId31" name="Check Box 46">
              <controlPr locked="0" defaultSize="0" autoFill="0" autoLine="0" autoPict="0">
                <anchor moveWithCells="1">
                  <from>
                    <xdr:col>10</xdr:col>
                    <xdr:colOff>142875</xdr:colOff>
                    <xdr:row>27</xdr:row>
                    <xdr:rowOff>161925</xdr:rowOff>
                  </from>
                  <to>
                    <xdr:col>10</xdr:col>
                    <xdr:colOff>419100</xdr:colOff>
                    <xdr:row>29</xdr:row>
                    <xdr:rowOff>0</xdr:rowOff>
                  </to>
                </anchor>
              </controlPr>
            </control>
          </mc:Choice>
        </mc:AlternateContent>
        <mc:AlternateContent xmlns:mc="http://schemas.openxmlformats.org/markup-compatibility/2006">
          <mc:Choice Requires="x14">
            <control shapeId="7215" r:id="rId32" name="Check Box 47">
              <controlPr locked="0" defaultSize="0" autoFill="0" autoLine="0" autoPict="0">
                <anchor moveWithCells="1">
                  <from>
                    <xdr:col>10</xdr:col>
                    <xdr:colOff>142875</xdr:colOff>
                    <xdr:row>28</xdr:row>
                    <xdr:rowOff>161925</xdr:rowOff>
                  </from>
                  <to>
                    <xdr:col>10</xdr:col>
                    <xdr:colOff>419100</xdr:colOff>
                    <xdr:row>30</xdr:row>
                    <xdr:rowOff>0</xdr:rowOff>
                  </to>
                </anchor>
              </controlPr>
            </control>
          </mc:Choice>
        </mc:AlternateContent>
        <mc:AlternateContent xmlns:mc="http://schemas.openxmlformats.org/markup-compatibility/2006">
          <mc:Choice Requires="x14">
            <control shapeId="7216" r:id="rId33" name="Check Box 48">
              <controlPr locked="0" defaultSize="0" autoFill="0" autoLine="0" autoPict="0">
                <anchor moveWithCells="1">
                  <from>
                    <xdr:col>10</xdr:col>
                    <xdr:colOff>142875</xdr:colOff>
                    <xdr:row>29</xdr:row>
                    <xdr:rowOff>152400</xdr:rowOff>
                  </from>
                  <to>
                    <xdr:col>10</xdr:col>
                    <xdr:colOff>419100</xdr:colOff>
                    <xdr:row>30</xdr:row>
                    <xdr:rowOff>180975</xdr:rowOff>
                  </to>
                </anchor>
              </controlPr>
            </control>
          </mc:Choice>
        </mc:AlternateContent>
        <mc:AlternateContent xmlns:mc="http://schemas.openxmlformats.org/markup-compatibility/2006">
          <mc:Choice Requires="x14">
            <control shapeId="7217" r:id="rId34" name="Check Box 49">
              <controlPr locked="0" defaultSize="0" autoFill="0" autoLine="0" autoPict="0">
                <anchor moveWithCells="1">
                  <from>
                    <xdr:col>10</xdr:col>
                    <xdr:colOff>142875</xdr:colOff>
                    <xdr:row>30</xdr:row>
                    <xdr:rowOff>152400</xdr:rowOff>
                  </from>
                  <to>
                    <xdr:col>10</xdr:col>
                    <xdr:colOff>419100</xdr:colOff>
                    <xdr:row>31</xdr:row>
                    <xdr:rowOff>180975</xdr:rowOff>
                  </to>
                </anchor>
              </controlPr>
            </control>
          </mc:Choice>
        </mc:AlternateContent>
        <mc:AlternateContent xmlns:mc="http://schemas.openxmlformats.org/markup-compatibility/2006">
          <mc:Choice Requires="x14">
            <control shapeId="7218" r:id="rId35" name="Check Box 50">
              <controlPr locked="0" defaultSize="0" autoFill="0" autoLine="0" autoPict="0">
                <anchor moveWithCells="1">
                  <from>
                    <xdr:col>10</xdr:col>
                    <xdr:colOff>142875</xdr:colOff>
                    <xdr:row>31</xdr:row>
                    <xdr:rowOff>152400</xdr:rowOff>
                  </from>
                  <to>
                    <xdr:col>10</xdr:col>
                    <xdr:colOff>419100</xdr:colOff>
                    <xdr:row>32</xdr:row>
                    <xdr:rowOff>180975</xdr:rowOff>
                  </to>
                </anchor>
              </controlPr>
            </control>
          </mc:Choice>
        </mc:AlternateContent>
        <mc:AlternateContent xmlns:mc="http://schemas.openxmlformats.org/markup-compatibility/2006">
          <mc:Choice Requires="x14">
            <control shapeId="7219" r:id="rId36" name="Check Box 51">
              <controlPr locked="0" defaultSize="0" autoFill="0" autoLine="0" autoPict="0">
                <anchor moveWithCells="1">
                  <from>
                    <xdr:col>10</xdr:col>
                    <xdr:colOff>142875</xdr:colOff>
                    <xdr:row>32</xdr:row>
                    <xdr:rowOff>152400</xdr:rowOff>
                  </from>
                  <to>
                    <xdr:col>10</xdr:col>
                    <xdr:colOff>419100</xdr:colOff>
                    <xdr:row>34</xdr:row>
                    <xdr:rowOff>0</xdr:rowOff>
                  </to>
                </anchor>
              </controlPr>
            </control>
          </mc:Choice>
        </mc:AlternateContent>
        <mc:AlternateContent xmlns:mc="http://schemas.openxmlformats.org/markup-compatibility/2006">
          <mc:Choice Requires="x14">
            <control shapeId="7220" r:id="rId37" name="Check Box 52">
              <controlPr locked="0" defaultSize="0" autoFill="0" autoLine="0" autoPict="0">
                <anchor moveWithCells="1">
                  <from>
                    <xdr:col>10</xdr:col>
                    <xdr:colOff>142875</xdr:colOff>
                    <xdr:row>33</xdr:row>
                    <xdr:rowOff>161925</xdr:rowOff>
                  </from>
                  <to>
                    <xdr:col>10</xdr:col>
                    <xdr:colOff>419100</xdr:colOff>
                    <xdr:row>35</xdr:row>
                    <xdr:rowOff>9525</xdr:rowOff>
                  </to>
                </anchor>
              </controlPr>
            </control>
          </mc:Choice>
        </mc:AlternateContent>
        <mc:AlternateContent xmlns:mc="http://schemas.openxmlformats.org/markup-compatibility/2006">
          <mc:Choice Requires="x14">
            <control shapeId="7221" r:id="rId38" name="Check Box 53">
              <controlPr locked="0" defaultSize="0" autoFill="0" autoLine="0" autoPict="0">
                <anchor moveWithCells="1">
                  <from>
                    <xdr:col>5</xdr:col>
                    <xdr:colOff>304800</xdr:colOff>
                    <xdr:row>157</xdr:row>
                    <xdr:rowOff>9525</xdr:rowOff>
                  </from>
                  <to>
                    <xdr:col>5</xdr:col>
                    <xdr:colOff>581025</xdr:colOff>
                    <xdr:row>158</xdr:row>
                    <xdr:rowOff>38100</xdr:rowOff>
                  </to>
                </anchor>
              </controlPr>
            </control>
          </mc:Choice>
        </mc:AlternateContent>
        <mc:AlternateContent xmlns:mc="http://schemas.openxmlformats.org/markup-compatibility/2006">
          <mc:Choice Requires="x14">
            <control shapeId="7287" r:id="rId39" name="Check Box 119">
              <controlPr locked="0" defaultSize="0" autoFill="0" autoLine="0" autoPict="0">
                <anchor moveWithCells="1">
                  <from>
                    <xdr:col>5</xdr:col>
                    <xdr:colOff>304800</xdr:colOff>
                    <xdr:row>172</xdr:row>
                    <xdr:rowOff>9525</xdr:rowOff>
                  </from>
                  <to>
                    <xdr:col>5</xdr:col>
                    <xdr:colOff>581025</xdr:colOff>
                    <xdr:row>173</xdr:row>
                    <xdr:rowOff>38100</xdr:rowOff>
                  </to>
                </anchor>
              </controlPr>
            </control>
          </mc:Choice>
        </mc:AlternateContent>
        <mc:AlternateContent xmlns:mc="http://schemas.openxmlformats.org/markup-compatibility/2006">
          <mc:Choice Requires="x14">
            <control shapeId="7288" r:id="rId40" name="Check Box 120">
              <controlPr locked="0" defaultSize="0" autoFill="0" autoLine="0" autoPict="0">
                <anchor moveWithCells="1">
                  <from>
                    <xdr:col>5</xdr:col>
                    <xdr:colOff>304800</xdr:colOff>
                    <xdr:row>187</xdr:row>
                    <xdr:rowOff>9525</xdr:rowOff>
                  </from>
                  <to>
                    <xdr:col>5</xdr:col>
                    <xdr:colOff>581025</xdr:colOff>
                    <xdr:row>188</xdr:row>
                    <xdr:rowOff>38100</xdr:rowOff>
                  </to>
                </anchor>
              </controlPr>
            </control>
          </mc:Choice>
        </mc:AlternateContent>
        <mc:AlternateContent xmlns:mc="http://schemas.openxmlformats.org/markup-compatibility/2006">
          <mc:Choice Requires="x14">
            <control shapeId="7289" r:id="rId41" name="Check Box 121">
              <controlPr locked="0" defaultSize="0" autoFill="0" autoLine="0" autoPict="0">
                <anchor moveWithCells="1">
                  <from>
                    <xdr:col>5</xdr:col>
                    <xdr:colOff>304800</xdr:colOff>
                    <xdr:row>198</xdr:row>
                    <xdr:rowOff>9525</xdr:rowOff>
                  </from>
                  <to>
                    <xdr:col>5</xdr:col>
                    <xdr:colOff>581025</xdr:colOff>
                    <xdr:row>199</xdr:row>
                    <xdr:rowOff>38100</xdr:rowOff>
                  </to>
                </anchor>
              </controlPr>
            </control>
          </mc:Choice>
        </mc:AlternateContent>
        <mc:AlternateContent xmlns:mc="http://schemas.openxmlformats.org/markup-compatibility/2006">
          <mc:Choice Requires="x14">
            <control shapeId="7290" r:id="rId42" name="Check Box 122">
              <controlPr locked="0" defaultSize="0" autoFill="0" autoLine="0" autoPict="0">
                <anchor moveWithCells="1">
                  <from>
                    <xdr:col>5</xdr:col>
                    <xdr:colOff>304800</xdr:colOff>
                    <xdr:row>210</xdr:row>
                    <xdr:rowOff>9525</xdr:rowOff>
                  </from>
                  <to>
                    <xdr:col>5</xdr:col>
                    <xdr:colOff>581025</xdr:colOff>
                    <xdr:row>211</xdr:row>
                    <xdr:rowOff>38100</xdr:rowOff>
                  </to>
                </anchor>
              </controlPr>
            </control>
          </mc:Choice>
        </mc:AlternateContent>
        <mc:AlternateContent xmlns:mc="http://schemas.openxmlformats.org/markup-compatibility/2006">
          <mc:Choice Requires="x14">
            <control shapeId="7291" r:id="rId43" name="Check Box 123">
              <controlPr locked="0" defaultSize="0" autoFill="0" autoLine="0" autoPict="0">
                <anchor moveWithCells="1">
                  <from>
                    <xdr:col>5</xdr:col>
                    <xdr:colOff>304800</xdr:colOff>
                    <xdr:row>235</xdr:row>
                    <xdr:rowOff>9525</xdr:rowOff>
                  </from>
                  <to>
                    <xdr:col>5</xdr:col>
                    <xdr:colOff>581025</xdr:colOff>
                    <xdr:row>236</xdr:row>
                    <xdr:rowOff>38100</xdr:rowOff>
                  </to>
                </anchor>
              </controlPr>
            </control>
          </mc:Choice>
        </mc:AlternateContent>
        <mc:AlternateContent xmlns:mc="http://schemas.openxmlformats.org/markup-compatibility/2006">
          <mc:Choice Requires="x14">
            <control shapeId="7292" r:id="rId44" name="Check Box 124">
              <controlPr locked="0" defaultSize="0" autoFill="0" autoLine="0" autoPict="0">
                <anchor moveWithCells="1">
                  <from>
                    <xdr:col>5</xdr:col>
                    <xdr:colOff>304800</xdr:colOff>
                    <xdr:row>261</xdr:row>
                    <xdr:rowOff>9525</xdr:rowOff>
                  </from>
                  <to>
                    <xdr:col>5</xdr:col>
                    <xdr:colOff>581025</xdr:colOff>
                    <xdr:row>262</xdr:row>
                    <xdr:rowOff>38100</xdr:rowOff>
                  </to>
                </anchor>
              </controlPr>
            </control>
          </mc:Choice>
        </mc:AlternateContent>
        <mc:AlternateContent xmlns:mc="http://schemas.openxmlformats.org/markup-compatibility/2006">
          <mc:Choice Requires="x14">
            <control shapeId="7293" r:id="rId45" name="Check Box 125">
              <controlPr locked="0" defaultSize="0" autoFill="0" autoLine="0" autoPict="0">
                <anchor moveWithCells="1">
                  <from>
                    <xdr:col>5</xdr:col>
                    <xdr:colOff>304800</xdr:colOff>
                    <xdr:row>281</xdr:row>
                    <xdr:rowOff>9525</xdr:rowOff>
                  </from>
                  <to>
                    <xdr:col>5</xdr:col>
                    <xdr:colOff>581025</xdr:colOff>
                    <xdr:row>282</xdr:row>
                    <xdr:rowOff>38100</xdr:rowOff>
                  </to>
                </anchor>
              </controlPr>
            </control>
          </mc:Choice>
        </mc:AlternateContent>
        <mc:AlternateContent xmlns:mc="http://schemas.openxmlformats.org/markup-compatibility/2006">
          <mc:Choice Requires="x14">
            <control shapeId="7294" r:id="rId46" name="Check Box 126">
              <controlPr locked="0" defaultSize="0" autoFill="0" autoLine="0" autoPict="0">
                <anchor moveWithCells="1">
                  <from>
                    <xdr:col>5</xdr:col>
                    <xdr:colOff>304800</xdr:colOff>
                    <xdr:row>303</xdr:row>
                    <xdr:rowOff>9525</xdr:rowOff>
                  </from>
                  <to>
                    <xdr:col>5</xdr:col>
                    <xdr:colOff>581025</xdr:colOff>
                    <xdr:row>304</xdr:row>
                    <xdr:rowOff>38100</xdr:rowOff>
                  </to>
                </anchor>
              </controlPr>
            </control>
          </mc:Choice>
        </mc:AlternateContent>
        <mc:AlternateContent xmlns:mc="http://schemas.openxmlformats.org/markup-compatibility/2006">
          <mc:Choice Requires="x14">
            <control shapeId="7295" r:id="rId47" name="Check Box 127">
              <controlPr locked="0" defaultSize="0" autoFill="0" autoLine="0" autoPict="0">
                <anchor moveWithCells="1">
                  <from>
                    <xdr:col>5</xdr:col>
                    <xdr:colOff>304800</xdr:colOff>
                    <xdr:row>328</xdr:row>
                    <xdr:rowOff>9525</xdr:rowOff>
                  </from>
                  <to>
                    <xdr:col>5</xdr:col>
                    <xdr:colOff>581025</xdr:colOff>
                    <xdr:row>329</xdr:row>
                    <xdr:rowOff>38100</xdr:rowOff>
                  </to>
                </anchor>
              </controlPr>
            </control>
          </mc:Choice>
        </mc:AlternateContent>
        <mc:AlternateContent xmlns:mc="http://schemas.openxmlformats.org/markup-compatibility/2006">
          <mc:Choice Requires="x14">
            <control shapeId="7296" r:id="rId48" name="Check Box 128">
              <controlPr locked="0" defaultSize="0" autoFill="0" autoLine="0" autoPict="0">
                <anchor moveWithCells="1">
                  <from>
                    <xdr:col>5</xdr:col>
                    <xdr:colOff>304800</xdr:colOff>
                    <xdr:row>351</xdr:row>
                    <xdr:rowOff>9525</xdr:rowOff>
                  </from>
                  <to>
                    <xdr:col>5</xdr:col>
                    <xdr:colOff>581025</xdr:colOff>
                    <xdr:row>352</xdr:row>
                    <xdr:rowOff>38100</xdr:rowOff>
                  </to>
                </anchor>
              </controlPr>
            </control>
          </mc:Choice>
        </mc:AlternateContent>
        <mc:AlternateContent xmlns:mc="http://schemas.openxmlformats.org/markup-compatibility/2006">
          <mc:Choice Requires="x14">
            <control shapeId="7297" r:id="rId49" name="Check Box 129">
              <controlPr locked="0" defaultSize="0" autoFill="0" autoLine="0" autoPict="0">
                <anchor moveWithCells="1">
                  <from>
                    <xdr:col>5</xdr:col>
                    <xdr:colOff>304800</xdr:colOff>
                    <xdr:row>378</xdr:row>
                    <xdr:rowOff>9525</xdr:rowOff>
                  </from>
                  <to>
                    <xdr:col>5</xdr:col>
                    <xdr:colOff>581025</xdr:colOff>
                    <xdr:row>379</xdr:row>
                    <xdr:rowOff>38100</xdr:rowOff>
                  </to>
                </anchor>
              </controlPr>
            </control>
          </mc:Choice>
        </mc:AlternateContent>
        <mc:AlternateContent xmlns:mc="http://schemas.openxmlformats.org/markup-compatibility/2006">
          <mc:Choice Requires="x14">
            <control shapeId="7298" r:id="rId50" name="Check Box 130">
              <controlPr locked="0" defaultSize="0" autoFill="0" autoLine="0" autoPict="0">
                <anchor moveWithCells="1">
                  <from>
                    <xdr:col>5</xdr:col>
                    <xdr:colOff>304800</xdr:colOff>
                    <xdr:row>390</xdr:row>
                    <xdr:rowOff>9525</xdr:rowOff>
                  </from>
                  <to>
                    <xdr:col>5</xdr:col>
                    <xdr:colOff>581025</xdr:colOff>
                    <xdr:row>391</xdr:row>
                    <xdr:rowOff>38100</xdr:rowOff>
                  </to>
                </anchor>
              </controlPr>
            </control>
          </mc:Choice>
        </mc:AlternateContent>
        <mc:AlternateContent xmlns:mc="http://schemas.openxmlformats.org/markup-compatibility/2006">
          <mc:Choice Requires="x14">
            <control shapeId="7299" r:id="rId51" name="Check Box 131">
              <controlPr locked="0" defaultSize="0" autoFill="0" autoLine="0" autoPict="0">
                <anchor moveWithCells="1">
                  <from>
                    <xdr:col>5</xdr:col>
                    <xdr:colOff>304800</xdr:colOff>
                    <xdr:row>405</xdr:row>
                    <xdr:rowOff>9525</xdr:rowOff>
                  </from>
                  <to>
                    <xdr:col>5</xdr:col>
                    <xdr:colOff>581025</xdr:colOff>
                    <xdr:row>406</xdr:row>
                    <xdr:rowOff>38100</xdr:rowOff>
                  </to>
                </anchor>
              </controlPr>
            </control>
          </mc:Choice>
        </mc:AlternateContent>
        <mc:AlternateContent xmlns:mc="http://schemas.openxmlformats.org/markup-compatibility/2006">
          <mc:Choice Requires="x14">
            <control shapeId="7300" r:id="rId52" name="Check Box 132">
              <controlPr locked="0" defaultSize="0" autoFill="0" autoLine="0" autoPict="0">
                <anchor moveWithCells="1">
                  <from>
                    <xdr:col>5</xdr:col>
                    <xdr:colOff>304800</xdr:colOff>
                    <xdr:row>419</xdr:row>
                    <xdr:rowOff>9525</xdr:rowOff>
                  </from>
                  <to>
                    <xdr:col>5</xdr:col>
                    <xdr:colOff>581025</xdr:colOff>
                    <xdr:row>420</xdr:row>
                    <xdr:rowOff>38100</xdr:rowOff>
                  </to>
                </anchor>
              </controlPr>
            </control>
          </mc:Choice>
        </mc:AlternateContent>
        <mc:AlternateContent xmlns:mc="http://schemas.openxmlformats.org/markup-compatibility/2006">
          <mc:Choice Requires="x14">
            <control shapeId="7301" r:id="rId53" name="Check Box 133">
              <controlPr locked="0" defaultSize="0" autoFill="0" autoLine="0" autoPict="0">
                <anchor moveWithCells="1">
                  <from>
                    <xdr:col>5</xdr:col>
                    <xdr:colOff>304800</xdr:colOff>
                    <xdr:row>436</xdr:row>
                    <xdr:rowOff>0</xdr:rowOff>
                  </from>
                  <to>
                    <xdr:col>5</xdr:col>
                    <xdr:colOff>581025</xdr:colOff>
                    <xdr:row>437</xdr:row>
                    <xdr:rowOff>28575</xdr:rowOff>
                  </to>
                </anchor>
              </controlPr>
            </control>
          </mc:Choice>
        </mc:AlternateContent>
        <mc:AlternateContent xmlns:mc="http://schemas.openxmlformats.org/markup-compatibility/2006">
          <mc:Choice Requires="x14">
            <control shapeId="7302" r:id="rId54" name="Check Box 134">
              <controlPr locked="0" defaultSize="0" autoFill="0" autoLine="0" autoPict="0">
                <anchor moveWithCells="1">
                  <from>
                    <xdr:col>5</xdr:col>
                    <xdr:colOff>304800</xdr:colOff>
                    <xdr:row>436</xdr:row>
                    <xdr:rowOff>9525</xdr:rowOff>
                  </from>
                  <to>
                    <xdr:col>5</xdr:col>
                    <xdr:colOff>581025</xdr:colOff>
                    <xdr:row>437</xdr:row>
                    <xdr:rowOff>38100</xdr:rowOff>
                  </to>
                </anchor>
              </controlPr>
            </control>
          </mc:Choice>
        </mc:AlternateContent>
        <mc:AlternateContent xmlns:mc="http://schemas.openxmlformats.org/markup-compatibility/2006">
          <mc:Choice Requires="x14">
            <control shapeId="7171" r:id="rId55" name="Check Box 3">
              <controlPr locked="0" defaultSize="0" autoFill="0" autoLine="0" autoPict="0">
                <anchor moveWithCells="1">
                  <from>
                    <xdr:col>5</xdr:col>
                    <xdr:colOff>304800</xdr:colOff>
                    <xdr:row>12</xdr:row>
                    <xdr:rowOff>161925</xdr:rowOff>
                  </from>
                  <to>
                    <xdr:col>5</xdr:col>
                    <xdr:colOff>581025</xdr:colOff>
                    <xdr:row>14</xdr:row>
                    <xdr:rowOff>0</xdr:rowOff>
                  </to>
                </anchor>
              </controlPr>
            </control>
          </mc:Choice>
        </mc:AlternateContent>
        <mc:AlternateContent xmlns:mc="http://schemas.openxmlformats.org/markup-compatibility/2006">
          <mc:Choice Requires="x14">
            <control shapeId="7173" r:id="rId56" name="Check Box 5">
              <controlPr locked="0" defaultSize="0" autoFill="0" autoLine="0" autoPict="0">
                <anchor moveWithCells="1">
                  <from>
                    <xdr:col>5</xdr:col>
                    <xdr:colOff>304800</xdr:colOff>
                    <xdr:row>55</xdr:row>
                    <xdr:rowOff>161925</xdr:rowOff>
                  </from>
                  <to>
                    <xdr:col>5</xdr:col>
                    <xdr:colOff>581025</xdr:colOff>
                    <xdr:row>57</xdr:row>
                    <xdr:rowOff>0</xdr:rowOff>
                  </to>
                </anchor>
              </controlPr>
            </control>
          </mc:Choice>
        </mc:AlternateContent>
        <mc:AlternateContent xmlns:mc="http://schemas.openxmlformats.org/markup-compatibility/2006">
          <mc:Choice Requires="x14">
            <control shapeId="7330" r:id="rId57" name="Check Box 162">
              <controlPr locked="0" defaultSize="0" autoFill="0" autoLine="0" autoPict="0">
                <anchor moveWithCells="1">
                  <from>
                    <xdr:col>10</xdr:col>
                    <xdr:colOff>142875</xdr:colOff>
                    <xdr:row>14</xdr:row>
                    <xdr:rowOff>161925</xdr:rowOff>
                  </from>
                  <to>
                    <xdr:col>10</xdr:col>
                    <xdr:colOff>419100</xdr:colOff>
                    <xdr:row>16</xdr:row>
                    <xdr:rowOff>0</xdr:rowOff>
                  </to>
                </anchor>
              </controlPr>
            </control>
          </mc:Choice>
        </mc:AlternateContent>
        <mc:AlternateContent xmlns:mc="http://schemas.openxmlformats.org/markup-compatibility/2006">
          <mc:Choice Requires="x14">
            <control shapeId="7331" r:id="rId58" name="Check Box 163">
              <controlPr locked="0" defaultSize="0" autoFill="0" autoLine="0" autoPict="0">
                <anchor moveWithCells="1">
                  <from>
                    <xdr:col>10</xdr:col>
                    <xdr:colOff>142875</xdr:colOff>
                    <xdr:row>14</xdr:row>
                    <xdr:rowOff>161925</xdr:rowOff>
                  </from>
                  <to>
                    <xdr:col>10</xdr:col>
                    <xdr:colOff>419100</xdr:colOff>
                    <xdr:row>16</xdr:row>
                    <xdr:rowOff>0</xdr:rowOff>
                  </to>
                </anchor>
              </controlPr>
            </control>
          </mc:Choice>
        </mc:AlternateContent>
        <mc:AlternateContent xmlns:mc="http://schemas.openxmlformats.org/markup-compatibility/2006">
          <mc:Choice Requires="x14">
            <control shapeId="7332" r:id="rId59" name="Check Box 164">
              <controlPr locked="0" defaultSize="0" autoFill="0" autoLine="0" autoPict="0">
                <anchor moveWithCells="1">
                  <from>
                    <xdr:col>5</xdr:col>
                    <xdr:colOff>323850</xdr:colOff>
                    <xdr:row>30</xdr:row>
                    <xdr:rowOff>171450</xdr:rowOff>
                  </from>
                  <to>
                    <xdr:col>5</xdr:col>
                    <xdr:colOff>733425</xdr:colOff>
                    <xdr:row>32</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DPagalb1!$D$8:$D$10</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D231"/>
  <sheetViews>
    <sheetView showGridLines="0" showRowColHeaders="0" zoomScaleNormal="100" workbookViewId="0">
      <selection activeCell="L27" sqref="L27"/>
    </sheetView>
  </sheetViews>
  <sheetFormatPr defaultRowHeight="15"/>
  <cols>
    <col min="1" max="1" width="4.42578125" style="866" customWidth="1"/>
    <col min="2" max="2" width="26.5703125" style="866" customWidth="1"/>
    <col min="3" max="3" width="6.28515625" style="866" customWidth="1"/>
    <col min="4" max="4" width="7.85546875" style="892" customWidth="1"/>
    <col min="5" max="5" width="9.140625" style="866" customWidth="1"/>
    <col min="6" max="6" width="9.7109375" style="866" customWidth="1"/>
    <col min="7" max="13" width="9.140625" style="866"/>
    <col min="14" max="14" width="0.85546875" style="866" customWidth="1"/>
    <col min="15" max="20" width="9.140625" style="866"/>
    <col min="21" max="21" width="9.140625" style="922" hidden="1" customWidth="1"/>
    <col min="22" max="22" width="9.140625" style="866" hidden="1" customWidth="1"/>
    <col min="23" max="27" width="0" style="866" hidden="1" customWidth="1"/>
    <col min="28" max="16384" width="9.140625" style="866"/>
  </cols>
  <sheetData>
    <row r="1" spans="1:1006" s="826" customFormat="1" ht="30" customHeight="1">
      <c r="A1" s="1895" t="s">
        <v>722</v>
      </c>
      <c r="B1" s="1895"/>
      <c r="C1" s="1895"/>
      <c r="D1" s="1895"/>
      <c r="E1" s="1895"/>
      <c r="F1" s="1895"/>
      <c r="G1" s="1895"/>
      <c r="H1" s="1895"/>
      <c r="I1" s="1895"/>
      <c r="J1" s="1895"/>
      <c r="K1" s="1895"/>
      <c r="L1" s="1895"/>
      <c r="M1" s="1895"/>
      <c r="N1" s="1895"/>
      <c r="O1" s="11"/>
      <c r="P1" s="11"/>
      <c r="Q1" s="11"/>
      <c r="R1" s="11"/>
      <c r="S1" s="11"/>
      <c r="T1" s="11"/>
      <c r="U1" s="7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827"/>
      <c r="B2" s="827"/>
      <c r="C2" s="828"/>
      <c r="D2" s="241"/>
      <c r="E2" s="241"/>
      <c r="F2" s="241"/>
      <c r="G2" s="241"/>
      <c r="H2" s="241"/>
      <c r="I2" s="241"/>
      <c r="J2" s="241"/>
      <c r="K2" s="242"/>
      <c r="L2" s="242"/>
      <c r="M2" s="242"/>
      <c r="N2" s="242"/>
      <c r="O2" s="11"/>
      <c r="P2" s="11"/>
      <c r="Q2" s="11"/>
      <c r="R2" s="11"/>
      <c r="S2" s="11"/>
      <c r="T2" s="11"/>
      <c r="U2" s="7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316"/>
      <c r="B3" s="408" t="s">
        <v>214</v>
      </c>
      <c r="C3" s="828"/>
      <c r="D3" s="243"/>
      <c r="E3" s="242"/>
      <c r="F3" s="242"/>
      <c r="G3" s="242"/>
      <c r="H3" s="242"/>
      <c r="I3" s="242"/>
      <c r="J3" s="242"/>
      <c r="K3" s="242"/>
      <c r="L3" s="242"/>
      <c r="M3" s="242"/>
      <c r="N3" s="242"/>
      <c r="O3" s="11"/>
      <c r="P3" s="11"/>
      <c r="Q3" s="11"/>
      <c r="R3" s="11"/>
      <c r="S3" s="11"/>
      <c r="T3" s="11"/>
      <c r="U3" s="7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C4" s="316"/>
      <c r="D4" s="316"/>
      <c r="E4" s="316"/>
      <c r="F4" s="316"/>
      <c r="G4" s="316"/>
      <c r="H4" s="316"/>
      <c r="I4" s="316"/>
      <c r="J4" s="316"/>
      <c r="K4" s="316"/>
      <c r="L4" s="316"/>
      <c r="M4" s="316"/>
      <c r="N4" s="316"/>
      <c r="O4" s="678"/>
      <c r="U4" s="481"/>
    </row>
    <row r="5" spans="1:1006" s="676" customFormat="1">
      <c r="A5" s="316"/>
      <c r="B5" s="408" t="s">
        <v>294</v>
      </c>
      <c r="C5" s="316"/>
      <c r="D5" s="316"/>
      <c r="E5" s="316"/>
      <c r="F5" s="316"/>
      <c r="G5" s="316"/>
      <c r="H5" s="316"/>
      <c r="I5" s="316"/>
      <c r="J5" s="316"/>
      <c r="K5" s="316"/>
      <c r="L5" s="316"/>
      <c r="M5" s="316"/>
      <c r="N5" s="316"/>
      <c r="O5" s="678"/>
      <c r="U5" s="481"/>
    </row>
    <row r="6" spans="1:1006" s="676" customFormat="1" ht="5.0999999999999996" customHeight="1">
      <c r="A6" s="827"/>
      <c r="B6" s="827"/>
      <c r="C6" s="316"/>
      <c r="D6" s="316"/>
      <c r="E6" s="316"/>
      <c r="F6" s="316"/>
      <c r="G6" s="316"/>
      <c r="H6" s="316"/>
      <c r="I6" s="316"/>
      <c r="J6" s="316"/>
      <c r="K6" s="316"/>
      <c r="L6" s="316"/>
      <c r="M6" s="316"/>
      <c r="N6" s="316"/>
      <c r="O6" s="678"/>
      <c r="U6" s="481"/>
    </row>
    <row r="7" spans="1:1006" s="826" customFormat="1" ht="29.25" customHeight="1">
      <c r="A7" s="1896" t="s">
        <v>1190</v>
      </c>
      <c r="B7" s="1896"/>
      <c r="C7" s="1896"/>
      <c r="D7" s="1896"/>
      <c r="E7" s="1896"/>
      <c r="F7" s="1896"/>
      <c r="G7" s="1896"/>
      <c r="H7" s="1896"/>
      <c r="I7" s="1896"/>
      <c r="J7" s="1896"/>
      <c r="K7" s="1896"/>
      <c r="L7" s="1896"/>
      <c r="M7" s="1896"/>
      <c r="N7" s="247"/>
      <c r="O7" s="11"/>
      <c r="P7" s="11"/>
      <c r="Q7" s="11"/>
      <c r="R7" s="11"/>
      <c r="S7" s="11"/>
      <c r="T7" s="11"/>
      <c r="U7" s="7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545" t="s">
        <v>331</v>
      </c>
      <c r="B8" s="545"/>
      <c r="C8" s="545"/>
      <c r="D8" s="545"/>
      <c r="E8" s="545"/>
      <c r="F8" s="545"/>
      <c r="G8" s="545"/>
      <c r="H8" s="545"/>
      <c r="I8" s="545"/>
      <c r="J8" s="830"/>
      <c r="K8" s="830"/>
      <c r="L8" s="830"/>
      <c r="M8" s="830"/>
      <c r="N8" s="250"/>
      <c r="O8" s="66"/>
      <c r="P8" s="66"/>
      <c r="Q8" s="66"/>
      <c r="R8" s="66"/>
      <c r="S8" s="66"/>
      <c r="T8" s="66"/>
      <c r="U8" s="481"/>
    </row>
    <row r="9" spans="1:1006" s="676" customFormat="1" ht="9.9499999999999993" customHeight="1">
      <c r="A9" s="316"/>
      <c r="B9" s="829"/>
      <c r="C9" s="829"/>
      <c r="D9" s="829"/>
      <c r="E9" s="829"/>
      <c r="F9" s="829"/>
      <c r="G9" s="829"/>
      <c r="H9" s="829"/>
      <c r="I9" s="829"/>
      <c r="J9" s="588"/>
      <c r="K9" s="588"/>
      <c r="L9" s="588"/>
      <c r="M9" s="588"/>
      <c r="N9" s="248"/>
      <c r="O9" s="67"/>
      <c r="P9" s="67"/>
      <c r="Q9" s="67"/>
      <c r="R9" s="67"/>
      <c r="S9" s="67"/>
      <c r="T9" s="67"/>
      <c r="U9" s="481"/>
    </row>
    <row r="10" spans="1:1006" s="676" customFormat="1"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c r="U10" s="481"/>
    </row>
    <row r="11" spans="1:1006" s="676" customFormat="1" ht="5.0999999999999996" customHeight="1">
      <c r="A11" s="831"/>
      <c r="B11" s="1371"/>
      <c r="C11" s="1371"/>
      <c r="D11" s="1371"/>
      <c r="E11" s="1371"/>
      <c r="F11" s="1371"/>
      <c r="G11" s="1371"/>
      <c r="H11" s="1371"/>
      <c r="I11" s="1371"/>
      <c r="J11" s="1371"/>
      <c r="K11" s="1371"/>
      <c r="L11" s="473"/>
      <c r="M11" s="316"/>
      <c r="N11" s="249"/>
      <c r="O11" s="66"/>
      <c r="P11" s="66"/>
      <c r="Q11" s="66"/>
      <c r="R11" s="66"/>
      <c r="S11" s="66"/>
      <c r="T11" s="66"/>
      <c r="U11" s="481"/>
    </row>
    <row r="12" spans="1:1006" s="676" customFormat="1" ht="33" customHeight="1">
      <c r="A12" s="457"/>
      <c r="B12" s="2392" t="s">
        <v>723</v>
      </c>
      <c r="C12" s="2392"/>
      <c r="D12" s="2392"/>
      <c r="E12" s="2392"/>
      <c r="F12" s="2392"/>
      <c r="G12" s="2392"/>
      <c r="H12" s="2392"/>
      <c r="I12" s="2392"/>
      <c r="J12" s="2392"/>
      <c r="K12" s="2392"/>
      <c r="L12" s="2392"/>
      <c r="M12" s="2392"/>
      <c r="N12" s="249"/>
      <c r="O12" s="66"/>
      <c r="P12" s="66"/>
      <c r="Q12" s="66"/>
      <c r="R12" s="66"/>
      <c r="S12" s="66"/>
      <c r="T12" s="66"/>
      <c r="U12" s="481"/>
    </row>
    <row r="13" spans="1:1006" s="676" customFormat="1" ht="5.0999999999999996" customHeight="1">
      <c r="A13" s="457"/>
      <c r="B13" s="1388"/>
      <c r="C13" s="1388"/>
      <c r="D13" s="1388"/>
      <c r="E13" s="1388"/>
      <c r="F13" s="1388"/>
      <c r="G13" s="1388"/>
      <c r="H13" s="1388"/>
      <c r="I13" s="1388"/>
      <c r="J13" s="1388"/>
      <c r="K13" s="1388"/>
      <c r="L13" s="1388"/>
      <c r="M13" s="865"/>
      <c r="N13" s="249"/>
      <c r="O13" s="66"/>
      <c r="P13" s="66"/>
      <c r="Q13" s="66"/>
      <c r="R13" s="66"/>
      <c r="S13" s="66"/>
      <c r="T13" s="66"/>
      <c r="U13" s="481"/>
    </row>
    <row r="14" spans="1:1006" s="676" customFormat="1" ht="16.5" customHeight="1">
      <c r="A14" s="457"/>
      <c r="B14" s="727" t="s">
        <v>907</v>
      </c>
      <c r="C14" s="727"/>
      <c r="D14" s="726"/>
      <c r="E14" s="727"/>
      <c r="F14" s="727"/>
      <c r="G14" s="727"/>
      <c r="H14" s="727"/>
      <c r="I14" s="727"/>
      <c r="J14" s="727"/>
      <c r="K14" s="727"/>
      <c r="L14" s="727"/>
      <c r="M14" s="727"/>
      <c r="N14" s="249"/>
      <c r="O14" s="66"/>
      <c r="P14" s="66"/>
      <c r="Q14" s="66"/>
      <c r="R14" s="66"/>
      <c r="S14" s="66"/>
      <c r="T14" s="66"/>
      <c r="U14" s="481"/>
    </row>
    <row r="15" spans="1:1006" s="676" customFormat="1" ht="9.9499999999999993" customHeight="1">
      <c r="A15" s="680"/>
      <c r="B15" s="678"/>
      <c r="C15" s="678"/>
      <c r="D15" s="678"/>
      <c r="E15" s="678"/>
      <c r="F15" s="678"/>
      <c r="G15" s="678"/>
      <c r="H15" s="678"/>
      <c r="I15" s="678"/>
      <c r="J15" s="678"/>
      <c r="K15" s="678"/>
      <c r="L15" s="678"/>
      <c r="M15" s="678"/>
      <c r="N15" s="457"/>
      <c r="O15" s="678"/>
      <c r="U15" s="481"/>
    </row>
    <row r="16" spans="1:1006" s="676" customFormat="1">
      <c r="A16" s="680"/>
      <c r="B16" s="1375" t="s">
        <v>12</v>
      </c>
      <c r="C16" s="2058" t="s">
        <v>13</v>
      </c>
      <c r="D16" s="2059"/>
      <c r="E16" s="2059"/>
      <c r="F16" s="2059"/>
      <c r="G16" s="2059"/>
      <c r="H16" s="2059"/>
      <c r="I16" s="2059"/>
      <c r="J16" s="2059"/>
      <c r="K16" s="2059"/>
      <c r="L16" s="2117"/>
      <c r="M16" s="678"/>
      <c r="N16" s="680"/>
      <c r="U16" s="481"/>
    </row>
    <row r="17" spans="1:28" s="676" customFormat="1" ht="115.5" customHeight="1">
      <c r="A17" s="680"/>
      <c r="B17" s="1355" t="s">
        <v>496</v>
      </c>
      <c r="C17" s="2393" t="s">
        <v>917</v>
      </c>
      <c r="D17" s="2394"/>
      <c r="E17" s="2394"/>
      <c r="F17" s="2394"/>
      <c r="G17" s="2394"/>
      <c r="H17" s="2394"/>
      <c r="I17" s="2394"/>
      <c r="J17" s="2394"/>
      <c r="K17" s="2394"/>
      <c r="L17" s="2395"/>
      <c r="M17" s="678"/>
      <c r="N17" s="680"/>
      <c r="U17" s="481"/>
    </row>
    <row r="18" spans="1:28" s="676" customFormat="1" ht="34.5" customHeight="1">
      <c r="A18" s="680"/>
      <c r="B18" s="1383" t="s">
        <v>11</v>
      </c>
      <c r="C18" s="2032" t="s">
        <v>486</v>
      </c>
      <c r="D18" s="2032"/>
      <c r="E18" s="2032"/>
      <c r="F18" s="2032"/>
      <c r="G18" s="2032"/>
      <c r="H18" s="2032"/>
      <c r="I18" s="2032"/>
      <c r="J18" s="2032"/>
      <c r="K18" s="2032"/>
      <c r="L18" s="2033"/>
      <c r="M18" s="316"/>
      <c r="N18" s="680"/>
      <c r="U18" s="481"/>
    </row>
    <row r="19" spans="1:28" s="676" customFormat="1" ht="9.9499999999999993" customHeight="1">
      <c r="A19" s="680"/>
      <c r="B19" s="316"/>
      <c r="C19" s="316"/>
      <c r="D19" s="316"/>
      <c r="E19" s="316"/>
      <c r="F19" s="316"/>
      <c r="G19" s="316"/>
      <c r="H19" s="316"/>
      <c r="I19" s="316"/>
      <c r="J19" s="316"/>
      <c r="K19" s="316"/>
      <c r="L19" s="316"/>
      <c r="M19" s="316"/>
      <c r="N19" s="680"/>
      <c r="U19" s="481"/>
    </row>
    <row r="20" spans="1:28" s="693" customFormat="1" ht="15" customHeight="1">
      <c r="A20" s="835"/>
      <c r="B20" s="2089" t="s">
        <v>981</v>
      </c>
      <c r="C20" s="2089"/>
      <c r="D20" s="2089"/>
      <c r="E20" s="2089"/>
      <c r="F20" s="2089"/>
      <c r="G20" s="2089"/>
      <c r="H20" s="2089"/>
      <c r="I20" s="2089"/>
      <c r="J20" s="2089"/>
      <c r="K20" s="2089"/>
      <c r="L20" s="2089"/>
      <c r="M20" s="2089"/>
      <c r="N20" s="835"/>
      <c r="U20" s="505"/>
    </row>
    <row r="21" spans="1:28" s="693" customFormat="1" ht="52.5" customHeight="1">
      <c r="A21" s="835"/>
      <c r="B21" s="2089"/>
      <c r="C21" s="2089"/>
      <c r="D21" s="2089"/>
      <c r="E21" s="2089"/>
      <c r="F21" s="2089"/>
      <c r="G21" s="2089"/>
      <c r="H21" s="2089"/>
      <c r="I21" s="2089"/>
      <c r="J21" s="2089"/>
      <c r="K21" s="2089"/>
      <c r="L21" s="2089"/>
      <c r="M21" s="2089"/>
      <c r="N21" s="835"/>
      <c r="U21" s="505"/>
    </row>
    <row r="22" spans="1:28" s="693" customFormat="1">
      <c r="A22" s="571"/>
      <c r="B22" s="2089" t="s">
        <v>1160</v>
      </c>
      <c r="C22" s="2089"/>
      <c r="D22" s="2089"/>
      <c r="E22" s="2089"/>
      <c r="F22" s="2089"/>
      <c r="G22" s="2089"/>
      <c r="H22" s="2089"/>
      <c r="I22" s="2089"/>
      <c r="J22" s="2089"/>
      <c r="K22" s="2089"/>
      <c r="L22" s="2089"/>
      <c r="M22" s="2089"/>
      <c r="N22" s="835"/>
      <c r="U22" s="505"/>
    </row>
    <row r="23" spans="1:28" s="693" customFormat="1" ht="21" customHeight="1">
      <c r="A23" s="835"/>
      <c r="B23" s="645"/>
      <c r="C23" s="645"/>
      <c r="D23" s="645"/>
      <c r="E23" s="1387" t="s">
        <v>716</v>
      </c>
      <c r="F23" s="836"/>
      <c r="G23" s="645"/>
      <c r="H23" s="329"/>
      <c r="I23" s="1376"/>
      <c r="J23" s="645"/>
      <c r="K23" s="329"/>
      <c r="L23" s="329"/>
      <c r="M23" s="329"/>
      <c r="N23" s="835"/>
      <c r="U23" s="505"/>
    </row>
    <row r="24" spans="1:28" s="693" customFormat="1" ht="16.5" customHeight="1">
      <c r="A24" s="835"/>
      <c r="B24" s="610"/>
      <c r="C24" s="610"/>
      <c r="D24" s="610"/>
      <c r="E24" s="504" t="s">
        <v>85</v>
      </c>
      <c r="F24" s="504" t="s">
        <v>86</v>
      </c>
      <c r="G24" s="504" t="s">
        <v>124</v>
      </c>
      <c r="H24" s="504" t="s">
        <v>352</v>
      </c>
      <c r="I24" s="504" t="s">
        <v>353</v>
      </c>
      <c r="J24" s="504" t="s">
        <v>364</v>
      </c>
      <c r="K24" s="504" t="s">
        <v>455</v>
      </c>
      <c r="L24" s="709"/>
      <c r="M24" s="709"/>
      <c r="N24" s="835"/>
      <c r="U24" s="505"/>
    </row>
    <row r="25" spans="1:28" s="693" customFormat="1" ht="16.5" customHeight="1">
      <c r="A25" s="835"/>
      <c r="B25" s="610"/>
      <c r="C25" s="610"/>
      <c r="D25" s="610"/>
      <c r="E25" s="854">
        <f>C158</f>
        <v>1</v>
      </c>
      <c r="F25" s="854">
        <f t="shared" ref="F25:K25" si="0">D158</f>
        <v>1</v>
      </c>
      <c r="G25" s="854">
        <f t="shared" si="0"/>
        <v>1</v>
      </c>
      <c r="H25" s="854">
        <f t="shared" si="0"/>
        <v>1</v>
      </c>
      <c r="I25" s="854">
        <f t="shared" si="0"/>
        <v>1</v>
      </c>
      <c r="J25" s="854">
        <f t="shared" si="0"/>
        <v>1</v>
      </c>
      <c r="K25" s="854">
        <f t="shared" si="0"/>
        <v>1</v>
      </c>
      <c r="L25" s="709"/>
      <c r="M25" s="709"/>
      <c r="N25" s="835"/>
      <c r="U25" s="505"/>
    </row>
    <row r="26" spans="1:28" s="693" customFormat="1" ht="9.9499999999999993" customHeight="1">
      <c r="A26" s="835"/>
      <c r="B26" s="610"/>
      <c r="C26" s="610"/>
      <c r="D26" s="610"/>
      <c r="E26" s="610"/>
      <c r="F26" s="610"/>
      <c r="G26" s="610"/>
      <c r="H26" s="610"/>
      <c r="I26" s="610"/>
      <c r="J26" s="610"/>
      <c r="K26" s="709"/>
      <c r="L26" s="709"/>
      <c r="M26" s="709"/>
      <c r="N26" s="835"/>
      <c r="U26" s="505"/>
    </row>
    <row r="27" spans="1:28" s="676" customFormat="1" ht="18.75" customHeight="1">
      <c r="A27" s="680"/>
      <c r="B27" s="2277" t="s">
        <v>898</v>
      </c>
      <c r="C27" s="2430"/>
      <c r="D27" s="2430"/>
      <c r="E27" s="2430"/>
      <c r="F27" s="2430"/>
      <c r="G27" s="2430"/>
      <c r="H27" s="2430"/>
      <c r="I27" s="2430"/>
      <c r="J27" s="2430"/>
      <c r="K27" s="632" t="s">
        <v>259</v>
      </c>
      <c r="L27" s="445" t="s">
        <v>123</v>
      </c>
      <c r="M27" s="709"/>
      <c r="N27" s="839"/>
      <c r="U27" s="481"/>
      <c r="Z27" s="556"/>
      <c r="AA27" s="840"/>
      <c r="AB27" s="840"/>
    </row>
    <row r="28" spans="1:28" s="676" customFormat="1" ht="19.5" customHeight="1">
      <c r="A28" s="680"/>
      <c r="B28" s="2256" t="s">
        <v>840</v>
      </c>
      <c r="C28" s="2431" t="s">
        <v>1161</v>
      </c>
      <c r="D28" s="2432"/>
      <c r="E28" s="2432"/>
      <c r="F28" s="2432"/>
      <c r="G28" s="2432"/>
      <c r="H28" s="2432"/>
      <c r="I28" s="2432"/>
      <c r="J28" s="2433"/>
      <c r="K28" s="2437"/>
      <c r="L28" s="2023"/>
      <c r="M28" s="678"/>
      <c r="N28" s="839"/>
      <c r="U28" s="1377" t="b">
        <v>0</v>
      </c>
      <c r="V28" s="841">
        <f>IF(U28=FALSE,1,0)</f>
        <v>1</v>
      </c>
      <c r="Z28" s="556"/>
      <c r="AA28" s="840"/>
      <c r="AB28" s="840"/>
    </row>
    <row r="29" spans="1:28" s="676" customFormat="1" ht="19.5" customHeight="1">
      <c r="A29" s="680"/>
      <c r="B29" s="2396"/>
      <c r="C29" s="2434"/>
      <c r="D29" s="2435"/>
      <c r="E29" s="2435"/>
      <c r="F29" s="2435"/>
      <c r="G29" s="2435"/>
      <c r="H29" s="2435"/>
      <c r="I29" s="2435"/>
      <c r="J29" s="2436"/>
      <c r="K29" s="2438"/>
      <c r="L29" s="2024"/>
      <c r="M29" s="678"/>
      <c r="N29" s="839"/>
      <c r="U29" s="1377"/>
      <c r="V29" s="841">
        <f>IF(U29="",V28,IF(U29=FALSE,1,0))</f>
        <v>1</v>
      </c>
      <c r="Z29" s="556"/>
      <c r="AA29" s="840"/>
      <c r="AB29" s="840"/>
    </row>
    <row r="30" spans="1:28" s="676" customFormat="1" ht="56.25" customHeight="1">
      <c r="A30" s="680"/>
      <c r="B30" s="2396"/>
      <c r="C30" s="2434"/>
      <c r="D30" s="2435"/>
      <c r="E30" s="2435"/>
      <c r="F30" s="2435"/>
      <c r="G30" s="2435"/>
      <c r="H30" s="2435"/>
      <c r="I30" s="2435"/>
      <c r="J30" s="2436"/>
      <c r="K30" s="2438"/>
      <c r="L30" s="2024"/>
      <c r="M30" s="678"/>
      <c r="N30" s="839"/>
      <c r="U30" s="1377"/>
      <c r="V30" s="841">
        <f t="shared" ref="V30:V44" si="1">IF(U30="",V29,IF(U30=FALSE,1,0))</f>
        <v>1</v>
      </c>
      <c r="Z30" s="556"/>
      <c r="AA30" s="840"/>
      <c r="AB30" s="840"/>
    </row>
    <row r="31" spans="1:28" s="676" customFormat="1" ht="31.5" customHeight="1">
      <c r="A31" s="680"/>
      <c r="B31" s="2259"/>
      <c r="C31" s="2440" t="s">
        <v>915</v>
      </c>
      <c r="D31" s="2441"/>
      <c r="E31" s="2441"/>
      <c r="F31" s="2441"/>
      <c r="G31" s="2441"/>
      <c r="H31" s="2441"/>
      <c r="I31" s="2441"/>
      <c r="J31" s="2442"/>
      <c r="K31" s="2439"/>
      <c r="L31" s="2025"/>
      <c r="M31" s="678"/>
      <c r="N31" s="839"/>
      <c r="U31" s="1377"/>
      <c r="V31" s="841">
        <f t="shared" si="1"/>
        <v>1</v>
      </c>
      <c r="Z31" s="556"/>
      <c r="AA31" s="840"/>
      <c r="AB31" s="840"/>
    </row>
    <row r="32" spans="1:28" s="676" customFormat="1" ht="18" customHeight="1">
      <c r="A32" s="680"/>
      <c r="B32" s="2256" t="s">
        <v>841</v>
      </c>
      <c r="C32" s="2431" t="s">
        <v>497</v>
      </c>
      <c r="D32" s="2432"/>
      <c r="E32" s="2432"/>
      <c r="F32" s="2432"/>
      <c r="G32" s="2432"/>
      <c r="H32" s="2432"/>
      <c r="I32" s="2432"/>
      <c r="J32" s="2433"/>
      <c r="K32" s="2437"/>
      <c r="L32" s="2023"/>
      <c r="M32" s="678"/>
      <c r="N32" s="839"/>
      <c r="U32" s="1377" t="b">
        <v>0</v>
      </c>
      <c r="V32" s="841">
        <f t="shared" si="1"/>
        <v>1</v>
      </c>
      <c r="Z32" s="556"/>
      <c r="AA32" s="840"/>
      <c r="AB32" s="840"/>
    </row>
    <row r="33" spans="1:28" s="676" customFormat="1" ht="18" customHeight="1">
      <c r="A33" s="680"/>
      <c r="B33" s="2396"/>
      <c r="C33" s="2434"/>
      <c r="D33" s="2435"/>
      <c r="E33" s="2435"/>
      <c r="F33" s="2435"/>
      <c r="G33" s="2435"/>
      <c r="H33" s="2435"/>
      <c r="I33" s="2435"/>
      <c r="J33" s="2436"/>
      <c r="K33" s="2438"/>
      <c r="L33" s="2024"/>
      <c r="M33" s="678"/>
      <c r="N33" s="839"/>
      <c r="U33" s="1377"/>
      <c r="V33" s="841">
        <f t="shared" si="1"/>
        <v>1</v>
      </c>
      <c r="Z33" s="556"/>
      <c r="AA33" s="840"/>
      <c r="AB33" s="840"/>
    </row>
    <row r="34" spans="1:28" s="676" customFormat="1" ht="36.75" customHeight="1">
      <c r="A34" s="680"/>
      <c r="B34" s="2259"/>
      <c r="C34" s="2440" t="s">
        <v>915</v>
      </c>
      <c r="D34" s="2441"/>
      <c r="E34" s="2441"/>
      <c r="F34" s="2441"/>
      <c r="G34" s="2441"/>
      <c r="H34" s="2441"/>
      <c r="I34" s="2441"/>
      <c r="J34" s="2442"/>
      <c r="K34" s="2439"/>
      <c r="L34" s="2025"/>
      <c r="M34" s="678"/>
      <c r="N34" s="839"/>
      <c r="U34" s="1377"/>
      <c r="V34" s="841">
        <f t="shared" si="1"/>
        <v>1</v>
      </c>
      <c r="Z34" s="556"/>
      <c r="AA34" s="840"/>
      <c r="AB34" s="840"/>
    </row>
    <row r="35" spans="1:28" s="676" customFormat="1" ht="33" customHeight="1">
      <c r="A35" s="680"/>
      <c r="B35" s="2443" t="s">
        <v>842</v>
      </c>
      <c r="C35" s="2431" t="s">
        <v>498</v>
      </c>
      <c r="D35" s="2432"/>
      <c r="E35" s="2432"/>
      <c r="F35" s="2432"/>
      <c r="G35" s="2432"/>
      <c r="H35" s="2432"/>
      <c r="I35" s="2432"/>
      <c r="J35" s="2433"/>
      <c r="K35" s="2251"/>
      <c r="L35" s="2445"/>
      <c r="M35" s="678"/>
      <c r="N35" s="839"/>
      <c r="O35" s="843"/>
      <c r="P35" s="844"/>
      <c r="Q35" s="844"/>
      <c r="R35" s="844"/>
      <c r="S35" s="844"/>
      <c r="T35" s="844"/>
      <c r="U35" s="1338" t="b">
        <v>0</v>
      </c>
      <c r="V35" s="841">
        <f t="shared" si="1"/>
        <v>1</v>
      </c>
      <c r="W35" s="844"/>
      <c r="X35" s="844"/>
      <c r="Y35" s="844"/>
      <c r="Z35" s="556"/>
      <c r="AA35" s="840"/>
      <c r="AB35" s="840"/>
    </row>
    <row r="36" spans="1:28" s="676" customFormat="1" ht="34.5" customHeight="1">
      <c r="A36" s="680"/>
      <c r="B36" s="2444"/>
      <c r="C36" s="2447" t="s">
        <v>915</v>
      </c>
      <c r="D36" s="2448"/>
      <c r="E36" s="2448"/>
      <c r="F36" s="2448"/>
      <c r="G36" s="2448"/>
      <c r="H36" s="2448"/>
      <c r="I36" s="2448"/>
      <c r="J36" s="2449"/>
      <c r="K36" s="2252"/>
      <c r="L36" s="2446"/>
      <c r="M36" s="678"/>
      <c r="N36" s="839"/>
      <c r="U36" s="1377"/>
      <c r="V36" s="841">
        <f t="shared" si="1"/>
        <v>1</v>
      </c>
      <c r="Z36" s="556"/>
      <c r="AA36" s="840"/>
      <c r="AB36" s="840"/>
    </row>
    <row r="37" spans="1:28" s="676" customFormat="1" ht="35.25" customHeight="1">
      <c r="A37" s="680"/>
      <c r="B37" s="2443" t="s">
        <v>899</v>
      </c>
      <c r="C37" s="2431" t="s">
        <v>499</v>
      </c>
      <c r="D37" s="2432"/>
      <c r="E37" s="2432"/>
      <c r="F37" s="2432"/>
      <c r="G37" s="2432"/>
      <c r="H37" s="2432"/>
      <c r="I37" s="2432"/>
      <c r="J37" s="2433"/>
      <c r="K37" s="2251"/>
      <c r="L37" s="2445"/>
      <c r="M37" s="678"/>
      <c r="N37" s="839"/>
      <c r="O37" s="843"/>
      <c r="P37" s="844"/>
      <c r="Q37" s="844"/>
      <c r="R37" s="844"/>
      <c r="S37" s="844"/>
      <c r="T37" s="844"/>
      <c r="U37" s="1338" t="b">
        <v>0</v>
      </c>
      <c r="V37" s="841">
        <f t="shared" si="1"/>
        <v>1</v>
      </c>
      <c r="W37" s="844"/>
      <c r="X37" s="844"/>
      <c r="Y37" s="844"/>
      <c r="Z37" s="556"/>
      <c r="AA37" s="840"/>
      <c r="AB37" s="840"/>
    </row>
    <row r="38" spans="1:28" s="676" customFormat="1" ht="34.5" customHeight="1">
      <c r="A38" s="680"/>
      <c r="B38" s="2444"/>
      <c r="C38" s="2447" t="s">
        <v>915</v>
      </c>
      <c r="D38" s="2448"/>
      <c r="E38" s="2448"/>
      <c r="F38" s="2448"/>
      <c r="G38" s="2448"/>
      <c r="H38" s="2448"/>
      <c r="I38" s="2448"/>
      <c r="J38" s="2449"/>
      <c r="K38" s="2252"/>
      <c r="L38" s="2446"/>
      <c r="M38" s="678"/>
      <c r="N38" s="839"/>
      <c r="U38" s="1377"/>
      <c r="V38" s="841">
        <f t="shared" si="1"/>
        <v>1</v>
      </c>
      <c r="Z38" s="556"/>
      <c r="AA38" s="840"/>
      <c r="AB38" s="840"/>
    </row>
    <row r="39" spans="1:28" s="676" customFormat="1" ht="47.25" customHeight="1">
      <c r="A39" s="680"/>
      <c r="B39" s="2443" t="s">
        <v>900</v>
      </c>
      <c r="C39" s="2431" t="s">
        <v>500</v>
      </c>
      <c r="D39" s="2432"/>
      <c r="E39" s="2432"/>
      <c r="F39" s="2432"/>
      <c r="G39" s="2432"/>
      <c r="H39" s="2432"/>
      <c r="I39" s="2432"/>
      <c r="J39" s="2433"/>
      <c r="K39" s="2437"/>
      <c r="L39" s="2445"/>
      <c r="M39" s="678"/>
      <c r="N39" s="839"/>
      <c r="U39" s="1377" t="b">
        <v>0</v>
      </c>
      <c r="V39" s="841">
        <f t="shared" si="1"/>
        <v>1</v>
      </c>
      <c r="Z39" s="556"/>
      <c r="AA39" s="840"/>
      <c r="AB39" s="840"/>
    </row>
    <row r="40" spans="1:28" s="676" customFormat="1" ht="34.5" customHeight="1">
      <c r="A40" s="680"/>
      <c r="B40" s="2444"/>
      <c r="C40" s="2447" t="s">
        <v>915</v>
      </c>
      <c r="D40" s="2448"/>
      <c r="E40" s="2448"/>
      <c r="F40" s="2448"/>
      <c r="G40" s="2448"/>
      <c r="H40" s="2448"/>
      <c r="I40" s="2448"/>
      <c r="J40" s="2449"/>
      <c r="K40" s="2439"/>
      <c r="L40" s="2446"/>
      <c r="M40" s="678"/>
      <c r="N40" s="839"/>
      <c r="U40" s="1377"/>
      <c r="V40" s="841">
        <f t="shared" si="1"/>
        <v>1</v>
      </c>
      <c r="Z40" s="556"/>
      <c r="AA40" s="840"/>
      <c r="AB40" s="840"/>
    </row>
    <row r="41" spans="1:28" s="676" customFormat="1" ht="45" customHeight="1">
      <c r="A41" s="680"/>
      <c r="B41" s="2443" t="s">
        <v>911</v>
      </c>
      <c r="C41" s="2431" t="s">
        <v>501</v>
      </c>
      <c r="D41" s="2432"/>
      <c r="E41" s="2432"/>
      <c r="F41" s="2432"/>
      <c r="G41" s="2432"/>
      <c r="H41" s="2432"/>
      <c r="I41" s="2432"/>
      <c r="J41" s="2433"/>
      <c r="K41" s="2437"/>
      <c r="L41" s="2445"/>
      <c r="M41" s="678"/>
      <c r="N41" s="839"/>
      <c r="U41" s="1377" t="b">
        <v>0</v>
      </c>
      <c r="V41" s="841">
        <f t="shared" si="1"/>
        <v>1</v>
      </c>
      <c r="Z41" s="556"/>
      <c r="AA41" s="840"/>
      <c r="AB41" s="840"/>
    </row>
    <row r="42" spans="1:28" s="676" customFormat="1" ht="34.5" customHeight="1">
      <c r="A42" s="680"/>
      <c r="B42" s="2444"/>
      <c r="C42" s="2447" t="s">
        <v>915</v>
      </c>
      <c r="D42" s="2448"/>
      <c r="E42" s="2448"/>
      <c r="F42" s="2448"/>
      <c r="G42" s="2448"/>
      <c r="H42" s="2448"/>
      <c r="I42" s="2448"/>
      <c r="J42" s="2449"/>
      <c r="K42" s="2439"/>
      <c r="L42" s="2446"/>
      <c r="M42" s="678"/>
      <c r="N42" s="839"/>
      <c r="U42" s="1377"/>
      <c r="V42" s="841">
        <f t="shared" si="1"/>
        <v>1</v>
      </c>
      <c r="Z42" s="556"/>
      <c r="AA42" s="840"/>
      <c r="AB42" s="840"/>
    </row>
    <row r="43" spans="1:28" s="676" customFormat="1" ht="51" customHeight="1">
      <c r="A43" s="680"/>
      <c r="B43" s="2443" t="s">
        <v>918</v>
      </c>
      <c r="C43" s="2431" t="s">
        <v>502</v>
      </c>
      <c r="D43" s="2432"/>
      <c r="E43" s="2432"/>
      <c r="F43" s="2432"/>
      <c r="G43" s="2432"/>
      <c r="H43" s="2432"/>
      <c r="I43" s="2432"/>
      <c r="J43" s="2433"/>
      <c r="K43" s="2437"/>
      <c r="L43" s="2445"/>
      <c r="M43" s="678"/>
      <c r="N43" s="680"/>
      <c r="U43" s="1377" t="b">
        <v>0</v>
      </c>
      <c r="V43" s="841">
        <f t="shared" si="1"/>
        <v>1</v>
      </c>
      <c r="Z43" s="556"/>
      <c r="AA43" s="840"/>
      <c r="AB43" s="840"/>
    </row>
    <row r="44" spans="1:28" s="676" customFormat="1" ht="34.5" customHeight="1">
      <c r="A44" s="680"/>
      <c r="B44" s="2444"/>
      <c r="C44" s="2447" t="s">
        <v>915</v>
      </c>
      <c r="D44" s="2448"/>
      <c r="E44" s="2448"/>
      <c r="F44" s="2448"/>
      <c r="G44" s="2448"/>
      <c r="H44" s="2448"/>
      <c r="I44" s="2448"/>
      <c r="J44" s="2449"/>
      <c r="K44" s="2439"/>
      <c r="L44" s="2446"/>
      <c r="M44" s="678"/>
      <c r="N44" s="839"/>
      <c r="U44" s="1377"/>
      <c r="V44" s="841">
        <f t="shared" si="1"/>
        <v>1</v>
      </c>
      <c r="Z44" s="556"/>
      <c r="AA44" s="840"/>
      <c r="AB44" s="840"/>
    </row>
    <row r="45" spans="1:28" s="676" customFormat="1" ht="9.9499999999999993" customHeight="1">
      <c r="A45" s="680"/>
      <c r="B45" s="799"/>
      <c r="C45" s="800"/>
      <c r="D45" s="800"/>
      <c r="E45" s="800"/>
      <c r="F45" s="800"/>
      <c r="G45" s="800"/>
      <c r="H45" s="800"/>
      <c r="I45" s="800"/>
      <c r="J45" s="800"/>
      <c r="K45" s="801"/>
      <c r="L45" s="802"/>
      <c r="M45" s="678"/>
      <c r="N45" s="839"/>
      <c r="U45" s="481"/>
      <c r="Z45" s="556"/>
      <c r="AA45" s="840"/>
      <c r="AB45" s="840"/>
    </row>
    <row r="46" spans="1:28" s="676" customFormat="1" ht="15" customHeight="1">
      <c r="A46" s="680"/>
      <c r="B46" s="2026" t="s">
        <v>1203</v>
      </c>
      <c r="C46" s="2026"/>
      <c r="D46" s="2026"/>
      <c r="E46" s="2026"/>
      <c r="F46" s="2026"/>
      <c r="G46" s="2026"/>
      <c r="H46" s="2026"/>
      <c r="I46" s="2026"/>
      <c r="J46" s="2026"/>
      <c r="K46" s="2026"/>
      <c r="L46" s="2026"/>
      <c r="M46" s="2026"/>
      <c r="N46" s="680"/>
      <c r="U46" s="481"/>
    </row>
    <row r="47" spans="1:28" s="676" customFormat="1" ht="15" customHeight="1">
      <c r="A47" s="680"/>
      <c r="B47" s="2026"/>
      <c r="C47" s="2026"/>
      <c r="D47" s="2026"/>
      <c r="E47" s="2026"/>
      <c r="F47" s="2026"/>
      <c r="G47" s="2026"/>
      <c r="H47" s="2026"/>
      <c r="I47" s="2026"/>
      <c r="J47" s="2026"/>
      <c r="K47" s="2026"/>
      <c r="L47" s="2026"/>
      <c r="M47" s="2026"/>
      <c r="N47" s="680"/>
      <c r="U47" s="481"/>
    </row>
    <row r="48" spans="1:28" s="676" customFormat="1" ht="15" customHeight="1">
      <c r="A48" s="680"/>
      <c r="B48" s="1118" t="s">
        <v>207</v>
      </c>
      <c r="C48" s="1373"/>
      <c r="D48" s="1373"/>
      <c r="E48" s="1373"/>
      <c r="F48" s="1373"/>
      <c r="G48" s="1373"/>
      <c r="H48" s="1373"/>
      <c r="I48" s="1373"/>
      <c r="J48" s="1373"/>
      <c r="K48" s="1373"/>
      <c r="L48" s="1373"/>
      <c r="M48" s="1373"/>
      <c r="N48" s="680"/>
      <c r="U48" s="481"/>
    </row>
    <row r="49" spans="1:21" s="676" customFormat="1" ht="15" customHeight="1">
      <c r="A49" s="680"/>
      <c r="B49" s="1126"/>
      <c r="C49" s="2026" t="s">
        <v>988</v>
      </c>
      <c r="D49" s="2026"/>
      <c r="E49" s="2026"/>
      <c r="F49" s="2026"/>
      <c r="G49" s="2026"/>
      <c r="H49" s="2026"/>
      <c r="I49" s="2026"/>
      <c r="J49" s="2026"/>
      <c r="K49" s="2026"/>
      <c r="L49" s="2026"/>
      <c r="M49" s="2026"/>
      <c r="N49" s="680"/>
      <c r="U49" s="481"/>
    </row>
    <row r="50" spans="1:21" s="676" customFormat="1" ht="15" customHeight="1">
      <c r="A50" s="680"/>
      <c r="B50" s="1373"/>
      <c r="C50" s="2026"/>
      <c r="D50" s="2026"/>
      <c r="E50" s="2026"/>
      <c r="F50" s="2026"/>
      <c r="G50" s="2026"/>
      <c r="H50" s="2026"/>
      <c r="I50" s="2026"/>
      <c r="J50" s="2026"/>
      <c r="K50" s="2026"/>
      <c r="L50" s="2026"/>
      <c r="M50" s="2026"/>
      <c r="N50" s="680"/>
      <c r="U50" s="481"/>
    </row>
    <row r="51" spans="1:21" s="676" customFormat="1" ht="15" customHeight="1">
      <c r="A51" s="680"/>
      <c r="B51" s="1119" t="s">
        <v>208</v>
      </c>
      <c r="C51" s="2048" t="s">
        <v>1113</v>
      </c>
      <c r="D51" s="2048"/>
      <c r="E51" s="2048"/>
      <c r="F51" s="2048"/>
      <c r="G51" s="2048"/>
      <c r="H51" s="2048"/>
      <c r="I51" s="2048"/>
      <c r="J51" s="2048"/>
      <c r="K51" s="2048"/>
      <c r="L51" s="2048"/>
      <c r="M51" s="2048"/>
      <c r="N51" s="680"/>
      <c r="U51" s="481"/>
    </row>
    <row r="52" spans="1:21" s="676" customFormat="1">
      <c r="A52" s="680"/>
      <c r="B52" s="1119"/>
      <c r="C52" s="2048"/>
      <c r="D52" s="2048"/>
      <c r="E52" s="2048"/>
      <c r="F52" s="2048"/>
      <c r="G52" s="2048"/>
      <c r="H52" s="2048"/>
      <c r="I52" s="2048"/>
      <c r="J52" s="2048"/>
      <c r="K52" s="2048"/>
      <c r="L52" s="2048"/>
      <c r="M52" s="2048"/>
      <c r="N52" s="680"/>
      <c r="U52" s="481"/>
    </row>
    <row r="53" spans="1:21" s="676" customFormat="1" ht="15" customHeight="1">
      <c r="A53" s="680"/>
      <c r="B53" s="413"/>
      <c r="C53" s="2048"/>
      <c r="D53" s="2048"/>
      <c r="E53" s="2048"/>
      <c r="F53" s="2048"/>
      <c r="G53" s="2048"/>
      <c r="H53" s="2048"/>
      <c r="I53" s="2048"/>
      <c r="J53" s="2048"/>
      <c r="K53" s="2048"/>
      <c r="L53" s="2048"/>
      <c r="M53" s="2048"/>
      <c r="N53" s="680"/>
      <c r="U53" s="481"/>
    </row>
    <row r="54" spans="1:21" s="676" customFormat="1" ht="15" customHeight="1">
      <c r="A54" s="680"/>
      <c r="B54" s="413"/>
      <c r="C54" s="2048"/>
      <c r="D54" s="2048"/>
      <c r="E54" s="2048"/>
      <c r="F54" s="2048"/>
      <c r="G54" s="2048"/>
      <c r="H54" s="2048"/>
      <c r="I54" s="2048"/>
      <c r="J54" s="2048"/>
      <c r="K54" s="2048"/>
      <c r="L54" s="2048"/>
      <c r="M54" s="2048"/>
      <c r="N54" s="680"/>
      <c r="U54" s="481"/>
    </row>
    <row r="55" spans="1:21" s="676" customFormat="1" ht="15" customHeight="1">
      <c r="A55" s="680"/>
      <c r="B55" s="413"/>
      <c r="C55" s="1372"/>
      <c r="D55" s="1372"/>
      <c r="E55" s="1372"/>
      <c r="F55" s="1372"/>
      <c r="G55" s="1372"/>
      <c r="H55" s="1372"/>
      <c r="I55" s="1372"/>
      <c r="J55" s="1372"/>
      <c r="K55" s="1372"/>
      <c r="L55" s="1372"/>
      <c r="M55" s="1372"/>
      <c r="N55" s="680"/>
      <c r="U55" s="481"/>
    </row>
    <row r="56" spans="1:21" s="676" customFormat="1" ht="15" customHeight="1">
      <c r="A56" s="680"/>
      <c r="B56" s="1119" t="s">
        <v>209</v>
      </c>
      <c r="C56" s="2048" t="s">
        <v>1110</v>
      </c>
      <c r="D56" s="2048"/>
      <c r="E56" s="2048"/>
      <c r="F56" s="2048"/>
      <c r="G56" s="2048"/>
      <c r="H56" s="2048"/>
      <c r="I56" s="2048"/>
      <c r="J56" s="2048"/>
      <c r="K56" s="2048"/>
      <c r="L56" s="2048"/>
      <c r="M56" s="2048"/>
      <c r="N56" s="680"/>
      <c r="U56" s="481"/>
    </row>
    <row r="57" spans="1:21" s="676" customFormat="1">
      <c r="A57" s="680"/>
      <c r="B57" s="413"/>
      <c r="C57" s="2048"/>
      <c r="D57" s="2048"/>
      <c r="E57" s="2048"/>
      <c r="F57" s="2048"/>
      <c r="G57" s="2048"/>
      <c r="H57" s="2048"/>
      <c r="I57" s="2048"/>
      <c r="J57" s="2048"/>
      <c r="K57" s="2048"/>
      <c r="L57" s="2048"/>
      <c r="M57" s="2048"/>
      <c r="N57" s="680"/>
      <c r="U57" s="481"/>
    </row>
    <row r="58" spans="1:21" s="676" customFormat="1" ht="15" customHeight="1">
      <c r="A58" s="680"/>
      <c r="B58" s="413"/>
      <c r="C58" s="2048"/>
      <c r="D58" s="2048"/>
      <c r="E58" s="2048"/>
      <c r="F58" s="2048"/>
      <c r="G58" s="2048"/>
      <c r="H58" s="2048"/>
      <c r="I58" s="2048"/>
      <c r="J58" s="2048"/>
      <c r="K58" s="2048"/>
      <c r="L58" s="2048"/>
      <c r="M58" s="2048"/>
      <c r="N58" s="680"/>
      <c r="U58" s="481"/>
    </row>
    <row r="59" spans="1:21" s="676" customFormat="1" ht="15" customHeight="1">
      <c r="A59" s="680"/>
      <c r="B59" s="413"/>
      <c r="C59" s="2048"/>
      <c r="D59" s="2048"/>
      <c r="E59" s="2048"/>
      <c r="F59" s="2048"/>
      <c r="G59" s="2048"/>
      <c r="H59" s="2048"/>
      <c r="I59" s="2048"/>
      <c r="J59" s="2048"/>
      <c r="K59" s="2048"/>
      <c r="L59" s="2048"/>
      <c r="M59" s="2048"/>
      <c r="N59" s="680"/>
      <c r="U59" s="481"/>
    </row>
    <row r="60" spans="1:21" s="676" customFormat="1" ht="16.5" customHeight="1">
      <c r="A60" s="680"/>
      <c r="B60" s="2048" t="s">
        <v>916</v>
      </c>
      <c r="C60" s="2048"/>
      <c r="D60" s="2048"/>
      <c r="E60" s="2048"/>
      <c r="F60" s="2048"/>
      <c r="G60" s="2048"/>
      <c r="H60" s="2048"/>
      <c r="I60" s="2048"/>
      <c r="J60" s="2048"/>
      <c r="K60" s="2048"/>
      <c r="L60" s="2048"/>
      <c r="M60" s="2048"/>
      <c r="N60" s="680"/>
      <c r="U60" s="481"/>
    </row>
    <row r="61" spans="1:21" s="676" customFormat="1" ht="16.5" customHeight="1">
      <c r="A61" s="680"/>
      <c r="B61" s="1372"/>
      <c r="C61" s="1372"/>
      <c r="D61" s="1372"/>
      <c r="E61" s="1372"/>
      <c r="F61" s="1372"/>
      <c r="G61" s="1372"/>
      <c r="H61" s="1372"/>
      <c r="I61" s="1372"/>
      <c r="J61" s="1372"/>
      <c r="K61" s="1372"/>
      <c r="L61" s="1372"/>
      <c r="M61" s="1372"/>
      <c r="N61" s="680"/>
      <c r="U61" s="481"/>
    </row>
    <row r="62" spans="1:21" s="676" customFormat="1">
      <c r="A62" s="680"/>
      <c r="B62" s="1119" t="s">
        <v>215</v>
      </c>
      <c r="C62" s="2048" t="s">
        <v>1114</v>
      </c>
      <c r="D62" s="2048"/>
      <c r="E62" s="2048"/>
      <c r="F62" s="2048"/>
      <c r="G62" s="2048"/>
      <c r="H62" s="2048"/>
      <c r="I62" s="2048"/>
      <c r="J62" s="2048"/>
      <c r="K62" s="2048"/>
      <c r="L62" s="2048"/>
      <c r="M62" s="2048"/>
      <c r="N62" s="680"/>
      <c r="U62" s="481"/>
    </row>
    <row r="63" spans="1:21" s="676" customFormat="1">
      <c r="A63" s="680"/>
      <c r="B63" s="413"/>
      <c r="C63" s="2048"/>
      <c r="D63" s="2048"/>
      <c r="E63" s="2048"/>
      <c r="F63" s="2048"/>
      <c r="G63" s="2048"/>
      <c r="H63" s="2048"/>
      <c r="I63" s="2048"/>
      <c r="J63" s="2048"/>
      <c r="K63" s="2048"/>
      <c r="L63" s="2048"/>
      <c r="M63" s="2048"/>
      <c r="N63" s="680"/>
      <c r="U63" s="481"/>
    </row>
    <row r="64" spans="1:21" s="676" customFormat="1">
      <c r="A64" s="680"/>
      <c r="B64" s="413"/>
      <c r="C64" s="2048"/>
      <c r="D64" s="2048"/>
      <c r="E64" s="2048"/>
      <c r="F64" s="2048"/>
      <c r="G64" s="2048"/>
      <c r="H64" s="2048"/>
      <c r="I64" s="2048"/>
      <c r="J64" s="2048"/>
      <c r="K64" s="2048"/>
      <c r="L64" s="2048"/>
      <c r="M64" s="2048"/>
      <c r="N64" s="680"/>
      <c r="U64" s="481"/>
    </row>
    <row r="65" spans="1:28" s="676" customFormat="1">
      <c r="A65" s="835"/>
      <c r="B65" s="519"/>
      <c r="C65" s="2048"/>
      <c r="D65" s="2048"/>
      <c r="E65" s="2048"/>
      <c r="F65" s="2048"/>
      <c r="G65" s="2048"/>
      <c r="H65" s="2048"/>
      <c r="I65" s="2048"/>
      <c r="J65" s="2048"/>
      <c r="K65" s="2048"/>
      <c r="L65" s="2048"/>
      <c r="M65" s="2048"/>
      <c r="N65" s="680"/>
      <c r="U65" s="481"/>
    </row>
    <row r="66" spans="1:28" s="676" customFormat="1" ht="15" customHeight="1">
      <c r="A66" s="680"/>
      <c r="B66" s="413"/>
      <c r="C66" s="1381"/>
      <c r="D66" s="460"/>
      <c r="E66" s="460"/>
      <c r="F66" s="460"/>
      <c r="G66" s="460"/>
      <c r="H66" s="460"/>
      <c r="I66" s="460"/>
      <c r="J66" s="460"/>
      <c r="K66" s="460"/>
      <c r="L66" s="460"/>
      <c r="M66" s="460"/>
      <c r="N66" s="680"/>
      <c r="U66" s="481"/>
    </row>
    <row r="67" spans="1:28" s="676" customFormat="1" ht="15" customHeight="1">
      <c r="A67" s="680"/>
      <c r="B67" s="1119" t="s">
        <v>216</v>
      </c>
      <c r="C67" s="2048" t="s">
        <v>1111</v>
      </c>
      <c r="D67" s="2048"/>
      <c r="E67" s="2048"/>
      <c r="F67" s="2048"/>
      <c r="G67" s="2048"/>
      <c r="H67" s="2048"/>
      <c r="I67" s="2048"/>
      <c r="J67" s="2048"/>
      <c r="K67" s="2048"/>
      <c r="L67" s="2048"/>
      <c r="M67" s="2048"/>
      <c r="N67" s="680"/>
      <c r="U67" s="481"/>
    </row>
    <row r="68" spans="1:28" s="676" customFormat="1" ht="15" customHeight="1">
      <c r="A68" s="680"/>
      <c r="B68" s="413"/>
      <c r="C68" s="2048"/>
      <c r="D68" s="2048"/>
      <c r="E68" s="2048"/>
      <c r="F68" s="2048"/>
      <c r="G68" s="2048"/>
      <c r="H68" s="2048"/>
      <c r="I68" s="2048"/>
      <c r="J68" s="2048"/>
      <c r="K68" s="2048"/>
      <c r="L68" s="2048"/>
      <c r="M68" s="2048"/>
      <c r="N68" s="680"/>
      <c r="U68" s="481"/>
    </row>
    <row r="69" spans="1:28" s="676" customFormat="1" ht="22.5" customHeight="1">
      <c r="A69" s="680"/>
      <c r="B69" s="413"/>
      <c r="C69" s="2048"/>
      <c r="D69" s="2048"/>
      <c r="E69" s="2048"/>
      <c r="F69" s="2048"/>
      <c r="G69" s="2048"/>
      <c r="H69" s="2048"/>
      <c r="I69" s="2048"/>
      <c r="J69" s="2048"/>
      <c r="K69" s="2048"/>
      <c r="L69" s="2048"/>
      <c r="M69" s="2048"/>
      <c r="N69" s="680"/>
      <c r="U69" s="481"/>
    </row>
    <row r="70" spans="1:28" s="676" customFormat="1" ht="9.9499999999999993" customHeight="1">
      <c r="A70" s="462"/>
      <c r="B70" s="285"/>
      <c r="C70" s="866"/>
      <c r="D70" s="866"/>
      <c r="E70" s="866"/>
      <c r="F70" s="866"/>
      <c r="G70" s="866"/>
      <c r="H70" s="866"/>
      <c r="I70" s="866"/>
      <c r="J70" s="866"/>
      <c r="K70" s="866"/>
      <c r="L70" s="866"/>
      <c r="M70" s="866"/>
      <c r="N70" s="867"/>
      <c r="O70" s="866"/>
      <c r="U70" s="481"/>
    </row>
    <row r="71" spans="1:28" ht="5.0999999999999996" customHeight="1">
      <c r="A71" s="868"/>
      <c r="B71" s="868"/>
      <c r="C71" s="680"/>
      <c r="D71" s="869"/>
      <c r="E71" s="680"/>
      <c r="F71" s="680"/>
      <c r="G71" s="680"/>
      <c r="H71" s="680"/>
      <c r="I71" s="680"/>
      <c r="J71" s="680"/>
      <c r="K71" s="680"/>
      <c r="L71" s="680"/>
      <c r="M71" s="680"/>
      <c r="N71" s="680"/>
      <c r="O71" s="870"/>
    </row>
    <row r="72" spans="1:28" s="676" customFormat="1">
      <c r="A72" s="284"/>
      <c r="B72" s="285"/>
      <c r="D72" s="848"/>
      <c r="E72" s="678"/>
      <c r="L72" s="142"/>
      <c r="M72" s="158" t="s">
        <v>631</v>
      </c>
      <c r="O72" s="1389"/>
      <c r="P72" s="1389"/>
      <c r="Q72" s="1389"/>
      <c r="R72" s="1389"/>
      <c r="S72" s="1389"/>
      <c r="T72" s="1389"/>
      <c r="U72" s="925"/>
      <c r="V72" s="1389"/>
      <c r="W72" s="1389"/>
      <c r="X72" s="1389"/>
      <c r="Y72" s="1389"/>
    </row>
    <row r="73" spans="1:28" s="676" customFormat="1">
      <c r="P73" s="1389"/>
      <c r="Q73" s="1389"/>
      <c r="R73" s="1389"/>
      <c r="S73" s="1389"/>
      <c r="T73" s="1389"/>
      <c r="U73" s="925"/>
      <c r="V73" s="1389"/>
      <c r="W73" s="1389"/>
      <c r="X73" s="1389"/>
      <c r="Y73" s="1389"/>
    </row>
    <row r="74" spans="1:28" s="676" customFormat="1" hidden="1">
      <c r="A74" s="677"/>
      <c r="B74" s="677"/>
      <c r="D74" s="848"/>
      <c r="E74" s="678"/>
      <c r="O74" s="1389"/>
      <c r="P74" s="1389"/>
      <c r="Q74" s="1389"/>
      <c r="R74" s="1389"/>
      <c r="S74" s="1389"/>
      <c r="T74" s="1389"/>
      <c r="U74" s="925"/>
      <c r="V74" s="1389"/>
      <c r="W74" s="1389"/>
      <c r="X74" s="1389"/>
      <c r="Y74" s="1389"/>
    </row>
    <row r="75" spans="1:28" s="676" customFormat="1" hidden="1">
      <c r="A75" s="284"/>
      <c r="B75" s="285"/>
      <c r="O75" s="1389"/>
      <c r="P75" s="1389"/>
      <c r="Q75" s="1389"/>
      <c r="R75" s="1389"/>
      <c r="S75" s="1389"/>
      <c r="T75" s="1389"/>
      <c r="U75" s="925"/>
      <c r="V75" s="1389"/>
      <c r="W75" s="1389"/>
      <c r="X75" s="1389"/>
      <c r="Y75" s="1389"/>
    </row>
    <row r="76" spans="1:28" s="676" customFormat="1" ht="15" hidden="1" customHeight="1">
      <c r="A76" s="697"/>
      <c r="B76" s="697"/>
      <c r="O76" s="1389"/>
      <c r="P76" s="1389"/>
      <c r="Q76" s="1389"/>
      <c r="R76" s="1389"/>
      <c r="S76" s="1389"/>
      <c r="T76" s="1389"/>
      <c r="U76" s="925"/>
      <c r="V76" s="1389"/>
      <c r="W76" s="1389"/>
      <c r="X76" s="1389"/>
      <c r="Y76" s="1389"/>
    </row>
    <row r="77" spans="1:28" s="676" customFormat="1" ht="15" hidden="1" customHeight="1">
      <c r="A77" s="698"/>
      <c r="B77" s="698"/>
      <c r="C77" s="699"/>
      <c r="D77" s="582"/>
      <c r="E77" s="699"/>
      <c r="F77" s="699"/>
      <c r="G77" s="678"/>
      <c r="H77" s="678"/>
      <c r="I77" s="678"/>
      <c r="J77" s="678"/>
      <c r="K77" s="678"/>
      <c r="L77" s="678"/>
      <c r="M77" s="678"/>
      <c r="N77" s="871"/>
      <c r="O77" s="870"/>
      <c r="P77" s="870"/>
      <c r="Q77" s="870"/>
      <c r="R77" s="870"/>
      <c r="S77" s="870"/>
      <c r="T77" s="870"/>
      <c r="U77" s="953"/>
      <c r="V77" s="1389"/>
      <c r="W77" s="1389"/>
      <c r="X77" s="1389"/>
      <c r="Y77" s="1389"/>
      <c r="Z77" s="696"/>
      <c r="AA77" s="693"/>
      <c r="AB77" s="693"/>
    </row>
    <row r="78" spans="1:28" s="676" customFormat="1" ht="20.100000000000001" customHeight="1">
      <c r="A78" s="1918" t="s">
        <v>158</v>
      </c>
      <c r="B78" s="1918"/>
      <c r="C78" s="1918"/>
      <c r="D78" s="1918"/>
      <c r="E78" s="1918"/>
      <c r="F78" s="1918"/>
      <c r="G78" s="1918"/>
      <c r="H78" s="1918"/>
      <c r="I78" s="1918"/>
      <c r="J78" s="1918"/>
      <c r="K78" s="1918"/>
      <c r="L78" s="1918"/>
      <c r="M78" s="1918"/>
      <c r="N78" s="1918"/>
      <c r="O78" s="1389"/>
      <c r="P78" s="1389"/>
      <c r="Q78" s="1389"/>
      <c r="R78" s="1389"/>
      <c r="S78" s="1389"/>
      <c r="T78" s="1389"/>
      <c r="U78" s="925"/>
      <c r="V78" s="1389"/>
      <c r="W78" s="1389"/>
      <c r="X78" s="1389"/>
      <c r="Y78" s="1389"/>
      <c r="Z78" s="696"/>
      <c r="AA78" s="693"/>
      <c r="AB78" s="693"/>
    </row>
    <row r="79" spans="1:28" s="676" customFormat="1" ht="5.0999999999999996" customHeight="1">
      <c r="A79" s="700"/>
      <c r="B79" s="698"/>
      <c r="C79" s="699"/>
      <c r="D79" s="582"/>
      <c r="E79" s="699"/>
      <c r="F79" s="699"/>
      <c r="G79" s="678"/>
      <c r="H79" s="678"/>
      <c r="I79" s="678"/>
      <c r="J79" s="678"/>
      <c r="K79" s="678"/>
      <c r="L79" s="678"/>
      <c r="M79" s="678"/>
      <c r="N79" s="849"/>
      <c r="O79" s="1389"/>
      <c r="P79" s="1389"/>
      <c r="Q79" s="1389"/>
      <c r="R79" s="1389"/>
      <c r="S79" s="1389"/>
      <c r="T79" s="1389"/>
      <c r="U79" s="925"/>
      <c r="V79" s="1389"/>
      <c r="W79" s="1389"/>
      <c r="X79" s="1389"/>
      <c r="Y79" s="1389"/>
      <c r="Z79" s="696"/>
      <c r="AA79" s="693"/>
      <c r="AB79" s="693"/>
    </row>
    <row r="80" spans="1:28" s="676" customFormat="1" ht="18.75">
      <c r="A80" s="526"/>
      <c r="B80" s="412" t="s">
        <v>651</v>
      </c>
      <c r="C80" s="414"/>
      <c r="D80" s="414"/>
      <c r="E80" s="414"/>
      <c r="F80" s="414"/>
      <c r="G80" s="414"/>
      <c r="H80" s="414"/>
      <c r="I80" s="414"/>
      <c r="J80" s="414"/>
      <c r="K80" s="414"/>
      <c r="L80" s="414"/>
      <c r="M80" s="414"/>
      <c r="N80" s="849"/>
      <c r="O80" s="1389"/>
      <c r="P80" s="1389"/>
      <c r="Q80" s="1389"/>
      <c r="R80" s="1389"/>
      <c r="S80" s="1389"/>
      <c r="T80" s="1389"/>
      <c r="U80" s="925"/>
      <c r="V80" s="1389"/>
      <c r="W80" s="1389"/>
      <c r="X80" s="1389"/>
      <c r="Y80" s="1389"/>
      <c r="Z80" s="696"/>
      <c r="AA80" s="693"/>
      <c r="AB80" s="693"/>
    </row>
    <row r="81" spans="1:34" s="676" customFormat="1" ht="5.0999999999999996" customHeight="1">
      <c r="A81" s="702"/>
      <c r="B81" s="332"/>
      <c r="C81" s="416"/>
      <c r="D81" s="416"/>
      <c r="E81" s="416"/>
      <c r="F81" s="417"/>
      <c r="G81" s="416"/>
      <c r="H81" s="416"/>
      <c r="I81" s="416"/>
      <c r="J81" s="416"/>
      <c r="K81" s="316"/>
      <c r="L81" s="316"/>
      <c r="M81" s="316"/>
      <c r="N81" s="714"/>
      <c r="O81" s="1389"/>
      <c r="P81" s="1389"/>
      <c r="Q81" s="1389"/>
      <c r="R81" s="1389"/>
      <c r="S81" s="1389"/>
      <c r="T81" s="1389"/>
      <c r="U81" s="925"/>
      <c r="V81" s="1389"/>
      <c r="W81" s="1389"/>
      <c r="X81" s="1389"/>
      <c r="Y81" s="1389"/>
      <c r="Z81" s="693"/>
      <c r="AA81" s="693"/>
      <c r="AB81" s="693"/>
    </row>
    <row r="82" spans="1:34" s="676" customFormat="1" ht="14.25" customHeight="1">
      <c r="A82" s="702"/>
      <c r="B82" s="427" t="s">
        <v>159</v>
      </c>
      <c r="C82" s="415"/>
      <c r="D82" s="415"/>
      <c r="E82" s="415"/>
      <c r="F82" s="528"/>
      <c r="G82" s="415"/>
      <c r="H82" s="415"/>
      <c r="I82" s="415"/>
      <c r="J82" s="415"/>
      <c r="K82" s="413"/>
      <c r="L82" s="413"/>
      <c r="M82" s="413"/>
      <c r="N82" s="714"/>
      <c r="O82" s="1389"/>
      <c r="P82" s="1389"/>
      <c r="Q82" s="1389"/>
      <c r="R82" s="1389"/>
      <c r="S82" s="1389"/>
      <c r="T82" s="1389"/>
      <c r="U82" s="925"/>
      <c r="V82" s="1389"/>
      <c r="W82" s="1389"/>
      <c r="X82" s="1389"/>
      <c r="Y82" s="1389"/>
      <c r="Z82" s="693"/>
      <c r="AA82" s="693"/>
      <c r="AB82" s="693"/>
    </row>
    <row r="83" spans="1:34" s="676" customFormat="1" ht="48" customHeight="1">
      <c r="A83" s="714"/>
      <c r="B83" s="2029" t="s">
        <v>1207</v>
      </c>
      <c r="C83" s="2029"/>
      <c r="D83" s="2029"/>
      <c r="E83" s="2029"/>
      <c r="F83" s="2029"/>
      <c r="G83" s="2029"/>
      <c r="H83" s="2029"/>
      <c r="I83" s="2029"/>
      <c r="J83" s="2029"/>
      <c r="K83" s="2029"/>
      <c r="L83" s="2029"/>
      <c r="M83" s="2029"/>
      <c r="N83" s="714"/>
      <c r="O83" s="1389"/>
      <c r="P83" s="1389"/>
      <c r="Q83" s="1389"/>
      <c r="R83" s="1389"/>
      <c r="S83" s="1389"/>
      <c r="T83" s="1389"/>
      <c r="U83" s="925"/>
      <c r="V83" s="1389"/>
      <c r="W83" s="1389"/>
      <c r="X83" s="1389"/>
      <c r="Y83" s="1389"/>
      <c r="Z83" s="709"/>
      <c r="AA83" s="709"/>
      <c r="AB83" s="709"/>
      <c r="AC83" s="678"/>
      <c r="AD83" s="709"/>
      <c r="AE83" s="678"/>
      <c r="AF83" s="678"/>
      <c r="AG83" s="678"/>
    </row>
    <row r="84" spans="1:34" s="676" customFormat="1" ht="5.0999999999999996" customHeight="1">
      <c r="A84" s="714"/>
      <c r="B84" s="1374"/>
      <c r="C84" s="1374"/>
      <c r="D84" s="1374"/>
      <c r="E84" s="1374"/>
      <c r="F84" s="1374"/>
      <c r="G84" s="1374"/>
      <c r="H84" s="1374"/>
      <c r="I84" s="1374"/>
      <c r="J84" s="1374"/>
      <c r="K84" s="1374"/>
      <c r="L84" s="1374"/>
      <c r="M84" s="1374"/>
      <c r="N84" s="714"/>
      <c r="O84" s="1389"/>
      <c r="P84" s="1389"/>
      <c r="Q84" s="1389"/>
      <c r="R84" s="1389"/>
      <c r="S84" s="1389"/>
      <c r="T84" s="1389"/>
      <c r="U84" s="925"/>
      <c r="V84" s="1389"/>
      <c r="W84" s="1389"/>
      <c r="X84" s="1389"/>
      <c r="Y84" s="1389"/>
      <c r="Z84" s="709"/>
      <c r="AA84" s="709"/>
      <c r="AB84" s="709"/>
      <c r="AC84" s="678"/>
      <c r="AD84" s="709"/>
      <c r="AE84" s="678"/>
      <c r="AF84" s="678"/>
      <c r="AG84" s="678"/>
    </row>
    <row r="85" spans="1:34" s="676" customFormat="1" ht="15" customHeight="1">
      <c r="A85" s="714"/>
      <c r="B85" s="2029" t="s">
        <v>1204</v>
      </c>
      <c r="C85" s="2029"/>
      <c r="D85" s="2029"/>
      <c r="E85" s="2029"/>
      <c r="F85" s="2029"/>
      <c r="G85" s="2029"/>
      <c r="H85" s="2029"/>
      <c r="I85" s="2029"/>
      <c r="J85" s="2029"/>
      <c r="K85" s="2029"/>
      <c r="L85" s="2029"/>
      <c r="M85" s="2029"/>
      <c r="N85" s="702"/>
      <c r="O85" s="693"/>
      <c r="P85" s="709"/>
      <c r="Q85" s="709"/>
      <c r="R85" s="709"/>
      <c r="S85" s="709"/>
      <c r="T85" s="709"/>
      <c r="U85" s="500"/>
      <c r="V85" s="709"/>
      <c r="W85" s="709"/>
      <c r="X85" s="709"/>
      <c r="Y85" s="709"/>
      <c r="Z85" s="709"/>
      <c r="AA85" s="709"/>
      <c r="AB85" s="709"/>
      <c r="AC85" s="709"/>
      <c r="AD85" s="678"/>
      <c r="AE85" s="709"/>
      <c r="AF85" s="678"/>
      <c r="AG85" s="678"/>
      <c r="AH85" s="678"/>
    </row>
    <row r="86" spans="1:34" s="676" customFormat="1" ht="15" customHeight="1">
      <c r="A86" s="714"/>
      <c r="B86" s="2029"/>
      <c r="C86" s="2029"/>
      <c r="D86" s="2029"/>
      <c r="E86" s="2029"/>
      <c r="F86" s="2029"/>
      <c r="G86" s="2029"/>
      <c r="H86" s="2029"/>
      <c r="I86" s="2029"/>
      <c r="J86" s="2029"/>
      <c r="K86" s="2029"/>
      <c r="L86" s="2029"/>
      <c r="M86" s="2029"/>
      <c r="N86" s="702"/>
      <c r="O86" s="693"/>
      <c r="P86" s="709"/>
      <c r="Q86" s="709"/>
      <c r="R86" s="709"/>
      <c r="S86" s="709"/>
      <c r="T86" s="709"/>
      <c r="U86" s="500"/>
      <c r="V86" s="709"/>
      <c r="W86" s="709"/>
      <c r="X86" s="709"/>
      <c r="Y86" s="709"/>
      <c r="Z86" s="709"/>
      <c r="AA86" s="709"/>
      <c r="AB86" s="709"/>
      <c r="AC86" s="709"/>
      <c r="AD86" s="678"/>
      <c r="AE86" s="709"/>
      <c r="AF86" s="678"/>
      <c r="AG86" s="678"/>
      <c r="AH86" s="678"/>
    </row>
    <row r="87" spans="1:34" s="676" customFormat="1" ht="15" customHeight="1">
      <c r="A87" s="714"/>
      <c r="B87" s="2029"/>
      <c r="C87" s="2029"/>
      <c r="D87" s="2029"/>
      <c r="E87" s="2029"/>
      <c r="F87" s="2029"/>
      <c r="G87" s="2029"/>
      <c r="H87" s="2029"/>
      <c r="I87" s="2029"/>
      <c r="J87" s="2029"/>
      <c r="K87" s="2029"/>
      <c r="L87" s="2029"/>
      <c r="M87" s="2029"/>
      <c r="N87" s="702"/>
      <c r="O87" s="693"/>
      <c r="P87" s="709"/>
      <c r="Q87" s="709"/>
      <c r="R87" s="709"/>
      <c r="S87" s="709"/>
      <c r="T87" s="709"/>
      <c r="U87" s="500"/>
      <c r="V87" s="709"/>
      <c r="W87" s="709"/>
      <c r="X87" s="709"/>
      <c r="Y87" s="709"/>
      <c r="Z87" s="709"/>
      <c r="AA87" s="709"/>
      <c r="AB87" s="709"/>
      <c r="AC87" s="709"/>
      <c r="AD87" s="678"/>
      <c r="AE87" s="709"/>
      <c r="AF87" s="678"/>
      <c r="AG87" s="678"/>
      <c r="AH87" s="678"/>
    </row>
    <row r="88" spans="1:34" s="676" customFormat="1" ht="5.0999999999999996" customHeight="1">
      <c r="A88" s="714"/>
      <c r="B88" s="1374"/>
      <c r="C88" s="1374"/>
      <c r="D88" s="1374"/>
      <c r="E88" s="1374"/>
      <c r="F88" s="1374"/>
      <c r="G88" s="1374"/>
      <c r="H88" s="1374"/>
      <c r="I88" s="1374"/>
      <c r="J88" s="1374"/>
      <c r="K88" s="1374"/>
      <c r="L88" s="1374"/>
      <c r="M88" s="1374"/>
      <c r="N88" s="702"/>
      <c r="O88" s="693"/>
      <c r="P88" s="709"/>
      <c r="Q88" s="709"/>
      <c r="R88" s="709"/>
      <c r="S88" s="709"/>
      <c r="T88" s="709"/>
      <c r="U88" s="500"/>
      <c r="V88" s="709"/>
      <c r="W88" s="709"/>
      <c r="X88" s="709"/>
      <c r="Y88" s="709"/>
      <c r="Z88" s="709"/>
      <c r="AA88" s="709"/>
      <c r="AB88" s="709"/>
      <c r="AC88" s="709"/>
      <c r="AD88" s="678"/>
      <c r="AE88" s="709"/>
      <c r="AF88" s="678"/>
      <c r="AG88" s="678"/>
      <c r="AH88" s="678"/>
    </row>
    <row r="89" spans="1:34" s="676" customFormat="1" ht="15" customHeight="1">
      <c r="A89" s="714"/>
      <c r="B89" s="2029" t="s">
        <v>1020</v>
      </c>
      <c r="C89" s="2029"/>
      <c r="D89" s="2029"/>
      <c r="E89" s="2029"/>
      <c r="F89" s="2029"/>
      <c r="G89" s="2029"/>
      <c r="H89" s="2029"/>
      <c r="I89" s="2029"/>
      <c r="J89" s="2029"/>
      <c r="K89" s="2029"/>
      <c r="L89" s="2029"/>
      <c r="M89" s="2029"/>
      <c r="N89" s="702"/>
      <c r="O89" s="693"/>
      <c r="P89" s="709"/>
      <c r="Q89" s="709"/>
      <c r="R89" s="709"/>
      <c r="S89" s="709"/>
      <c r="T89" s="709"/>
      <c r="U89" s="500"/>
      <c r="V89" s="709"/>
      <c r="W89" s="709"/>
      <c r="X89" s="709"/>
      <c r="Y89" s="709"/>
      <c r="Z89" s="709"/>
      <c r="AA89" s="709"/>
      <c r="AB89" s="709"/>
      <c r="AC89" s="709"/>
      <c r="AD89" s="678"/>
      <c r="AE89" s="709"/>
      <c r="AF89" s="678"/>
      <c r="AG89" s="678"/>
      <c r="AH89" s="678"/>
    </row>
    <row r="90" spans="1:34" s="676" customFormat="1" ht="9.9499999999999993" customHeight="1">
      <c r="A90" s="530"/>
      <c r="B90" s="471"/>
      <c r="C90" s="471"/>
      <c r="D90" s="471"/>
      <c r="E90" s="471"/>
      <c r="F90" s="471"/>
      <c r="G90" s="471"/>
      <c r="H90" s="471"/>
      <c r="I90" s="471"/>
      <c r="J90" s="471"/>
      <c r="K90" s="471"/>
      <c r="L90" s="471"/>
      <c r="M90" s="471"/>
      <c r="N90" s="714"/>
      <c r="O90" s="1389"/>
      <c r="P90" s="1389"/>
      <c r="Q90" s="1389"/>
      <c r="R90" s="1389"/>
      <c r="S90" s="1389"/>
      <c r="T90" s="1389"/>
      <c r="U90" s="925"/>
      <c r="V90" s="1389"/>
      <c r="W90" s="1389"/>
      <c r="X90" s="1389"/>
      <c r="Y90" s="1389"/>
      <c r="Z90" s="709"/>
      <c r="AA90" s="709"/>
      <c r="AB90" s="709"/>
      <c r="AC90" s="678"/>
      <c r="AD90" s="709"/>
      <c r="AE90" s="678"/>
      <c r="AF90" s="678"/>
      <c r="AG90" s="678"/>
    </row>
    <row r="91" spans="1:34" s="676" customFormat="1">
      <c r="A91" s="530"/>
      <c r="B91" s="574"/>
      <c r="C91" s="2428" t="s">
        <v>1017</v>
      </c>
      <c r="D91" s="2428"/>
      <c r="E91" s="2428"/>
      <c r="F91" s="2428"/>
      <c r="G91" s="2428"/>
      <c r="H91" s="2428"/>
      <c r="I91" s="2428"/>
      <c r="J91" s="2428"/>
      <c r="K91" s="2428"/>
      <c r="L91" s="748"/>
      <c r="M91" s="748"/>
      <c r="N91" s="702"/>
      <c r="O91" s="709"/>
      <c r="P91" s="709"/>
      <c r="Q91" s="709"/>
      <c r="R91" s="709"/>
      <c r="S91" s="709"/>
      <c r="T91" s="709"/>
      <c r="U91" s="500"/>
      <c r="V91" s="709"/>
      <c r="W91" s="709"/>
      <c r="X91" s="709"/>
      <c r="Y91" s="709"/>
      <c r="Z91" s="709"/>
      <c r="AA91" s="709"/>
      <c r="AB91" s="709"/>
      <c r="AC91" s="678"/>
      <c r="AD91" s="709"/>
      <c r="AE91" s="678"/>
      <c r="AF91" s="678"/>
      <c r="AG91" s="678"/>
    </row>
    <row r="92" spans="1:34" s="676" customFormat="1" ht="17.100000000000001" customHeight="1">
      <c r="A92" s="530"/>
      <c r="B92" s="574"/>
      <c r="C92" s="872" t="s">
        <v>372</v>
      </c>
      <c r="D92" s="872" t="s">
        <v>373</v>
      </c>
      <c r="E92" s="873"/>
      <c r="F92" s="873"/>
      <c r="G92" s="872" t="s">
        <v>376</v>
      </c>
      <c r="H92" s="873"/>
      <c r="I92" s="872" t="s">
        <v>503</v>
      </c>
      <c r="J92" s="2423" t="s">
        <v>371</v>
      </c>
      <c r="K92" s="2179"/>
      <c r="L92" s="2179"/>
      <c r="M92" s="2179"/>
      <c r="N92" s="702"/>
      <c r="Y92" s="709"/>
      <c r="Z92" s="709"/>
      <c r="AA92" s="709"/>
      <c r="AB92" s="709"/>
      <c r="AC92" s="678"/>
      <c r="AD92" s="709"/>
      <c r="AE92" s="678"/>
      <c r="AF92" s="678"/>
      <c r="AG92" s="678"/>
    </row>
    <row r="93" spans="1:34" s="676" customFormat="1" ht="17.100000000000001" customHeight="1">
      <c r="A93" s="530"/>
      <c r="B93" s="574"/>
      <c r="C93" s="584"/>
      <c r="D93" s="584"/>
      <c r="E93" s="874"/>
      <c r="F93" s="874"/>
      <c r="G93" s="584"/>
      <c r="H93" s="874"/>
      <c r="I93" s="584"/>
      <c r="J93" s="2423"/>
      <c r="K93" s="2179"/>
      <c r="L93" s="2179"/>
      <c r="M93" s="2179"/>
      <c r="N93" s="702"/>
      <c r="W93" s="709"/>
      <c r="X93" s="709"/>
      <c r="Y93" s="709"/>
      <c r="Z93" s="709"/>
      <c r="AA93" s="709"/>
      <c r="AB93" s="709"/>
      <c r="AC93" s="678"/>
      <c r="AD93" s="709"/>
      <c r="AE93" s="678"/>
      <c r="AF93" s="678"/>
      <c r="AG93" s="678"/>
    </row>
    <row r="94" spans="1:34" s="676" customFormat="1" ht="17.100000000000001" customHeight="1">
      <c r="A94" s="530"/>
      <c r="B94" s="574"/>
      <c r="C94" s="872" t="s">
        <v>380</v>
      </c>
      <c r="D94" s="872" t="s">
        <v>381</v>
      </c>
      <c r="E94" s="875"/>
      <c r="F94" s="875"/>
      <c r="G94" s="872" t="s">
        <v>384</v>
      </c>
      <c r="H94" s="875"/>
      <c r="I94" s="872" t="s">
        <v>504</v>
      </c>
      <c r="J94" s="2423"/>
      <c r="K94" s="2179"/>
      <c r="L94" s="2179"/>
      <c r="M94" s="2179"/>
      <c r="N94" s="702"/>
      <c r="W94" s="709"/>
      <c r="X94" s="709"/>
      <c r="Y94" s="709"/>
      <c r="Z94" s="709"/>
      <c r="AA94" s="709"/>
      <c r="AB94" s="709"/>
      <c r="AC94" s="678"/>
      <c r="AD94" s="709"/>
      <c r="AE94" s="678"/>
      <c r="AF94" s="678"/>
      <c r="AG94" s="678"/>
    </row>
    <row r="95" spans="1:34" s="676" customFormat="1" ht="17.100000000000001" customHeight="1">
      <c r="A95" s="530"/>
      <c r="B95" s="574"/>
      <c r="C95" s="584"/>
      <c r="D95" s="584"/>
      <c r="E95" s="876"/>
      <c r="F95" s="876"/>
      <c r="G95" s="584"/>
      <c r="H95" s="876"/>
      <c r="I95" s="584"/>
      <c r="J95" s="2179" t="s">
        <v>379</v>
      </c>
      <c r="K95" s="2179"/>
      <c r="L95" s="2179"/>
      <c r="M95" s="2179"/>
      <c r="N95" s="702"/>
      <c r="W95" s="709"/>
      <c r="X95" s="709"/>
      <c r="Y95" s="709"/>
      <c r="Z95" s="709"/>
      <c r="AA95" s="709"/>
      <c r="AB95" s="709"/>
      <c r="AC95" s="678"/>
      <c r="AD95" s="709"/>
      <c r="AE95" s="678"/>
      <c r="AF95" s="678"/>
      <c r="AG95" s="678"/>
    </row>
    <row r="96" spans="1:34" s="676" customFormat="1" ht="24.75" customHeight="1">
      <c r="A96" s="530"/>
      <c r="B96" s="574"/>
      <c r="C96" s="574"/>
      <c r="D96" s="574"/>
      <c r="E96" s="574"/>
      <c r="F96" s="574"/>
      <c r="G96" s="574"/>
      <c r="H96" s="574"/>
      <c r="I96" s="575"/>
      <c r="J96" s="2179"/>
      <c r="K96" s="2179"/>
      <c r="L96" s="2179"/>
      <c r="M96" s="2179"/>
      <c r="N96" s="702"/>
      <c r="W96" s="709"/>
      <c r="X96" s="709"/>
      <c r="Y96" s="709"/>
      <c r="Z96" s="709"/>
      <c r="AA96" s="709"/>
      <c r="AB96" s="709"/>
      <c r="AC96" s="678"/>
      <c r="AD96" s="709"/>
      <c r="AE96" s="678"/>
      <c r="AF96" s="678"/>
      <c r="AG96" s="678"/>
    </row>
    <row r="97" spans="1:33" s="676" customFormat="1" ht="5.0999999999999996" customHeight="1">
      <c r="A97" s="530"/>
      <c r="B97" s="574"/>
      <c r="C97" s="574"/>
      <c r="D97" s="574"/>
      <c r="E97" s="574"/>
      <c r="F97" s="574"/>
      <c r="G97" s="574"/>
      <c r="H97" s="574"/>
      <c r="I97" s="575"/>
      <c r="J97" s="877"/>
      <c r="K97" s="877"/>
      <c r="L97" s="877"/>
      <c r="M97" s="877"/>
      <c r="N97" s="702"/>
      <c r="W97" s="709"/>
      <c r="X97" s="709"/>
      <c r="Y97" s="709"/>
      <c r="Z97" s="709"/>
      <c r="AA97" s="709"/>
      <c r="AB97" s="709"/>
      <c r="AC97" s="678"/>
      <c r="AD97" s="709"/>
      <c r="AE97" s="678"/>
      <c r="AF97" s="678"/>
      <c r="AG97" s="678"/>
    </row>
    <row r="98" spans="1:33" s="676" customFormat="1">
      <c r="A98" s="530"/>
      <c r="B98" s="574"/>
      <c r="C98" s="2429" t="s">
        <v>1018</v>
      </c>
      <c r="D98" s="2429"/>
      <c r="E98" s="2429"/>
      <c r="F98" s="2429"/>
      <c r="G98" s="2429"/>
      <c r="H98" s="2429"/>
      <c r="I98" s="2429"/>
      <c r="J98" s="2429"/>
      <c r="K98" s="2429"/>
      <c r="L98" s="748"/>
      <c r="M98" s="748"/>
      <c r="N98" s="702"/>
      <c r="W98" s="709"/>
      <c r="X98" s="709"/>
      <c r="Y98" s="709"/>
      <c r="Z98" s="709"/>
      <c r="AA98" s="709"/>
      <c r="AB98" s="709"/>
      <c r="AC98" s="678"/>
      <c r="AD98" s="709"/>
      <c r="AE98" s="678"/>
      <c r="AF98" s="678"/>
      <c r="AG98" s="678"/>
    </row>
    <row r="99" spans="1:33" s="676" customFormat="1" ht="17.100000000000001" customHeight="1">
      <c r="A99" s="530"/>
      <c r="B99" s="574"/>
      <c r="C99" s="878"/>
      <c r="D99" s="879"/>
      <c r="E99" s="576" t="s">
        <v>374</v>
      </c>
      <c r="F99" s="576" t="s">
        <v>375</v>
      </c>
      <c r="G99" s="880"/>
      <c r="H99" s="576" t="s">
        <v>377</v>
      </c>
      <c r="I99" s="881"/>
      <c r="J99" s="2423" t="s">
        <v>492</v>
      </c>
      <c r="K99" s="2179"/>
      <c r="L99" s="2179"/>
      <c r="M99" s="2179"/>
      <c r="N99" s="702"/>
      <c r="W99" s="709"/>
      <c r="X99" s="709"/>
      <c r="Y99" s="709"/>
      <c r="Z99" s="709"/>
      <c r="AA99" s="709"/>
      <c r="AB99" s="709"/>
      <c r="AC99" s="678"/>
      <c r="AD99" s="709"/>
      <c r="AE99" s="678"/>
      <c r="AF99" s="678"/>
      <c r="AG99" s="678"/>
    </row>
    <row r="100" spans="1:33" s="676" customFormat="1" ht="17.100000000000001" customHeight="1">
      <c r="A100" s="530"/>
      <c r="B100" s="574"/>
      <c r="C100" s="882"/>
      <c r="D100" s="883"/>
      <c r="E100" s="584"/>
      <c r="F100" s="584"/>
      <c r="G100" s="883"/>
      <c r="H100" s="584"/>
      <c r="I100" s="884"/>
      <c r="J100" s="2423"/>
      <c r="K100" s="2179"/>
      <c r="L100" s="2179"/>
      <c r="M100" s="2179"/>
      <c r="N100" s="702"/>
      <c r="W100" s="709"/>
      <c r="X100" s="709"/>
      <c r="Y100" s="709"/>
      <c r="Z100" s="709"/>
      <c r="AA100" s="709"/>
      <c r="AB100" s="709"/>
      <c r="AC100" s="678"/>
      <c r="AD100" s="709"/>
      <c r="AE100" s="678"/>
      <c r="AF100" s="678"/>
      <c r="AG100" s="678"/>
    </row>
    <row r="101" spans="1:33" s="676" customFormat="1" ht="17.100000000000001" customHeight="1">
      <c r="A101" s="530"/>
      <c r="B101" s="574"/>
      <c r="C101" s="882"/>
      <c r="D101" s="883"/>
      <c r="E101" s="872" t="s">
        <v>382</v>
      </c>
      <c r="F101" s="872" t="s">
        <v>383</v>
      </c>
      <c r="G101" s="885"/>
      <c r="H101" s="872" t="s">
        <v>385</v>
      </c>
      <c r="I101" s="884"/>
      <c r="J101" s="2423"/>
      <c r="K101" s="2179"/>
      <c r="L101" s="2179"/>
      <c r="M101" s="2179"/>
      <c r="N101" s="702"/>
      <c r="W101" s="709"/>
      <c r="X101" s="709"/>
      <c r="Y101" s="709"/>
      <c r="Z101" s="709"/>
      <c r="AA101" s="709"/>
      <c r="AB101" s="709"/>
      <c r="AC101" s="678"/>
      <c r="AD101" s="709"/>
      <c r="AE101" s="678"/>
      <c r="AF101" s="678"/>
      <c r="AG101" s="678"/>
    </row>
    <row r="102" spans="1:33" s="676" customFormat="1" ht="17.100000000000001" customHeight="1">
      <c r="A102" s="530"/>
      <c r="B102" s="574"/>
      <c r="C102" s="886"/>
      <c r="D102" s="887"/>
      <c r="E102" s="584"/>
      <c r="F102" s="584"/>
      <c r="G102" s="887"/>
      <c r="H102" s="584"/>
      <c r="I102" s="888"/>
      <c r="J102" s="2179" t="s">
        <v>493</v>
      </c>
      <c r="K102" s="2179"/>
      <c r="L102" s="2179"/>
      <c r="M102" s="2179"/>
      <c r="N102" s="702"/>
      <c r="W102" s="709"/>
      <c r="X102" s="709"/>
      <c r="Y102" s="709"/>
      <c r="Z102" s="709"/>
      <c r="AA102" s="709"/>
      <c r="AB102" s="709"/>
      <c r="AC102" s="678"/>
      <c r="AD102" s="709"/>
      <c r="AE102" s="678"/>
      <c r="AF102" s="678"/>
      <c r="AG102" s="678"/>
    </row>
    <row r="103" spans="1:33" s="676" customFormat="1" ht="26.25" customHeight="1">
      <c r="A103" s="530"/>
      <c r="B103" s="471"/>
      <c r="C103" s="471"/>
      <c r="D103" s="471"/>
      <c r="E103" s="471"/>
      <c r="F103" s="471"/>
      <c r="G103" s="471"/>
      <c r="H103" s="471"/>
      <c r="I103" s="575"/>
      <c r="J103" s="2179"/>
      <c r="K103" s="2179"/>
      <c r="L103" s="2179"/>
      <c r="M103" s="2179"/>
      <c r="N103" s="702"/>
      <c r="W103" s="709"/>
      <c r="X103" s="709"/>
      <c r="Y103" s="709"/>
      <c r="Z103" s="709"/>
      <c r="AA103" s="709"/>
      <c r="AB103" s="709"/>
      <c r="AC103" s="678"/>
      <c r="AD103" s="709"/>
      <c r="AE103" s="678"/>
      <c r="AF103" s="678"/>
      <c r="AG103" s="678"/>
    </row>
    <row r="104" spans="1:33" s="676" customFormat="1" ht="27.75" customHeight="1">
      <c r="A104" s="530"/>
      <c r="B104" s="2012" t="s">
        <v>1021</v>
      </c>
      <c r="C104" s="2012"/>
      <c r="D104" s="2012"/>
      <c r="E104" s="2012"/>
      <c r="F104" s="2012"/>
      <c r="G104" s="2012"/>
      <c r="H104" s="2012"/>
      <c r="I104" s="2012"/>
      <c r="J104" s="2012"/>
      <c r="K104" s="2012"/>
      <c r="L104" s="2012"/>
      <c r="M104" s="2012"/>
      <c r="N104" s="702"/>
      <c r="W104" s="709"/>
      <c r="X104" s="709"/>
      <c r="Y104" s="709"/>
      <c r="Z104" s="709"/>
      <c r="AA104" s="709"/>
      <c r="AB104" s="709"/>
      <c r="AC104" s="678"/>
      <c r="AD104" s="709"/>
      <c r="AE104" s="678"/>
      <c r="AF104" s="678"/>
      <c r="AG104" s="678"/>
    </row>
    <row r="105" spans="1:33" s="676" customFormat="1" ht="5.0999999999999996" customHeight="1">
      <c r="A105" s="530"/>
      <c r="B105" s="332"/>
      <c r="C105" s="332"/>
      <c r="D105" s="332"/>
      <c r="E105" s="332"/>
      <c r="F105" s="332"/>
      <c r="G105" s="332"/>
      <c r="H105" s="332"/>
      <c r="I105" s="332"/>
      <c r="J105" s="332"/>
      <c r="K105" s="332"/>
      <c r="L105" s="332"/>
      <c r="M105" s="332"/>
      <c r="N105" s="714"/>
      <c r="O105" s="1389"/>
      <c r="P105" s="1389"/>
      <c r="Q105" s="1389"/>
      <c r="R105" s="1389"/>
      <c r="S105" s="1389"/>
      <c r="T105" s="1389"/>
      <c r="U105" s="925"/>
      <c r="V105" s="1389"/>
      <c r="W105" s="1389"/>
      <c r="X105" s="1389"/>
      <c r="Y105" s="1389"/>
      <c r="Z105" s="709"/>
      <c r="AA105" s="709"/>
      <c r="AB105" s="709"/>
      <c r="AC105" s="678"/>
      <c r="AD105" s="709"/>
      <c r="AE105" s="678"/>
      <c r="AF105" s="678"/>
      <c r="AG105" s="678"/>
    </row>
    <row r="106" spans="1:33" s="676" customFormat="1" ht="24.75" customHeight="1">
      <c r="A106" s="530"/>
      <c r="B106" s="2424" t="s">
        <v>1205</v>
      </c>
      <c r="C106" s="2424"/>
      <c r="D106" s="2424"/>
      <c r="E106" s="2424"/>
      <c r="F106" s="2424"/>
      <c r="G106" s="2424"/>
      <c r="H106" s="2424"/>
      <c r="I106" s="2424"/>
      <c r="J106" s="2424"/>
      <c r="K106" s="2424"/>
      <c r="L106" s="2424"/>
      <c r="M106" s="2424"/>
      <c r="N106" s="714"/>
      <c r="O106" s="1389"/>
      <c r="P106" s="1389"/>
      <c r="Q106" s="1389"/>
      <c r="R106" s="1389"/>
      <c r="S106" s="1389"/>
      <c r="T106" s="1389"/>
      <c r="U106" s="925"/>
      <c r="V106" s="1389"/>
      <c r="W106" s="1389"/>
      <c r="X106" s="1389"/>
      <c r="Y106" s="1389"/>
      <c r="Z106" s="709"/>
      <c r="AA106" s="709"/>
      <c r="AB106" s="709"/>
      <c r="AC106" s="678"/>
      <c r="AD106" s="709"/>
      <c r="AE106" s="678"/>
      <c r="AF106" s="678"/>
      <c r="AG106" s="678"/>
    </row>
    <row r="107" spans="1:33" s="676" customFormat="1" ht="25.5" customHeight="1">
      <c r="A107" s="700"/>
      <c r="B107" s="472" t="s">
        <v>341</v>
      </c>
      <c r="C107" s="444"/>
      <c r="D107" s="444"/>
      <c r="E107" s="444"/>
      <c r="F107" s="444"/>
      <c r="G107" s="316"/>
      <c r="H107" s="316"/>
      <c r="I107" s="316"/>
      <c r="J107" s="329"/>
      <c r="K107" s="329"/>
      <c r="L107" s="316"/>
      <c r="M107" s="316"/>
      <c r="N107" s="849"/>
      <c r="O107" s="696"/>
      <c r="P107" s="696"/>
      <c r="Q107" s="696"/>
      <c r="R107" s="696"/>
      <c r="S107" s="696"/>
      <c r="T107" s="696"/>
      <c r="U107" s="949"/>
      <c r="V107" s="696"/>
      <c r="W107" s="696"/>
      <c r="X107" s="696"/>
      <c r="Y107" s="696"/>
      <c r="Z107" s="696"/>
      <c r="AA107" s="693"/>
      <c r="AB107" s="693"/>
    </row>
    <row r="108" spans="1:33" s="676" customFormat="1" ht="15" customHeight="1">
      <c r="A108" s="702"/>
      <c r="B108" s="1920" t="s">
        <v>6</v>
      </c>
      <c r="C108" s="2253" t="s">
        <v>898</v>
      </c>
      <c r="D108" s="2254"/>
      <c r="E108" s="2254"/>
      <c r="F108" s="2254"/>
      <c r="G108" s="2254"/>
      <c r="H108" s="2254"/>
      <c r="I108" s="2255"/>
      <c r="J108" s="709"/>
      <c r="K108" s="709"/>
      <c r="L108" s="678"/>
      <c r="M108" s="678"/>
      <c r="N108" s="759"/>
      <c r="O108" s="695"/>
      <c r="P108" s="695"/>
      <c r="Q108" s="695"/>
      <c r="R108" s="695"/>
      <c r="S108" s="695"/>
      <c r="T108" s="695"/>
      <c r="U108" s="950"/>
      <c r="V108" s="695"/>
      <c r="W108" s="695"/>
      <c r="X108" s="695"/>
      <c r="Y108" s="695"/>
      <c r="Z108" s="695"/>
      <c r="AA108" s="693"/>
      <c r="AB108" s="693"/>
    </row>
    <row r="109" spans="1:33" s="676" customFormat="1" ht="15" customHeight="1">
      <c r="A109" s="702"/>
      <c r="B109" s="2011"/>
      <c r="C109" s="146">
        <v>1</v>
      </c>
      <c r="D109" s="146">
        <v>2</v>
      </c>
      <c r="E109" s="146">
        <v>3</v>
      </c>
      <c r="F109" s="146">
        <v>4</v>
      </c>
      <c r="G109" s="146">
        <v>5</v>
      </c>
      <c r="H109" s="146">
        <v>6</v>
      </c>
      <c r="I109" s="146">
        <v>7</v>
      </c>
      <c r="J109" s="709"/>
      <c r="K109" s="709"/>
      <c r="L109" s="678"/>
      <c r="M109" s="678"/>
      <c r="N109" s="849"/>
      <c r="O109" s="1382"/>
      <c r="P109" s="1382"/>
      <c r="Q109" s="1382"/>
      <c r="R109" s="1382"/>
      <c r="S109" s="1382"/>
      <c r="T109" s="1382"/>
      <c r="U109" s="950"/>
      <c r="V109" s="1382"/>
      <c r="W109" s="1382"/>
      <c r="X109" s="1382"/>
      <c r="Y109" s="1382"/>
      <c r="Z109" s="1382"/>
      <c r="AA109" s="693"/>
      <c r="AB109" s="693"/>
    </row>
    <row r="110" spans="1:33" s="676" customFormat="1" ht="15" customHeight="1">
      <c r="A110" s="702"/>
      <c r="B110" s="1921"/>
      <c r="C110" s="1336" t="s">
        <v>145</v>
      </c>
      <c r="D110" s="1336" t="s">
        <v>505</v>
      </c>
      <c r="E110" s="1336" t="s">
        <v>506</v>
      </c>
      <c r="F110" s="1336" t="s">
        <v>506</v>
      </c>
      <c r="G110" s="1336" t="s">
        <v>507</v>
      </c>
      <c r="H110" s="1336" t="s">
        <v>508</v>
      </c>
      <c r="I110" s="1336" t="s">
        <v>509</v>
      </c>
      <c r="J110" s="709"/>
      <c r="K110" s="709"/>
      <c r="L110" s="678"/>
      <c r="M110" s="678"/>
      <c r="N110" s="849"/>
      <c r="O110" s="1382"/>
      <c r="P110" s="1382"/>
      <c r="Q110" s="1382"/>
      <c r="R110" s="1382"/>
      <c r="S110" s="1382"/>
      <c r="T110" s="1382"/>
      <c r="U110" s="950"/>
      <c r="V110" s="1382"/>
      <c r="W110" s="1382"/>
      <c r="X110" s="1382"/>
      <c r="Y110" s="1382"/>
      <c r="Z110" s="1382"/>
      <c r="AA110" s="693"/>
      <c r="AB110" s="693"/>
    </row>
    <row r="111" spans="1:33" s="676" customFormat="1" ht="15" customHeight="1">
      <c r="A111" s="702"/>
      <c r="B111" s="477" t="str">
        <f>IF('Bendras vertinimas'!$B$20="","",'Bendras vertinimas'!$B$20)</f>
        <v>Tiekėjas 1</v>
      </c>
      <c r="C111" s="224"/>
      <c r="D111" s="224"/>
      <c r="E111" s="224"/>
      <c r="F111" s="224"/>
      <c r="G111" s="224"/>
      <c r="H111" s="224"/>
      <c r="I111" s="224"/>
      <c r="J111" s="709"/>
      <c r="K111" s="709"/>
      <c r="L111" s="678"/>
      <c r="M111" s="678"/>
      <c r="N111" s="849"/>
      <c r="O111" s="1382"/>
      <c r="P111" s="1382"/>
      <c r="Q111" s="1382"/>
      <c r="R111" s="1382"/>
      <c r="S111" s="1382"/>
      <c r="T111" s="1382"/>
      <c r="U111" s="307">
        <f t="shared" ref="U111:U130" si="2">IF(C111="",0,IF(OR(C111&lt;C$93),1,0))</f>
        <v>0</v>
      </c>
      <c r="V111" s="307">
        <f t="shared" ref="V111:V130" si="3">IF(D111="",0,IF(OR(D111&lt;D$93),1,0))</f>
        <v>0</v>
      </c>
      <c r="W111" s="452">
        <f t="shared" ref="W111:W130" si="4">IF(E111="",0,IF(OR(E111&gt;E$102),1,0))</f>
        <v>0</v>
      </c>
      <c r="X111" s="452">
        <f t="shared" ref="X111:X130" si="5">IF(F111="",0,IF(OR(F111&gt;F$102),1,0))</f>
        <v>0</v>
      </c>
      <c r="Y111" s="307">
        <f t="shared" ref="Y111:Y130" si="6">IF(G111="",0,IF(OR(G111&lt;G$93),1,0))</f>
        <v>0</v>
      </c>
      <c r="Z111" s="452">
        <f t="shared" ref="Z111:Z130" si="7">IF(H111="",0,IF(OR(H111&gt;H$102),1,0))</f>
        <v>0</v>
      </c>
      <c r="AA111" s="307">
        <f t="shared" ref="AA111:AA130" si="8">IF(I111="",0,IF(OR(I111&lt;I$93),1,0))</f>
        <v>0</v>
      </c>
    </row>
    <row r="112" spans="1:33" s="676" customFormat="1" ht="15" customHeight="1">
      <c r="A112" s="702"/>
      <c r="B112" s="477" t="str">
        <f>IF('Bendras vertinimas'!$B$21="","",'Bendras vertinimas'!$B$21)</f>
        <v>Tiekėjas 2</v>
      </c>
      <c r="C112" s="224"/>
      <c r="D112" s="224"/>
      <c r="E112" s="224"/>
      <c r="F112" s="224"/>
      <c r="G112" s="224"/>
      <c r="H112" s="224"/>
      <c r="I112" s="224"/>
      <c r="J112" s="709"/>
      <c r="K112" s="709"/>
      <c r="L112" s="678"/>
      <c r="M112" s="678"/>
      <c r="N112" s="759"/>
      <c r="O112" s="695"/>
      <c r="P112" s="695"/>
      <c r="Q112" s="695"/>
      <c r="R112" s="695"/>
      <c r="S112" s="695"/>
      <c r="T112" s="695"/>
      <c r="U112" s="307">
        <f t="shared" si="2"/>
        <v>0</v>
      </c>
      <c r="V112" s="307">
        <f t="shared" si="3"/>
        <v>0</v>
      </c>
      <c r="W112" s="452">
        <f t="shared" si="4"/>
        <v>0</v>
      </c>
      <c r="X112" s="452">
        <f t="shared" si="5"/>
        <v>0</v>
      </c>
      <c r="Y112" s="307">
        <f t="shared" si="6"/>
        <v>0</v>
      </c>
      <c r="Z112" s="452">
        <f t="shared" si="7"/>
        <v>0</v>
      </c>
      <c r="AA112" s="307">
        <f t="shared" si="8"/>
        <v>0</v>
      </c>
    </row>
    <row r="113" spans="1:27" s="676" customFormat="1" ht="15" customHeight="1">
      <c r="A113" s="702"/>
      <c r="B113" s="477" t="str">
        <f>IF('Bendras vertinimas'!$B$22="","",'Bendras vertinimas'!$B$22)</f>
        <v>Tiekėjas 3</v>
      </c>
      <c r="C113" s="224"/>
      <c r="D113" s="224"/>
      <c r="E113" s="224"/>
      <c r="F113" s="224"/>
      <c r="G113" s="224"/>
      <c r="H113" s="224"/>
      <c r="I113" s="224"/>
      <c r="J113" s="709"/>
      <c r="K113" s="709"/>
      <c r="L113" s="678"/>
      <c r="M113" s="678"/>
      <c r="N113" s="849"/>
      <c r="O113" s="1382"/>
      <c r="P113" s="1382"/>
      <c r="Q113" s="1382"/>
      <c r="R113" s="1382"/>
      <c r="S113" s="1382"/>
      <c r="T113" s="1382"/>
      <c r="U113" s="307">
        <f t="shared" si="2"/>
        <v>0</v>
      </c>
      <c r="V113" s="307">
        <f t="shared" si="3"/>
        <v>0</v>
      </c>
      <c r="W113" s="452">
        <f t="shared" si="4"/>
        <v>0</v>
      </c>
      <c r="X113" s="452">
        <f t="shared" si="5"/>
        <v>0</v>
      </c>
      <c r="Y113" s="307">
        <f t="shared" si="6"/>
        <v>0</v>
      </c>
      <c r="Z113" s="452">
        <f t="shared" si="7"/>
        <v>0</v>
      </c>
      <c r="AA113" s="307">
        <f t="shared" si="8"/>
        <v>0</v>
      </c>
    </row>
    <row r="114" spans="1:27" s="676" customFormat="1" ht="15" customHeight="1">
      <c r="A114" s="702"/>
      <c r="B114" s="477" t="str">
        <f>IF('Bendras vertinimas'!$B$23="","",'Bendras vertinimas'!$B$23)</f>
        <v>Tiekėjas 4</v>
      </c>
      <c r="C114" s="224"/>
      <c r="D114" s="224"/>
      <c r="E114" s="224"/>
      <c r="F114" s="224"/>
      <c r="G114" s="224"/>
      <c r="H114" s="224"/>
      <c r="I114" s="224"/>
      <c r="J114" s="709"/>
      <c r="K114" s="709"/>
      <c r="L114" s="678"/>
      <c r="M114" s="678"/>
      <c r="N114" s="849"/>
      <c r="O114" s="1382"/>
      <c r="P114" s="1382"/>
      <c r="Q114" s="1382"/>
      <c r="R114" s="1382"/>
      <c r="S114" s="1382"/>
      <c r="T114" s="1382"/>
      <c r="U114" s="307">
        <f t="shared" si="2"/>
        <v>0</v>
      </c>
      <c r="V114" s="307">
        <f t="shared" si="3"/>
        <v>0</v>
      </c>
      <c r="W114" s="452">
        <f t="shared" si="4"/>
        <v>0</v>
      </c>
      <c r="X114" s="452">
        <f t="shared" si="5"/>
        <v>0</v>
      </c>
      <c r="Y114" s="307">
        <f t="shared" si="6"/>
        <v>0</v>
      </c>
      <c r="Z114" s="452">
        <f t="shared" si="7"/>
        <v>0</v>
      </c>
      <c r="AA114" s="307">
        <f t="shared" si="8"/>
        <v>0</v>
      </c>
    </row>
    <row r="115" spans="1:27" s="676" customFormat="1" ht="15" customHeight="1">
      <c r="A115" s="702"/>
      <c r="B115" s="477" t="str">
        <f>IF('Bendras vertinimas'!$B$24="","",'Bendras vertinimas'!$B$24)</f>
        <v>Tiekėjas 5</v>
      </c>
      <c r="C115" s="224"/>
      <c r="D115" s="224"/>
      <c r="E115" s="224"/>
      <c r="F115" s="224"/>
      <c r="G115" s="224"/>
      <c r="H115" s="224"/>
      <c r="I115" s="224"/>
      <c r="J115" s="709"/>
      <c r="K115" s="709"/>
      <c r="L115" s="678"/>
      <c r="M115" s="678"/>
      <c r="N115" s="849"/>
      <c r="O115" s="1382"/>
      <c r="P115" s="1382"/>
      <c r="Q115" s="1382"/>
      <c r="R115" s="1382"/>
      <c r="S115" s="1382"/>
      <c r="T115" s="1382"/>
      <c r="U115" s="307">
        <f t="shared" si="2"/>
        <v>0</v>
      </c>
      <c r="V115" s="307">
        <f t="shared" si="3"/>
        <v>0</v>
      </c>
      <c r="W115" s="452">
        <f t="shared" si="4"/>
        <v>0</v>
      </c>
      <c r="X115" s="452">
        <f t="shared" si="5"/>
        <v>0</v>
      </c>
      <c r="Y115" s="307">
        <f t="shared" si="6"/>
        <v>0</v>
      </c>
      <c r="Z115" s="452">
        <f t="shared" si="7"/>
        <v>0</v>
      </c>
      <c r="AA115" s="307">
        <f t="shared" si="8"/>
        <v>0</v>
      </c>
    </row>
    <row r="116" spans="1:27" s="676" customFormat="1" ht="15" customHeight="1">
      <c r="A116" s="702"/>
      <c r="B116" s="477" t="str">
        <f>IF('Bendras vertinimas'!$B$25="","",'Bendras vertinimas'!$B$25)</f>
        <v>Tiekėjas 6</v>
      </c>
      <c r="C116" s="224"/>
      <c r="D116" s="224"/>
      <c r="E116" s="224"/>
      <c r="F116" s="224"/>
      <c r="G116" s="224"/>
      <c r="H116" s="224"/>
      <c r="I116" s="224"/>
      <c r="J116" s="709"/>
      <c r="K116" s="709"/>
      <c r="L116" s="678"/>
      <c r="M116" s="678"/>
      <c r="N116" s="849"/>
      <c r="O116" s="1382"/>
      <c r="P116" s="1382"/>
      <c r="Q116" s="1382"/>
      <c r="R116" s="1382"/>
      <c r="S116" s="1382"/>
      <c r="T116" s="1382"/>
      <c r="U116" s="307">
        <f t="shared" si="2"/>
        <v>0</v>
      </c>
      <c r="V116" s="307">
        <f t="shared" si="3"/>
        <v>0</v>
      </c>
      <c r="W116" s="452">
        <f t="shared" si="4"/>
        <v>0</v>
      </c>
      <c r="X116" s="452">
        <f t="shared" si="5"/>
        <v>0</v>
      </c>
      <c r="Y116" s="307">
        <f t="shared" si="6"/>
        <v>0</v>
      </c>
      <c r="Z116" s="452">
        <f t="shared" si="7"/>
        <v>0</v>
      </c>
      <c r="AA116" s="307">
        <f t="shared" si="8"/>
        <v>0</v>
      </c>
    </row>
    <row r="117" spans="1:27" s="676" customFormat="1" ht="15" customHeight="1">
      <c r="A117" s="702"/>
      <c r="B117" s="477" t="str">
        <f>IF('Bendras vertinimas'!$B$26="","",'Bendras vertinimas'!$B$26)</f>
        <v>Tiekėjas 7</v>
      </c>
      <c r="C117" s="224"/>
      <c r="D117" s="224"/>
      <c r="E117" s="224"/>
      <c r="F117" s="224"/>
      <c r="G117" s="224"/>
      <c r="H117" s="224"/>
      <c r="I117" s="224"/>
      <c r="J117" s="709"/>
      <c r="K117" s="709"/>
      <c r="L117" s="678"/>
      <c r="M117" s="678"/>
      <c r="N117" s="759"/>
      <c r="O117" s="695"/>
      <c r="P117" s="695"/>
      <c r="Q117" s="695"/>
      <c r="R117" s="695"/>
      <c r="S117" s="695"/>
      <c r="T117" s="695"/>
      <c r="U117" s="307">
        <f t="shared" si="2"/>
        <v>0</v>
      </c>
      <c r="V117" s="307">
        <f t="shared" si="3"/>
        <v>0</v>
      </c>
      <c r="W117" s="452">
        <f t="shared" si="4"/>
        <v>0</v>
      </c>
      <c r="X117" s="452">
        <f t="shared" si="5"/>
        <v>0</v>
      </c>
      <c r="Y117" s="307">
        <f t="shared" si="6"/>
        <v>0</v>
      </c>
      <c r="Z117" s="452">
        <f t="shared" si="7"/>
        <v>0</v>
      </c>
      <c r="AA117" s="307">
        <f t="shared" si="8"/>
        <v>0</v>
      </c>
    </row>
    <row r="118" spans="1:27" s="676" customFormat="1" ht="15" customHeight="1">
      <c r="A118" s="702"/>
      <c r="B118" s="477" t="str">
        <f>IF('Bendras vertinimas'!$B$27="","",'Bendras vertinimas'!$B$27)</f>
        <v>Tiekėjas 8</v>
      </c>
      <c r="C118" s="224"/>
      <c r="D118" s="224"/>
      <c r="E118" s="224"/>
      <c r="F118" s="224"/>
      <c r="G118" s="224"/>
      <c r="H118" s="224"/>
      <c r="I118" s="224"/>
      <c r="J118" s="709"/>
      <c r="K118" s="709"/>
      <c r="L118" s="678"/>
      <c r="M118" s="678"/>
      <c r="N118" s="849"/>
      <c r="O118" s="1382"/>
      <c r="P118" s="1382"/>
      <c r="Q118" s="1382"/>
      <c r="R118" s="1382"/>
      <c r="S118" s="1382"/>
      <c r="T118" s="1382"/>
      <c r="U118" s="307">
        <f t="shared" si="2"/>
        <v>0</v>
      </c>
      <c r="V118" s="307">
        <f t="shared" si="3"/>
        <v>0</v>
      </c>
      <c r="W118" s="452">
        <f t="shared" si="4"/>
        <v>0</v>
      </c>
      <c r="X118" s="452">
        <f t="shared" si="5"/>
        <v>0</v>
      </c>
      <c r="Y118" s="307">
        <f t="shared" si="6"/>
        <v>0</v>
      </c>
      <c r="Z118" s="452">
        <f t="shared" si="7"/>
        <v>0</v>
      </c>
      <c r="AA118" s="307">
        <f t="shared" si="8"/>
        <v>0</v>
      </c>
    </row>
    <row r="119" spans="1:27" s="676" customFormat="1" ht="15" customHeight="1">
      <c r="A119" s="702"/>
      <c r="B119" s="477" t="str">
        <f>IF('Bendras vertinimas'!$B$28="","",'Bendras vertinimas'!$B$28)</f>
        <v>Tiekėjas 9</v>
      </c>
      <c r="C119" s="224"/>
      <c r="D119" s="224"/>
      <c r="E119" s="224"/>
      <c r="F119" s="224"/>
      <c r="G119" s="224"/>
      <c r="H119" s="224"/>
      <c r="I119" s="224"/>
      <c r="J119" s="709"/>
      <c r="K119" s="709"/>
      <c r="L119" s="678"/>
      <c r="M119" s="678"/>
      <c r="N119" s="849"/>
      <c r="O119" s="1382"/>
      <c r="P119" s="1382"/>
      <c r="Q119" s="1382"/>
      <c r="R119" s="1382"/>
      <c r="S119" s="1382"/>
      <c r="T119" s="1382"/>
      <c r="U119" s="307">
        <f t="shared" si="2"/>
        <v>0</v>
      </c>
      <c r="V119" s="307">
        <f t="shared" si="3"/>
        <v>0</v>
      </c>
      <c r="W119" s="452">
        <f t="shared" si="4"/>
        <v>0</v>
      </c>
      <c r="X119" s="452">
        <f t="shared" si="5"/>
        <v>0</v>
      </c>
      <c r="Y119" s="307">
        <f t="shared" si="6"/>
        <v>0</v>
      </c>
      <c r="Z119" s="452">
        <f t="shared" si="7"/>
        <v>0</v>
      </c>
      <c r="AA119" s="307">
        <f t="shared" si="8"/>
        <v>0</v>
      </c>
    </row>
    <row r="120" spans="1:27" s="676" customFormat="1" ht="15" customHeight="1">
      <c r="A120" s="702"/>
      <c r="B120" s="477" t="str">
        <f>IF('Bendras vertinimas'!$B$29="","",'Bendras vertinimas'!$B$29)</f>
        <v>Tiekėjas 10</v>
      </c>
      <c r="C120" s="224"/>
      <c r="D120" s="224"/>
      <c r="E120" s="224"/>
      <c r="F120" s="224"/>
      <c r="G120" s="224"/>
      <c r="H120" s="224"/>
      <c r="I120" s="224"/>
      <c r="J120" s="709"/>
      <c r="K120" s="709"/>
      <c r="L120" s="678"/>
      <c r="M120" s="678"/>
      <c r="N120" s="849"/>
      <c r="O120" s="1382"/>
      <c r="P120" s="1382"/>
      <c r="Q120" s="1382"/>
      <c r="R120" s="1382"/>
      <c r="S120" s="1382"/>
      <c r="T120" s="1382"/>
      <c r="U120" s="307">
        <f t="shared" si="2"/>
        <v>0</v>
      </c>
      <c r="V120" s="307">
        <f t="shared" si="3"/>
        <v>0</v>
      </c>
      <c r="W120" s="452">
        <f t="shared" si="4"/>
        <v>0</v>
      </c>
      <c r="X120" s="452">
        <f t="shared" si="5"/>
        <v>0</v>
      </c>
      <c r="Y120" s="307">
        <f t="shared" si="6"/>
        <v>0</v>
      </c>
      <c r="Z120" s="452">
        <f t="shared" si="7"/>
        <v>0</v>
      </c>
      <c r="AA120" s="307">
        <f t="shared" si="8"/>
        <v>0</v>
      </c>
    </row>
    <row r="121" spans="1:27" s="676" customFormat="1" ht="15" customHeight="1">
      <c r="A121" s="702"/>
      <c r="B121" s="477" t="str">
        <f>IF('Bendras vertinimas'!$B$30="","",'Bendras vertinimas'!$B$30)</f>
        <v>Tiekėjas 11</v>
      </c>
      <c r="C121" s="224"/>
      <c r="D121" s="224"/>
      <c r="E121" s="224"/>
      <c r="F121" s="224"/>
      <c r="G121" s="224"/>
      <c r="H121" s="224"/>
      <c r="I121" s="224"/>
      <c r="J121" s="709"/>
      <c r="K121" s="709"/>
      <c r="L121" s="678"/>
      <c r="M121" s="678"/>
      <c r="N121" s="702"/>
      <c r="U121" s="307">
        <f t="shared" si="2"/>
        <v>0</v>
      </c>
      <c r="V121" s="307">
        <f t="shared" si="3"/>
        <v>0</v>
      </c>
      <c r="W121" s="452">
        <f t="shared" si="4"/>
        <v>0</v>
      </c>
      <c r="X121" s="452">
        <f t="shared" si="5"/>
        <v>0</v>
      </c>
      <c r="Y121" s="307">
        <f t="shared" si="6"/>
        <v>0</v>
      </c>
      <c r="Z121" s="452">
        <f t="shared" si="7"/>
        <v>0</v>
      </c>
      <c r="AA121" s="307">
        <f t="shared" si="8"/>
        <v>0</v>
      </c>
    </row>
    <row r="122" spans="1:27" s="676" customFormat="1" ht="15" customHeight="1">
      <c r="A122" s="702"/>
      <c r="B122" s="477" t="str">
        <f>IF('Bendras vertinimas'!$B$31="","",'Bendras vertinimas'!$B$31)</f>
        <v>Tiekėjas 12</v>
      </c>
      <c r="C122" s="224"/>
      <c r="D122" s="224"/>
      <c r="E122" s="224"/>
      <c r="F122" s="224"/>
      <c r="G122" s="224"/>
      <c r="H122" s="224"/>
      <c r="I122" s="224"/>
      <c r="J122" s="709"/>
      <c r="K122" s="709"/>
      <c r="L122" s="678"/>
      <c r="M122" s="678"/>
      <c r="N122" s="849"/>
      <c r="O122" s="1382"/>
      <c r="P122" s="1382"/>
      <c r="Q122" s="1382"/>
      <c r="R122" s="1382"/>
      <c r="S122" s="1382"/>
      <c r="T122" s="1382"/>
      <c r="U122" s="307">
        <f t="shared" si="2"/>
        <v>0</v>
      </c>
      <c r="V122" s="307">
        <f t="shared" si="3"/>
        <v>0</v>
      </c>
      <c r="W122" s="452">
        <f t="shared" si="4"/>
        <v>0</v>
      </c>
      <c r="X122" s="452">
        <f t="shared" si="5"/>
        <v>0</v>
      </c>
      <c r="Y122" s="307">
        <f t="shared" si="6"/>
        <v>0</v>
      </c>
      <c r="Z122" s="452">
        <f t="shared" si="7"/>
        <v>0</v>
      </c>
      <c r="AA122" s="307">
        <f t="shared" si="8"/>
        <v>0</v>
      </c>
    </row>
    <row r="123" spans="1:27" s="676" customFormat="1" ht="15" customHeight="1">
      <c r="A123" s="702"/>
      <c r="B123" s="477" t="str">
        <f>IF('Bendras vertinimas'!$B$32="","",'Bendras vertinimas'!$B$32)</f>
        <v>Tiekėjas 13</v>
      </c>
      <c r="C123" s="224"/>
      <c r="D123" s="224"/>
      <c r="E123" s="224"/>
      <c r="F123" s="224"/>
      <c r="G123" s="224"/>
      <c r="H123" s="224"/>
      <c r="I123" s="224"/>
      <c r="J123" s="709"/>
      <c r="K123" s="709"/>
      <c r="L123" s="678"/>
      <c r="M123" s="678"/>
      <c r="N123" s="849"/>
      <c r="O123" s="1382"/>
      <c r="P123" s="1382"/>
      <c r="Q123" s="1382"/>
      <c r="R123" s="1382"/>
      <c r="S123" s="1382"/>
      <c r="T123" s="1382"/>
      <c r="U123" s="307">
        <f t="shared" si="2"/>
        <v>0</v>
      </c>
      <c r="V123" s="307">
        <f t="shared" si="3"/>
        <v>0</v>
      </c>
      <c r="W123" s="452">
        <f t="shared" si="4"/>
        <v>0</v>
      </c>
      <c r="X123" s="452">
        <f t="shared" si="5"/>
        <v>0</v>
      </c>
      <c r="Y123" s="307">
        <f t="shared" si="6"/>
        <v>0</v>
      </c>
      <c r="Z123" s="452">
        <f t="shared" si="7"/>
        <v>0</v>
      </c>
      <c r="AA123" s="307">
        <f t="shared" si="8"/>
        <v>0</v>
      </c>
    </row>
    <row r="124" spans="1:27" s="676" customFormat="1" ht="15" customHeight="1">
      <c r="A124" s="702"/>
      <c r="B124" s="477" t="str">
        <f>IF('Bendras vertinimas'!$B$33="","",'Bendras vertinimas'!$B$33)</f>
        <v>Tiekėjas 14</v>
      </c>
      <c r="C124" s="224"/>
      <c r="D124" s="224"/>
      <c r="E124" s="224"/>
      <c r="F124" s="224"/>
      <c r="G124" s="224"/>
      <c r="H124" s="224"/>
      <c r="I124" s="224"/>
      <c r="J124" s="709"/>
      <c r="K124" s="709"/>
      <c r="L124" s="678"/>
      <c r="M124" s="678"/>
      <c r="N124" s="849"/>
      <c r="O124" s="1382"/>
      <c r="P124" s="1382"/>
      <c r="Q124" s="1382"/>
      <c r="R124" s="1382"/>
      <c r="S124" s="1382"/>
      <c r="T124" s="1382"/>
      <c r="U124" s="307">
        <f t="shared" si="2"/>
        <v>0</v>
      </c>
      <c r="V124" s="307">
        <f t="shared" si="3"/>
        <v>0</v>
      </c>
      <c r="W124" s="452">
        <f t="shared" si="4"/>
        <v>0</v>
      </c>
      <c r="X124" s="452">
        <f t="shared" si="5"/>
        <v>0</v>
      </c>
      <c r="Y124" s="307">
        <f t="shared" si="6"/>
        <v>0</v>
      </c>
      <c r="Z124" s="452">
        <f t="shared" si="7"/>
        <v>0</v>
      </c>
      <c r="AA124" s="307">
        <f t="shared" si="8"/>
        <v>0</v>
      </c>
    </row>
    <row r="125" spans="1:27" s="676" customFormat="1" ht="15" customHeight="1">
      <c r="A125" s="702"/>
      <c r="B125" s="477" t="str">
        <f>IF('Bendras vertinimas'!$B$34="","",'Bendras vertinimas'!$B$34)</f>
        <v>Tiekėjas 15</v>
      </c>
      <c r="C125" s="224"/>
      <c r="D125" s="224"/>
      <c r="E125" s="224"/>
      <c r="F125" s="224"/>
      <c r="G125" s="224"/>
      <c r="H125" s="224"/>
      <c r="I125" s="224"/>
      <c r="J125" s="709"/>
      <c r="K125" s="709"/>
      <c r="L125" s="678"/>
      <c r="M125" s="678"/>
      <c r="N125" s="849"/>
      <c r="O125" s="1382"/>
      <c r="P125" s="1382"/>
      <c r="Q125" s="1382"/>
      <c r="R125" s="1382"/>
      <c r="S125" s="1382"/>
      <c r="T125" s="1382"/>
      <c r="U125" s="307">
        <f t="shared" si="2"/>
        <v>0</v>
      </c>
      <c r="V125" s="307">
        <f t="shared" si="3"/>
        <v>0</v>
      </c>
      <c r="W125" s="452">
        <f t="shared" si="4"/>
        <v>0</v>
      </c>
      <c r="X125" s="452">
        <f t="shared" si="5"/>
        <v>0</v>
      </c>
      <c r="Y125" s="307">
        <f t="shared" si="6"/>
        <v>0</v>
      </c>
      <c r="Z125" s="452">
        <f t="shared" si="7"/>
        <v>0</v>
      </c>
      <c r="AA125" s="307">
        <f t="shared" si="8"/>
        <v>0</v>
      </c>
    </row>
    <row r="126" spans="1:27" s="676" customFormat="1" ht="15" customHeight="1">
      <c r="A126" s="702"/>
      <c r="B126" s="477" t="str">
        <f>IF('Bendras vertinimas'!$B$35="","",'Bendras vertinimas'!$B$35)</f>
        <v>Tiekėjas 16</v>
      </c>
      <c r="C126" s="224"/>
      <c r="D126" s="224"/>
      <c r="E126" s="224"/>
      <c r="F126" s="224"/>
      <c r="G126" s="224"/>
      <c r="H126" s="224"/>
      <c r="I126" s="224"/>
      <c r="J126" s="709"/>
      <c r="K126" s="709"/>
      <c r="L126" s="678"/>
      <c r="M126" s="678"/>
      <c r="N126" s="849"/>
      <c r="O126" s="1382"/>
      <c r="P126" s="1382"/>
      <c r="Q126" s="1382"/>
      <c r="R126" s="1382"/>
      <c r="S126" s="1382"/>
      <c r="T126" s="1382"/>
      <c r="U126" s="307">
        <f t="shared" si="2"/>
        <v>0</v>
      </c>
      <c r="V126" s="307">
        <f t="shared" si="3"/>
        <v>0</v>
      </c>
      <c r="W126" s="452">
        <f t="shared" si="4"/>
        <v>0</v>
      </c>
      <c r="X126" s="452">
        <f t="shared" si="5"/>
        <v>0</v>
      </c>
      <c r="Y126" s="307">
        <f t="shared" si="6"/>
        <v>0</v>
      </c>
      <c r="Z126" s="452">
        <f t="shared" si="7"/>
        <v>0</v>
      </c>
      <c r="AA126" s="307">
        <f t="shared" si="8"/>
        <v>0</v>
      </c>
    </row>
    <row r="127" spans="1:27" s="676" customFormat="1" ht="15" customHeight="1">
      <c r="A127" s="702"/>
      <c r="B127" s="477" t="str">
        <f>IF('Bendras vertinimas'!$B$36="","",'Bendras vertinimas'!$B$36)</f>
        <v>Tiekėjas 17</v>
      </c>
      <c r="C127" s="224"/>
      <c r="D127" s="224"/>
      <c r="E127" s="224"/>
      <c r="F127" s="224"/>
      <c r="G127" s="224"/>
      <c r="H127" s="224"/>
      <c r="I127" s="224"/>
      <c r="J127" s="709"/>
      <c r="K127" s="709"/>
      <c r="L127" s="678"/>
      <c r="M127" s="678"/>
      <c r="N127" s="849"/>
      <c r="O127" s="1382"/>
      <c r="P127" s="1382"/>
      <c r="Q127" s="1382"/>
      <c r="R127" s="1382"/>
      <c r="S127" s="1382"/>
      <c r="T127" s="1382"/>
      <c r="U127" s="307">
        <f t="shared" si="2"/>
        <v>0</v>
      </c>
      <c r="V127" s="307">
        <f t="shared" si="3"/>
        <v>0</v>
      </c>
      <c r="W127" s="452">
        <f t="shared" si="4"/>
        <v>0</v>
      </c>
      <c r="X127" s="452">
        <f t="shared" si="5"/>
        <v>0</v>
      </c>
      <c r="Y127" s="307">
        <f t="shared" si="6"/>
        <v>0</v>
      </c>
      <c r="Z127" s="452">
        <f t="shared" si="7"/>
        <v>0</v>
      </c>
      <c r="AA127" s="307">
        <f t="shared" si="8"/>
        <v>0</v>
      </c>
    </row>
    <row r="128" spans="1:27" s="676" customFormat="1" ht="15" customHeight="1">
      <c r="A128" s="702"/>
      <c r="B128" s="477" t="str">
        <f>IF('Bendras vertinimas'!$B$37="","",'Bendras vertinimas'!$B$37)</f>
        <v>Tiekėjas 18</v>
      </c>
      <c r="C128" s="224"/>
      <c r="D128" s="224"/>
      <c r="E128" s="224"/>
      <c r="F128" s="224"/>
      <c r="G128" s="224"/>
      <c r="H128" s="224"/>
      <c r="I128" s="224"/>
      <c r="J128" s="709"/>
      <c r="K128" s="709"/>
      <c r="L128" s="678"/>
      <c r="M128" s="678"/>
      <c r="N128" s="849"/>
      <c r="O128" s="1382"/>
      <c r="P128" s="1382"/>
      <c r="Q128" s="1382"/>
      <c r="R128" s="1382"/>
      <c r="S128" s="1382"/>
      <c r="T128" s="1382"/>
      <c r="U128" s="307">
        <f t="shared" si="2"/>
        <v>0</v>
      </c>
      <c r="V128" s="307">
        <f t="shared" si="3"/>
        <v>0</v>
      </c>
      <c r="W128" s="452">
        <f t="shared" si="4"/>
        <v>0</v>
      </c>
      <c r="X128" s="452">
        <f t="shared" si="5"/>
        <v>0</v>
      </c>
      <c r="Y128" s="307">
        <f t="shared" si="6"/>
        <v>0</v>
      </c>
      <c r="Z128" s="452">
        <f t="shared" si="7"/>
        <v>0</v>
      </c>
      <c r="AA128" s="307">
        <f t="shared" si="8"/>
        <v>0</v>
      </c>
    </row>
    <row r="129" spans="1:28" s="676" customFormat="1" ht="15" customHeight="1">
      <c r="A129" s="702"/>
      <c r="B129" s="477" t="str">
        <f>IF('Bendras vertinimas'!$B$38="","",'Bendras vertinimas'!$B$38)</f>
        <v>Tiekėjas 19</v>
      </c>
      <c r="C129" s="224"/>
      <c r="D129" s="224"/>
      <c r="E129" s="224"/>
      <c r="F129" s="224"/>
      <c r="G129" s="224"/>
      <c r="H129" s="224"/>
      <c r="I129" s="224"/>
      <c r="J129" s="709"/>
      <c r="K129" s="709"/>
      <c r="L129" s="678"/>
      <c r="M129" s="678"/>
      <c r="N129" s="849"/>
      <c r="O129" s="1382"/>
      <c r="P129" s="1382"/>
      <c r="Q129" s="1382"/>
      <c r="R129" s="1382"/>
      <c r="S129" s="1382"/>
      <c r="T129" s="1382"/>
      <c r="U129" s="307">
        <f t="shared" si="2"/>
        <v>0</v>
      </c>
      <c r="V129" s="307">
        <f t="shared" si="3"/>
        <v>0</v>
      </c>
      <c r="W129" s="452">
        <f t="shared" si="4"/>
        <v>0</v>
      </c>
      <c r="X129" s="452">
        <f t="shared" si="5"/>
        <v>0</v>
      </c>
      <c r="Y129" s="307">
        <f t="shared" si="6"/>
        <v>0</v>
      </c>
      <c r="Z129" s="452">
        <f t="shared" si="7"/>
        <v>0</v>
      </c>
      <c r="AA129" s="307">
        <f t="shared" si="8"/>
        <v>0</v>
      </c>
    </row>
    <row r="130" spans="1:28" s="676" customFormat="1" ht="15" customHeight="1">
      <c r="A130" s="702"/>
      <c r="B130" s="477" t="str">
        <f>IF('Bendras vertinimas'!$B$39="","",'Bendras vertinimas'!$B$39)</f>
        <v>Tiekėjas 20</v>
      </c>
      <c r="C130" s="224"/>
      <c r="D130" s="224"/>
      <c r="E130" s="224"/>
      <c r="F130" s="224"/>
      <c r="G130" s="224"/>
      <c r="H130" s="224"/>
      <c r="I130" s="224"/>
      <c r="J130" s="709"/>
      <c r="K130" s="709"/>
      <c r="L130" s="678"/>
      <c r="M130" s="678"/>
      <c r="N130" s="702"/>
      <c r="U130" s="307">
        <f t="shared" si="2"/>
        <v>0</v>
      </c>
      <c r="V130" s="307">
        <f t="shared" si="3"/>
        <v>0</v>
      </c>
      <c r="W130" s="452">
        <f t="shared" si="4"/>
        <v>0</v>
      </c>
      <c r="X130" s="452">
        <f t="shared" si="5"/>
        <v>0</v>
      </c>
      <c r="Y130" s="307">
        <f t="shared" si="6"/>
        <v>0</v>
      </c>
      <c r="Z130" s="452">
        <f t="shared" si="7"/>
        <v>0</v>
      </c>
      <c r="AA130" s="307">
        <f t="shared" si="8"/>
        <v>0</v>
      </c>
    </row>
    <row r="131" spans="1:28" ht="9.9499999999999993" customHeight="1">
      <c r="A131" s="700"/>
      <c r="B131" s="698"/>
      <c r="C131" s="698"/>
      <c r="D131" s="698"/>
      <c r="E131" s="698"/>
      <c r="F131" s="698"/>
      <c r="G131" s="698"/>
      <c r="H131" s="698"/>
      <c r="I131" s="698"/>
      <c r="J131" s="698"/>
      <c r="K131" s="698"/>
      <c r="L131" s="698"/>
      <c r="M131" s="698"/>
      <c r="N131" s="889"/>
    </row>
    <row r="132" spans="1:28" s="676" customFormat="1">
      <c r="A132" s="700"/>
      <c r="B132" s="472" t="s">
        <v>1022</v>
      </c>
      <c r="C132" s="699"/>
      <c r="D132" s="582"/>
      <c r="E132" s="699"/>
      <c r="F132" s="699"/>
      <c r="G132" s="678"/>
      <c r="H132" s="678"/>
      <c r="I132" s="678"/>
      <c r="J132" s="709"/>
      <c r="K132" s="709"/>
      <c r="L132" s="678"/>
      <c r="M132" s="678"/>
      <c r="N132" s="849"/>
      <c r="O132" s="696"/>
      <c r="P132" s="696"/>
      <c r="Q132" s="696"/>
      <c r="R132" s="696"/>
      <c r="S132" s="696"/>
      <c r="T132" s="696"/>
      <c r="U132" s="949"/>
      <c r="V132" s="696"/>
      <c r="W132" s="696"/>
      <c r="X132" s="696"/>
      <c r="Y132" s="696"/>
      <c r="Z132" s="696"/>
      <c r="AA132" s="693"/>
      <c r="AB132" s="693"/>
    </row>
    <row r="133" spans="1:28" s="676" customFormat="1" ht="15" customHeight="1">
      <c r="A133" s="702"/>
      <c r="B133" s="1920" t="s">
        <v>6</v>
      </c>
      <c r="C133" s="2253" t="s">
        <v>903</v>
      </c>
      <c r="D133" s="2254"/>
      <c r="E133" s="2254"/>
      <c r="F133" s="2254"/>
      <c r="G133" s="2254"/>
      <c r="H133" s="2254"/>
      <c r="I133" s="2255"/>
      <c r="J133" s="316"/>
      <c r="K133" s="678"/>
      <c r="L133" s="678"/>
      <c r="M133" s="678"/>
      <c r="N133" s="759"/>
      <c r="O133" s="695"/>
      <c r="P133" s="695"/>
      <c r="Q133" s="695"/>
      <c r="R133" s="695"/>
      <c r="S133" s="695"/>
      <c r="T133" s="695"/>
      <c r="U133" s="950"/>
      <c r="V133" s="695"/>
      <c r="W133" s="695"/>
      <c r="X133" s="695"/>
      <c r="Y133" s="695"/>
      <c r="Z133" s="695"/>
      <c r="AA133" s="693"/>
      <c r="AB133" s="693"/>
    </row>
    <row r="134" spans="1:28" s="676" customFormat="1" ht="15" customHeight="1">
      <c r="A134" s="702"/>
      <c r="B134" s="2011"/>
      <c r="C134" s="474" t="s">
        <v>680</v>
      </c>
      <c r="D134" s="474" t="s">
        <v>700</v>
      </c>
      <c r="E134" s="474" t="s">
        <v>682</v>
      </c>
      <c r="F134" s="474" t="s">
        <v>708</v>
      </c>
      <c r="G134" s="474" t="s">
        <v>709</v>
      </c>
      <c r="H134" s="474" t="s">
        <v>724</v>
      </c>
      <c r="I134" s="474" t="s">
        <v>725</v>
      </c>
      <c r="J134" s="316"/>
      <c r="K134" s="678"/>
      <c r="L134" s="678"/>
      <c r="M134" s="678"/>
      <c r="N134" s="849"/>
      <c r="O134" s="1382"/>
      <c r="P134" s="1382"/>
      <c r="Q134" s="1382"/>
      <c r="R134" s="1382"/>
      <c r="S134" s="1382"/>
      <c r="T134" s="1382"/>
      <c r="U134" s="950"/>
      <c r="V134" s="1382"/>
      <c r="W134" s="1382"/>
      <c r="X134" s="1382"/>
      <c r="Y134" s="1382"/>
      <c r="Z134" s="1382"/>
      <c r="AA134" s="693"/>
      <c r="AB134" s="693"/>
    </row>
    <row r="135" spans="1:28" s="676" customFormat="1" ht="15" customHeight="1">
      <c r="A135" s="702"/>
      <c r="B135" s="1921"/>
      <c r="C135" s="758" t="s">
        <v>145</v>
      </c>
      <c r="D135" s="758" t="s">
        <v>145</v>
      </c>
      <c r="E135" s="758" t="s">
        <v>145</v>
      </c>
      <c r="F135" s="758" t="s">
        <v>145</v>
      </c>
      <c r="G135" s="758" t="s">
        <v>145</v>
      </c>
      <c r="H135" s="758" t="s">
        <v>145</v>
      </c>
      <c r="I135" s="758" t="s">
        <v>145</v>
      </c>
      <c r="J135" s="316"/>
      <c r="K135" s="678"/>
      <c r="L135" s="678"/>
      <c r="M135" s="678"/>
      <c r="N135" s="849"/>
      <c r="O135" s="1382"/>
      <c r="P135" s="1382"/>
      <c r="Q135" s="1382"/>
      <c r="R135" s="1382"/>
      <c r="S135" s="1382"/>
      <c r="T135" s="1382"/>
      <c r="U135" s="950"/>
      <c r="V135" s="1382"/>
      <c r="W135" s="1382"/>
      <c r="X135" s="1382"/>
      <c r="Y135" s="1382"/>
      <c r="Z135" s="1382"/>
      <c r="AA135" s="693"/>
      <c r="AB135" s="693"/>
    </row>
    <row r="136" spans="1:28" s="676" customFormat="1" ht="15" customHeight="1">
      <c r="A136" s="702"/>
      <c r="B136" s="477" t="str">
        <f>IF('Bendras vertinimas'!$B$20="","",'Bendras vertinimas'!$B$20)</f>
        <v>Tiekėjas 1</v>
      </c>
      <c r="C136" s="583" t="str">
        <f>IF(C111&lt;=C$93,"",IF(C111&gt;C$95,C$95,C111))</f>
        <v/>
      </c>
      <c r="D136" s="583" t="str">
        <f>IF(D111&lt;=D$93,"",IF(D111&gt;D$95,D$95,D111))</f>
        <v/>
      </c>
      <c r="E136" s="448" t="str">
        <f>IF(OR(E111="",E111&gt;=E$102),"",IF(E111&lt;E$100,E$100,E111))</f>
        <v/>
      </c>
      <c r="F136" s="448" t="str">
        <f>IF(OR(F111="",F111&gt;=F$102),"",IF(F111&lt;F$100,F$100,F111))</f>
        <v/>
      </c>
      <c r="G136" s="583" t="str">
        <f>IF(G111&lt;=G$93,"",IF(G111&gt;G$95,G$95,G111))</f>
        <v/>
      </c>
      <c r="H136" s="448" t="str">
        <f>IF(OR(H111="",H111&gt;=H$102),"",IF(H111&lt;H$100,H$100,H111))</f>
        <v/>
      </c>
      <c r="I136" s="583" t="str">
        <f>IF(I111&lt;=I$93,"",IF(I111&gt;I$95,I$95,I111))</f>
        <v/>
      </c>
      <c r="J136" s="316"/>
      <c r="K136" s="678"/>
      <c r="L136" s="678"/>
      <c r="M136" s="678"/>
      <c r="N136" s="849"/>
      <c r="O136" s="1382"/>
      <c r="P136" s="1382"/>
      <c r="Q136" s="1382"/>
      <c r="R136" s="1382"/>
      <c r="S136" s="1382"/>
      <c r="T136" s="1382"/>
      <c r="U136" s="950"/>
      <c r="V136" s="1382"/>
      <c r="W136" s="1382"/>
      <c r="X136" s="1382"/>
      <c r="Y136" s="1382"/>
      <c r="Z136" s="1382"/>
      <c r="AA136" s="693"/>
      <c r="AB136" s="693"/>
    </row>
    <row r="137" spans="1:28" s="676" customFormat="1" ht="15" customHeight="1">
      <c r="A137" s="702"/>
      <c r="B137" s="477" t="str">
        <f>IF('Bendras vertinimas'!$B$21="","",'Bendras vertinimas'!$B$21)</f>
        <v>Tiekėjas 2</v>
      </c>
      <c r="C137" s="583" t="str">
        <f t="shared" ref="C137:D155" si="9">IF(C112&lt;=C$93,"",IF(C112&gt;C$95,C$95,C112))</f>
        <v/>
      </c>
      <c r="D137" s="583" t="str">
        <f t="shared" si="9"/>
        <v/>
      </c>
      <c r="E137" s="448" t="str">
        <f t="shared" ref="E137:F155" si="10">IF(OR(E112="",E112&gt;=E$102),"",IF(E112&lt;E$100,E$100,E112))</f>
        <v/>
      </c>
      <c r="F137" s="448" t="str">
        <f t="shared" si="10"/>
        <v/>
      </c>
      <c r="G137" s="583" t="str">
        <f t="shared" ref="G137:G155" si="11">IF(G112&lt;=G$93,"",IF(G112&gt;G$95,G$95,G112))</f>
        <v/>
      </c>
      <c r="H137" s="448" t="str">
        <f t="shared" ref="H137" si="12">IF(OR(H112="",H112&gt;=H$102),"",IF(H112&lt;H$100,H$100,H112))</f>
        <v/>
      </c>
      <c r="I137" s="583" t="str">
        <f t="shared" ref="I137" si="13">IF(I112&lt;=I$93,"",IF(I112&gt;I$95,I$95,I112))</f>
        <v/>
      </c>
      <c r="J137" s="316"/>
      <c r="K137" s="678"/>
      <c r="L137" s="678"/>
      <c r="M137" s="678"/>
      <c r="N137" s="759"/>
      <c r="O137" s="695"/>
      <c r="P137" s="695"/>
      <c r="Q137" s="695"/>
      <c r="R137" s="695"/>
      <c r="S137" s="695"/>
      <c r="T137" s="695"/>
      <c r="U137" s="950"/>
      <c r="V137" s="695"/>
      <c r="W137" s="695"/>
      <c r="X137" s="695"/>
      <c r="Y137" s="695"/>
      <c r="Z137" s="695"/>
      <c r="AA137" s="693"/>
      <c r="AB137" s="693"/>
    </row>
    <row r="138" spans="1:28" s="676" customFormat="1" ht="15" customHeight="1">
      <c r="A138" s="702"/>
      <c r="B138" s="477" t="str">
        <f>IF('Bendras vertinimas'!$B$22="","",'Bendras vertinimas'!$B$22)</f>
        <v>Tiekėjas 3</v>
      </c>
      <c r="C138" s="583" t="str">
        <f t="shared" si="9"/>
        <v/>
      </c>
      <c r="D138" s="583" t="str">
        <f t="shared" si="9"/>
        <v/>
      </c>
      <c r="E138" s="448" t="str">
        <f t="shared" si="10"/>
        <v/>
      </c>
      <c r="F138" s="448" t="str">
        <f t="shared" si="10"/>
        <v/>
      </c>
      <c r="G138" s="583" t="str">
        <f t="shared" si="11"/>
        <v/>
      </c>
      <c r="H138" s="448" t="str">
        <f t="shared" ref="H138" si="14">IF(OR(H113="",H113&gt;=H$102),"",IF(H113&lt;H$100,H$100,H113))</f>
        <v/>
      </c>
      <c r="I138" s="583" t="str">
        <f t="shared" ref="I138" si="15">IF(I113&lt;=I$93,"",IF(I113&gt;I$95,I$95,I113))</f>
        <v/>
      </c>
      <c r="J138" s="316"/>
      <c r="K138" s="678"/>
      <c r="L138" s="678"/>
      <c r="M138" s="678"/>
      <c r="N138" s="849"/>
      <c r="O138" s="1382"/>
      <c r="P138" s="1382"/>
      <c r="Q138" s="1382"/>
      <c r="R138" s="1382"/>
      <c r="S138" s="1382"/>
      <c r="T138" s="1382"/>
      <c r="U138" s="950"/>
      <c r="V138" s="1382"/>
      <c r="W138" s="1382"/>
      <c r="X138" s="1382"/>
      <c r="Y138" s="1382"/>
      <c r="Z138" s="1382"/>
      <c r="AA138" s="693"/>
      <c r="AB138" s="693"/>
    </row>
    <row r="139" spans="1:28" s="676" customFormat="1" ht="15" customHeight="1">
      <c r="A139" s="702"/>
      <c r="B139" s="477" t="str">
        <f>IF('Bendras vertinimas'!$B$23="","",'Bendras vertinimas'!$B$23)</f>
        <v>Tiekėjas 4</v>
      </c>
      <c r="C139" s="583" t="str">
        <f t="shared" si="9"/>
        <v/>
      </c>
      <c r="D139" s="583" t="str">
        <f t="shared" si="9"/>
        <v/>
      </c>
      <c r="E139" s="448" t="str">
        <f t="shared" si="10"/>
        <v/>
      </c>
      <c r="F139" s="448" t="str">
        <f t="shared" si="10"/>
        <v/>
      </c>
      <c r="G139" s="583" t="str">
        <f t="shared" si="11"/>
        <v/>
      </c>
      <c r="H139" s="448" t="str">
        <f t="shared" ref="H139" si="16">IF(OR(H114="",H114&gt;=H$102),"",IF(H114&lt;H$100,H$100,H114))</f>
        <v/>
      </c>
      <c r="I139" s="583" t="str">
        <f t="shared" ref="I139" si="17">IF(I114&lt;=I$93,"",IF(I114&gt;I$95,I$95,I114))</f>
        <v/>
      </c>
      <c r="J139" s="316"/>
      <c r="K139" s="678"/>
      <c r="L139" s="678"/>
      <c r="M139" s="678"/>
      <c r="N139" s="849"/>
      <c r="O139" s="1382"/>
      <c r="P139" s="1382"/>
      <c r="Q139" s="1382"/>
      <c r="R139" s="1382"/>
      <c r="S139" s="1382"/>
      <c r="T139" s="1382"/>
      <c r="U139" s="950"/>
      <c r="V139" s="1382"/>
      <c r="W139" s="1382"/>
      <c r="X139" s="1382"/>
      <c r="Y139" s="1382"/>
      <c r="Z139" s="1382"/>
      <c r="AA139" s="693"/>
      <c r="AB139" s="693"/>
    </row>
    <row r="140" spans="1:28" s="676" customFormat="1" ht="15" customHeight="1">
      <c r="A140" s="702"/>
      <c r="B140" s="477" t="str">
        <f>IF('Bendras vertinimas'!$B$24="","",'Bendras vertinimas'!$B$24)</f>
        <v>Tiekėjas 5</v>
      </c>
      <c r="C140" s="583" t="str">
        <f t="shared" si="9"/>
        <v/>
      </c>
      <c r="D140" s="583" t="str">
        <f t="shared" si="9"/>
        <v/>
      </c>
      <c r="E140" s="448" t="str">
        <f t="shared" si="10"/>
        <v/>
      </c>
      <c r="F140" s="448" t="str">
        <f t="shared" si="10"/>
        <v/>
      </c>
      <c r="G140" s="583" t="str">
        <f t="shared" si="11"/>
        <v/>
      </c>
      <c r="H140" s="448" t="str">
        <f t="shared" ref="H140" si="18">IF(OR(H115="",H115&gt;=H$102),"",IF(H115&lt;H$100,H$100,H115))</f>
        <v/>
      </c>
      <c r="I140" s="583" t="str">
        <f t="shared" ref="I140" si="19">IF(I115&lt;=I$93,"",IF(I115&gt;I$95,I$95,I115))</f>
        <v/>
      </c>
      <c r="J140" s="316"/>
      <c r="K140" s="678"/>
      <c r="L140" s="678"/>
      <c r="M140" s="678"/>
      <c r="N140" s="702"/>
      <c r="U140" s="481"/>
      <c r="Y140" s="1382"/>
      <c r="Z140" s="1382"/>
      <c r="AA140" s="693"/>
      <c r="AB140" s="693"/>
    </row>
    <row r="141" spans="1:28" s="676" customFormat="1" ht="15" customHeight="1">
      <c r="A141" s="702"/>
      <c r="B141" s="477" t="str">
        <f>IF('Bendras vertinimas'!$B$25="","",'Bendras vertinimas'!$B$25)</f>
        <v>Tiekėjas 6</v>
      </c>
      <c r="C141" s="583" t="str">
        <f t="shared" si="9"/>
        <v/>
      </c>
      <c r="D141" s="583" t="str">
        <f t="shared" si="9"/>
        <v/>
      </c>
      <c r="E141" s="448" t="str">
        <f t="shared" si="10"/>
        <v/>
      </c>
      <c r="F141" s="448" t="str">
        <f t="shared" si="10"/>
        <v/>
      </c>
      <c r="G141" s="583" t="str">
        <f t="shared" si="11"/>
        <v/>
      </c>
      <c r="H141" s="448" t="str">
        <f t="shared" ref="H141" si="20">IF(OR(H116="",H116&gt;=H$102),"",IF(H116&lt;H$100,H$100,H116))</f>
        <v/>
      </c>
      <c r="I141" s="583" t="str">
        <f t="shared" ref="I141" si="21">IF(I116&lt;=I$93,"",IF(I116&gt;I$95,I$95,I116))</f>
        <v/>
      </c>
      <c r="J141" s="316"/>
      <c r="K141" s="678"/>
      <c r="L141" s="678"/>
      <c r="M141" s="678"/>
      <c r="N141" s="849"/>
      <c r="O141" s="1382"/>
      <c r="P141" s="1382"/>
      <c r="Q141" s="1382"/>
      <c r="R141" s="1382"/>
      <c r="S141" s="1382"/>
      <c r="T141" s="1382"/>
      <c r="U141" s="950"/>
      <c r="V141" s="1382"/>
      <c r="W141" s="1382"/>
      <c r="X141" s="1382"/>
      <c r="Y141" s="1382"/>
      <c r="Z141" s="1382"/>
      <c r="AA141" s="693"/>
      <c r="AB141" s="693"/>
    </row>
    <row r="142" spans="1:28" s="676" customFormat="1" ht="15" customHeight="1">
      <c r="A142" s="702"/>
      <c r="B142" s="477" t="str">
        <f>IF('Bendras vertinimas'!$B$26="","",'Bendras vertinimas'!$B$26)</f>
        <v>Tiekėjas 7</v>
      </c>
      <c r="C142" s="583" t="str">
        <f t="shared" si="9"/>
        <v/>
      </c>
      <c r="D142" s="583" t="str">
        <f t="shared" si="9"/>
        <v/>
      </c>
      <c r="E142" s="448" t="str">
        <f t="shared" si="10"/>
        <v/>
      </c>
      <c r="F142" s="448" t="str">
        <f t="shared" si="10"/>
        <v/>
      </c>
      <c r="G142" s="583" t="str">
        <f t="shared" si="11"/>
        <v/>
      </c>
      <c r="H142" s="448" t="str">
        <f t="shared" ref="H142" si="22">IF(OR(H117="",H117&gt;=H$102),"",IF(H117&lt;H$100,H$100,H117))</f>
        <v/>
      </c>
      <c r="I142" s="583" t="str">
        <f t="shared" ref="I142" si="23">IF(I117&lt;=I$93,"",IF(I117&gt;I$95,I$95,I117))</f>
        <v/>
      </c>
      <c r="J142" s="316"/>
      <c r="K142" s="678"/>
      <c r="L142" s="678"/>
      <c r="M142" s="678"/>
      <c r="N142" s="759"/>
      <c r="O142" s="695"/>
      <c r="P142" s="695"/>
      <c r="Q142" s="695"/>
      <c r="R142" s="695"/>
      <c r="S142" s="695"/>
      <c r="T142" s="695"/>
      <c r="U142" s="950"/>
      <c r="V142" s="695"/>
      <c r="W142" s="695"/>
      <c r="X142" s="695"/>
      <c r="Y142" s="695"/>
      <c r="Z142" s="695"/>
      <c r="AA142" s="693"/>
      <c r="AB142" s="693"/>
    </row>
    <row r="143" spans="1:28" s="676" customFormat="1" ht="15" customHeight="1">
      <c r="A143" s="702"/>
      <c r="B143" s="477" t="str">
        <f>IF('Bendras vertinimas'!$B$27="","",'Bendras vertinimas'!$B$27)</f>
        <v>Tiekėjas 8</v>
      </c>
      <c r="C143" s="583" t="str">
        <f t="shared" si="9"/>
        <v/>
      </c>
      <c r="D143" s="583" t="str">
        <f t="shared" si="9"/>
        <v/>
      </c>
      <c r="E143" s="448" t="str">
        <f t="shared" si="10"/>
        <v/>
      </c>
      <c r="F143" s="448" t="str">
        <f t="shared" si="10"/>
        <v/>
      </c>
      <c r="G143" s="583" t="str">
        <f t="shared" si="11"/>
        <v/>
      </c>
      <c r="H143" s="448" t="str">
        <f t="shared" ref="H143" si="24">IF(OR(H118="",H118&gt;=H$102),"",IF(H118&lt;H$100,H$100,H118))</f>
        <v/>
      </c>
      <c r="I143" s="583" t="str">
        <f t="shared" ref="I143" si="25">IF(I118&lt;=I$93,"",IF(I118&gt;I$95,I$95,I118))</f>
        <v/>
      </c>
      <c r="J143" s="316"/>
      <c r="K143" s="678"/>
      <c r="L143" s="678"/>
      <c r="M143" s="678"/>
      <c r="N143" s="849"/>
      <c r="O143" s="1382"/>
      <c r="P143" s="1382"/>
      <c r="Q143" s="1382"/>
      <c r="R143" s="1382"/>
      <c r="S143" s="1382"/>
      <c r="T143" s="1382"/>
      <c r="U143" s="950"/>
      <c r="V143" s="1382"/>
      <c r="W143" s="1382"/>
      <c r="X143" s="1382"/>
      <c r="Y143" s="1382"/>
      <c r="Z143" s="1382"/>
      <c r="AA143" s="693"/>
      <c r="AB143" s="693"/>
    </row>
    <row r="144" spans="1:28" s="676" customFormat="1" ht="15" customHeight="1">
      <c r="A144" s="702"/>
      <c r="B144" s="477" t="str">
        <f>IF('Bendras vertinimas'!$B$28="","",'Bendras vertinimas'!$B$28)</f>
        <v>Tiekėjas 9</v>
      </c>
      <c r="C144" s="583" t="str">
        <f t="shared" si="9"/>
        <v/>
      </c>
      <c r="D144" s="583" t="str">
        <f t="shared" si="9"/>
        <v/>
      </c>
      <c r="E144" s="448" t="str">
        <f t="shared" si="10"/>
        <v/>
      </c>
      <c r="F144" s="448" t="str">
        <f t="shared" si="10"/>
        <v/>
      </c>
      <c r="G144" s="583" t="str">
        <f t="shared" si="11"/>
        <v/>
      </c>
      <c r="H144" s="448" t="str">
        <f t="shared" ref="H144" si="26">IF(OR(H119="",H119&gt;=H$102),"",IF(H119&lt;H$100,H$100,H119))</f>
        <v/>
      </c>
      <c r="I144" s="583" t="str">
        <f t="shared" ref="I144" si="27">IF(I119&lt;=I$93,"",IF(I119&gt;I$95,I$95,I119))</f>
        <v/>
      </c>
      <c r="J144" s="316"/>
      <c r="K144" s="678"/>
      <c r="L144" s="678"/>
      <c r="M144" s="678"/>
      <c r="N144" s="849"/>
      <c r="O144" s="1382"/>
      <c r="P144" s="1382"/>
      <c r="Q144" s="1382"/>
      <c r="R144" s="1382"/>
      <c r="S144" s="1382"/>
      <c r="T144" s="1382"/>
      <c r="U144" s="950"/>
      <c r="V144" s="1382"/>
      <c r="W144" s="1382"/>
      <c r="X144" s="1382"/>
      <c r="Y144" s="1382"/>
      <c r="Z144" s="1382"/>
      <c r="AA144" s="693"/>
      <c r="AB144" s="693"/>
    </row>
    <row r="145" spans="1:33" s="676" customFormat="1" ht="15" customHeight="1">
      <c r="A145" s="702"/>
      <c r="B145" s="477" t="str">
        <f>IF('Bendras vertinimas'!$B$29="","",'Bendras vertinimas'!$B$29)</f>
        <v>Tiekėjas 10</v>
      </c>
      <c r="C145" s="583" t="str">
        <f t="shared" si="9"/>
        <v/>
      </c>
      <c r="D145" s="583" t="str">
        <f t="shared" si="9"/>
        <v/>
      </c>
      <c r="E145" s="448" t="str">
        <f t="shared" si="10"/>
        <v/>
      </c>
      <c r="F145" s="448" t="str">
        <f t="shared" si="10"/>
        <v/>
      </c>
      <c r="G145" s="583" t="str">
        <f t="shared" si="11"/>
        <v/>
      </c>
      <c r="H145" s="448" t="str">
        <f t="shared" ref="H145" si="28">IF(OR(H120="",H120&gt;=H$102),"",IF(H120&lt;H$100,H$100,H120))</f>
        <v/>
      </c>
      <c r="I145" s="583" t="str">
        <f t="shared" ref="I145" si="29">IF(I120&lt;=I$93,"",IF(I120&gt;I$95,I$95,I120))</f>
        <v/>
      </c>
      <c r="J145" s="316"/>
      <c r="K145" s="678"/>
      <c r="L145" s="678"/>
      <c r="M145" s="678"/>
      <c r="N145" s="849"/>
      <c r="O145" s="1382"/>
      <c r="P145" s="1382"/>
      <c r="Q145" s="1382"/>
      <c r="R145" s="1382"/>
      <c r="S145" s="1382"/>
      <c r="T145" s="1382"/>
      <c r="U145" s="950"/>
      <c r="V145" s="1382"/>
      <c r="W145" s="1382"/>
      <c r="X145" s="1382"/>
      <c r="Y145" s="1382"/>
      <c r="Z145" s="1382"/>
      <c r="AA145" s="693"/>
      <c r="AB145" s="693"/>
    </row>
    <row r="146" spans="1:33" s="676" customFormat="1" ht="15" customHeight="1">
      <c r="A146" s="702"/>
      <c r="B146" s="477" t="str">
        <f>IF('Bendras vertinimas'!$B$30="","",'Bendras vertinimas'!$B$30)</f>
        <v>Tiekėjas 11</v>
      </c>
      <c r="C146" s="583" t="str">
        <f t="shared" si="9"/>
        <v/>
      </c>
      <c r="D146" s="583" t="str">
        <f t="shared" si="9"/>
        <v/>
      </c>
      <c r="E146" s="448" t="str">
        <f t="shared" si="10"/>
        <v/>
      </c>
      <c r="F146" s="448" t="str">
        <f t="shared" si="10"/>
        <v/>
      </c>
      <c r="G146" s="583" t="str">
        <f t="shared" si="11"/>
        <v/>
      </c>
      <c r="H146" s="448" t="str">
        <f t="shared" ref="H146" si="30">IF(OR(H121="",H121&gt;=H$102),"",IF(H121&lt;H$100,H$100,H121))</f>
        <v/>
      </c>
      <c r="I146" s="583" t="str">
        <f t="shared" ref="I146" si="31">IF(I121&lt;=I$93,"",IF(I121&gt;I$95,I$95,I121))</f>
        <v/>
      </c>
      <c r="J146" s="316"/>
      <c r="K146" s="678"/>
      <c r="L146" s="678"/>
      <c r="M146" s="678"/>
      <c r="N146" s="849"/>
      <c r="O146" s="1382"/>
      <c r="P146" s="1382"/>
      <c r="Q146" s="1382"/>
      <c r="R146" s="1382"/>
      <c r="S146" s="1382"/>
      <c r="T146" s="1382"/>
      <c r="U146" s="950"/>
      <c r="V146" s="1382"/>
      <c r="W146" s="1382"/>
      <c r="X146" s="1382"/>
      <c r="Y146" s="1382"/>
      <c r="Z146" s="1382"/>
      <c r="AA146" s="693"/>
      <c r="AB146" s="693"/>
    </row>
    <row r="147" spans="1:33" s="676" customFormat="1" ht="15" customHeight="1">
      <c r="A147" s="702"/>
      <c r="B147" s="477" t="str">
        <f>IF('Bendras vertinimas'!$B$31="","",'Bendras vertinimas'!$B$31)</f>
        <v>Tiekėjas 12</v>
      </c>
      <c r="C147" s="583" t="str">
        <f t="shared" si="9"/>
        <v/>
      </c>
      <c r="D147" s="583" t="str">
        <f t="shared" si="9"/>
        <v/>
      </c>
      <c r="E147" s="448" t="str">
        <f t="shared" si="10"/>
        <v/>
      </c>
      <c r="F147" s="448" t="str">
        <f t="shared" si="10"/>
        <v/>
      </c>
      <c r="G147" s="583" t="str">
        <f t="shared" si="11"/>
        <v/>
      </c>
      <c r="H147" s="448" t="str">
        <f t="shared" ref="H147" si="32">IF(OR(H122="",H122&gt;=H$102),"",IF(H122&lt;H$100,H$100,H122))</f>
        <v/>
      </c>
      <c r="I147" s="583" t="str">
        <f t="shared" ref="I147" si="33">IF(I122&lt;=I$93,"",IF(I122&gt;I$95,I$95,I122))</f>
        <v/>
      </c>
      <c r="J147" s="316"/>
      <c r="K147" s="678"/>
      <c r="L147" s="678"/>
      <c r="M147" s="678"/>
      <c r="N147" s="849"/>
      <c r="O147" s="1382"/>
      <c r="P147" s="1382"/>
      <c r="Q147" s="1382"/>
      <c r="R147" s="1382"/>
      <c r="S147" s="1382"/>
      <c r="T147" s="1382"/>
      <c r="U147" s="950"/>
      <c r="V147" s="1382"/>
      <c r="W147" s="1382"/>
      <c r="X147" s="1382"/>
      <c r="Y147" s="1382"/>
      <c r="Z147" s="1382"/>
      <c r="AA147" s="693"/>
      <c r="AB147" s="693"/>
    </row>
    <row r="148" spans="1:33" s="676" customFormat="1" ht="15" customHeight="1">
      <c r="A148" s="702"/>
      <c r="B148" s="477" t="str">
        <f>IF('Bendras vertinimas'!$B$32="","",'Bendras vertinimas'!$B$32)</f>
        <v>Tiekėjas 13</v>
      </c>
      <c r="C148" s="583" t="str">
        <f t="shared" si="9"/>
        <v/>
      </c>
      <c r="D148" s="583" t="str">
        <f t="shared" si="9"/>
        <v/>
      </c>
      <c r="E148" s="448" t="str">
        <f t="shared" si="10"/>
        <v/>
      </c>
      <c r="F148" s="448" t="str">
        <f t="shared" si="10"/>
        <v/>
      </c>
      <c r="G148" s="583" t="str">
        <f t="shared" si="11"/>
        <v/>
      </c>
      <c r="H148" s="448" t="str">
        <f t="shared" ref="H148" si="34">IF(OR(H123="",H123&gt;=H$102),"",IF(H123&lt;H$100,H$100,H123))</f>
        <v/>
      </c>
      <c r="I148" s="583" t="str">
        <f t="shared" ref="I148" si="35">IF(I123&lt;=I$93,"",IF(I123&gt;I$95,I$95,I123))</f>
        <v/>
      </c>
      <c r="J148" s="316"/>
      <c r="K148" s="678"/>
      <c r="L148" s="678"/>
      <c r="M148" s="678"/>
      <c r="N148" s="849"/>
      <c r="O148" s="1382"/>
      <c r="P148" s="1382"/>
      <c r="Q148" s="1382"/>
      <c r="R148" s="1382"/>
      <c r="S148" s="1382"/>
      <c r="T148" s="1382"/>
      <c r="U148" s="950"/>
      <c r="V148" s="1382"/>
      <c r="W148" s="1382"/>
      <c r="X148" s="1382"/>
      <c r="Y148" s="1382"/>
      <c r="Z148" s="1382"/>
      <c r="AA148" s="693"/>
      <c r="AB148" s="693"/>
    </row>
    <row r="149" spans="1:33" s="676" customFormat="1" ht="15" customHeight="1">
      <c r="A149" s="702"/>
      <c r="B149" s="477" t="str">
        <f>IF('Bendras vertinimas'!$B$33="","",'Bendras vertinimas'!$B$33)</f>
        <v>Tiekėjas 14</v>
      </c>
      <c r="C149" s="583" t="str">
        <f t="shared" si="9"/>
        <v/>
      </c>
      <c r="D149" s="583" t="str">
        <f t="shared" si="9"/>
        <v/>
      </c>
      <c r="E149" s="448" t="str">
        <f t="shared" si="10"/>
        <v/>
      </c>
      <c r="F149" s="448" t="str">
        <f t="shared" si="10"/>
        <v/>
      </c>
      <c r="G149" s="583" t="str">
        <f t="shared" si="11"/>
        <v/>
      </c>
      <c r="H149" s="448" t="str">
        <f t="shared" ref="H149" si="36">IF(OR(H124="",H124&gt;=H$102),"",IF(H124&lt;H$100,H$100,H124))</f>
        <v/>
      </c>
      <c r="I149" s="583" t="str">
        <f t="shared" ref="I149" si="37">IF(I124&lt;=I$93,"",IF(I124&gt;I$95,I$95,I124))</f>
        <v/>
      </c>
      <c r="J149" s="316"/>
      <c r="K149" s="678"/>
      <c r="L149" s="678"/>
      <c r="M149" s="678"/>
      <c r="N149" s="849"/>
      <c r="O149" s="1382"/>
      <c r="P149" s="1382"/>
      <c r="Q149" s="1382"/>
      <c r="R149" s="1382"/>
      <c r="S149" s="1382"/>
      <c r="T149" s="1382"/>
      <c r="U149" s="950"/>
      <c r="V149" s="1382"/>
      <c r="W149" s="1382"/>
      <c r="X149" s="1382"/>
      <c r="Y149" s="1382"/>
      <c r="Z149" s="1382"/>
      <c r="AA149" s="693"/>
      <c r="AB149" s="693"/>
    </row>
    <row r="150" spans="1:33" s="676" customFormat="1" ht="15" customHeight="1">
      <c r="A150" s="702"/>
      <c r="B150" s="477" t="str">
        <f>IF('Bendras vertinimas'!$B$34="","",'Bendras vertinimas'!$B$34)</f>
        <v>Tiekėjas 15</v>
      </c>
      <c r="C150" s="583" t="str">
        <f t="shared" si="9"/>
        <v/>
      </c>
      <c r="D150" s="583" t="str">
        <f t="shared" si="9"/>
        <v/>
      </c>
      <c r="E150" s="448" t="str">
        <f t="shared" si="10"/>
        <v/>
      </c>
      <c r="F150" s="448" t="str">
        <f t="shared" si="10"/>
        <v/>
      </c>
      <c r="G150" s="583" t="str">
        <f t="shared" si="11"/>
        <v/>
      </c>
      <c r="H150" s="448" t="str">
        <f t="shared" ref="H150" si="38">IF(OR(H125="",H125&gt;=H$102),"",IF(H125&lt;H$100,H$100,H125))</f>
        <v/>
      </c>
      <c r="I150" s="583" t="str">
        <f t="shared" ref="I150" si="39">IF(I125&lt;=I$93,"",IF(I125&gt;I$95,I$95,I125))</f>
        <v/>
      </c>
      <c r="J150" s="316"/>
      <c r="K150" s="678"/>
      <c r="L150" s="678"/>
      <c r="M150" s="678"/>
      <c r="N150" s="849"/>
      <c r="O150" s="1382"/>
      <c r="P150" s="1382"/>
      <c r="Q150" s="1382"/>
      <c r="R150" s="1382"/>
      <c r="S150" s="1382"/>
      <c r="T150" s="1382"/>
      <c r="U150" s="950"/>
      <c r="V150" s="1382"/>
      <c r="W150" s="1382"/>
      <c r="X150" s="1382"/>
      <c r="Y150" s="1382"/>
      <c r="Z150" s="1382"/>
      <c r="AA150" s="693"/>
      <c r="AB150" s="693"/>
    </row>
    <row r="151" spans="1:33" s="676" customFormat="1" ht="15" customHeight="1">
      <c r="A151" s="702"/>
      <c r="B151" s="477" t="str">
        <f>IF('Bendras vertinimas'!$B$35="","",'Bendras vertinimas'!$B$35)</f>
        <v>Tiekėjas 16</v>
      </c>
      <c r="C151" s="583" t="str">
        <f t="shared" si="9"/>
        <v/>
      </c>
      <c r="D151" s="583" t="str">
        <f t="shared" si="9"/>
        <v/>
      </c>
      <c r="E151" s="448" t="str">
        <f t="shared" si="10"/>
        <v/>
      </c>
      <c r="F151" s="448" t="str">
        <f t="shared" si="10"/>
        <v/>
      </c>
      <c r="G151" s="583" t="str">
        <f t="shared" si="11"/>
        <v/>
      </c>
      <c r="H151" s="448" t="str">
        <f t="shared" ref="H151" si="40">IF(OR(H126="",H126&gt;=H$102),"",IF(H126&lt;H$100,H$100,H126))</f>
        <v/>
      </c>
      <c r="I151" s="583" t="str">
        <f t="shared" ref="I151" si="41">IF(I126&lt;=I$93,"",IF(I126&gt;I$95,I$95,I126))</f>
        <v/>
      </c>
      <c r="J151" s="316"/>
      <c r="K151" s="678"/>
      <c r="L151" s="678"/>
      <c r="M151" s="678"/>
      <c r="N151" s="849"/>
      <c r="O151" s="1382"/>
      <c r="P151" s="1382"/>
      <c r="Q151" s="1382"/>
      <c r="R151" s="1382"/>
      <c r="S151" s="1382"/>
      <c r="T151" s="1382"/>
      <c r="U151" s="950"/>
      <c r="V151" s="1382"/>
      <c r="W151" s="1382"/>
      <c r="X151" s="1382"/>
      <c r="Y151" s="1382"/>
      <c r="Z151" s="1382"/>
      <c r="AA151" s="693"/>
      <c r="AB151" s="693"/>
    </row>
    <row r="152" spans="1:33" s="676" customFormat="1" ht="15" customHeight="1">
      <c r="A152" s="702"/>
      <c r="B152" s="477" t="str">
        <f>IF('Bendras vertinimas'!$B$36="","",'Bendras vertinimas'!$B$36)</f>
        <v>Tiekėjas 17</v>
      </c>
      <c r="C152" s="583" t="str">
        <f t="shared" si="9"/>
        <v/>
      </c>
      <c r="D152" s="583" t="str">
        <f t="shared" si="9"/>
        <v/>
      </c>
      <c r="E152" s="448" t="str">
        <f t="shared" si="10"/>
        <v/>
      </c>
      <c r="F152" s="448" t="str">
        <f t="shared" si="10"/>
        <v/>
      </c>
      <c r="G152" s="583" t="str">
        <f t="shared" si="11"/>
        <v/>
      </c>
      <c r="H152" s="448" t="str">
        <f t="shared" ref="H152" si="42">IF(OR(H127="",H127&gt;=H$102),"",IF(H127&lt;H$100,H$100,H127))</f>
        <v/>
      </c>
      <c r="I152" s="583" t="str">
        <f t="shared" ref="I152" si="43">IF(I127&lt;=I$93,"",IF(I127&gt;I$95,I$95,I127))</f>
        <v/>
      </c>
      <c r="J152" s="316"/>
      <c r="K152" s="678"/>
      <c r="L152" s="678"/>
      <c r="M152" s="678"/>
      <c r="N152" s="849"/>
      <c r="O152" s="1382"/>
      <c r="P152" s="1382"/>
      <c r="Q152" s="1382"/>
      <c r="R152" s="1382"/>
      <c r="S152" s="1382"/>
      <c r="T152" s="1382"/>
      <c r="U152" s="950"/>
      <c r="V152" s="1382"/>
      <c r="W152" s="1382"/>
      <c r="X152" s="1382"/>
      <c r="Y152" s="1382"/>
      <c r="Z152" s="1382"/>
      <c r="AA152" s="693"/>
      <c r="AB152" s="693"/>
    </row>
    <row r="153" spans="1:33" s="676" customFormat="1" ht="15" customHeight="1">
      <c r="A153" s="702"/>
      <c r="B153" s="477" t="str">
        <f>IF('Bendras vertinimas'!$B$37="","",'Bendras vertinimas'!$B$37)</f>
        <v>Tiekėjas 18</v>
      </c>
      <c r="C153" s="583" t="str">
        <f t="shared" si="9"/>
        <v/>
      </c>
      <c r="D153" s="583" t="str">
        <f t="shared" si="9"/>
        <v/>
      </c>
      <c r="E153" s="448" t="str">
        <f t="shared" si="10"/>
        <v/>
      </c>
      <c r="F153" s="448" t="str">
        <f t="shared" si="10"/>
        <v/>
      </c>
      <c r="G153" s="583" t="str">
        <f t="shared" si="11"/>
        <v/>
      </c>
      <c r="H153" s="448" t="str">
        <f t="shared" ref="H153" si="44">IF(OR(H128="",H128&gt;=H$102),"",IF(H128&lt;H$100,H$100,H128))</f>
        <v/>
      </c>
      <c r="I153" s="583" t="str">
        <f t="shared" ref="I153" si="45">IF(I128&lt;=I$93,"",IF(I128&gt;I$95,I$95,I128))</f>
        <v/>
      </c>
      <c r="J153" s="316"/>
      <c r="K153" s="678"/>
      <c r="L153" s="678"/>
      <c r="M153" s="678"/>
      <c r="N153" s="849"/>
      <c r="O153" s="1382"/>
      <c r="P153" s="1382"/>
      <c r="Q153" s="1382"/>
      <c r="R153" s="1382"/>
      <c r="S153" s="1382"/>
      <c r="T153" s="1382"/>
      <c r="U153" s="950"/>
      <c r="V153" s="1382"/>
      <c r="W153" s="1382"/>
      <c r="X153" s="1382"/>
      <c r="Y153" s="1382"/>
      <c r="Z153" s="1382"/>
      <c r="AA153" s="693"/>
      <c r="AB153" s="693"/>
    </row>
    <row r="154" spans="1:33" s="676" customFormat="1" ht="15" customHeight="1">
      <c r="A154" s="702"/>
      <c r="B154" s="477" t="str">
        <f>IF('Bendras vertinimas'!$B$38="","",'Bendras vertinimas'!$B$38)</f>
        <v>Tiekėjas 19</v>
      </c>
      <c r="C154" s="583" t="str">
        <f t="shared" si="9"/>
        <v/>
      </c>
      <c r="D154" s="583" t="str">
        <f t="shared" si="9"/>
        <v/>
      </c>
      <c r="E154" s="448" t="str">
        <f t="shared" si="10"/>
        <v/>
      </c>
      <c r="F154" s="448" t="str">
        <f t="shared" si="10"/>
        <v/>
      </c>
      <c r="G154" s="583" t="str">
        <f t="shared" si="11"/>
        <v/>
      </c>
      <c r="H154" s="448" t="str">
        <f t="shared" ref="H154" si="46">IF(OR(H129="",H129&gt;=H$102),"",IF(H129&lt;H$100,H$100,H129))</f>
        <v/>
      </c>
      <c r="I154" s="583" t="str">
        <f t="shared" ref="I154" si="47">IF(I129&lt;=I$93,"",IF(I129&gt;I$95,I$95,I129))</f>
        <v/>
      </c>
      <c r="J154" s="316"/>
      <c r="K154" s="678"/>
      <c r="L154" s="678"/>
      <c r="M154" s="678"/>
      <c r="N154" s="849"/>
      <c r="O154" s="1382"/>
      <c r="P154" s="1382"/>
      <c r="Q154" s="1382"/>
      <c r="R154" s="1382"/>
      <c r="S154" s="1382"/>
      <c r="T154" s="1382"/>
      <c r="U154" s="950"/>
      <c r="V154" s="1382"/>
      <c r="W154" s="1382"/>
      <c r="X154" s="1382"/>
      <c r="Y154" s="1382"/>
      <c r="Z154" s="1382"/>
      <c r="AA154" s="693"/>
      <c r="AB154" s="693"/>
    </row>
    <row r="155" spans="1:33" s="676" customFormat="1" ht="15" customHeight="1">
      <c r="A155" s="702"/>
      <c r="B155" s="477" t="str">
        <f>IF('Bendras vertinimas'!$B$39="","",'Bendras vertinimas'!$B$39)</f>
        <v>Tiekėjas 20</v>
      </c>
      <c r="C155" s="583" t="str">
        <f t="shared" si="9"/>
        <v/>
      </c>
      <c r="D155" s="583" t="str">
        <f t="shared" si="9"/>
        <v/>
      </c>
      <c r="E155" s="448" t="str">
        <f t="shared" si="10"/>
        <v/>
      </c>
      <c r="F155" s="448" t="str">
        <f t="shared" si="10"/>
        <v/>
      </c>
      <c r="G155" s="583" t="str">
        <f t="shared" si="11"/>
        <v/>
      </c>
      <c r="H155" s="448" t="str">
        <f t="shared" ref="H155" si="48">IF(OR(H130="",H130&gt;=H$102),"",IF(H130&lt;H$100,H$100,H130))</f>
        <v/>
      </c>
      <c r="I155" s="583" t="str">
        <f t="shared" ref="I155" si="49">IF(I130&lt;=I$93,"",IF(I130&gt;I$95,I$95,I130))</f>
        <v/>
      </c>
      <c r="J155" s="316"/>
      <c r="K155" s="678"/>
      <c r="L155" s="678"/>
      <c r="M155" s="678"/>
      <c r="N155" s="702"/>
      <c r="U155" s="481"/>
      <c r="Y155" s="1382"/>
      <c r="Z155" s="1382"/>
      <c r="AA155" s="693"/>
      <c r="AB155" s="693"/>
    </row>
    <row r="156" spans="1:33" ht="9.9499999999999993" customHeight="1">
      <c r="A156" s="702"/>
      <c r="B156" s="316"/>
      <c r="C156" s="316"/>
      <c r="D156" s="316"/>
      <c r="E156" s="316"/>
      <c r="F156" s="316"/>
      <c r="G156" s="316"/>
      <c r="H156" s="316"/>
      <c r="I156" s="316"/>
      <c r="J156" s="316"/>
      <c r="K156" s="678"/>
      <c r="L156" s="678"/>
      <c r="M156" s="678"/>
      <c r="N156" s="889"/>
    </row>
    <row r="157" spans="1:33" s="676" customFormat="1" ht="15.75" customHeight="1">
      <c r="A157" s="530"/>
      <c r="B157" s="471"/>
      <c r="C157" s="445" t="s">
        <v>678</v>
      </c>
      <c r="D157" s="445" t="s">
        <v>679</v>
      </c>
      <c r="E157" s="445" t="s">
        <v>710</v>
      </c>
      <c r="F157" s="445" t="s">
        <v>711</v>
      </c>
      <c r="G157" s="445" t="s">
        <v>712</v>
      </c>
      <c r="H157" s="445" t="s">
        <v>726</v>
      </c>
      <c r="I157" s="445" t="s">
        <v>727</v>
      </c>
      <c r="J157" s="475" t="s">
        <v>643</v>
      </c>
      <c r="K157" s="1384"/>
      <c r="L157" s="1384"/>
      <c r="M157" s="1384"/>
      <c r="N157" s="714"/>
      <c r="O157" s="709"/>
      <c r="P157" s="709"/>
      <c r="Q157" s="709"/>
      <c r="R157" s="709"/>
      <c r="S157" s="709"/>
      <c r="T157" s="709"/>
      <c r="U157" s="500"/>
      <c r="V157" s="709"/>
      <c r="W157" s="709"/>
      <c r="X157" s="709"/>
      <c r="Y157" s="709"/>
      <c r="Z157" s="709"/>
      <c r="AA157" s="709"/>
      <c r="AB157" s="709"/>
      <c r="AC157" s="678"/>
      <c r="AD157" s="709"/>
      <c r="AE157" s="678"/>
      <c r="AF157" s="678"/>
      <c r="AG157" s="678"/>
    </row>
    <row r="158" spans="1:33" s="676" customFormat="1" ht="15.75" customHeight="1">
      <c r="A158" s="530"/>
      <c r="B158" s="471"/>
      <c r="C158" s="458">
        <f>C197</f>
        <v>1</v>
      </c>
      <c r="D158" s="458">
        <f t="shared" ref="D158:I158" si="50">D197</f>
        <v>1</v>
      </c>
      <c r="E158" s="458">
        <f t="shared" si="50"/>
        <v>1</v>
      </c>
      <c r="F158" s="458">
        <f t="shared" si="50"/>
        <v>1</v>
      </c>
      <c r="G158" s="458">
        <f t="shared" si="50"/>
        <v>1</v>
      </c>
      <c r="H158" s="458">
        <f t="shared" si="50"/>
        <v>1</v>
      </c>
      <c r="I158" s="458">
        <f t="shared" si="50"/>
        <v>1</v>
      </c>
      <c r="J158" s="458">
        <f>'Kriterijų sąrašas'!AG29</f>
        <v>0</v>
      </c>
      <c r="K158" s="1384"/>
      <c r="L158" s="1384"/>
      <c r="M158" s="1384"/>
      <c r="N158" s="714"/>
      <c r="O158" s="709"/>
      <c r="P158" s="709"/>
      <c r="Q158" s="709"/>
      <c r="R158" s="709"/>
      <c r="S158" s="709"/>
      <c r="T158" s="709"/>
      <c r="U158" s="500"/>
      <c r="V158" s="709"/>
      <c r="W158" s="709"/>
      <c r="X158" s="709"/>
      <c r="Y158" s="709"/>
      <c r="Z158" s="709"/>
      <c r="AA158" s="709"/>
      <c r="AB158" s="709"/>
      <c r="AC158" s="678"/>
      <c r="AD158" s="709"/>
      <c r="AE158" s="678"/>
      <c r="AF158" s="678"/>
      <c r="AG158" s="678"/>
    </row>
    <row r="159" spans="1:33" s="676" customFormat="1" ht="9.9499999999999993" customHeight="1">
      <c r="A159" s="530"/>
      <c r="B159" s="471"/>
      <c r="C159" s="471"/>
      <c r="D159" s="471"/>
      <c r="E159" s="471"/>
      <c r="F159" s="471"/>
      <c r="G159" s="329"/>
      <c r="H159" s="329"/>
      <c r="I159" s="329"/>
      <c r="J159" s="329"/>
      <c r="K159" s="709"/>
      <c r="L159" s="709"/>
      <c r="M159" s="709"/>
      <c r="N159" s="714"/>
      <c r="O159" s="709"/>
      <c r="P159" s="709"/>
      <c r="Q159" s="709"/>
      <c r="R159" s="709"/>
      <c r="S159" s="709"/>
      <c r="T159" s="709"/>
      <c r="U159" s="500"/>
      <c r="V159" s="709"/>
      <c r="W159" s="709"/>
      <c r="X159" s="709"/>
      <c r="Y159" s="709"/>
      <c r="Z159" s="709"/>
      <c r="AA159" s="709"/>
      <c r="AB159" s="709"/>
      <c r="AC159" s="678"/>
      <c r="AD159" s="709"/>
      <c r="AE159" s="678"/>
      <c r="AF159" s="678"/>
      <c r="AG159" s="678"/>
    </row>
    <row r="160" spans="1:33" s="676" customFormat="1" ht="15" customHeight="1">
      <c r="A160" s="702"/>
      <c r="B160" s="444"/>
      <c r="C160" s="444"/>
      <c r="D160" s="444"/>
      <c r="E160" s="316"/>
      <c r="F160" s="316"/>
      <c r="G160" s="316"/>
      <c r="H160" s="316"/>
      <c r="I160" s="316"/>
      <c r="J160" s="316"/>
      <c r="K160" s="678"/>
      <c r="L160" s="678"/>
      <c r="M160" s="678"/>
      <c r="N160" s="849"/>
      <c r="O160" s="1382"/>
      <c r="P160" s="1382"/>
      <c r="Q160" s="1382"/>
      <c r="R160" s="1382"/>
      <c r="S160" s="1382"/>
      <c r="T160" s="1382"/>
      <c r="U160" s="950"/>
      <c r="V160" s="1382"/>
      <c r="W160" s="1382"/>
      <c r="X160" s="1382"/>
      <c r="Y160" s="1382"/>
      <c r="Z160" s="1382"/>
      <c r="AA160" s="693"/>
      <c r="AB160" s="693"/>
    </row>
    <row r="161" spans="1:1018" s="676" customFormat="1" ht="9.9499999999999993" customHeight="1">
      <c r="A161" s="702"/>
      <c r="B161" s="444"/>
      <c r="C161" s="444"/>
      <c r="D161" s="444"/>
      <c r="E161" s="316"/>
      <c r="F161" s="316"/>
      <c r="G161" s="316"/>
      <c r="H161" s="316"/>
      <c r="I161" s="316"/>
      <c r="J161" s="316"/>
      <c r="K161" s="678"/>
      <c r="L161" s="678"/>
      <c r="M161" s="678"/>
      <c r="N161" s="849"/>
      <c r="O161" s="1382"/>
      <c r="P161" s="1382"/>
      <c r="Q161" s="1382"/>
      <c r="R161" s="1382"/>
      <c r="S161" s="1382"/>
      <c r="T161" s="1382"/>
      <c r="U161" s="950"/>
      <c r="V161" s="1382"/>
      <c r="W161" s="1382"/>
      <c r="X161" s="1382"/>
      <c r="Y161" s="1382"/>
      <c r="Z161" s="1382"/>
      <c r="AA161" s="693"/>
      <c r="AB161" s="693"/>
    </row>
    <row r="162" spans="1:1018" s="676" customFormat="1">
      <c r="A162" s="856"/>
      <c r="B162" s="472" t="s">
        <v>1023</v>
      </c>
      <c r="C162" s="316"/>
      <c r="D162" s="251"/>
      <c r="E162" s="251"/>
      <c r="F162" s="251"/>
      <c r="G162" s="251"/>
      <c r="H162" s="251"/>
      <c r="I162" s="251"/>
      <c r="J162" s="251"/>
      <c r="K162" s="13"/>
      <c r="L162" s="13"/>
      <c r="M162" s="709"/>
      <c r="N162" s="702"/>
      <c r="O162" s="1389"/>
      <c r="P162" s="890"/>
      <c r="Q162" s="890"/>
      <c r="R162" s="890"/>
      <c r="S162" s="890"/>
      <c r="T162" s="890"/>
      <c r="U162" s="925"/>
      <c r="V162" s="890"/>
      <c r="W162" s="1389"/>
      <c r="X162" s="1389"/>
      <c r="Y162" s="1389"/>
    </row>
    <row r="163" spans="1:1018" s="826" customFormat="1" ht="15" customHeight="1">
      <c r="A163" s="857"/>
      <c r="B163" s="1920" t="s">
        <v>6</v>
      </c>
      <c r="C163" s="2425" t="s">
        <v>896</v>
      </c>
      <c r="D163" s="2426"/>
      <c r="E163" s="2426"/>
      <c r="F163" s="2426"/>
      <c r="G163" s="2426"/>
      <c r="H163" s="2426"/>
      <c r="I163" s="2426"/>
      <c r="J163" s="2427"/>
      <c r="K163" s="678"/>
      <c r="L163" s="678"/>
      <c r="M163" s="678"/>
      <c r="N163" s="891"/>
      <c r="O163" s="892"/>
      <c r="P163" s="892"/>
      <c r="Q163" s="892"/>
      <c r="R163" s="892"/>
      <c r="S163" s="892"/>
      <c r="T163" s="892"/>
      <c r="U163" s="1408"/>
      <c r="V163" s="892"/>
      <c r="W163" s="892"/>
      <c r="X163" s="892"/>
      <c r="AC163" s="11"/>
      <c r="AD163" s="709"/>
      <c r="AE163" s="709"/>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c r="PU163" s="11"/>
      <c r="PV163" s="11"/>
      <c r="PW163" s="11"/>
      <c r="PX163" s="11"/>
      <c r="PY163" s="11"/>
      <c r="PZ163" s="11"/>
      <c r="QA163" s="11"/>
      <c r="QB163" s="11"/>
      <c r="QC163" s="11"/>
      <c r="QD163" s="11"/>
      <c r="QE163" s="11"/>
      <c r="QF163" s="11"/>
      <c r="QG163" s="11"/>
      <c r="QH163" s="11"/>
      <c r="QI163" s="11"/>
      <c r="QJ163" s="11"/>
      <c r="QK163" s="11"/>
      <c r="QL163" s="11"/>
      <c r="QM163" s="11"/>
      <c r="QN163" s="11"/>
      <c r="QO163" s="11"/>
      <c r="QP163" s="11"/>
      <c r="QQ163" s="11"/>
      <c r="QR163" s="11"/>
      <c r="QS163" s="11"/>
      <c r="QT163" s="11"/>
      <c r="QU163" s="11"/>
      <c r="QV163" s="11"/>
      <c r="QW163" s="11"/>
      <c r="QX163" s="11"/>
      <c r="QY163" s="11"/>
      <c r="QZ163" s="11"/>
      <c r="RA163" s="11"/>
      <c r="RB163" s="11"/>
      <c r="RC163" s="11"/>
      <c r="RD163" s="11"/>
      <c r="RE163" s="11"/>
      <c r="RF163" s="11"/>
      <c r="RG163" s="11"/>
      <c r="RH163" s="11"/>
      <c r="RI163" s="11"/>
      <c r="RJ163" s="11"/>
      <c r="RK163" s="11"/>
      <c r="RL163" s="11"/>
      <c r="RM163" s="11"/>
      <c r="RN163" s="11"/>
      <c r="RO163" s="11"/>
      <c r="RP163" s="11"/>
      <c r="RQ163" s="11"/>
      <c r="RR163" s="11"/>
      <c r="RS163" s="11"/>
      <c r="RT163" s="11"/>
      <c r="RU163" s="11"/>
      <c r="RV163" s="11"/>
      <c r="RW163" s="11"/>
      <c r="RX163" s="11"/>
      <c r="RY163" s="11"/>
      <c r="RZ163" s="11"/>
      <c r="SA163" s="11"/>
      <c r="SB163" s="11"/>
      <c r="SC163" s="11"/>
      <c r="SD163" s="11"/>
      <c r="SE163" s="11"/>
      <c r="SF163" s="11"/>
      <c r="SG163" s="11"/>
      <c r="SH163" s="11"/>
      <c r="SI163" s="11"/>
      <c r="SJ163" s="11"/>
      <c r="SK163" s="11"/>
      <c r="SL163" s="11"/>
      <c r="SM163" s="11"/>
      <c r="SN163" s="11"/>
      <c r="SO163" s="11"/>
      <c r="SP163" s="11"/>
      <c r="SQ163" s="11"/>
      <c r="SR163" s="11"/>
      <c r="SS163" s="11"/>
      <c r="ST163" s="11"/>
      <c r="SU163" s="11"/>
      <c r="SV163" s="11"/>
      <c r="SW163" s="11"/>
      <c r="SX163" s="11"/>
      <c r="SY163" s="11"/>
      <c r="SZ163" s="11"/>
      <c r="TA163" s="11"/>
      <c r="TB163" s="11"/>
      <c r="TC163" s="11"/>
      <c r="TD163" s="11"/>
      <c r="TE163" s="11"/>
      <c r="TF163" s="11"/>
      <c r="TG163" s="11"/>
      <c r="TH163" s="11"/>
      <c r="TI163" s="11"/>
      <c r="TJ163" s="11"/>
      <c r="TK163" s="11"/>
      <c r="TL163" s="11"/>
      <c r="TM163" s="11"/>
      <c r="TN163" s="11"/>
      <c r="TO163" s="11"/>
      <c r="TP163" s="11"/>
      <c r="TQ163" s="11"/>
      <c r="TR163" s="11"/>
      <c r="TS163" s="11"/>
      <c r="TT163" s="11"/>
      <c r="TU163" s="11"/>
      <c r="TV163" s="11"/>
      <c r="TW163" s="11"/>
      <c r="TX163" s="11"/>
      <c r="TY163" s="11"/>
      <c r="TZ163" s="11"/>
      <c r="UA163" s="11"/>
      <c r="UB163" s="11"/>
      <c r="UC163" s="11"/>
      <c r="UD163" s="11"/>
      <c r="UE163" s="11"/>
      <c r="UF163" s="11"/>
      <c r="UG163" s="11"/>
      <c r="UH163" s="11"/>
      <c r="UI163" s="11"/>
      <c r="UJ163" s="11"/>
      <c r="UK163" s="11"/>
      <c r="UL163" s="11"/>
      <c r="UM163" s="11"/>
      <c r="UN163" s="11"/>
      <c r="UO163" s="11"/>
      <c r="UP163" s="11"/>
      <c r="UQ163" s="11"/>
      <c r="UR163" s="11"/>
      <c r="US163" s="11"/>
      <c r="UT163" s="11"/>
      <c r="UU163" s="11"/>
      <c r="UV163" s="11"/>
      <c r="UW163" s="11"/>
      <c r="UX163" s="11"/>
      <c r="UY163" s="11"/>
      <c r="UZ163" s="11"/>
      <c r="VA163" s="11"/>
      <c r="VB163" s="11"/>
      <c r="VC163" s="11"/>
      <c r="VD163" s="11"/>
      <c r="VE163" s="11"/>
      <c r="VF163" s="11"/>
      <c r="VG163" s="11"/>
      <c r="VH163" s="11"/>
      <c r="VI163" s="11"/>
      <c r="VJ163" s="11"/>
      <c r="VK163" s="11"/>
      <c r="VL163" s="11"/>
      <c r="VM163" s="11"/>
      <c r="VN163" s="11"/>
      <c r="VO163" s="11"/>
      <c r="VP163" s="11"/>
      <c r="VQ163" s="11"/>
      <c r="VR163" s="11"/>
      <c r="VS163" s="11"/>
      <c r="VT163" s="11"/>
      <c r="VU163" s="11"/>
      <c r="VV163" s="11"/>
      <c r="VW163" s="11"/>
      <c r="VX163" s="11"/>
      <c r="VY163" s="11"/>
      <c r="VZ163" s="11"/>
      <c r="WA163" s="11"/>
      <c r="WB163" s="11"/>
      <c r="WC163" s="11"/>
      <c r="WD163" s="11"/>
      <c r="WE163" s="11"/>
      <c r="WF163" s="11"/>
      <c r="WG163" s="11"/>
      <c r="WH163" s="11"/>
      <c r="WI163" s="11"/>
      <c r="WJ163" s="11"/>
      <c r="WK163" s="11"/>
      <c r="WL163" s="11"/>
      <c r="WM163" s="11"/>
      <c r="WN163" s="11"/>
      <c r="WO163" s="11"/>
      <c r="WP163" s="11"/>
      <c r="WQ163" s="11"/>
      <c r="WR163" s="11"/>
      <c r="WS163" s="11"/>
      <c r="WT163" s="11"/>
      <c r="WU163" s="11"/>
      <c r="WV163" s="11"/>
      <c r="WW163" s="11"/>
      <c r="WX163" s="11"/>
      <c r="WY163" s="11"/>
      <c r="WZ163" s="11"/>
      <c r="XA163" s="11"/>
      <c r="XB163" s="11"/>
      <c r="XC163" s="11"/>
      <c r="XD163" s="11"/>
      <c r="XE163" s="11"/>
      <c r="XF163" s="11"/>
      <c r="XG163" s="11"/>
      <c r="XH163" s="11"/>
      <c r="XI163" s="11"/>
      <c r="XJ163" s="11"/>
      <c r="XK163" s="11"/>
      <c r="XL163" s="11"/>
      <c r="XM163" s="11"/>
      <c r="XN163" s="11"/>
      <c r="XO163" s="11"/>
      <c r="XP163" s="11"/>
      <c r="XQ163" s="11"/>
      <c r="XR163" s="11"/>
      <c r="XS163" s="11"/>
      <c r="XT163" s="11"/>
      <c r="XU163" s="11"/>
      <c r="XV163" s="11"/>
      <c r="XW163" s="11"/>
      <c r="XX163" s="11"/>
      <c r="XY163" s="11"/>
      <c r="XZ163" s="11"/>
      <c r="YA163" s="11"/>
      <c r="YB163" s="11"/>
      <c r="YC163" s="11"/>
      <c r="YD163" s="11"/>
      <c r="YE163" s="11"/>
      <c r="YF163" s="11"/>
      <c r="YG163" s="11"/>
      <c r="YH163" s="11"/>
      <c r="YI163" s="11"/>
      <c r="YJ163" s="11"/>
      <c r="YK163" s="11"/>
      <c r="YL163" s="11"/>
      <c r="YM163" s="11"/>
      <c r="YN163" s="11"/>
      <c r="YO163" s="11"/>
      <c r="YP163" s="11"/>
      <c r="YQ163" s="11"/>
      <c r="YR163" s="11"/>
      <c r="YS163" s="11"/>
      <c r="YT163" s="11"/>
      <c r="YU163" s="11"/>
      <c r="YV163" s="11"/>
      <c r="YW163" s="11"/>
      <c r="YX163" s="11"/>
      <c r="YY163" s="11"/>
      <c r="YZ163" s="11"/>
      <c r="ZA163" s="11"/>
      <c r="ZB163" s="11"/>
      <c r="ZC163" s="11"/>
      <c r="ZD163" s="11"/>
      <c r="ZE163" s="11"/>
      <c r="ZF163" s="11"/>
      <c r="ZG163" s="11"/>
      <c r="ZH163" s="11"/>
      <c r="ZI163" s="11"/>
      <c r="ZJ163" s="11"/>
      <c r="ZK163" s="11"/>
      <c r="ZL163" s="11"/>
      <c r="ZM163" s="11"/>
      <c r="ZN163" s="11"/>
      <c r="ZO163" s="11"/>
      <c r="ZP163" s="11"/>
      <c r="ZQ163" s="11"/>
      <c r="ZR163" s="11"/>
      <c r="ZS163" s="11"/>
      <c r="ZT163" s="11"/>
      <c r="ZU163" s="11"/>
      <c r="ZV163" s="11"/>
      <c r="ZW163" s="11"/>
      <c r="ZX163" s="11"/>
      <c r="ZY163" s="11"/>
      <c r="ZZ163" s="11"/>
      <c r="AAA163" s="11"/>
      <c r="AAB163" s="11"/>
      <c r="AAC163" s="11"/>
      <c r="AAD163" s="11"/>
      <c r="AAE163" s="11"/>
      <c r="AAF163" s="11"/>
      <c r="AAG163" s="11"/>
      <c r="AAH163" s="11"/>
      <c r="AAI163" s="11"/>
      <c r="AAJ163" s="11"/>
      <c r="AAK163" s="11"/>
      <c r="AAL163" s="11"/>
      <c r="AAM163" s="11"/>
      <c r="AAN163" s="11"/>
      <c r="AAO163" s="11"/>
      <c r="AAP163" s="11"/>
      <c r="AAQ163" s="11"/>
      <c r="AAR163" s="11"/>
      <c r="AAS163" s="11"/>
      <c r="AAT163" s="11"/>
      <c r="AAU163" s="11"/>
      <c r="AAV163" s="11"/>
      <c r="AAW163" s="11"/>
      <c r="AAX163" s="11"/>
      <c r="AAY163" s="11"/>
      <c r="AAZ163" s="11"/>
      <c r="ABA163" s="11"/>
      <c r="ABB163" s="11"/>
      <c r="ABC163" s="11"/>
      <c r="ABD163" s="11"/>
      <c r="ABE163" s="11"/>
      <c r="ABF163" s="11"/>
      <c r="ABG163" s="11"/>
      <c r="ABH163" s="11"/>
      <c r="ABI163" s="11"/>
      <c r="ABJ163" s="11"/>
      <c r="ABK163" s="11"/>
      <c r="ABL163" s="11"/>
      <c r="ABM163" s="11"/>
      <c r="ABN163" s="11"/>
      <c r="ABO163" s="11"/>
      <c r="ABP163" s="11"/>
      <c r="ABQ163" s="11"/>
      <c r="ABR163" s="11"/>
      <c r="ABS163" s="11"/>
      <c r="ABT163" s="11"/>
      <c r="ABU163" s="11"/>
      <c r="ABV163" s="11"/>
      <c r="ABW163" s="11"/>
      <c r="ABX163" s="11"/>
      <c r="ABY163" s="11"/>
      <c r="ABZ163" s="11"/>
      <c r="ACA163" s="11"/>
      <c r="ACB163" s="11"/>
      <c r="ACC163" s="11"/>
      <c r="ACD163" s="11"/>
      <c r="ACE163" s="11"/>
      <c r="ACF163" s="11"/>
      <c r="ACG163" s="11"/>
      <c r="ACH163" s="11"/>
      <c r="ACI163" s="11"/>
      <c r="ACJ163" s="11"/>
      <c r="ACK163" s="11"/>
      <c r="ACL163" s="11"/>
      <c r="ACM163" s="11"/>
      <c r="ACN163" s="11"/>
      <c r="ACO163" s="11"/>
      <c r="ACP163" s="11"/>
      <c r="ACQ163" s="11"/>
      <c r="ACR163" s="11"/>
      <c r="ACS163" s="11"/>
      <c r="ACT163" s="11"/>
      <c r="ACU163" s="11"/>
      <c r="ACV163" s="11"/>
      <c r="ACW163" s="11"/>
      <c r="ACX163" s="11"/>
      <c r="ACY163" s="11"/>
      <c r="ACZ163" s="11"/>
      <c r="ADA163" s="11"/>
      <c r="ADB163" s="11"/>
      <c r="ADC163" s="11"/>
      <c r="ADD163" s="11"/>
      <c r="ADE163" s="11"/>
      <c r="ADF163" s="11"/>
      <c r="ADG163" s="11"/>
      <c r="ADH163" s="11"/>
      <c r="ADI163" s="11"/>
      <c r="ADJ163" s="11"/>
      <c r="ADK163" s="11"/>
      <c r="ADL163" s="11"/>
      <c r="ADM163" s="11"/>
      <c r="ADN163" s="11"/>
      <c r="ADO163" s="11"/>
      <c r="ADP163" s="11"/>
      <c r="ADQ163" s="11"/>
      <c r="ADR163" s="11"/>
      <c r="ADS163" s="11"/>
      <c r="ADT163" s="11"/>
      <c r="ADU163" s="11"/>
      <c r="ADV163" s="11"/>
      <c r="ADW163" s="11"/>
      <c r="ADX163" s="11"/>
      <c r="ADY163" s="11"/>
      <c r="ADZ163" s="11"/>
      <c r="AEA163" s="11"/>
      <c r="AEB163" s="11"/>
      <c r="AEC163" s="11"/>
      <c r="AED163" s="11"/>
      <c r="AEE163" s="11"/>
      <c r="AEF163" s="11"/>
      <c r="AEG163" s="11"/>
      <c r="AEH163" s="11"/>
      <c r="AEI163" s="11"/>
      <c r="AEJ163" s="11"/>
      <c r="AEK163" s="11"/>
      <c r="AEL163" s="11"/>
      <c r="AEM163" s="11"/>
      <c r="AEN163" s="11"/>
      <c r="AEO163" s="11"/>
      <c r="AEP163" s="11"/>
      <c r="AEQ163" s="11"/>
      <c r="AER163" s="11"/>
      <c r="AES163" s="11"/>
      <c r="AET163" s="11"/>
      <c r="AEU163" s="11"/>
      <c r="AEV163" s="11"/>
      <c r="AEW163" s="11"/>
      <c r="AEX163" s="11"/>
      <c r="AEY163" s="11"/>
      <c r="AEZ163" s="11"/>
      <c r="AFA163" s="11"/>
      <c r="AFB163" s="11"/>
      <c r="AFC163" s="11"/>
      <c r="AFD163" s="11"/>
      <c r="AFE163" s="11"/>
      <c r="AFF163" s="11"/>
      <c r="AFG163" s="11"/>
      <c r="AFH163" s="11"/>
      <c r="AFI163" s="11"/>
      <c r="AFJ163" s="11"/>
      <c r="AFK163" s="11"/>
      <c r="AFL163" s="11"/>
      <c r="AFM163" s="11"/>
      <c r="AFN163" s="11"/>
      <c r="AFO163" s="11"/>
      <c r="AFP163" s="11"/>
      <c r="AFQ163" s="11"/>
      <c r="AFR163" s="11"/>
      <c r="AFS163" s="11"/>
      <c r="AFT163" s="11"/>
      <c r="AFU163" s="11"/>
      <c r="AFV163" s="11"/>
      <c r="AFW163" s="11"/>
      <c r="AFX163" s="11"/>
      <c r="AFY163" s="11"/>
      <c r="AFZ163" s="11"/>
      <c r="AGA163" s="11"/>
      <c r="AGB163" s="11"/>
      <c r="AGC163" s="11"/>
      <c r="AGD163" s="11"/>
      <c r="AGE163" s="11"/>
      <c r="AGF163" s="11"/>
      <c r="AGG163" s="11"/>
      <c r="AGH163" s="11"/>
      <c r="AGI163" s="11"/>
      <c r="AGJ163" s="11"/>
      <c r="AGK163" s="11"/>
      <c r="AGL163" s="11"/>
      <c r="AGM163" s="11"/>
      <c r="AGN163" s="11"/>
      <c r="AGO163" s="11"/>
      <c r="AGP163" s="11"/>
      <c r="AGQ163" s="11"/>
      <c r="AGR163" s="11"/>
      <c r="AGS163" s="11"/>
      <c r="AGT163" s="11"/>
      <c r="AGU163" s="11"/>
      <c r="AGV163" s="11"/>
      <c r="AGW163" s="11"/>
      <c r="AGX163" s="11"/>
      <c r="AGY163" s="11"/>
      <c r="AGZ163" s="11"/>
      <c r="AHA163" s="11"/>
      <c r="AHB163" s="11"/>
      <c r="AHC163" s="11"/>
      <c r="AHD163" s="11"/>
      <c r="AHE163" s="11"/>
      <c r="AHF163" s="11"/>
      <c r="AHG163" s="11"/>
      <c r="AHH163" s="11"/>
      <c r="AHI163" s="11"/>
      <c r="AHJ163" s="11"/>
      <c r="AHK163" s="11"/>
      <c r="AHL163" s="11"/>
      <c r="AHM163" s="11"/>
      <c r="AHN163" s="11"/>
      <c r="AHO163" s="11"/>
      <c r="AHP163" s="11"/>
      <c r="AHQ163" s="11"/>
      <c r="AHR163" s="11"/>
      <c r="AHS163" s="11"/>
      <c r="AHT163" s="11"/>
      <c r="AHU163" s="11"/>
      <c r="AHV163" s="11"/>
      <c r="AHW163" s="11"/>
      <c r="AHX163" s="11"/>
      <c r="AHY163" s="11"/>
      <c r="AHZ163" s="11"/>
      <c r="AIA163" s="11"/>
      <c r="AIB163" s="11"/>
      <c r="AIC163" s="11"/>
      <c r="AID163" s="11"/>
      <c r="AIE163" s="11"/>
      <c r="AIF163" s="11"/>
      <c r="AIG163" s="11"/>
      <c r="AIH163" s="11"/>
      <c r="AII163" s="11"/>
      <c r="AIJ163" s="11"/>
      <c r="AIK163" s="11"/>
      <c r="AIL163" s="11"/>
      <c r="AIM163" s="11"/>
      <c r="AIN163" s="11"/>
      <c r="AIO163" s="11"/>
      <c r="AIP163" s="11"/>
      <c r="AIQ163" s="11"/>
      <c r="AIR163" s="11"/>
      <c r="AIS163" s="11"/>
      <c r="AIT163" s="11"/>
      <c r="AIU163" s="11"/>
      <c r="AIV163" s="11"/>
      <c r="AIW163" s="11"/>
      <c r="AIX163" s="11"/>
      <c r="AIY163" s="11"/>
      <c r="AIZ163" s="11"/>
      <c r="AJA163" s="11"/>
      <c r="AJB163" s="11"/>
      <c r="AJC163" s="11"/>
      <c r="AJD163" s="11"/>
      <c r="AJE163" s="11"/>
      <c r="AJF163" s="11"/>
      <c r="AJG163" s="11"/>
      <c r="AJH163" s="11"/>
      <c r="AJI163" s="11"/>
      <c r="AJJ163" s="11"/>
      <c r="AJK163" s="11"/>
      <c r="AJL163" s="11"/>
      <c r="AJM163" s="11"/>
      <c r="AJN163" s="11"/>
      <c r="AJO163" s="11"/>
      <c r="AJP163" s="11"/>
      <c r="AJQ163" s="11"/>
      <c r="AJR163" s="11"/>
      <c r="AJS163" s="11"/>
      <c r="AJT163" s="11"/>
      <c r="AJU163" s="11"/>
      <c r="AJV163" s="11"/>
      <c r="AJW163" s="11"/>
      <c r="AJX163" s="11"/>
      <c r="AJY163" s="11"/>
      <c r="AJZ163" s="11"/>
      <c r="AKA163" s="11"/>
      <c r="AKB163" s="11"/>
      <c r="AKC163" s="11"/>
      <c r="AKD163" s="11"/>
      <c r="AKE163" s="11"/>
      <c r="AKF163" s="11"/>
      <c r="AKG163" s="11"/>
      <c r="AKH163" s="11"/>
      <c r="AKI163" s="11"/>
      <c r="AKJ163" s="11"/>
      <c r="AKK163" s="11"/>
      <c r="AKL163" s="11"/>
      <c r="AKM163" s="11"/>
      <c r="AKN163" s="11"/>
      <c r="AKO163" s="11"/>
      <c r="AKP163" s="11"/>
      <c r="AKQ163" s="11"/>
      <c r="AKR163" s="11"/>
      <c r="AKS163" s="11"/>
      <c r="AKT163" s="11"/>
      <c r="AKU163" s="11"/>
      <c r="AKV163" s="11"/>
      <c r="AKW163" s="11"/>
      <c r="AKX163" s="11"/>
      <c r="AKY163" s="11"/>
      <c r="AKZ163" s="11"/>
      <c r="ALA163" s="11"/>
      <c r="ALB163" s="11"/>
      <c r="ALC163" s="11"/>
      <c r="ALD163" s="11"/>
      <c r="ALE163" s="11"/>
      <c r="ALF163" s="11"/>
      <c r="ALG163" s="11"/>
      <c r="ALH163" s="11"/>
      <c r="ALI163" s="11"/>
      <c r="ALJ163" s="11"/>
      <c r="ALK163" s="11"/>
      <c r="ALL163" s="11"/>
      <c r="ALM163" s="11"/>
      <c r="ALN163" s="11"/>
      <c r="ALO163" s="11"/>
      <c r="ALP163" s="11"/>
      <c r="ALQ163" s="11"/>
      <c r="ALR163" s="11"/>
      <c r="ALS163" s="11"/>
      <c r="ALT163" s="11"/>
      <c r="ALU163" s="11"/>
      <c r="ALV163" s="11"/>
      <c r="ALW163" s="11"/>
      <c r="ALX163" s="11"/>
      <c r="ALY163" s="11"/>
      <c r="ALZ163" s="11"/>
      <c r="AMA163" s="11"/>
      <c r="AMB163" s="11"/>
      <c r="AMC163" s="11"/>
      <c r="AMD163" s="11"/>
    </row>
    <row r="164" spans="1:1018" s="676" customFormat="1" ht="18">
      <c r="A164" s="702"/>
      <c r="B164" s="2011"/>
      <c r="C164" s="445" t="s">
        <v>683</v>
      </c>
      <c r="D164" s="445" t="s">
        <v>701</v>
      </c>
      <c r="E164" s="445" t="s">
        <v>685</v>
      </c>
      <c r="F164" s="445" t="s">
        <v>713</v>
      </c>
      <c r="G164" s="445" t="s">
        <v>714</v>
      </c>
      <c r="H164" s="445" t="s">
        <v>728</v>
      </c>
      <c r="I164" s="445" t="s">
        <v>729</v>
      </c>
      <c r="J164" s="476" t="s">
        <v>992</v>
      </c>
      <c r="K164" s="678"/>
      <c r="L164" s="678"/>
      <c r="M164" s="678"/>
      <c r="N164" s="702"/>
      <c r="U164" s="481"/>
      <c r="AD164" s="709"/>
      <c r="AE164" s="709"/>
    </row>
    <row r="165" spans="1:1018" s="676" customFormat="1">
      <c r="A165" s="702"/>
      <c r="B165" s="1921"/>
      <c r="C165" s="758" t="s">
        <v>145</v>
      </c>
      <c r="D165" s="758" t="s">
        <v>145</v>
      </c>
      <c r="E165" s="758" t="s">
        <v>145</v>
      </c>
      <c r="F165" s="758" t="s">
        <v>145</v>
      </c>
      <c r="G165" s="758" t="s">
        <v>145</v>
      </c>
      <c r="H165" s="758" t="s">
        <v>145</v>
      </c>
      <c r="I165" s="758" t="s">
        <v>145</v>
      </c>
      <c r="J165" s="758" t="s">
        <v>145</v>
      </c>
      <c r="K165" s="678"/>
      <c r="L165" s="678"/>
      <c r="M165" s="678"/>
      <c r="N165" s="702"/>
      <c r="U165" s="481"/>
    </row>
    <row r="166" spans="1:1018" s="676" customFormat="1">
      <c r="A166" s="702"/>
      <c r="B166" s="477" t="str">
        <f>IF('Bendras vertinimas'!$B$20="","",'Bendras vertinimas'!$B$20)</f>
        <v>Tiekėjas 1</v>
      </c>
      <c r="C166" s="583" t="str">
        <f>IF(C136="","",C$158*C136/(MAX(C$136:C$155)))</f>
        <v/>
      </c>
      <c r="D166" s="583" t="str">
        <f>IF(D136="","",D$158*D136/(MAX(D$136:D$155)))</f>
        <v/>
      </c>
      <c r="E166" s="448" t="str">
        <f>IF(SUM(E136)=0,"",E$158*MIN(E$136:E$155)/E136)</f>
        <v/>
      </c>
      <c r="F166" s="448" t="str">
        <f>IF(SUM(F136)=0,"",F$158*MIN(F$136:F$155)/F136)</f>
        <v/>
      </c>
      <c r="G166" s="583" t="str">
        <f>IF(G136="","",G$158*G136/(MAX(G$136:G$155)))</f>
        <v/>
      </c>
      <c r="H166" s="448" t="str">
        <f>IF(SUM(H136)=0,"",H$158*MIN(H$136:H$155)/H136)</f>
        <v/>
      </c>
      <c r="I166" s="583" t="str">
        <f>IF(I136="","",I$158*I136/(MAX(I$136:I$155)))</f>
        <v/>
      </c>
      <c r="J166" s="751" t="str">
        <f>IF($J$158=0,"",IF(SUM(U111:AA111)&gt;0,'Bendras vertinimas'!$AS$18,IF(OR(SUM(C166:I166)*$J$158=0,$J$158=0),"",SUM(C166:I166)*$J$158)))</f>
        <v/>
      </c>
      <c r="K166" s="678"/>
      <c r="L166" s="678"/>
      <c r="M166" s="678"/>
      <c r="N166" s="702"/>
      <c r="U166" s="481"/>
    </row>
    <row r="167" spans="1:1018" s="676" customFormat="1">
      <c r="A167" s="702"/>
      <c r="B167" s="477" t="str">
        <f>IF('Bendras vertinimas'!$B$21="","",'Bendras vertinimas'!$B$21)</f>
        <v>Tiekėjas 2</v>
      </c>
      <c r="C167" s="583" t="str">
        <f t="shared" ref="C167:D185" si="51">IF(C137="","",C$158*C137/(MAX(C$136:C$155)))</f>
        <v/>
      </c>
      <c r="D167" s="583" t="str">
        <f t="shared" si="51"/>
        <v/>
      </c>
      <c r="E167" s="448" t="str">
        <f t="shared" ref="E167:F185" si="52">IF(SUM(E137)=0,"",E$158*MIN(E$136:E$155)/E137)</f>
        <v/>
      </c>
      <c r="F167" s="448" t="str">
        <f t="shared" si="52"/>
        <v/>
      </c>
      <c r="G167" s="583" t="str">
        <f t="shared" ref="G167:G185" si="53">IF(G137="","",G$158*G137/(MAX(G$136:G$155)))</f>
        <v/>
      </c>
      <c r="H167" s="448" t="str">
        <f t="shared" ref="H167" si="54">IF(SUM(H137)=0,"",H$158*MIN(H$136:H$155)/H137)</f>
        <v/>
      </c>
      <c r="I167" s="583" t="str">
        <f t="shared" ref="I167" si="55">IF(I137="","",I$158*I137/(MAX(I$136:I$155)))</f>
        <v/>
      </c>
      <c r="J167" s="751" t="str">
        <f>IF($J$158=0,"",IF(SUM(U112:AA112)&gt;0,'Bendras vertinimas'!$AS$18,IF(OR(SUM(C167:I167)*$J$158=0,$J$158=0),"",SUM(C167:I167)*$J$158)))</f>
        <v/>
      </c>
      <c r="K167" s="678"/>
      <c r="L167" s="678"/>
      <c r="M167" s="678"/>
      <c r="N167" s="702"/>
      <c r="P167" s="11"/>
      <c r="Q167" s="11"/>
      <c r="R167" s="11"/>
      <c r="S167" s="11"/>
      <c r="T167" s="11"/>
      <c r="U167" s="71"/>
      <c r="V167" s="11"/>
      <c r="W167" s="11"/>
      <c r="X167" s="11"/>
      <c r="Y167" s="11"/>
      <c r="Z167" s="11"/>
      <c r="AA167" s="11"/>
      <c r="AB167" s="11"/>
      <c r="AC167" s="11"/>
      <c r="AD167" s="11"/>
      <c r="AE167" s="11"/>
    </row>
    <row r="168" spans="1:1018" s="676" customFormat="1">
      <c r="A168" s="702"/>
      <c r="B168" s="477" t="str">
        <f>IF('Bendras vertinimas'!$B$22="","",'Bendras vertinimas'!$B$22)</f>
        <v>Tiekėjas 3</v>
      </c>
      <c r="C168" s="583" t="str">
        <f t="shared" si="51"/>
        <v/>
      </c>
      <c r="D168" s="583" t="str">
        <f t="shared" si="51"/>
        <v/>
      </c>
      <c r="E168" s="448" t="str">
        <f t="shared" si="52"/>
        <v/>
      </c>
      <c r="F168" s="448" t="str">
        <f t="shared" si="52"/>
        <v/>
      </c>
      <c r="G168" s="583" t="str">
        <f t="shared" si="53"/>
        <v/>
      </c>
      <c r="H168" s="448" t="str">
        <f t="shared" ref="H168" si="56">IF(SUM(H138)=0,"",H$158*MIN(H$136:H$155)/H138)</f>
        <v/>
      </c>
      <c r="I168" s="583" t="str">
        <f t="shared" ref="I168" si="57">IF(I138="","",I$158*I138/(MAX(I$136:I$155)))</f>
        <v/>
      </c>
      <c r="J168" s="751" t="str">
        <f>IF($J$158=0,"",IF(SUM(U113:AA113)&gt;0,'Bendras vertinimas'!$AS$18,IF(OR(SUM(C168:I168)*$J$158=0,$J$158=0),"",SUM(C168:I168)*$J$158)))</f>
        <v/>
      </c>
      <c r="K168" s="678"/>
      <c r="L168" s="678"/>
      <c r="M168" s="678"/>
      <c r="N168" s="702"/>
      <c r="U168" s="481"/>
    </row>
    <row r="169" spans="1:1018" s="676" customFormat="1">
      <c r="A169" s="702"/>
      <c r="B169" s="477" t="str">
        <f>IF('Bendras vertinimas'!$B$23="","",'Bendras vertinimas'!$B$23)</f>
        <v>Tiekėjas 4</v>
      </c>
      <c r="C169" s="583" t="str">
        <f t="shared" si="51"/>
        <v/>
      </c>
      <c r="D169" s="583" t="str">
        <f t="shared" si="51"/>
        <v/>
      </c>
      <c r="E169" s="448" t="str">
        <f t="shared" si="52"/>
        <v/>
      </c>
      <c r="F169" s="448" t="str">
        <f t="shared" si="52"/>
        <v/>
      </c>
      <c r="G169" s="583" t="str">
        <f t="shared" si="53"/>
        <v/>
      </c>
      <c r="H169" s="448" t="str">
        <f t="shared" ref="H169" si="58">IF(SUM(H139)=0,"",H$158*MIN(H$136:H$155)/H139)</f>
        <v/>
      </c>
      <c r="I169" s="583" t="str">
        <f t="shared" ref="I169" si="59">IF(I139="","",I$158*I139/(MAX(I$136:I$155)))</f>
        <v/>
      </c>
      <c r="J169" s="751" t="str">
        <f>IF($J$158=0,"",IF(SUM(U114:AA114)&gt;0,'Bendras vertinimas'!$AS$18,IF(OR(SUM(C169:I169)*$J$158=0,$J$158=0),"",SUM(C169:I169)*$J$158)))</f>
        <v/>
      </c>
      <c r="K169" s="678"/>
      <c r="L169" s="678"/>
      <c r="M169" s="678"/>
      <c r="N169" s="702"/>
      <c r="U169" s="481"/>
    </row>
    <row r="170" spans="1:1018" s="676" customFormat="1">
      <c r="A170" s="702"/>
      <c r="B170" s="477" t="str">
        <f>IF('Bendras vertinimas'!$B$24="","",'Bendras vertinimas'!$B$24)</f>
        <v>Tiekėjas 5</v>
      </c>
      <c r="C170" s="583" t="str">
        <f t="shared" si="51"/>
        <v/>
      </c>
      <c r="D170" s="583" t="str">
        <f t="shared" si="51"/>
        <v/>
      </c>
      <c r="E170" s="448" t="str">
        <f t="shared" si="52"/>
        <v/>
      </c>
      <c r="F170" s="448" t="str">
        <f t="shared" si="52"/>
        <v/>
      </c>
      <c r="G170" s="583" t="str">
        <f t="shared" si="53"/>
        <v/>
      </c>
      <c r="H170" s="448" t="str">
        <f t="shared" ref="H170" si="60">IF(SUM(H140)=0,"",H$158*MIN(H$136:H$155)/H140)</f>
        <v/>
      </c>
      <c r="I170" s="583" t="str">
        <f t="shared" ref="I170" si="61">IF(I140="","",I$158*I140/(MAX(I$136:I$155)))</f>
        <v/>
      </c>
      <c r="J170" s="751" t="str">
        <f>IF($J$158=0,"",IF(SUM(U115:AA115)&gt;0,'Bendras vertinimas'!$AS$18,IF(OR(SUM(C170:I170)*$J$158=0,$J$158=0),"",SUM(C170:I170)*$J$158)))</f>
        <v/>
      </c>
      <c r="K170" s="678"/>
      <c r="L170" s="678"/>
      <c r="M170" s="678"/>
      <c r="N170" s="702"/>
      <c r="U170" s="481"/>
    </row>
    <row r="171" spans="1:1018" s="676" customFormat="1">
      <c r="A171" s="702"/>
      <c r="B171" s="477" t="str">
        <f>IF('Bendras vertinimas'!$B$25="","",'Bendras vertinimas'!$B$25)</f>
        <v>Tiekėjas 6</v>
      </c>
      <c r="C171" s="583" t="str">
        <f t="shared" si="51"/>
        <v/>
      </c>
      <c r="D171" s="583" t="str">
        <f t="shared" si="51"/>
        <v/>
      </c>
      <c r="E171" s="448" t="str">
        <f t="shared" si="52"/>
        <v/>
      </c>
      <c r="F171" s="448" t="str">
        <f t="shared" si="52"/>
        <v/>
      </c>
      <c r="G171" s="583" t="str">
        <f t="shared" si="53"/>
        <v/>
      </c>
      <c r="H171" s="448" t="str">
        <f t="shared" ref="H171" si="62">IF(SUM(H141)=0,"",H$158*MIN(H$136:H$155)/H141)</f>
        <v/>
      </c>
      <c r="I171" s="583" t="str">
        <f t="shared" ref="I171" si="63">IF(I141="","",I$158*I141/(MAX(I$136:I$155)))</f>
        <v/>
      </c>
      <c r="J171" s="751" t="str">
        <f>IF($J$158=0,"",IF(SUM(U116:AA116)&gt;0,'Bendras vertinimas'!$AS$18,IF(OR(SUM(C171:I171)*$J$158=0,$J$158=0),"",SUM(C171:I171)*$J$158)))</f>
        <v/>
      </c>
      <c r="K171" s="678"/>
      <c r="L171" s="678"/>
      <c r="M171" s="678"/>
      <c r="N171" s="702"/>
      <c r="U171" s="481"/>
    </row>
    <row r="172" spans="1:1018" s="676" customFormat="1">
      <c r="A172" s="702"/>
      <c r="B172" s="477" t="str">
        <f>IF('Bendras vertinimas'!$B$26="","",'Bendras vertinimas'!$B$26)</f>
        <v>Tiekėjas 7</v>
      </c>
      <c r="C172" s="583" t="str">
        <f t="shared" si="51"/>
        <v/>
      </c>
      <c r="D172" s="583" t="str">
        <f t="shared" si="51"/>
        <v/>
      </c>
      <c r="E172" s="448" t="str">
        <f t="shared" si="52"/>
        <v/>
      </c>
      <c r="F172" s="448" t="str">
        <f t="shared" si="52"/>
        <v/>
      </c>
      <c r="G172" s="583" t="str">
        <f t="shared" si="53"/>
        <v/>
      </c>
      <c r="H172" s="448" t="str">
        <f t="shared" ref="H172" si="64">IF(SUM(H142)=0,"",H$158*MIN(H$136:H$155)/H142)</f>
        <v/>
      </c>
      <c r="I172" s="583" t="str">
        <f t="shared" ref="I172" si="65">IF(I142="","",I$158*I142/(MAX(I$136:I$155)))</f>
        <v/>
      </c>
      <c r="J172" s="751" t="str">
        <f>IF($J$158=0,"",IF(SUM(U117:AA117)&gt;0,'Bendras vertinimas'!$AS$18,IF(OR(SUM(C172:I172)*$J$158=0,$J$158=0),"",SUM(C172:I172)*$J$158)))</f>
        <v/>
      </c>
      <c r="K172" s="678"/>
      <c r="L172" s="678"/>
      <c r="M172" s="678"/>
      <c r="N172" s="702"/>
      <c r="U172" s="481"/>
    </row>
    <row r="173" spans="1:1018" s="676" customFormat="1">
      <c r="A173" s="702"/>
      <c r="B173" s="477" t="str">
        <f>IF('Bendras vertinimas'!$B$27="","",'Bendras vertinimas'!$B$27)</f>
        <v>Tiekėjas 8</v>
      </c>
      <c r="C173" s="583" t="str">
        <f t="shared" si="51"/>
        <v/>
      </c>
      <c r="D173" s="583" t="str">
        <f t="shared" si="51"/>
        <v/>
      </c>
      <c r="E173" s="448" t="str">
        <f t="shared" si="52"/>
        <v/>
      </c>
      <c r="F173" s="448" t="str">
        <f t="shared" si="52"/>
        <v/>
      </c>
      <c r="G173" s="583" t="str">
        <f t="shared" si="53"/>
        <v/>
      </c>
      <c r="H173" s="448" t="str">
        <f t="shared" ref="H173" si="66">IF(SUM(H143)=0,"",H$158*MIN(H$136:H$155)/H143)</f>
        <v/>
      </c>
      <c r="I173" s="583" t="str">
        <f t="shared" ref="I173" si="67">IF(I143="","",I$158*I143/(MAX(I$136:I$155)))</f>
        <v/>
      </c>
      <c r="J173" s="751" t="str">
        <f>IF($J$158=0,"",IF(SUM(U118:AA118)&gt;0,'Bendras vertinimas'!$AS$18,IF(OR(SUM(C173:I173)*$J$158=0,$J$158=0),"",SUM(C173:I173)*$J$158)))</f>
        <v/>
      </c>
      <c r="K173" s="678"/>
      <c r="L173" s="678"/>
      <c r="M173" s="678"/>
      <c r="N173" s="702"/>
      <c r="U173" s="481"/>
    </row>
    <row r="174" spans="1:1018" s="676" customFormat="1">
      <c r="A174" s="702"/>
      <c r="B174" s="477" t="str">
        <f>IF('Bendras vertinimas'!$B$28="","",'Bendras vertinimas'!$B$28)</f>
        <v>Tiekėjas 9</v>
      </c>
      <c r="C174" s="583" t="str">
        <f t="shared" si="51"/>
        <v/>
      </c>
      <c r="D174" s="583" t="str">
        <f t="shared" si="51"/>
        <v/>
      </c>
      <c r="E174" s="448" t="str">
        <f t="shared" si="52"/>
        <v/>
      </c>
      <c r="F174" s="448" t="str">
        <f t="shared" si="52"/>
        <v/>
      </c>
      <c r="G174" s="583" t="str">
        <f t="shared" si="53"/>
        <v/>
      </c>
      <c r="H174" s="448" t="str">
        <f t="shared" ref="H174" si="68">IF(SUM(H144)=0,"",H$158*MIN(H$136:H$155)/H144)</f>
        <v/>
      </c>
      <c r="I174" s="583" t="str">
        <f t="shared" ref="I174" si="69">IF(I144="","",I$158*I144/(MAX(I$136:I$155)))</f>
        <v/>
      </c>
      <c r="J174" s="751" t="str">
        <f>IF($J$158=0,"",IF(SUM(U119:AA119)&gt;0,'Bendras vertinimas'!$AS$18,IF(OR(SUM(C174:I174)*$J$158=0,$J$158=0),"",SUM(C174:I174)*$J$158)))</f>
        <v/>
      </c>
      <c r="K174" s="678"/>
      <c r="L174" s="678"/>
      <c r="M174" s="678"/>
      <c r="N174" s="702"/>
      <c r="U174" s="481"/>
    </row>
    <row r="175" spans="1:1018" s="676" customFormat="1">
      <c r="A175" s="702"/>
      <c r="B175" s="477" t="str">
        <f>IF('Bendras vertinimas'!$B$29="","",'Bendras vertinimas'!$B$29)</f>
        <v>Tiekėjas 10</v>
      </c>
      <c r="C175" s="583" t="str">
        <f t="shared" si="51"/>
        <v/>
      </c>
      <c r="D175" s="583" t="str">
        <f t="shared" si="51"/>
        <v/>
      </c>
      <c r="E175" s="448" t="str">
        <f t="shared" si="52"/>
        <v/>
      </c>
      <c r="F175" s="448" t="str">
        <f t="shared" si="52"/>
        <v/>
      </c>
      <c r="G175" s="583" t="str">
        <f t="shared" si="53"/>
        <v/>
      </c>
      <c r="H175" s="448" t="str">
        <f t="shared" ref="H175" si="70">IF(SUM(H145)=0,"",H$158*MIN(H$136:H$155)/H145)</f>
        <v/>
      </c>
      <c r="I175" s="583" t="str">
        <f t="shared" ref="I175" si="71">IF(I145="","",I$158*I145/(MAX(I$136:I$155)))</f>
        <v/>
      </c>
      <c r="J175" s="751" t="str">
        <f>IF($J$158=0,"",IF(SUM(U120:AA120)&gt;0,'Bendras vertinimas'!$AS$18,IF(OR(SUM(C175:I175)*$J$158=0,$J$158=0),"",SUM(C175:I175)*$J$158)))</f>
        <v/>
      </c>
      <c r="K175" s="678"/>
      <c r="L175" s="678"/>
      <c r="M175" s="678"/>
      <c r="N175" s="702"/>
      <c r="U175" s="481"/>
    </row>
    <row r="176" spans="1:1018" s="676" customFormat="1">
      <c r="A176" s="702"/>
      <c r="B176" s="477" t="str">
        <f>IF('Bendras vertinimas'!$B$30="","",'Bendras vertinimas'!$B$30)</f>
        <v>Tiekėjas 11</v>
      </c>
      <c r="C176" s="583" t="str">
        <f t="shared" si="51"/>
        <v/>
      </c>
      <c r="D176" s="583" t="str">
        <f t="shared" si="51"/>
        <v/>
      </c>
      <c r="E176" s="448" t="str">
        <f t="shared" si="52"/>
        <v/>
      </c>
      <c r="F176" s="448" t="str">
        <f t="shared" si="52"/>
        <v/>
      </c>
      <c r="G176" s="583" t="str">
        <f t="shared" si="53"/>
        <v/>
      </c>
      <c r="H176" s="448" t="str">
        <f t="shared" ref="H176" si="72">IF(SUM(H146)=0,"",H$158*MIN(H$136:H$155)/H146)</f>
        <v/>
      </c>
      <c r="I176" s="583" t="str">
        <f t="shared" ref="I176" si="73">IF(I146="","",I$158*I146/(MAX(I$136:I$155)))</f>
        <v/>
      </c>
      <c r="J176" s="751" t="str">
        <f>IF($J$158=0,"",IF(SUM(U121:AA121)&gt;0,'Bendras vertinimas'!$AS$18,IF(OR(SUM(C176:I176)*$J$158=0,$J$158=0),"",SUM(C176:I176)*$J$158)))</f>
        <v/>
      </c>
      <c r="K176" s="678"/>
      <c r="L176" s="678"/>
      <c r="M176" s="678"/>
      <c r="N176" s="702"/>
      <c r="U176" s="481"/>
    </row>
    <row r="177" spans="1:21" s="676" customFormat="1">
      <c r="A177" s="702"/>
      <c r="B177" s="477" t="str">
        <f>IF('Bendras vertinimas'!$B$31="","",'Bendras vertinimas'!$B$31)</f>
        <v>Tiekėjas 12</v>
      </c>
      <c r="C177" s="583" t="str">
        <f t="shared" si="51"/>
        <v/>
      </c>
      <c r="D177" s="583" t="str">
        <f t="shared" si="51"/>
        <v/>
      </c>
      <c r="E177" s="448" t="str">
        <f t="shared" si="52"/>
        <v/>
      </c>
      <c r="F177" s="448" t="str">
        <f t="shared" si="52"/>
        <v/>
      </c>
      <c r="G177" s="583" t="str">
        <f t="shared" si="53"/>
        <v/>
      </c>
      <c r="H177" s="448" t="str">
        <f t="shared" ref="H177" si="74">IF(SUM(H147)=0,"",H$158*MIN(H$136:H$155)/H147)</f>
        <v/>
      </c>
      <c r="I177" s="583" t="str">
        <f t="shared" ref="I177" si="75">IF(I147="","",I$158*I147/(MAX(I$136:I$155)))</f>
        <v/>
      </c>
      <c r="J177" s="751" t="str">
        <f>IF($J$158=0,"",IF(SUM(U122:AA122)&gt;0,'Bendras vertinimas'!$AS$18,IF(OR(SUM(C177:I177)*$J$158=0,$J$158=0),"",SUM(C177:I177)*$J$158)))</f>
        <v/>
      </c>
      <c r="K177" s="678"/>
      <c r="L177" s="678"/>
      <c r="M177" s="678"/>
      <c r="N177" s="702"/>
      <c r="U177" s="481"/>
    </row>
    <row r="178" spans="1:21" s="676" customFormat="1">
      <c r="A178" s="702"/>
      <c r="B178" s="477" t="str">
        <f>IF('Bendras vertinimas'!$B$32="","",'Bendras vertinimas'!$B$32)</f>
        <v>Tiekėjas 13</v>
      </c>
      <c r="C178" s="583" t="str">
        <f t="shared" si="51"/>
        <v/>
      </c>
      <c r="D178" s="583" t="str">
        <f t="shared" si="51"/>
        <v/>
      </c>
      <c r="E178" s="448" t="str">
        <f t="shared" si="52"/>
        <v/>
      </c>
      <c r="F178" s="448" t="str">
        <f t="shared" si="52"/>
        <v/>
      </c>
      <c r="G178" s="583" t="str">
        <f t="shared" si="53"/>
        <v/>
      </c>
      <c r="H178" s="448" t="str">
        <f t="shared" ref="H178" si="76">IF(SUM(H148)=0,"",H$158*MIN(H$136:H$155)/H148)</f>
        <v/>
      </c>
      <c r="I178" s="583" t="str">
        <f t="shared" ref="I178" si="77">IF(I148="","",I$158*I148/(MAX(I$136:I$155)))</f>
        <v/>
      </c>
      <c r="J178" s="751" t="str">
        <f>IF($J$158=0,"",IF(SUM(U123:AA123)&gt;0,'Bendras vertinimas'!$AS$18,IF(OR(SUM(C178:I178)*$J$158=0,$J$158=0),"",SUM(C178:I178)*$J$158)))</f>
        <v/>
      </c>
      <c r="K178" s="678"/>
      <c r="L178" s="678"/>
      <c r="M178" s="678"/>
      <c r="N178" s="702"/>
      <c r="U178" s="481"/>
    </row>
    <row r="179" spans="1:21" s="676" customFormat="1">
      <c r="A179" s="702"/>
      <c r="B179" s="477" t="str">
        <f>IF('Bendras vertinimas'!$B$33="","",'Bendras vertinimas'!$B$33)</f>
        <v>Tiekėjas 14</v>
      </c>
      <c r="C179" s="583" t="str">
        <f t="shared" si="51"/>
        <v/>
      </c>
      <c r="D179" s="583" t="str">
        <f t="shared" si="51"/>
        <v/>
      </c>
      <c r="E179" s="448" t="str">
        <f t="shared" si="52"/>
        <v/>
      </c>
      <c r="F179" s="448" t="str">
        <f t="shared" si="52"/>
        <v/>
      </c>
      <c r="G179" s="583" t="str">
        <f t="shared" si="53"/>
        <v/>
      </c>
      <c r="H179" s="448" t="str">
        <f t="shared" ref="H179" si="78">IF(SUM(H149)=0,"",H$158*MIN(H$136:H$155)/H149)</f>
        <v/>
      </c>
      <c r="I179" s="583" t="str">
        <f t="shared" ref="I179" si="79">IF(I149="","",I$158*I149/(MAX(I$136:I$155)))</f>
        <v/>
      </c>
      <c r="J179" s="751" t="str">
        <f>IF($J$158=0,"",IF(SUM(U124:AA124)&gt;0,'Bendras vertinimas'!$AS$18,IF(OR(SUM(C179:I179)*$J$158=0,$J$158=0),"",SUM(C179:I179)*$J$158)))</f>
        <v/>
      </c>
      <c r="K179" s="678"/>
      <c r="L179" s="678"/>
      <c r="M179" s="678"/>
      <c r="N179" s="702"/>
      <c r="U179" s="481"/>
    </row>
    <row r="180" spans="1:21" s="676" customFormat="1">
      <c r="A180" s="702"/>
      <c r="B180" s="477" t="str">
        <f>IF('Bendras vertinimas'!$B$34="","",'Bendras vertinimas'!$B$34)</f>
        <v>Tiekėjas 15</v>
      </c>
      <c r="C180" s="583" t="str">
        <f t="shared" si="51"/>
        <v/>
      </c>
      <c r="D180" s="583" t="str">
        <f t="shared" si="51"/>
        <v/>
      </c>
      <c r="E180" s="448" t="str">
        <f t="shared" si="52"/>
        <v/>
      </c>
      <c r="F180" s="448" t="str">
        <f t="shared" si="52"/>
        <v/>
      </c>
      <c r="G180" s="583" t="str">
        <f t="shared" si="53"/>
        <v/>
      </c>
      <c r="H180" s="448" t="str">
        <f t="shared" ref="H180" si="80">IF(SUM(H150)=0,"",H$158*MIN(H$136:H$155)/H150)</f>
        <v/>
      </c>
      <c r="I180" s="583" t="str">
        <f t="shared" ref="I180" si="81">IF(I150="","",I$158*I150/(MAX(I$136:I$155)))</f>
        <v/>
      </c>
      <c r="J180" s="751" t="str">
        <f>IF($J$158=0,"",IF(SUM(U125:AA125)&gt;0,'Bendras vertinimas'!$AS$18,IF(OR(SUM(C180:I180)*$J$158=0,$J$158=0),"",SUM(C180:I180)*$J$158)))</f>
        <v/>
      </c>
      <c r="K180" s="678"/>
      <c r="L180" s="678"/>
      <c r="M180" s="678"/>
      <c r="N180" s="702"/>
      <c r="U180" s="481"/>
    </row>
    <row r="181" spans="1:21" s="676" customFormat="1">
      <c r="A181" s="702"/>
      <c r="B181" s="477" t="str">
        <f>IF('Bendras vertinimas'!$B$35="","",'Bendras vertinimas'!$B$35)</f>
        <v>Tiekėjas 16</v>
      </c>
      <c r="C181" s="583" t="str">
        <f t="shared" si="51"/>
        <v/>
      </c>
      <c r="D181" s="583" t="str">
        <f t="shared" si="51"/>
        <v/>
      </c>
      <c r="E181" s="448" t="str">
        <f t="shared" si="52"/>
        <v/>
      </c>
      <c r="F181" s="448" t="str">
        <f t="shared" si="52"/>
        <v/>
      </c>
      <c r="G181" s="583" t="str">
        <f t="shared" si="53"/>
        <v/>
      </c>
      <c r="H181" s="448" t="str">
        <f t="shared" ref="H181" si="82">IF(SUM(H151)=0,"",H$158*MIN(H$136:H$155)/H151)</f>
        <v/>
      </c>
      <c r="I181" s="583" t="str">
        <f t="shared" ref="I181" si="83">IF(I151="","",I$158*I151/(MAX(I$136:I$155)))</f>
        <v/>
      </c>
      <c r="J181" s="751" t="str">
        <f>IF($J$158=0,"",IF(SUM(U126:AA126)&gt;0,'Bendras vertinimas'!$AS$18,IF(OR(SUM(C181:I181)*$J$158=0,$J$158=0),"",SUM(C181:I181)*$J$158)))</f>
        <v/>
      </c>
      <c r="K181" s="678"/>
      <c r="L181" s="678"/>
      <c r="M181" s="678"/>
      <c r="N181" s="702"/>
      <c r="U181" s="481"/>
    </row>
    <row r="182" spans="1:21" s="676" customFormat="1">
      <c r="A182" s="702"/>
      <c r="B182" s="477" t="str">
        <f>IF('Bendras vertinimas'!$B$36="","",'Bendras vertinimas'!$B$36)</f>
        <v>Tiekėjas 17</v>
      </c>
      <c r="C182" s="583" t="str">
        <f t="shared" si="51"/>
        <v/>
      </c>
      <c r="D182" s="583" t="str">
        <f t="shared" si="51"/>
        <v/>
      </c>
      <c r="E182" s="448" t="str">
        <f t="shared" si="52"/>
        <v/>
      </c>
      <c r="F182" s="448" t="str">
        <f t="shared" si="52"/>
        <v/>
      </c>
      <c r="G182" s="583" t="str">
        <f t="shared" si="53"/>
        <v/>
      </c>
      <c r="H182" s="448" t="str">
        <f t="shared" ref="H182" si="84">IF(SUM(H152)=0,"",H$158*MIN(H$136:H$155)/H152)</f>
        <v/>
      </c>
      <c r="I182" s="583" t="str">
        <f t="shared" ref="I182" si="85">IF(I152="","",I$158*I152/(MAX(I$136:I$155)))</f>
        <v/>
      </c>
      <c r="J182" s="751" t="str">
        <f>IF($J$158=0,"",IF(SUM(U127:AA127)&gt;0,'Bendras vertinimas'!$AS$18,IF(OR(SUM(C182:I182)*$J$158=0,$J$158=0),"",SUM(C182:I182)*$J$158)))</f>
        <v/>
      </c>
      <c r="K182" s="678"/>
      <c r="L182" s="678"/>
      <c r="M182" s="678"/>
      <c r="N182" s="702"/>
      <c r="U182" s="481"/>
    </row>
    <row r="183" spans="1:21" s="676" customFormat="1">
      <c r="A183" s="702"/>
      <c r="B183" s="477" t="str">
        <f>IF('Bendras vertinimas'!$B$37="","",'Bendras vertinimas'!$B$37)</f>
        <v>Tiekėjas 18</v>
      </c>
      <c r="C183" s="583" t="str">
        <f t="shared" si="51"/>
        <v/>
      </c>
      <c r="D183" s="583" t="str">
        <f t="shared" si="51"/>
        <v/>
      </c>
      <c r="E183" s="448" t="str">
        <f t="shared" si="52"/>
        <v/>
      </c>
      <c r="F183" s="448" t="str">
        <f t="shared" si="52"/>
        <v/>
      </c>
      <c r="G183" s="583" t="str">
        <f t="shared" si="53"/>
        <v/>
      </c>
      <c r="H183" s="448" t="str">
        <f t="shared" ref="H183" si="86">IF(SUM(H153)=0,"",H$158*MIN(H$136:H$155)/H153)</f>
        <v/>
      </c>
      <c r="I183" s="583" t="str">
        <f t="shared" ref="I183" si="87">IF(I153="","",I$158*I153/(MAX(I$136:I$155)))</f>
        <v/>
      </c>
      <c r="J183" s="751" t="str">
        <f>IF($J$158=0,"",IF(SUM(U128:AA128)&gt;0,'Bendras vertinimas'!$AS$18,IF(OR(SUM(C183:I183)*$J$158=0,$J$158=0),"",SUM(C183:I183)*$J$158)))</f>
        <v/>
      </c>
      <c r="K183" s="678"/>
      <c r="L183" s="678"/>
      <c r="M183" s="678"/>
      <c r="N183" s="702"/>
      <c r="U183" s="481"/>
    </row>
    <row r="184" spans="1:21" s="676" customFormat="1">
      <c r="A184" s="702"/>
      <c r="B184" s="477" t="str">
        <f>IF('Bendras vertinimas'!$B$38="","",'Bendras vertinimas'!$B$38)</f>
        <v>Tiekėjas 19</v>
      </c>
      <c r="C184" s="583" t="str">
        <f t="shared" si="51"/>
        <v/>
      </c>
      <c r="D184" s="583" t="str">
        <f t="shared" si="51"/>
        <v/>
      </c>
      <c r="E184" s="448" t="str">
        <f t="shared" si="52"/>
        <v/>
      </c>
      <c r="F184" s="448" t="str">
        <f t="shared" si="52"/>
        <v/>
      </c>
      <c r="G184" s="583" t="str">
        <f t="shared" si="53"/>
        <v/>
      </c>
      <c r="H184" s="448" t="str">
        <f t="shared" ref="H184" si="88">IF(SUM(H154)=0,"",H$158*MIN(H$136:H$155)/H154)</f>
        <v/>
      </c>
      <c r="I184" s="583" t="str">
        <f t="shared" ref="I184" si="89">IF(I154="","",I$158*I154/(MAX(I$136:I$155)))</f>
        <v/>
      </c>
      <c r="J184" s="751" t="str">
        <f>IF($J$158=0,"",IF(SUM(U129:AA129)&gt;0,'Bendras vertinimas'!$AS$18,IF(OR(SUM(C184:I184)*$J$158=0,$J$158=0),"",SUM(C184:I184)*$J$158)))</f>
        <v/>
      </c>
      <c r="K184" s="678"/>
      <c r="L184" s="678"/>
      <c r="M184" s="678"/>
      <c r="N184" s="702"/>
      <c r="U184" s="481"/>
    </row>
    <row r="185" spans="1:21" s="676" customFormat="1">
      <c r="A185" s="702"/>
      <c r="B185" s="477" t="str">
        <f>IF('Bendras vertinimas'!$B$39="","",'Bendras vertinimas'!$B$39)</f>
        <v>Tiekėjas 20</v>
      </c>
      <c r="C185" s="583" t="str">
        <f t="shared" si="51"/>
        <v/>
      </c>
      <c r="D185" s="583" t="str">
        <f t="shared" si="51"/>
        <v/>
      </c>
      <c r="E185" s="448" t="str">
        <f t="shared" si="52"/>
        <v/>
      </c>
      <c r="F185" s="448" t="str">
        <f t="shared" si="52"/>
        <v/>
      </c>
      <c r="G185" s="583" t="str">
        <f t="shared" si="53"/>
        <v/>
      </c>
      <c r="H185" s="448" t="str">
        <f t="shared" ref="H185" si="90">IF(SUM(H155)=0,"",H$158*MIN(H$136:H$155)/H155)</f>
        <v/>
      </c>
      <c r="I185" s="583" t="str">
        <f t="shared" ref="I185" si="91">IF(I155="","",I$158*I155/(MAX(I$136:I$155)))</f>
        <v/>
      </c>
      <c r="J185" s="751" t="str">
        <f>IF($J$158=0,"",IF(SUM(U130:AA130)&gt;0,'Bendras vertinimas'!$AS$18,IF(OR(SUM(C185:I185)*$J$158=0,$J$158=0),"",SUM(C185:I185)*$J$158)))</f>
        <v/>
      </c>
      <c r="K185" s="678"/>
      <c r="L185" s="678"/>
      <c r="M185" s="678"/>
      <c r="N185" s="702"/>
      <c r="U185" s="481"/>
    </row>
    <row r="186" spans="1:21" s="676" customFormat="1" ht="9.9499999999999993" customHeight="1">
      <c r="A186" s="702"/>
      <c r="B186" s="678"/>
      <c r="C186" s="678"/>
      <c r="D186" s="678"/>
      <c r="E186" s="678"/>
      <c r="F186" s="678"/>
      <c r="G186" s="678"/>
      <c r="H186" s="678"/>
      <c r="I186" s="13"/>
      <c r="J186" s="678"/>
      <c r="K186" s="678"/>
      <c r="L186" s="678"/>
      <c r="M186" s="678"/>
      <c r="N186" s="702"/>
      <c r="U186" s="481"/>
    </row>
    <row r="187" spans="1:21" ht="5.0999999999999996" customHeight="1">
      <c r="A187" s="889"/>
      <c r="B187" s="889"/>
      <c r="C187" s="889"/>
      <c r="D187" s="891"/>
      <c r="E187" s="889"/>
      <c r="F187" s="889"/>
      <c r="G187" s="889"/>
      <c r="H187" s="889"/>
      <c r="I187" s="889"/>
      <c r="J187" s="889"/>
      <c r="K187" s="889"/>
      <c r="L187" s="889"/>
      <c r="M187" s="889"/>
      <c r="N187" s="889"/>
    </row>
    <row r="188" spans="1:21">
      <c r="L188" s="142"/>
      <c r="M188" s="158" t="s">
        <v>631</v>
      </c>
    </row>
    <row r="192" spans="1:21" hidden="1">
      <c r="C192" s="859">
        <f>IF(V28=0,L28,0)</f>
        <v>0</v>
      </c>
      <c r="D192" s="859">
        <f>IF(V32=0,L32,0)</f>
        <v>0</v>
      </c>
      <c r="E192" s="859">
        <f>IF(V35=0,L35,0)</f>
        <v>0</v>
      </c>
      <c r="F192" s="859">
        <f>IF(V37=0,L37,0)</f>
        <v>0</v>
      </c>
      <c r="G192" s="859">
        <f>IF(V39=0,L39,0)</f>
        <v>0</v>
      </c>
      <c r="H192" s="859">
        <f>IF(V41=0,L41,0)</f>
        <v>0</v>
      </c>
      <c r="I192" s="859">
        <f>IF(V43=0,L43,0)</f>
        <v>0</v>
      </c>
      <c r="J192" s="860" t="s">
        <v>123</v>
      </c>
      <c r="K192" s="676"/>
    </row>
    <row r="193" spans="3:11" hidden="1">
      <c r="C193" s="860">
        <f>IF(C192=0,0,MAX($B193:B193)+1)</f>
        <v>0</v>
      </c>
      <c r="D193" s="860">
        <f>IF(D192=0,0,MAX($B193:C193)+1)</f>
        <v>0</v>
      </c>
      <c r="E193" s="860">
        <f>IF(E192=0,0,MAX($B193:D193)+1)</f>
        <v>0</v>
      </c>
      <c r="F193" s="860">
        <f>IF(F192=0,0,MAX($B193:E193)+1)</f>
        <v>0</v>
      </c>
      <c r="G193" s="860">
        <f>IF(G192=0,0,MAX($B193:F193)+1)</f>
        <v>0</v>
      </c>
      <c r="H193" s="860">
        <f>IF(H192=0,0,MAX($B193:G193)+1)</f>
        <v>0</v>
      </c>
      <c r="I193" s="860">
        <f>IF(I192=0,0,MAX($B193:H193)+1)</f>
        <v>0</v>
      </c>
      <c r="J193" s="860" t="s">
        <v>394</v>
      </c>
      <c r="K193" s="860"/>
    </row>
    <row r="194" spans="3:11" hidden="1">
      <c r="C194" s="860">
        <f>IFERROR(IF(C192=0,0,C192/SUM($C192:$I192)),"")</f>
        <v>0</v>
      </c>
      <c r="D194" s="860">
        <f t="shared" ref="D194:I194" si="92">IFERROR(IF(D192=0,0,D192/SUM($C192:$I192)),"")</f>
        <v>0</v>
      </c>
      <c r="E194" s="860">
        <f t="shared" si="92"/>
        <v>0</v>
      </c>
      <c r="F194" s="860">
        <f t="shared" si="92"/>
        <v>0</v>
      </c>
      <c r="G194" s="860">
        <f t="shared" si="92"/>
        <v>0</v>
      </c>
      <c r="H194" s="860">
        <f t="shared" si="92"/>
        <v>0</v>
      </c>
      <c r="I194" s="860">
        <f t="shared" si="92"/>
        <v>0</v>
      </c>
      <c r="J194" s="860" t="s">
        <v>395</v>
      </c>
      <c r="K194" s="860"/>
    </row>
    <row r="195" spans="3:11" hidden="1">
      <c r="C195" s="860">
        <f>ROUND(C194,$K195)</f>
        <v>0</v>
      </c>
      <c r="D195" s="860">
        <f t="shared" ref="D195:I195" si="93">ROUND(D194,$K195)</f>
        <v>0</v>
      </c>
      <c r="E195" s="860">
        <f t="shared" si="93"/>
        <v>0</v>
      </c>
      <c r="F195" s="860">
        <f t="shared" si="93"/>
        <v>0</v>
      </c>
      <c r="G195" s="860">
        <f t="shared" si="93"/>
        <v>0</v>
      </c>
      <c r="H195" s="860">
        <f t="shared" si="93"/>
        <v>0</v>
      </c>
      <c r="I195" s="860">
        <f t="shared" si="93"/>
        <v>0</v>
      </c>
      <c r="J195" s="860" t="s">
        <v>396</v>
      </c>
      <c r="K195" s="860">
        <v>3</v>
      </c>
    </row>
    <row r="196" spans="3:11" hidden="1">
      <c r="C196" s="860">
        <f>IF(C193=MAX($C193:$I193),0,1)</f>
        <v>0</v>
      </c>
      <c r="D196" s="860">
        <f t="shared" ref="D196:I196" si="94">IF(D193=MAX($C193:$I193),0,1)</f>
        <v>0</v>
      </c>
      <c r="E196" s="860">
        <f t="shared" si="94"/>
        <v>0</v>
      </c>
      <c r="F196" s="860">
        <f t="shared" si="94"/>
        <v>0</v>
      </c>
      <c r="G196" s="860">
        <f t="shared" si="94"/>
        <v>0</v>
      </c>
      <c r="H196" s="860">
        <f t="shared" si="94"/>
        <v>0</v>
      </c>
      <c r="I196" s="860">
        <f t="shared" si="94"/>
        <v>0</v>
      </c>
      <c r="J196" s="860" t="s">
        <v>515</v>
      </c>
      <c r="K196" s="860"/>
    </row>
    <row r="197" spans="3:11" hidden="1">
      <c r="C197" s="860">
        <f>IF(C196=0,1-SUMIFS($C195:$I195,$C196:$I196,1),C195)</f>
        <v>1</v>
      </c>
      <c r="D197" s="860">
        <f t="shared" ref="D197:I197" si="95">IF(D196=0,1-SUMIFS($C195:$I195,$C196:$I196,1),D195)</f>
        <v>1</v>
      </c>
      <c r="E197" s="860">
        <f t="shared" si="95"/>
        <v>1</v>
      </c>
      <c r="F197" s="860">
        <f t="shared" si="95"/>
        <v>1</v>
      </c>
      <c r="G197" s="860">
        <f t="shared" si="95"/>
        <v>1</v>
      </c>
      <c r="H197" s="860">
        <f t="shared" si="95"/>
        <v>1</v>
      </c>
      <c r="I197" s="860">
        <f t="shared" si="95"/>
        <v>1</v>
      </c>
      <c r="J197" s="860" t="s">
        <v>397</v>
      </c>
      <c r="K197" s="860">
        <f>SUM(C197:I197)</f>
        <v>7</v>
      </c>
    </row>
    <row r="198" spans="3:11" hidden="1">
      <c r="C198" s="861"/>
    </row>
    <row r="199" spans="3:11" hidden="1">
      <c r="C199" s="859">
        <f>IF(U28=FALSE,1,0)</f>
        <v>1</v>
      </c>
      <c r="D199" s="859">
        <f>IF(U32=FALSE,1,0)</f>
        <v>1</v>
      </c>
      <c r="E199" s="859">
        <f>IF(U35=FALSE,1,0)</f>
        <v>1</v>
      </c>
      <c r="F199" s="859">
        <f>IF(U37=FALSE,1,0)</f>
        <v>1</v>
      </c>
      <c r="G199" s="859">
        <f>IF(U39=FALSE,1,0)</f>
        <v>1</v>
      </c>
      <c r="H199" s="859">
        <f>IF(U41=FALSE,1,0)</f>
        <v>1</v>
      </c>
      <c r="I199" s="859">
        <f>IF(U43=FALSE,1,0)</f>
        <v>1</v>
      </c>
    </row>
    <row r="200" spans="3:11">
      <c r="C200" s="861"/>
    </row>
    <row r="201" spans="3:11">
      <c r="C201" s="861"/>
    </row>
    <row r="202" spans="3:11">
      <c r="C202" s="861"/>
    </row>
    <row r="203" spans="3:11">
      <c r="C203" s="893"/>
    </row>
    <row r="204" spans="3:11">
      <c r="C204" s="861"/>
    </row>
    <row r="205" spans="3:11">
      <c r="C205" s="861"/>
    </row>
    <row r="206" spans="3:11">
      <c r="C206" s="893"/>
    </row>
    <row r="207" spans="3:11">
      <c r="C207" s="861"/>
    </row>
    <row r="208" spans="3:11">
      <c r="C208" s="893"/>
    </row>
    <row r="209" spans="3:3">
      <c r="C209" s="861"/>
    </row>
    <row r="210" spans="3:3">
      <c r="C210" s="893"/>
    </row>
    <row r="211" spans="3:3">
      <c r="C211" s="861"/>
    </row>
    <row r="212" spans="3:3">
      <c r="C212" s="893"/>
    </row>
    <row r="213" spans="3:3">
      <c r="C213" s="861"/>
    </row>
    <row r="214" spans="3:3">
      <c r="C214" s="893"/>
    </row>
    <row r="215" spans="3:3">
      <c r="C215" s="861"/>
    </row>
    <row r="216" spans="3:3">
      <c r="C216" s="861"/>
    </row>
    <row r="217" spans="3:3">
      <c r="C217" s="861"/>
    </row>
    <row r="218" spans="3:3">
      <c r="C218" s="861"/>
    </row>
    <row r="219" spans="3:3">
      <c r="C219" s="861"/>
    </row>
    <row r="220" spans="3:3">
      <c r="C220" s="861"/>
    </row>
    <row r="221" spans="3:3">
      <c r="C221" s="861"/>
    </row>
    <row r="222" spans="3:3">
      <c r="C222" s="861"/>
    </row>
    <row r="223" spans="3:3">
      <c r="C223" s="861"/>
    </row>
    <row r="224" spans="3:3">
      <c r="C224" s="861"/>
    </row>
    <row r="225" spans="3:3">
      <c r="C225" s="861"/>
    </row>
    <row r="226" spans="3:3">
      <c r="C226" s="861"/>
    </row>
    <row r="227" spans="3:3">
      <c r="C227" s="861"/>
    </row>
    <row r="228" spans="3:3">
      <c r="C228" s="861"/>
    </row>
    <row r="229" spans="3:3">
      <c r="C229" s="861"/>
    </row>
    <row r="230" spans="3:3">
      <c r="C230" s="861"/>
    </row>
    <row r="231" spans="3:3">
      <c r="C231" s="893"/>
    </row>
  </sheetData>
  <sheetProtection algorithmName="SHA-512" hashValue="VZhaMBRPVB91hsGikOfaVXzPh+3fEbXMogjWuq1z5XA1Is39mabTLvD0+TQtMbiJRulvLJBZkx902BRU/Qsm5Q==" saltValue="HJ8IOZyfG4XZfxi+HLam2g==" spinCount="100000" sheet="1" objects="1" scenarios="1"/>
  <customSheetViews>
    <customSheetView guid="{AE7FCA23-A141-42BB-B68F-DD99A7DC8BEA}" showGridLines="0" hiddenRows="1" hiddenColumns="1" topLeftCell="A58">
      <selection activeCell="AA77" sqref="AA77"/>
      <pageMargins left="0.7" right="0.7" top="0.75" bottom="0.75" header="0.3" footer="0.3"/>
      <pageSetup paperSize="9" orientation="portrait" r:id="rId1"/>
    </customSheetView>
    <customSheetView guid="{A2242E59-B958-429D-B3CE-85E415A7ABA5}" showGridLines="0" hiddenRows="1" hiddenColumns="1" topLeftCell="A7">
      <selection activeCell="P21" sqref="P21"/>
      <pageMargins left="0.7" right="0.7" top="0.75" bottom="0.75" header="0.3" footer="0.3"/>
      <pageSetup paperSize="9" orientation="portrait" r:id="rId2"/>
    </customSheetView>
  </customSheetViews>
  <mergeCells count="70">
    <mergeCell ref="C67:M69"/>
    <mergeCell ref="B83:M83"/>
    <mergeCell ref="B85:M87"/>
    <mergeCell ref="A78:N78"/>
    <mergeCell ref="B89:M89"/>
    <mergeCell ref="C62:M65"/>
    <mergeCell ref="B41:B42"/>
    <mergeCell ref="C41:J41"/>
    <mergeCell ref="K41:K42"/>
    <mergeCell ref="L41:L42"/>
    <mergeCell ref="C42:J42"/>
    <mergeCell ref="B43:B44"/>
    <mergeCell ref="C43:J43"/>
    <mergeCell ref="K43:K44"/>
    <mergeCell ref="L43:L44"/>
    <mergeCell ref="C44:J44"/>
    <mergeCell ref="B46:M47"/>
    <mergeCell ref="C49:M50"/>
    <mergeCell ref="C51:M54"/>
    <mergeCell ref="C56:M59"/>
    <mergeCell ref="B60:M60"/>
    <mergeCell ref="B37:B38"/>
    <mergeCell ref="C37:J37"/>
    <mergeCell ref="K37:K38"/>
    <mergeCell ref="L37:L38"/>
    <mergeCell ref="C38:J38"/>
    <mergeCell ref="B39:B40"/>
    <mergeCell ref="C39:J39"/>
    <mergeCell ref="K39:K40"/>
    <mergeCell ref="L39:L40"/>
    <mergeCell ref="C40:J40"/>
    <mergeCell ref="C31:J31"/>
    <mergeCell ref="B20:M21"/>
    <mergeCell ref="B22:M22"/>
    <mergeCell ref="B35:B36"/>
    <mergeCell ref="C35:J35"/>
    <mergeCell ref="K35:K36"/>
    <mergeCell ref="L35:L36"/>
    <mergeCell ref="C36:J36"/>
    <mergeCell ref="B32:B34"/>
    <mergeCell ref="C32:J33"/>
    <mergeCell ref="K32:K34"/>
    <mergeCell ref="L32:L34"/>
    <mergeCell ref="C34:J34"/>
    <mergeCell ref="C91:K91"/>
    <mergeCell ref="J95:M96"/>
    <mergeCell ref="J92:M94"/>
    <mergeCell ref="C98:K98"/>
    <mergeCell ref="A1:N1"/>
    <mergeCell ref="A10:N10"/>
    <mergeCell ref="A7:M7"/>
    <mergeCell ref="B12:M12"/>
    <mergeCell ref="C16:L16"/>
    <mergeCell ref="C17:L17"/>
    <mergeCell ref="C18:L18"/>
    <mergeCell ref="B27:J27"/>
    <mergeCell ref="B28:B31"/>
    <mergeCell ref="C28:J30"/>
    <mergeCell ref="K28:K31"/>
    <mergeCell ref="L28:L31"/>
    <mergeCell ref="J99:M101"/>
    <mergeCell ref="J102:M103"/>
    <mergeCell ref="B108:B110"/>
    <mergeCell ref="B133:B135"/>
    <mergeCell ref="B163:B165"/>
    <mergeCell ref="B106:M106"/>
    <mergeCell ref="C108:I108"/>
    <mergeCell ref="C133:I133"/>
    <mergeCell ref="C163:J163"/>
    <mergeCell ref="B104:M104"/>
  </mergeCells>
  <conditionalFormatting sqref="B28:L44">
    <cfRule type="expression" dxfId="59" priority="3">
      <formula>$V28=1</formula>
    </cfRule>
  </conditionalFormatting>
  <conditionalFormatting sqref="C109:I130 C157:I158 C164:I185 C134:I155">
    <cfRule type="expression" dxfId="58" priority="2">
      <formula>C$199=1</formula>
    </cfRule>
  </conditionalFormatting>
  <conditionalFormatting sqref="C111:I130">
    <cfRule type="expression" dxfId="57" priority="201">
      <formula>U111=1</formula>
    </cfRule>
  </conditionalFormatting>
  <pageMargins left="0.7" right="0.7" top="0.75" bottom="0.75" header="0.3" footer="0.3"/>
  <pageSetup paperSize="9" orientation="portrait" r:id="rId3"/>
  <ignoredErrors>
    <ignoredError sqref="G166:G185 H166:H185 G136:G155 H136:H155"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4697" r:id="rId6" name="Check Box 9">
              <controlPr locked="0" defaultSize="0" autoFill="0" autoLine="0" autoPict="0">
                <anchor moveWithCells="1">
                  <from>
                    <xdr:col>10</xdr:col>
                    <xdr:colOff>180975</xdr:colOff>
                    <xdr:row>29</xdr:row>
                    <xdr:rowOff>171450</xdr:rowOff>
                  </from>
                  <to>
                    <xdr:col>10</xdr:col>
                    <xdr:colOff>457200</xdr:colOff>
                    <xdr:row>29</xdr:row>
                    <xdr:rowOff>400050</xdr:rowOff>
                  </to>
                </anchor>
              </controlPr>
            </control>
          </mc:Choice>
        </mc:AlternateContent>
        <mc:AlternateContent xmlns:mc="http://schemas.openxmlformats.org/markup-compatibility/2006">
          <mc:Choice Requires="x14">
            <control shapeId="114705" r:id="rId7" name="Check Box 17">
              <controlPr locked="0" defaultSize="0" autoFill="0" autoLine="0" autoPict="0">
                <anchor moveWithCells="1">
                  <from>
                    <xdr:col>10</xdr:col>
                    <xdr:colOff>171450</xdr:colOff>
                    <xdr:row>32</xdr:row>
                    <xdr:rowOff>114300</xdr:rowOff>
                  </from>
                  <to>
                    <xdr:col>10</xdr:col>
                    <xdr:colOff>447675</xdr:colOff>
                    <xdr:row>33</xdr:row>
                    <xdr:rowOff>114300</xdr:rowOff>
                  </to>
                </anchor>
              </controlPr>
            </control>
          </mc:Choice>
        </mc:AlternateContent>
        <mc:AlternateContent xmlns:mc="http://schemas.openxmlformats.org/markup-compatibility/2006">
          <mc:Choice Requires="x14">
            <control shapeId="114706" r:id="rId8" name="Check Box 18">
              <controlPr locked="0" defaultSize="0" autoFill="0" autoLine="0" autoPict="0">
                <anchor moveWithCells="1">
                  <from>
                    <xdr:col>10</xdr:col>
                    <xdr:colOff>190500</xdr:colOff>
                    <xdr:row>34</xdr:row>
                    <xdr:rowOff>285750</xdr:rowOff>
                  </from>
                  <to>
                    <xdr:col>10</xdr:col>
                    <xdr:colOff>466725</xdr:colOff>
                    <xdr:row>35</xdr:row>
                    <xdr:rowOff>95250</xdr:rowOff>
                  </to>
                </anchor>
              </controlPr>
            </control>
          </mc:Choice>
        </mc:AlternateContent>
        <mc:AlternateContent xmlns:mc="http://schemas.openxmlformats.org/markup-compatibility/2006">
          <mc:Choice Requires="x14">
            <control shapeId="114707" r:id="rId9" name="Check Box 19">
              <controlPr locked="0" defaultSize="0" autoFill="0" autoLine="0" autoPict="0">
                <anchor moveWithCells="1">
                  <from>
                    <xdr:col>10</xdr:col>
                    <xdr:colOff>171450</xdr:colOff>
                    <xdr:row>36</xdr:row>
                    <xdr:rowOff>314325</xdr:rowOff>
                  </from>
                  <to>
                    <xdr:col>10</xdr:col>
                    <xdr:colOff>447675</xdr:colOff>
                    <xdr:row>37</xdr:row>
                    <xdr:rowOff>95250</xdr:rowOff>
                  </to>
                </anchor>
              </controlPr>
            </control>
          </mc:Choice>
        </mc:AlternateContent>
        <mc:AlternateContent xmlns:mc="http://schemas.openxmlformats.org/markup-compatibility/2006">
          <mc:Choice Requires="x14">
            <control shapeId="114708" r:id="rId10" name="Check Box 20">
              <controlPr locked="0" defaultSize="0" autoFill="0" autoLine="0" autoPict="0">
                <anchor moveWithCells="1">
                  <from>
                    <xdr:col>10</xdr:col>
                    <xdr:colOff>180975</xdr:colOff>
                    <xdr:row>38</xdr:row>
                    <xdr:rowOff>381000</xdr:rowOff>
                  </from>
                  <to>
                    <xdr:col>10</xdr:col>
                    <xdr:colOff>457200</xdr:colOff>
                    <xdr:row>39</xdr:row>
                    <xdr:rowOff>9525</xdr:rowOff>
                  </to>
                </anchor>
              </controlPr>
            </control>
          </mc:Choice>
        </mc:AlternateContent>
        <mc:AlternateContent xmlns:mc="http://schemas.openxmlformats.org/markup-compatibility/2006">
          <mc:Choice Requires="x14">
            <control shapeId="114710" r:id="rId11" name="Check Box 22">
              <controlPr locked="0" defaultSize="0" autoFill="0" autoLine="0" autoPict="0">
                <anchor moveWithCells="1">
                  <from>
                    <xdr:col>10</xdr:col>
                    <xdr:colOff>180975</xdr:colOff>
                    <xdr:row>40</xdr:row>
                    <xdr:rowOff>342900</xdr:rowOff>
                  </from>
                  <to>
                    <xdr:col>10</xdr:col>
                    <xdr:colOff>457200</xdr:colOff>
                    <xdr:row>41</xdr:row>
                    <xdr:rowOff>0</xdr:rowOff>
                  </to>
                </anchor>
              </controlPr>
            </control>
          </mc:Choice>
        </mc:AlternateContent>
        <mc:AlternateContent xmlns:mc="http://schemas.openxmlformats.org/markup-compatibility/2006">
          <mc:Choice Requires="x14">
            <control shapeId="114711" r:id="rId12" name="Check Box 23">
              <controlPr locked="0" defaultSize="0" autoFill="0" autoLine="0" autoPict="0">
                <anchor moveWithCells="1">
                  <from>
                    <xdr:col>10</xdr:col>
                    <xdr:colOff>190500</xdr:colOff>
                    <xdr:row>42</xdr:row>
                    <xdr:rowOff>390525</xdr:rowOff>
                  </from>
                  <to>
                    <xdr:col>10</xdr:col>
                    <xdr:colOff>466725</xdr:colOff>
                    <xdr:row>42</xdr:row>
                    <xdr:rowOff>619125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R141"/>
  <sheetViews>
    <sheetView showGridLines="0" showRowColHeaders="0" workbookViewId="0">
      <selection activeCell="D97" sqref="D97"/>
    </sheetView>
  </sheetViews>
  <sheetFormatPr defaultRowHeight="15"/>
  <cols>
    <col min="1" max="1" width="4.42578125" style="866" customWidth="1"/>
    <col min="2" max="2" width="26.85546875" style="892" customWidth="1"/>
    <col min="3" max="3" width="9.28515625" style="866" customWidth="1"/>
    <col min="4" max="4" width="11.28515625" style="866" customWidth="1"/>
    <col min="5" max="13" width="9.140625" style="866"/>
    <col min="14" max="14" width="0.85546875" style="866" customWidth="1"/>
    <col min="15" max="20" width="9.140625" style="866"/>
    <col min="21" max="21" width="9.140625" style="922" hidden="1" customWidth="1"/>
    <col min="22" max="22" width="9.140625" style="866" hidden="1" customWidth="1"/>
    <col min="23" max="16384" width="9.140625" style="866"/>
  </cols>
  <sheetData>
    <row r="1" spans="1:1006" s="826" customFormat="1" ht="30" customHeight="1">
      <c r="A1" s="1895" t="s">
        <v>731</v>
      </c>
      <c r="B1" s="1895"/>
      <c r="C1" s="1895"/>
      <c r="D1" s="1895"/>
      <c r="E1" s="1895"/>
      <c r="F1" s="1895"/>
      <c r="G1" s="1895"/>
      <c r="H1" s="1895"/>
      <c r="I1" s="1895"/>
      <c r="J1" s="1895"/>
      <c r="K1" s="1895"/>
      <c r="L1" s="1895"/>
      <c r="M1" s="1895"/>
      <c r="N1" s="1895"/>
      <c r="O1" s="11"/>
      <c r="P1" s="11"/>
      <c r="Q1" s="11"/>
      <c r="R1" s="11"/>
      <c r="S1" s="11"/>
      <c r="T1" s="11"/>
      <c r="U1" s="7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677"/>
      <c r="B2" s="677"/>
      <c r="C2" s="894"/>
      <c r="D2" s="253"/>
      <c r="E2" s="253"/>
      <c r="F2" s="253"/>
      <c r="G2" s="253"/>
      <c r="H2" s="253"/>
      <c r="I2" s="253"/>
      <c r="J2" s="253"/>
      <c r="K2" s="11"/>
      <c r="L2" s="11"/>
      <c r="M2" s="11"/>
      <c r="N2" s="11"/>
      <c r="O2" s="11"/>
      <c r="P2" s="11"/>
      <c r="Q2" s="11"/>
      <c r="R2" s="11"/>
      <c r="S2" s="11"/>
      <c r="T2" s="11"/>
      <c r="U2" s="7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316"/>
      <c r="B3" s="408" t="s">
        <v>214</v>
      </c>
      <c r="C3" s="894"/>
      <c r="D3" s="10"/>
      <c r="E3" s="11"/>
      <c r="F3" s="11"/>
      <c r="G3" s="11"/>
      <c r="H3" s="11"/>
      <c r="I3" s="11"/>
      <c r="J3" s="11"/>
      <c r="K3" s="11"/>
      <c r="L3" s="11"/>
      <c r="M3" s="11"/>
      <c r="N3" s="11"/>
      <c r="O3" s="11"/>
      <c r="P3" s="11"/>
      <c r="Q3" s="11"/>
      <c r="R3" s="11"/>
      <c r="S3" s="11"/>
      <c r="T3" s="11"/>
      <c r="U3" s="7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D4" s="454"/>
      <c r="E4" s="454"/>
      <c r="F4" s="454"/>
      <c r="G4" s="454"/>
      <c r="H4" s="454"/>
      <c r="I4" s="454"/>
      <c r="J4" s="454"/>
      <c r="K4" s="454"/>
      <c r="L4" s="678"/>
      <c r="U4" s="481"/>
    </row>
    <row r="5" spans="1:1006" s="676" customFormat="1">
      <c r="A5" s="316"/>
      <c r="B5" s="408" t="s">
        <v>294</v>
      </c>
      <c r="C5" s="454"/>
      <c r="D5" s="454"/>
      <c r="E5" s="454"/>
      <c r="F5" s="454"/>
      <c r="G5" s="454"/>
      <c r="H5" s="454"/>
      <c r="I5" s="454"/>
      <c r="J5" s="454"/>
      <c r="K5" s="454"/>
      <c r="L5" s="678"/>
      <c r="U5" s="481"/>
    </row>
    <row r="6" spans="1:1006" s="676" customFormat="1" ht="5.0999999999999996" customHeight="1">
      <c r="A6" s="697"/>
      <c r="B6" s="677"/>
      <c r="D6" s="549"/>
      <c r="E6" s="549"/>
      <c r="F6" s="549"/>
      <c r="G6" s="549"/>
      <c r="H6" s="549"/>
      <c r="I6" s="549"/>
      <c r="J6" s="549"/>
      <c r="K6" s="549"/>
      <c r="L6" s="678"/>
      <c r="U6" s="481"/>
    </row>
    <row r="7" spans="1:1006" s="826" customFormat="1" ht="30.75" customHeight="1">
      <c r="A7" s="2127" t="s">
        <v>1190</v>
      </c>
      <c r="B7" s="2127"/>
      <c r="C7" s="2127"/>
      <c r="D7" s="2127"/>
      <c r="E7" s="2127"/>
      <c r="F7" s="2127"/>
      <c r="G7" s="2127"/>
      <c r="H7" s="2127"/>
      <c r="I7" s="2127"/>
      <c r="J7" s="2127"/>
      <c r="K7" s="2127"/>
      <c r="L7" s="2127"/>
      <c r="M7" s="2127"/>
      <c r="N7" s="2127"/>
      <c r="O7" s="11"/>
      <c r="P7" s="11"/>
      <c r="Q7" s="11"/>
      <c r="R7" s="11"/>
      <c r="S7" s="11"/>
      <c r="T7" s="11"/>
      <c r="U7" s="7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2463" t="s">
        <v>331</v>
      </c>
      <c r="B8" s="2463"/>
      <c r="C8" s="2463"/>
      <c r="D8" s="2463"/>
      <c r="E8" s="2463"/>
      <c r="F8" s="2463"/>
      <c r="G8" s="2463"/>
      <c r="H8" s="2463"/>
      <c r="I8" s="2463"/>
      <c r="J8" s="2463"/>
      <c r="K8" s="2463"/>
      <c r="L8" s="2463"/>
      <c r="M8" s="2463"/>
      <c r="N8" s="2463"/>
      <c r="O8" s="66"/>
      <c r="P8" s="66"/>
      <c r="Q8" s="66"/>
      <c r="R8" s="66"/>
      <c r="S8" s="66"/>
      <c r="T8" s="66"/>
      <c r="U8" s="481"/>
    </row>
    <row r="9" spans="1:1006" s="676" customFormat="1" ht="9.9499999999999993" customHeight="1">
      <c r="A9" s="410"/>
      <c r="B9" s="410"/>
      <c r="C9" s="410"/>
      <c r="D9" s="410"/>
      <c r="E9" s="410"/>
      <c r="F9" s="410"/>
      <c r="G9" s="410"/>
      <c r="H9" s="410"/>
      <c r="I9" s="410"/>
      <c r="J9" s="410"/>
      <c r="K9" s="410"/>
      <c r="L9" s="410"/>
      <c r="M9" s="410"/>
      <c r="N9" s="67"/>
      <c r="O9" s="67"/>
      <c r="P9" s="67"/>
      <c r="Q9" s="67"/>
      <c r="R9" s="67"/>
      <c r="S9" s="67"/>
      <c r="T9" s="67"/>
      <c r="U9" s="481"/>
    </row>
    <row r="10" spans="1:1006" s="676" customFormat="1"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c r="U10" s="481"/>
    </row>
    <row r="11" spans="1:1006" s="676" customFormat="1" ht="5.0999999999999996" customHeight="1">
      <c r="A11" s="895"/>
      <c r="C11" s="620"/>
      <c r="D11" s="620"/>
      <c r="E11" s="620"/>
      <c r="F11" s="620"/>
      <c r="G11" s="620"/>
      <c r="H11" s="620"/>
      <c r="I11" s="620"/>
      <c r="J11" s="620"/>
      <c r="K11" s="620"/>
      <c r="L11" s="551"/>
      <c r="M11" s="701"/>
      <c r="N11" s="223"/>
      <c r="O11" s="66"/>
      <c r="P11" s="66"/>
      <c r="Q11" s="66"/>
      <c r="R11" s="66"/>
      <c r="S11" s="66"/>
      <c r="T11" s="66"/>
      <c r="U11" s="481"/>
    </row>
    <row r="12" spans="1:1006" s="676" customFormat="1" ht="31.5" customHeight="1">
      <c r="A12" s="895"/>
      <c r="B12" s="2109" t="s">
        <v>730</v>
      </c>
      <c r="C12" s="2109"/>
      <c r="D12" s="2109"/>
      <c r="E12" s="2109"/>
      <c r="F12" s="2109"/>
      <c r="G12" s="2109"/>
      <c r="H12" s="2109"/>
      <c r="I12" s="2109"/>
      <c r="J12" s="2109"/>
      <c r="K12" s="2109"/>
      <c r="L12" s="2109"/>
      <c r="M12" s="2109"/>
      <c r="N12" s="223"/>
      <c r="O12" s="66"/>
      <c r="P12" s="66"/>
      <c r="Q12" s="66"/>
      <c r="R12" s="66"/>
      <c r="S12" s="66"/>
      <c r="T12" s="66"/>
      <c r="U12" s="481"/>
    </row>
    <row r="13" spans="1:1006" s="676" customFormat="1" ht="5.0999999999999996" customHeight="1">
      <c r="A13" s="896"/>
      <c r="B13" s="897"/>
      <c r="C13" s="897"/>
      <c r="D13" s="897"/>
      <c r="E13" s="897"/>
      <c r="F13" s="897"/>
      <c r="G13" s="897"/>
      <c r="H13" s="897"/>
      <c r="I13" s="897"/>
      <c r="J13" s="897"/>
      <c r="K13" s="897"/>
      <c r="L13" s="897"/>
      <c r="M13" s="898"/>
      <c r="N13" s="223"/>
      <c r="O13" s="66"/>
      <c r="P13" s="66"/>
      <c r="Q13" s="66"/>
      <c r="R13" s="66"/>
      <c r="S13" s="66"/>
      <c r="T13" s="66"/>
      <c r="U13" s="481"/>
    </row>
    <row r="14" spans="1:1006" s="676" customFormat="1" ht="16.5" customHeight="1">
      <c r="A14" s="896"/>
      <c r="B14" s="726" t="s">
        <v>907</v>
      </c>
      <c r="C14" s="726"/>
      <c r="D14" s="726"/>
      <c r="E14" s="726"/>
      <c r="F14" s="726"/>
      <c r="G14" s="726"/>
      <c r="H14" s="726"/>
      <c r="I14" s="726"/>
      <c r="J14" s="726"/>
      <c r="K14" s="726"/>
      <c r="L14" s="726"/>
      <c r="M14" s="726"/>
      <c r="N14" s="223"/>
      <c r="O14" s="66"/>
      <c r="P14" s="66"/>
      <c r="Q14" s="66"/>
      <c r="R14" s="66"/>
      <c r="S14" s="66"/>
      <c r="T14" s="66"/>
      <c r="U14" s="481"/>
    </row>
    <row r="15" spans="1:1006" s="676" customFormat="1" ht="9.9499999999999993" customHeight="1">
      <c r="A15" s="896"/>
      <c r="B15" s="701"/>
      <c r="C15" s="701"/>
      <c r="D15" s="701"/>
      <c r="E15" s="701"/>
      <c r="F15" s="701"/>
      <c r="G15" s="701"/>
      <c r="H15" s="701"/>
      <c r="I15" s="701"/>
      <c r="J15" s="701"/>
      <c r="K15" s="701"/>
      <c r="L15" s="701"/>
      <c r="M15" s="701"/>
      <c r="N15" s="680"/>
      <c r="U15" s="481"/>
    </row>
    <row r="16" spans="1:1006" s="676" customFormat="1">
      <c r="A16" s="680"/>
      <c r="B16" s="1380" t="s">
        <v>12</v>
      </c>
      <c r="C16" s="2058" t="s">
        <v>13</v>
      </c>
      <c r="D16" s="2059"/>
      <c r="E16" s="2059"/>
      <c r="F16" s="2059"/>
      <c r="G16" s="2059"/>
      <c r="H16" s="2059"/>
      <c r="I16" s="2059"/>
      <c r="J16" s="2059"/>
      <c r="K16" s="2059"/>
      <c r="L16" s="2117"/>
      <c r="M16" s="678"/>
      <c r="N16" s="680"/>
      <c r="U16" s="481"/>
    </row>
    <row r="17" spans="1:28" s="676" customFormat="1" ht="107.25" customHeight="1">
      <c r="A17" s="680"/>
      <c r="B17" s="1409" t="s">
        <v>510</v>
      </c>
      <c r="C17" s="2454" t="s">
        <v>919</v>
      </c>
      <c r="D17" s="2455"/>
      <c r="E17" s="2455"/>
      <c r="F17" s="2455"/>
      <c r="G17" s="2455"/>
      <c r="H17" s="2455"/>
      <c r="I17" s="2455"/>
      <c r="J17" s="2455"/>
      <c r="K17" s="2455"/>
      <c r="L17" s="2456"/>
      <c r="M17" s="678"/>
      <c r="N17" s="680"/>
      <c r="U17" s="481"/>
    </row>
    <row r="18" spans="1:28" s="676" customFormat="1" ht="38.25" customHeight="1">
      <c r="A18" s="680"/>
      <c r="B18" s="1335" t="s">
        <v>11</v>
      </c>
      <c r="C18" s="2455" t="s">
        <v>486</v>
      </c>
      <c r="D18" s="2455"/>
      <c r="E18" s="2455"/>
      <c r="F18" s="2455"/>
      <c r="G18" s="2455"/>
      <c r="H18" s="2455"/>
      <c r="I18" s="2455"/>
      <c r="J18" s="2455"/>
      <c r="K18" s="2455"/>
      <c r="L18" s="2456"/>
      <c r="M18" s="678"/>
      <c r="N18" s="680"/>
      <c r="U18" s="481"/>
    </row>
    <row r="19" spans="1:28" s="676" customFormat="1" ht="9.9499999999999993" customHeight="1">
      <c r="A19" s="680"/>
      <c r="B19" s="678"/>
      <c r="C19" s="678"/>
      <c r="D19" s="678"/>
      <c r="E19" s="678"/>
      <c r="F19" s="678"/>
      <c r="G19" s="678"/>
      <c r="H19" s="678"/>
      <c r="I19" s="678"/>
      <c r="J19" s="678"/>
      <c r="K19" s="678"/>
      <c r="L19" s="678"/>
      <c r="M19" s="678"/>
      <c r="N19" s="680"/>
      <c r="U19" s="481"/>
    </row>
    <row r="20" spans="1:28" s="693" customFormat="1" ht="15" customHeight="1">
      <c r="A20" s="835"/>
      <c r="B20" s="1882" t="s">
        <v>983</v>
      </c>
      <c r="C20" s="1882"/>
      <c r="D20" s="1882"/>
      <c r="E20" s="1882"/>
      <c r="F20" s="1882"/>
      <c r="G20" s="1882"/>
      <c r="H20" s="1882"/>
      <c r="I20" s="1882"/>
      <c r="J20" s="1882"/>
      <c r="K20" s="503" t="s">
        <v>716</v>
      </c>
      <c r="L20" s="685"/>
      <c r="M20" s="709"/>
      <c r="N20" s="835"/>
      <c r="U20" s="505"/>
    </row>
    <row r="21" spans="1:28" s="693" customFormat="1" ht="63" customHeight="1">
      <c r="A21" s="835"/>
      <c r="B21" s="1882"/>
      <c r="C21" s="1882"/>
      <c r="D21" s="1882"/>
      <c r="E21" s="1882"/>
      <c r="F21" s="1882"/>
      <c r="G21" s="1882"/>
      <c r="H21" s="1882"/>
      <c r="I21" s="1882"/>
      <c r="J21" s="1882"/>
      <c r="K21" s="776" t="s">
        <v>85</v>
      </c>
      <c r="L21" s="776" t="s">
        <v>86</v>
      </c>
      <c r="M21" s="709"/>
      <c r="N21" s="835"/>
      <c r="U21" s="505"/>
    </row>
    <row r="22" spans="1:28" s="693" customFormat="1">
      <c r="A22" s="835"/>
      <c r="B22" s="1882" t="s">
        <v>1177</v>
      </c>
      <c r="C22" s="1882"/>
      <c r="D22" s="1882"/>
      <c r="E22" s="1882"/>
      <c r="F22" s="1882"/>
      <c r="G22" s="1882"/>
      <c r="H22" s="1882"/>
      <c r="I22" s="1882"/>
      <c r="J22" s="1883"/>
      <c r="K22" s="854">
        <f>I90</f>
        <v>1</v>
      </c>
      <c r="L22" s="854">
        <f>J90</f>
        <v>1</v>
      </c>
      <c r="M22" s="709"/>
      <c r="N22" s="837"/>
      <c r="U22" s="505"/>
    </row>
    <row r="23" spans="1:28" s="693" customFormat="1" ht="9.9499999999999993" customHeight="1">
      <c r="A23" s="835"/>
      <c r="B23" s="644"/>
      <c r="C23" s="644"/>
      <c r="D23" s="644"/>
      <c r="E23" s="644"/>
      <c r="F23" s="644"/>
      <c r="G23" s="644"/>
      <c r="H23" s="610"/>
      <c r="I23" s="610"/>
      <c r="J23" s="610"/>
      <c r="K23" s="709"/>
      <c r="L23" s="709"/>
      <c r="M23" s="709"/>
      <c r="N23" s="835"/>
      <c r="U23" s="505"/>
    </row>
    <row r="24" spans="1:28" s="676" customFormat="1" ht="18.75" customHeight="1">
      <c r="A24" s="680"/>
      <c r="B24" s="2334" t="s">
        <v>898</v>
      </c>
      <c r="C24" s="2363"/>
      <c r="D24" s="2363"/>
      <c r="E24" s="2363"/>
      <c r="F24" s="2363"/>
      <c r="G24" s="2363"/>
      <c r="H24" s="2363"/>
      <c r="I24" s="2363"/>
      <c r="J24" s="2363"/>
      <c r="K24" s="732" t="s">
        <v>259</v>
      </c>
      <c r="L24" s="504" t="s">
        <v>123</v>
      </c>
      <c r="M24" s="709"/>
      <c r="N24" s="839"/>
      <c r="U24" s="481"/>
      <c r="Z24" s="556"/>
      <c r="AA24" s="840"/>
      <c r="AB24" s="840"/>
    </row>
    <row r="25" spans="1:28" s="676" customFormat="1" ht="19.5" customHeight="1">
      <c r="A25" s="680"/>
      <c r="B25" s="2351" t="s">
        <v>840</v>
      </c>
      <c r="C25" s="2457" t="s">
        <v>511</v>
      </c>
      <c r="D25" s="2458"/>
      <c r="E25" s="2458"/>
      <c r="F25" s="2458"/>
      <c r="G25" s="2458"/>
      <c r="H25" s="2458"/>
      <c r="I25" s="2458"/>
      <c r="J25" s="2459"/>
      <c r="K25" s="2356"/>
      <c r="L25" s="2367"/>
      <c r="M25" s="678"/>
      <c r="N25" s="839"/>
      <c r="U25" s="1377" t="b">
        <v>0</v>
      </c>
      <c r="V25" s="841">
        <f>IF(U25=FALSE,1,0)</f>
        <v>1</v>
      </c>
      <c r="Z25" s="556"/>
      <c r="AA25" s="840"/>
      <c r="AB25" s="840"/>
    </row>
    <row r="26" spans="1:28" s="676" customFormat="1" ht="19.5" customHeight="1">
      <c r="A26" s="680"/>
      <c r="B26" s="2453"/>
      <c r="C26" s="2460"/>
      <c r="D26" s="2461"/>
      <c r="E26" s="2461"/>
      <c r="F26" s="2461"/>
      <c r="G26" s="2461"/>
      <c r="H26" s="2461"/>
      <c r="I26" s="2461"/>
      <c r="J26" s="2462"/>
      <c r="K26" s="2403"/>
      <c r="L26" s="2404"/>
      <c r="M26" s="678"/>
      <c r="N26" s="839"/>
      <c r="U26" s="1377"/>
      <c r="V26" s="841">
        <f>IF(U26="",V25,IF(U26=FALSE,1,0))</f>
        <v>1</v>
      </c>
      <c r="Z26" s="556"/>
      <c r="AA26" s="840"/>
      <c r="AB26" s="840"/>
    </row>
    <row r="27" spans="1:28" s="676" customFormat="1" ht="35.25" customHeight="1">
      <c r="A27" s="680"/>
      <c r="B27" s="2352"/>
      <c r="C27" s="2440" t="s">
        <v>915</v>
      </c>
      <c r="D27" s="2441"/>
      <c r="E27" s="2441"/>
      <c r="F27" s="2441"/>
      <c r="G27" s="2441"/>
      <c r="H27" s="2441"/>
      <c r="I27" s="2441"/>
      <c r="J27" s="2442"/>
      <c r="K27" s="2357"/>
      <c r="L27" s="2368"/>
      <c r="M27" s="678"/>
      <c r="N27" s="839"/>
      <c r="U27" s="1377"/>
      <c r="V27" s="841">
        <f>IF(U27="",V26,IF(U27=FALSE,1,0))</f>
        <v>1</v>
      </c>
      <c r="Z27" s="556"/>
      <c r="AA27" s="840"/>
      <c r="AB27" s="840"/>
    </row>
    <row r="28" spans="1:28" s="676" customFormat="1" ht="169.5" customHeight="1">
      <c r="A28" s="680"/>
      <c r="B28" s="2351" t="s">
        <v>841</v>
      </c>
      <c r="C28" s="2431" t="s">
        <v>920</v>
      </c>
      <c r="D28" s="2450"/>
      <c r="E28" s="2450"/>
      <c r="F28" s="2450"/>
      <c r="G28" s="2450"/>
      <c r="H28" s="2450"/>
      <c r="I28" s="2450"/>
      <c r="J28" s="2451"/>
      <c r="K28" s="2356"/>
      <c r="L28" s="2358"/>
      <c r="M28" s="678"/>
      <c r="N28" s="839"/>
      <c r="U28" s="1377" t="b">
        <v>0</v>
      </c>
      <c r="V28" s="841">
        <f>IF(U28="",V27,IF(U28=FALSE,1,0))</f>
        <v>1</v>
      </c>
      <c r="Z28" s="695"/>
      <c r="AA28" s="840"/>
      <c r="AB28" s="840"/>
    </row>
    <row r="29" spans="1:28" s="676" customFormat="1" ht="33.75" customHeight="1">
      <c r="A29" s="680"/>
      <c r="B29" s="2352"/>
      <c r="C29" s="2447" t="s">
        <v>915</v>
      </c>
      <c r="D29" s="2448"/>
      <c r="E29" s="2448"/>
      <c r="F29" s="2448"/>
      <c r="G29" s="2448"/>
      <c r="H29" s="2448"/>
      <c r="I29" s="2448"/>
      <c r="J29" s="2449"/>
      <c r="K29" s="2357"/>
      <c r="L29" s="2359"/>
      <c r="M29" s="678"/>
      <c r="N29" s="842"/>
      <c r="U29" s="1377"/>
      <c r="V29" s="841">
        <f>IF(U29="",V28,IF(U29=FALSE,1,0))</f>
        <v>1</v>
      </c>
      <c r="Z29" s="556"/>
      <c r="AA29" s="840"/>
      <c r="AB29" s="840"/>
    </row>
    <row r="30" spans="1:28" s="676" customFormat="1" ht="9.9499999999999993" customHeight="1">
      <c r="A30" s="680"/>
      <c r="B30" s="799"/>
      <c r="C30" s="800"/>
      <c r="D30" s="800"/>
      <c r="E30" s="800"/>
      <c r="F30" s="800"/>
      <c r="G30" s="800"/>
      <c r="H30" s="800"/>
      <c r="I30" s="800"/>
      <c r="J30" s="800"/>
      <c r="K30" s="801"/>
      <c r="L30" s="802"/>
      <c r="M30" s="678"/>
      <c r="N30" s="839"/>
      <c r="U30" s="481"/>
      <c r="Z30" s="556"/>
      <c r="AA30" s="840"/>
      <c r="AB30" s="840"/>
    </row>
    <row r="31" spans="1:28" s="676" customFormat="1" ht="15" customHeight="1">
      <c r="A31" s="680"/>
      <c r="B31" s="1905" t="s">
        <v>1206</v>
      </c>
      <c r="C31" s="1905"/>
      <c r="D31" s="1905"/>
      <c r="E31" s="1905"/>
      <c r="F31" s="1905"/>
      <c r="G31" s="1905"/>
      <c r="H31" s="1905"/>
      <c r="I31" s="1905"/>
      <c r="J31" s="1905"/>
      <c r="K31" s="1905"/>
      <c r="L31" s="1905"/>
      <c r="M31" s="1905"/>
      <c r="N31" s="680"/>
      <c r="U31" s="481"/>
    </row>
    <row r="32" spans="1:28" s="676" customFormat="1" ht="15" customHeight="1">
      <c r="A32" s="680"/>
      <c r="B32" s="1905"/>
      <c r="C32" s="1905"/>
      <c r="D32" s="1905"/>
      <c r="E32" s="1905"/>
      <c r="F32" s="1905"/>
      <c r="G32" s="1905"/>
      <c r="H32" s="1905"/>
      <c r="I32" s="1905"/>
      <c r="J32" s="1905"/>
      <c r="K32" s="1905"/>
      <c r="L32" s="1905"/>
      <c r="M32" s="1905"/>
      <c r="N32" s="680"/>
      <c r="U32" s="481"/>
    </row>
    <row r="33" spans="1:21" s="676" customFormat="1" ht="15" customHeight="1">
      <c r="A33" s="680"/>
      <c r="B33" s="1368" t="s">
        <v>207</v>
      </c>
      <c r="C33" s="1905" t="s">
        <v>885</v>
      </c>
      <c r="D33" s="1905"/>
      <c r="E33" s="1905"/>
      <c r="F33" s="1905"/>
      <c r="G33" s="1905"/>
      <c r="H33" s="1905"/>
      <c r="I33" s="1905"/>
      <c r="J33" s="1905"/>
      <c r="K33" s="1905"/>
      <c r="L33" s="1905"/>
      <c r="M33" s="1905"/>
      <c r="N33" s="680"/>
      <c r="U33" s="481"/>
    </row>
    <row r="34" spans="1:21" s="676" customFormat="1" ht="15" customHeight="1">
      <c r="A34" s="680"/>
      <c r="B34" s="1370"/>
      <c r="C34" s="1905"/>
      <c r="D34" s="1905"/>
      <c r="E34" s="1905"/>
      <c r="F34" s="1905"/>
      <c r="G34" s="1905"/>
      <c r="H34" s="1905"/>
      <c r="I34" s="1905"/>
      <c r="J34" s="1905"/>
      <c r="K34" s="1905"/>
      <c r="L34" s="1905"/>
      <c r="M34" s="1905"/>
      <c r="N34" s="680"/>
      <c r="U34" s="481"/>
    </row>
    <row r="35" spans="1:21" s="676" customFormat="1" ht="15" customHeight="1">
      <c r="A35" s="680"/>
      <c r="B35" s="1370"/>
      <c r="C35" s="1370"/>
      <c r="D35" s="1370"/>
      <c r="E35" s="1370"/>
      <c r="F35" s="1370"/>
      <c r="G35" s="1370"/>
      <c r="H35" s="1370"/>
      <c r="I35" s="1370"/>
      <c r="J35" s="1370"/>
      <c r="K35" s="1370"/>
      <c r="L35" s="1370"/>
      <c r="M35" s="1370"/>
      <c r="N35" s="680"/>
      <c r="U35" s="481"/>
    </row>
    <row r="36" spans="1:21" s="676" customFormat="1" ht="15" customHeight="1">
      <c r="A36" s="680"/>
      <c r="B36" s="1370"/>
      <c r="C36" s="1370"/>
      <c r="D36" s="1370"/>
      <c r="E36" s="1370"/>
      <c r="F36" s="1370"/>
      <c r="G36" s="1370"/>
      <c r="H36" s="1370"/>
      <c r="I36" s="1370"/>
      <c r="J36" s="1370"/>
      <c r="K36" s="1370"/>
      <c r="L36" s="1370"/>
      <c r="M36" s="1370"/>
      <c r="N36" s="680"/>
      <c r="U36" s="481"/>
    </row>
    <row r="37" spans="1:21" s="676" customFormat="1" ht="15" customHeight="1">
      <c r="A37" s="680"/>
      <c r="B37" s="1370"/>
      <c r="C37" s="1370"/>
      <c r="D37" s="1370"/>
      <c r="E37" s="1370"/>
      <c r="F37" s="1370"/>
      <c r="G37" s="1370"/>
      <c r="H37" s="1370"/>
      <c r="I37" s="1370"/>
      <c r="J37" s="1370"/>
      <c r="K37" s="1370"/>
      <c r="L37" s="1370"/>
      <c r="M37" s="1370"/>
      <c r="N37" s="680"/>
      <c r="U37" s="481"/>
    </row>
    <row r="38" spans="1:21" s="676" customFormat="1" ht="15" customHeight="1">
      <c r="A38" s="680"/>
      <c r="B38" s="1369" t="s">
        <v>208</v>
      </c>
      <c r="C38" s="1907" t="s">
        <v>1115</v>
      </c>
      <c r="D38" s="1907"/>
      <c r="E38" s="1907"/>
      <c r="F38" s="1907"/>
      <c r="G38" s="1907"/>
      <c r="H38" s="1907"/>
      <c r="I38" s="1907"/>
      <c r="J38" s="1907"/>
      <c r="K38" s="1907"/>
      <c r="L38" s="1907"/>
      <c r="M38" s="1907"/>
      <c r="N38" s="680"/>
      <c r="U38" s="481"/>
    </row>
    <row r="39" spans="1:21" s="676" customFormat="1">
      <c r="A39" s="680"/>
      <c r="B39" s="688"/>
      <c r="C39" s="1907"/>
      <c r="D39" s="1907"/>
      <c r="E39" s="1907"/>
      <c r="F39" s="1907"/>
      <c r="G39" s="1907"/>
      <c r="H39" s="1907"/>
      <c r="I39" s="1907"/>
      <c r="J39" s="1907"/>
      <c r="K39" s="1907"/>
      <c r="L39" s="1907"/>
      <c r="M39" s="1907"/>
      <c r="N39" s="680"/>
      <c r="U39" s="481"/>
    </row>
    <row r="40" spans="1:21" s="676" customFormat="1" ht="15" customHeight="1">
      <c r="A40" s="680"/>
      <c r="B40" s="688"/>
      <c r="C40" s="1907"/>
      <c r="D40" s="1907"/>
      <c r="E40" s="1907"/>
      <c r="F40" s="1907"/>
      <c r="G40" s="1907"/>
      <c r="H40" s="1907"/>
      <c r="I40" s="1907"/>
      <c r="J40" s="1907"/>
      <c r="K40" s="1907"/>
      <c r="L40" s="1907"/>
      <c r="M40" s="1907"/>
      <c r="N40" s="680"/>
      <c r="U40" s="481"/>
    </row>
    <row r="41" spans="1:21" s="676" customFormat="1" ht="15" customHeight="1">
      <c r="A41" s="680"/>
      <c r="B41" s="688"/>
      <c r="C41" s="1907"/>
      <c r="D41" s="1907"/>
      <c r="E41" s="1907"/>
      <c r="F41" s="1907"/>
      <c r="G41" s="1907"/>
      <c r="H41" s="1907"/>
      <c r="I41" s="1907"/>
      <c r="J41" s="1907"/>
      <c r="K41" s="1907"/>
      <c r="L41" s="1907"/>
      <c r="M41" s="1907"/>
      <c r="N41" s="680"/>
      <c r="U41" s="481"/>
    </row>
    <row r="42" spans="1:21" s="676" customFormat="1" ht="15" customHeight="1">
      <c r="A42" s="680"/>
      <c r="B42" s="1369" t="s">
        <v>209</v>
      </c>
      <c r="C42" s="1907" t="s">
        <v>1116</v>
      </c>
      <c r="D42" s="1907"/>
      <c r="E42" s="1907"/>
      <c r="F42" s="1907"/>
      <c r="G42" s="1907"/>
      <c r="H42" s="1907"/>
      <c r="I42" s="1907"/>
      <c r="J42" s="1907"/>
      <c r="K42" s="1907"/>
      <c r="L42" s="1907"/>
      <c r="M42" s="1907"/>
      <c r="N42" s="680"/>
      <c r="U42" s="481"/>
    </row>
    <row r="43" spans="1:21" s="676" customFormat="1">
      <c r="A43" s="680"/>
      <c r="B43" s="688"/>
      <c r="C43" s="1907"/>
      <c r="D43" s="1907"/>
      <c r="E43" s="1907"/>
      <c r="F43" s="1907"/>
      <c r="G43" s="1907"/>
      <c r="H43" s="1907"/>
      <c r="I43" s="1907"/>
      <c r="J43" s="1907"/>
      <c r="K43" s="1907"/>
      <c r="L43" s="1907"/>
      <c r="M43" s="1907"/>
      <c r="N43" s="680"/>
      <c r="U43" s="481"/>
    </row>
    <row r="44" spans="1:21" s="676" customFormat="1" ht="15" customHeight="1">
      <c r="A44" s="680"/>
      <c r="B44" s="688"/>
      <c r="C44" s="1907"/>
      <c r="D44" s="1907"/>
      <c r="E44" s="1907"/>
      <c r="F44" s="1907"/>
      <c r="G44" s="1907"/>
      <c r="H44" s="1907"/>
      <c r="I44" s="1907"/>
      <c r="J44" s="1907"/>
      <c r="K44" s="1907"/>
      <c r="L44" s="1907"/>
      <c r="M44" s="1907"/>
      <c r="N44" s="680"/>
      <c r="U44" s="481"/>
    </row>
    <row r="45" spans="1:21" s="676" customFormat="1" ht="15" customHeight="1">
      <c r="A45" s="680"/>
      <c r="B45" s="688"/>
      <c r="C45" s="1907"/>
      <c r="D45" s="1907"/>
      <c r="E45" s="1907"/>
      <c r="F45" s="1907"/>
      <c r="G45" s="1907"/>
      <c r="H45" s="1907"/>
      <c r="I45" s="1907"/>
      <c r="J45" s="1907"/>
      <c r="K45" s="1907"/>
      <c r="L45" s="1907"/>
      <c r="M45" s="1907"/>
      <c r="N45" s="680"/>
      <c r="U45" s="481"/>
    </row>
    <row r="46" spans="1:21" s="676" customFormat="1" ht="16.5" customHeight="1">
      <c r="A46" s="680"/>
      <c r="B46" s="1907" t="s">
        <v>916</v>
      </c>
      <c r="C46" s="1907"/>
      <c r="D46" s="1907"/>
      <c r="E46" s="1907"/>
      <c r="F46" s="1907"/>
      <c r="G46" s="1907"/>
      <c r="H46" s="1907"/>
      <c r="I46" s="1907"/>
      <c r="J46" s="1907"/>
      <c r="K46" s="1907"/>
      <c r="L46" s="1907"/>
      <c r="M46" s="1907"/>
      <c r="N46" s="680"/>
      <c r="U46" s="481"/>
    </row>
    <row r="47" spans="1:21" s="676" customFormat="1">
      <c r="A47" s="680"/>
      <c r="B47" s="1369" t="s">
        <v>215</v>
      </c>
      <c r="C47" s="1907" t="s">
        <v>1117</v>
      </c>
      <c r="D47" s="1907"/>
      <c r="E47" s="1907"/>
      <c r="F47" s="1907"/>
      <c r="G47" s="1907"/>
      <c r="H47" s="1907"/>
      <c r="I47" s="1907"/>
      <c r="J47" s="1907"/>
      <c r="K47" s="1907"/>
      <c r="L47" s="1907"/>
      <c r="M47" s="1907"/>
      <c r="N47" s="680"/>
      <c r="U47" s="481"/>
    </row>
    <row r="48" spans="1:21" s="676" customFormat="1">
      <c r="A48" s="680"/>
      <c r="B48" s="688"/>
      <c r="C48" s="1907"/>
      <c r="D48" s="1907"/>
      <c r="E48" s="1907"/>
      <c r="F48" s="1907"/>
      <c r="G48" s="1907"/>
      <c r="H48" s="1907"/>
      <c r="I48" s="1907"/>
      <c r="J48" s="1907"/>
      <c r="K48" s="1907"/>
      <c r="L48" s="1907"/>
      <c r="M48" s="1907"/>
      <c r="N48" s="680"/>
      <c r="U48" s="481"/>
    </row>
    <row r="49" spans="1:28" s="676" customFormat="1">
      <c r="A49" s="680"/>
      <c r="B49" s="688"/>
      <c r="C49" s="1907"/>
      <c r="D49" s="1907"/>
      <c r="E49" s="1907"/>
      <c r="F49" s="1907"/>
      <c r="G49" s="1907"/>
      <c r="H49" s="1907"/>
      <c r="I49" s="1907"/>
      <c r="J49" s="1907"/>
      <c r="K49" s="1907"/>
      <c r="L49" s="1907"/>
      <c r="M49" s="1907"/>
      <c r="N49" s="680"/>
      <c r="U49" s="481"/>
    </row>
    <row r="50" spans="1:28" s="676" customFormat="1">
      <c r="A50" s="835"/>
      <c r="B50" s="899"/>
      <c r="C50" s="1907"/>
      <c r="D50" s="1907"/>
      <c r="E50" s="1907"/>
      <c r="F50" s="1907"/>
      <c r="G50" s="1907"/>
      <c r="H50" s="1907"/>
      <c r="I50" s="1907"/>
      <c r="J50" s="1907"/>
      <c r="K50" s="1907"/>
      <c r="L50" s="1907"/>
      <c r="M50" s="1907"/>
      <c r="N50" s="680"/>
      <c r="U50" s="481"/>
    </row>
    <row r="51" spans="1:28" s="676" customFormat="1" ht="15" customHeight="1">
      <c r="A51" s="680"/>
      <c r="B51" s="688"/>
      <c r="C51" s="689"/>
      <c r="D51" s="690"/>
      <c r="E51" s="690"/>
      <c r="F51" s="690"/>
      <c r="G51" s="690"/>
      <c r="H51" s="690"/>
      <c r="I51" s="690"/>
      <c r="J51" s="690"/>
      <c r="K51" s="690"/>
      <c r="L51" s="690"/>
      <c r="M51" s="690"/>
      <c r="N51" s="680"/>
      <c r="U51" s="481"/>
    </row>
    <row r="52" spans="1:28" s="676" customFormat="1" ht="15" customHeight="1">
      <c r="A52" s="680"/>
      <c r="B52" s="1369" t="s">
        <v>216</v>
      </c>
      <c r="C52" s="1907" t="s">
        <v>1118</v>
      </c>
      <c r="D52" s="1907"/>
      <c r="E52" s="1907"/>
      <c r="F52" s="1907"/>
      <c r="G52" s="1907"/>
      <c r="H52" s="1907"/>
      <c r="I52" s="1907"/>
      <c r="J52" s="1907"/>
      <c r="K52" s="1907"/>
      <c r="L52" s="1907"/>
      <c r="M52" s="1907"/>
      <c r="N52" s="680"/>
      <c r="U52" s="481"/>
    </row>
    <row r="53" spans="1:28" s="676" customFormat="1" ht="15" customHeight="1">
      <c r="A53" s="680"/>
      <c r="B53" s="688"/>
      <c r="C53" s="1907"/>
      <c r="D53" s="1907"/>
      <c r="E53" s="1907"/>
      <c r="F53" s="1907"/>
      <c r="G53" s="1907"/>
      <c r="H53" s="1907"/>
      <c r="I53" s="1907"/>
      <c r="J53" s="1907"/>
      <c r="K53" s="1907"/>
      <c r="L53" s="1907"/>
      <c r="M53" s="1907"/>
      <c r="N53" s="680"/>
      <c r="U53" s="481"/>
    </row>
    <row r="54" spans="1:28" s="676" customFormat="1" ht="27.75" customHeight="1">
      <c r="A54" s="680"/>
      <c r="B54" s="688"/>
      <c r="C54" s="1907"/>
      <c r="D54" s="1907"/>
      <c r="E54" s="1907"/>
      <c r="F54" s="1907"/>
      <c r="G54" s="1907"/>
      <c r="H54" s="1907"/>
      <c r="I54" s="1907"/>
      <c r="J54" s="1907"/>
      <c r="K54" s="1907"/>
      <c r="L54" s="1907"/>
      <c r="M54" s="1907"/>
      <c r="N54" s="680"/>
      <c r="U54" s="481"/>
    </row>
    <row r="55" spans="1:28" s="676" customFormat="1" ht="9.9499999999999993" customHeight="1">
      <c r="A55" s="680"/>
      <c r="B55" s="678"/>
      <c r="C55" s="593"/>
      <c r="D55" s="593"/>
      <c r="E55" s="593"/>
      <c r="F55" s="593"/>
      <c r="G55" s="593"/>
      <c r="H55" s="593"/>
      <c r="I55" s="593"/>
      <c r="J55" s="593"/>
      <c r="K55" s="593"/>
      <c r="L55" s="593"/>
      <c r="M55" s="593"/>
      <c r="N55" s="680"/>
      <c r="U55" s="481"/>
    </row>
    <row r="56" spans="1:28" s="676" customFormat="1" ht="5.0999999999999996" customHeight="1">
      <c r="A56" s="462"/>
      <c r="B56" s="463"/>
      <c r="C56" s="246"/>
      <c r="D56" s="246"/>
      <c r="E56" s="246"/>
      <c r="F56" s="246"/>
      <c r="G56" s="246"/>
      <c r="H56" s="246"/>
      <c r="I56" s="246"/>
      <c r="J56" s="246"/>
      <c r="K56" s="246"/>
      <c r="L56" s="246"/>
      <c r="M56" s="835"/>
      <c r="N56" s="680"/>
      <c r="O56" s="1389"/>
      <c r="P56" s="1389"/>
      <c r="Q56" s="1389"/>
      <c r="R56" s="1389"/>
      <c r="S56" s="1389"/>
      <c r="T56" s="1389"/>
      <c r="U56" s="925"/>
      <c r="V56" s="1389"/>
      <c r="W56" s="1389"/>
      <c r="X56" s="1389"/>
      <c r="Y56" s="1389"/>
    </row>
    <row r="57" spans="1:28" s="676" customFormat="1">
      <c r="A57" s="677"/>
      <c r="B57" s="677"/>
      <c r="C57" s="678"/>
      <c r="D57" s="848"/>
      <c r="E57" s="678"/>
      <c r="F57" s="678"/>
      <c r="G57" s="678"/>
      <c r="H57" s="678"/>
      <c r="I57" s="678"/>
      <c r="J57" s="678"/>
      <c r="K57" s="678"/>
      <c r="L57" s="142"/>
      <c r="M57" s="158" t="s">
        <v>631</v>
      </c>
      <c r="O57" s="1389"/>
      <c r="P57" s="1389"/>
      <c r="Q57" s="1389"/>
      <c r="R57" s="1389"/>
      <c r="S57" s="1389"/>
      <c r="T57" s="1389"/>
      <c r="U57" s="925"/>
      <c r="V57" s="1389"/>
      <c r="W57" s="1389"/>
      <c r="X57" s="1389"/>
      <c r="Y57" s="1389"/>
    </row>
    <row r="58" spans="1:28" s="676" customFormat="1">
      <c r="A58" s="900"/>
      <c r="B58" s="568"/>
      <c r="C58" s="678"/>
      <c r="D58" s="848"/>
      <c r="E58" s="678"/>
      <c r="F58" s="678"/>
      <c r="G58" s="678"/>
      <c r="H58" s="678"/>
      <c r="I58" s="678"/>
      <c r="J58" s="678"/>
      <c r="K58" s="678"/>
      <c r="L58" s="678"/>
      <c r="M58" s="678"/>
      <c r="O58" s="1389"/>
      <c r="P58" s="1389"/>
      <c r="Q58" s="1389"/>
      <c r="R58" s="1389"/>
      <c r="S58" s="1389"/>
      <c r="T58" s="1389"/>
      <c r="U58" s="925"/>
      <c r="V58" s="1389"/>
      <c r="W58" s="1389"/>
      <c r="X58" s="1389"/>
      <c r="Y58" s="1389"/>
    </row>
    <row r="59" spans="1:28" s="676" customFormat="1" hidden="1">
      <c r="A59" s="677"/>
      <c r="B59" s="677"/>
      <c r="C59" s="678"/>
      <c r="D59" s="848"/>
      <c r="E59" s="678"/>
      <c r="F59" s="678"/>
      <c r="G59" s="678"/>
      <c r="H59" s="678"/>
      <c r="I59" s="678"/>
      <c r="J59" s="678"/>
      <c r="K59" s="678"/>
      <c r="L59" s="678"/>
      <c r="M59" s="678"/>
      <c r="O59" s="1389"/>
      <c r="P59" s="1389"/>
      <c r="Q59" s="1389"/>
      <c r="R59" s="1389"/>
      <c r="S59" s="1389"/>
      <c r="T59" s="1389"/>
      <c r="U59" s="925"/>
      <c r="V59" s="1389"/>
      <c r="W59" s="1389"/>
      <c r="X59" s="1389"/>
      <c r="Y59" s="1389"/>
    </row>
    <row r="60" spans="1:28" s="676" customFormat="1" hidden="1">
      <c r="A60" s="900"/>
      <c r="B60" s="568"/>
      <c r="C60" s="678"/>
      <c r="D60" s="678"/>
      <c r="E60" s="678"/>
      <c r="F60" s="678"/>
      <c r="G60" s="678"/>
      <c r="H60" s="678"/>
      <c r="I60" s="678"/>
      <c r="J60" s="678"/>
      <c r="K60" s="678"/>
      <c r="L60" s="678"/>
      <c r="M60" s="678"/>
      <c r="O60" s="1389"/>
      <c r="P60" s="1389"/>
      <c r="Q60" s="1389"/>
      <c r="R60" s="1389"/>
      <c r="S60" s="1389"/>
      <c r="T60" s="1389"/>
      <c r="U60" s="925"/>
      <c r="V60" s="1389"/>
      <c r="W60" s="1389"/>
      <c r="X60" s="1389"/>
      <c r="Y60" s="1389"/>
    </row>
    <row r="61" spans="1:28" s="676" customFormat="1" ht="15" hidden="1" customHeight="1">
      <c r="A61" s="677"/>
      <c r="B61" s="677"/>
      <c r="C61" s="678"/>
      <c r="D61" s="678"/>
      <c r="E61" s="678"/>
      <c r="F61" s="678"/>
      <c r="G61" s="678"/>
      <c r="H61" s="678"/>
      <c r="I61" s="678"/>
      <c r="J61" s="678"/>
      <c r="K61" s="678"/>
      <c r="L61" s="678"/>
      <c r="M61" s="678"/>
      <c r="O61" s="1389"/>
      <c r="P61" s="1389"/>
      <c r="Q61" s="1389"/>
      <c r="R61" s="1389"/>
      <c r="S61" s="1389"/>
      <c r="T61" s="1389"/>
      <c r="U61" s="925"/>
      <c r="V61" s="1389"/>
      <c r="W61" s="1389"/>
      <c r="X61" s="1389"/>
      <c r="Y61" s="1389"/>
    </row>
    <row r="62" spans="1:28" s="676" customFormat="1" ht="15" hidden="1" customHeight="1">
      <c r="A62" s="698"/>
      <c r="B62" s="698"/>
      <c r="C62" s="699"/>
      <c r="D62" s="582"/>
      <c r="E62" s="699"/>
      <c r="F62" s="699"/>
      <c r="G62" s="678"/>
      <c r="H62" s="678"/>
      <c r="I62" s="678"/>
      <c r="J62" s="678"/>
      <c r="K62" s="678"/>
      <c r="L62" s="678"/>
      <c r="M62" s="678"/>
      <c r="N62" s="692"/>
      <c r="O62" s="1389"/>
      <c r="P62" s="1389"/>
      <c r="Q62" s="1389"/>
      <c r="R62" s="1389"/>
      <c r="S62" s="1389"/>
      <c r="T62" s="1389"/>
      <c r="U62" s="925"/>
      <c r="V62" s="1389"/>
      <c r="W62" s="1389"/>
      <c r="X62" s="1389"/>
      <c r="Y62" s="1389"/>
      <c r="Z62" s="696"/>
      <c r="AA62" s="693"/>
      <c r="AB62" s="693"/>
    </row>
    <row r="63" spans="1:28" s="676" customFormat="1" ht="20.100000000000001" customHeight="1">
      <c r="A63" s="1918" t="s">
        <v>158</v>
      </c>
      <c r="B63" s="1918"/>
      <c r="C63" s="1918"/>
      <c r="D63" s="1918"/>
      <c r="E63" s="1918"/>
      <c r="F63" s="1918"/>
      <c r="G63" s="1918"/>
      <c r="H63" s="1918"/>
      <c r="I63" s="1918"/>
      <c r="J63" s="1918"/>
      <c r="K63" s="1918"/>
      <c r="L63" s="1918"/>
      <c r="M63" s="1918"/>
      <c r="N63" s="1918"/>
      <c r="O63" s="1389"/>
      <c r="P63" s="1389"/>
      <c r="Q63" s="1389"/>
      <c r="R63" s="1389"/>
      <c r="S63" s="1389"/>
      <c r="T63" s="1389"/>
      <c r="U63" s="925"/>
      <c r="V63" s="1389"/>
      <c r="W63" s="1389"/>
      <c r="X63" s="1389"/>
      <c r="Y63" s="1389"/>
      <c r="Z63" s="696"/>
      <c r="AA63" s="693"/>
      <c r="AB63" s="693"/>
    </row>
    <row r="64" spans="1:28" s="676" customFormat="1" ht="5.0999999999999996" customHeight="1">
      <c r="A64" s="700"/>
      <c r="B64" s="698"/>
      <c r="C64" s="699"/>
      <c r="D64" s="582"/>
      <c r="E64" s="699"/>
      <c r="F64" s="699"/>
      <c r="G64" s="678"/>
      <c r="H64" s="678"/>
      <c r="I64" s="678"/>
      <c r="J64" s="678"/>
      <c r="K64" s="678"/>
      <c r="L64" s="678"/>
      <c r="M64" s="678"/>
      <c r="N64" s="849"/>
      <c r="O64" s="1389"/>
      <c r="P64" s="1389"/>
      <c r="Q64" s="1389"/>
      <c r="R64" s="1389"/>
      <c r="S64" s="1389"/>
      <c r="T64" s="1389"/>
      <c r="U64" s="925"/>
      <c r="V64" s="1389"/>
      <c r="W64" s="1389"/>
      <c r="X64" s="1389"/>
      <c r="Y64" s="1389"/>
      <c r="Z64" s="696"/>
      <c r="AA64" s="693"/>
      <c r="AB64" s="693"/>
    </row>
    <row r="65" spans="1:34" s="676" customFormat="1" ht="15" customHeight="1">
      <c r="A65" s="526"/>
      <c r="B65" s="412" t="s">
        <v>651</v>
      </c>
      <c r="C65" s="595"/>
      <c r="D65" s="595"/>
      <c r="E65" s="595"/>
      <c r="F65" s="595"/>
      <c r="G65" s="595"/>
      <c r="H65" s="595"/>
      <c r="I65" s="595"/>
      <c r="J65" s="595"/>
      <c r="K65" s="595"/>
      <c r="L65" s="595"/>
      <c r="M65" s="595"/>
      <c r="N65" s="849"/>
      <c r="O65" s="1389"/>
      <c r="P65" s="1389"/>
      <c r="Q65" s="1389"/>
      <c r="R65" s="1389"/>
      <c r="S65" s="1389"/>
      <c r="T65" s="1389"/>
      <c r="U65" s="925"/>
      <c r="V65" s="1389"/>
      <c r="W65" s="1389"/>
      <c r="X65" s="1389"/>
      <c r="Y65" s="1389"/>
      <c r="Z65" s="696"/>
      <c r="AA65" s="693"/>
      <c r="AB65" s="693"/>
    </row>
    <row r="66" spans="1:34" s="676" customFormat="1" ht="5.0999999999999996" customHeight="1">
      <c r="A66" s="702"/>
      <c r="C66" s="585"/>
      <c r="D66" s="585"/>
      <c r="E66" s="585"/>
      <c r="F66" s="297"/>
      <c r="G66" s="585"/>
      <c r="H66" s="585"/>
      <c r="I66" s="585"/>
      <c r="J66" s="585"/>
      <c r="K66" s="678"/>
      <c r="L66" s="678"/>
      <c r="M66" s="678"/>
      <c r="N66" s="714"/>
      <c r="O66" s="1389"/>
      <c r="P66" s="1389"/>
      <c r="Q66" s="1389"/>
      <c r="R66" s="1389"/>
      <c r="S66" s="1389"/>
      <c r="T66" s="1389"/>
      <c r="U66" s="925"/>
      <c r="V66" s="1389"/>
      <c r="W66" s="1389"/>
      <c r="X66" s="1389"/>
      <c r="Y66" s="1389"/>
      <c r="Z66" s="693"/>
      <c r="AA66" s="693"/>
      <c r="AB66" s="693"/>
    </row>
    <row r="67" spans="1:34" s="676" customFormat="1" ht="14.25" customHeight="1">
      <c r="A67" s="702"/>
      <c r="B67" s="705" t="s">
        <v>159</v>
      </c>
      <c r="C67" s="598"/>
      <c r="D67" s="598"/>
      <c r="E67" s="598"/>
      <c r="F67" s="742"/>
      <c r="G67" s="598"/>
      <c r="H67" s="598"/>
      <c r="I67" s="598"/>
      <c r="J67" s="598"/>
      <c r="K67" s="688"/>
      <c r="L67" s="688"/>
      <c r="M67" s="688"/>
      <c r="N67" s="714"/>
      <c r="O67" s="1389"/>
      <c r="P67" s="1389"/>
      <c r="Q67" s="1389"/>
      <c r="R67" s="1389"/>
      <c r="S67" s="1389"/>
      <c r="T67" s="1389"/>
      <c r="U67" s="925"/>
      <c r="V67" s="1389"/>
      <c r="W67" s="1389"/>
      <c r="X67" s="1389"/>
      <c r="Y67" s="1389"/>
      <c r="Z67" s="693"/>
      <c r="AA67" s="693"/>
      <c r="AB67" s="693"/>
    </row>
    <row r="68" spans="1:34" s="676" customFormat="1" ht="49.5" customHeight="1">
      <c r="A68" s="714"/>
      <c r="B68" s="2350" t="s">
        <v>1207</v>
      </c>
      <c r="C68" s="2350"/>
      <c r="D68" s="2350"/>
      <c r="E68" s="2350"/>
      <c r="F68" s="2350"/>
      <c r="G68" s="2350"/>
      <c r="H68" s="2350"/>
      <c r="I68" s="2350"/>
      <c r="J68" s="2350"/>
      <c r="K68" s="2350"/>
      <c r="L68" s="2350"/>
      <c r="M68" s="2350"/>
      <c r="N68" s="714"/>
      <c r="O68" s="1389"/>
      <c r="P68" s="1389"/>
      <c r="Q68" s="1389"/>
      <c r="R68" s="1389"/>
      <c r="S68" s="1389"/>
      <c r="T68" s="1389"/>
      <c r="U68" s="925"/>
      <c r="V68" s="1389"/>
      <c r="W68" s="1389"/>
      <c r="X68" s="1389"/>
      <c r="Y68" s="1389"/>
      <c r="Z68" s="709"/>
      <c r="AA68" s="709"/>
      <c r="AB68" s="709"/>
      <c r="AC68" s="678"/>
      <c r="AD68" s="709"/>
      <c r="AE68" s="678"/>
      <c r="AF68" s="678"/>
      <c r="AG68" s="678"/>
    </row>
    <row r="69" spans="1:34" s="676" customFormat="1" ht="5.0999999999999996" customHeight="1">
      <c r="A69" s="714"/>
      <c r="B69" s="1386"/>
      <c r="C69" s="1386"/>
      <c r="D69" s="1386"/>
      <c r="E69" s="1386"/>
      <c r="F69" s="1386"/>
      <c r="G69" s="1386"/>
      <c r="H69" s="1386"/>
      <c r="I69" s="1386"/>
      <c r="J69" s="1386"/>
      <c r="K69" s="1386"/>
      <c r="L69" s="1386"/>
      <c r="M69" s="1386"/>
      <c r="N69" s="714"/>
      <c r="O69" s="1389"/>
      <c r="P69" s="1389"/>
      <c r="Q69" s="1389"/>
      <c r="R69" s="1389"/>
      <c r="S69" s="1389"/>
      <c r="T69" s="1389"/>
      <c r="U69" s="925"/>
      <c r="V69" s="1389"/>
      <c r="W69" s="1389"/>
      <c r="X69" s="1389"/>
      <c r="Y69" s="1389"/>
      <c r="Z69" s="709"/>
      <c r="AA69" s="709"/>
      <c r="AB69" s="709"/>
      <c r="AC69" s="678"/>
      <c r="AD69" s="709"/>
      <c r="AE69" s="678"/>
      <c r="AF69" s="678"/>
      <c r="AG69" s="678"/>
    </row>
    <row r="70" spans="1:34" s="676" customFormat="1" ht="15" customHeight="1">
      <c r="A70" s="714"/>
      <c r="B70" s="2350" t="s">
        <v>1204</v>
      </c>
      <c r="C70" s="2350"/>
      <c r="D70" s="2350"/>
      <c r="E70" s="2350"/>
      <c r="F70" s="2350"/>
      <c r="G70" s="2350"/>
      <c r="H70" s="2350"/>
      <c r="I70" s="2350"/>
      <c r="J70" s="2350"/>
      <c r="K70" s="2350"/>
      <c r="L70" s="2350"/>
      <c r="M70" s="2350"/>
      <c r="N70" s="702"/>
      <c r="O70" s="693"/>
      <c r="P70" s="693"/>
      <c r="Q70" s="693"/>
      <c r="R70" s="693"/>
      <c r="S70" s="709"/>
      <c r="T70" s="709"/>
      <c r="U70" s="500"/>
      <c r="V70" s="709"/>
      <c r="W70" s="709"/>
      <c r="X70" s="709"/>
      <c r="Y70" s="709"/>
      <c r="Z70" s="709"/>
      <c r="AA70" s="709"/>
      <c r="AB70" s="709"/>
      <c r="AC70" s="709"/>
      <c r="AD70" s="678"/>
      <c r="AE70" s="709"/>
      <c r="AF70" s="678"/>
      <c r="AG70" s="678"/>
      <c r="AH70" s="678"/>
    </row>
    <row r="71" spans="1:34" s="676" customFormat="1" ht="15" customHeight="1">
      <c r="A71" s="714"/>
      <c r="B71" s="2350"/>
      <c r="C71" s="2350"/>
      <c r="D71" s="2350"/>
      <c r="E71" s="2350"/>
      <c r="F71" s="2350"/>
      <c r="G71" s="2350"/>
      <c r="H71" s="2350"/>
      <c r="I71" s="2350"/>
      <c r="J71" s="2350"/>
      <c r="K71" s="2350"/>
      <c r="L71" s="2350"/>
      <c r="M71" s="2350"/>
      <c r="N71" s="702"/>
      <c r="O71" s="693"/>
      <c r="P71" s="693"/>
      <c r="Q71" s="693"/>
      <c r="R71" s="693"/>
      <c r="S71" s="709"/>
      <c r="T71" s="709"/>
      <c r="U71" s="500"/>
      <c r="V71" s="709"/>
      <c r="W71" s="709"/>
      <c r="X71" s="709"/>
      <c r="Y71" s="709"/>
      <c r="Z71" s="709"/>
      <c r="AA71" s="709"/>
      <c r="AB71" s="709"/>
      <c r="AC71" s="709"/>
      <c r="AD71" s="678"/>
      <c r="AE71" s="709"/>
      <c r="AF71" s="678"/>
      <c r="AG71" s="678"/>
      <c r="AH71" s="678"/>
    </row>
    <row r="72" spans="1:34" s="676" customFormat="1" ht="15" customHeight="1">
      <c r="A72" s="714"/>
      <c r="B72" s="2350"/>
      <c r="C72" s="2350"/>
      <c r="D72" s="2350"/>
      <c r="E72" s="2350"/>
      <c r="F72" s="2350"/>
      <c r="G72" s="2350"/>
      <c r="H72" s="2350"/>
      <c r="I72" s="2350"/>
      <c r="J72" s="2350"/>
      <c r="K72" s="2350"/>
      <c r="L72" s="2350"/>
      <c r="M72" s="2350"/>
      <c r="N72" s="702"/>
      <c r="O72" s="693"/>
      <c r="P72" s="693"/>
      <c r="Q72" s="693"/>
      <c r="R72" s="693"/>
      <c r="S72" s="709"/>
      <c r="T72" s="709"/>
      <c r="U72" s="500"/>
      <c r="V72" s="709"/>
      <c r="W72" s="709"/>
      <c r="X72" s="709"/>
      <c r="Y72" s="709"/>
      <c r="Z72" s="709"/>
      <c r="AA72" s="709"/>
      <c r="AB72" s="709"/>
      <c r="AC72" s="709"/>
      <c r="AD72" s="678"/>
      <c r="AE72" s="709"/>
      <c r="AF72" s="678"/>
      <c r="AG72" s="678"/>
      <c r="AH72" s="678"/>
    </row>
    <row r="73" spans="1:34" s="676" customFormat="1" ht="5.0999999999999996" customHeight="1">
      <c r="A73" s="714"/>
      <c r="B73" s="1386"/>
      <c r="C73" s="1386"/>
      <c r="D73" s="1386"/>
      <c r="E73" s="1386"/>
      <c r="F73" s="1386"/>
      <c r="G73" s="1386"/>
      <c r="H73" s="1386"/>
      <c r="I73" s="1386"/>
      <c r="J73" s="1386"/>
      <c r="K73" s="1386"/>
      <c r="L73" s="1386"/>
      <c r="M73" s="1386"/>
      <c r="N73" s="702"/>
      <c r="O73" s="693"/>
      <c r="P73" s="693"/>
      <c r="Q73" s="693"/>
      <c r="R73" s="693"/>
      <c r="S73" s="709"/>
      <c r="T73" s="709"/>
      <c r="U73" s="500"/>
      <c r="V73" s="709"/>
      <c r="W73" s="709"/>
      <c r="X73" s="709"/>
      <c r="Y73" s="709"/>
      <c r="Z73" s="709"/>
      <c r="AA73" s="709"/>
      <c r="AB73" s="709"/>
      <c r="AC73" s="709"/>
      <c r="AD73" s="678"/>
      <c r="AE73" s="709"/>
      <c r="AF73" s="678"/>
      <c r="AG73" s="678"/>
      <c r="AH73" s="678"/>
    </row>
    <row r="74" spans="1:34" s="676" customFormat="1" ht="15" customHeight="1">
      <c r="A74" s="714"/>
      <c r="B74" s="2350" t="s">
        <v>1019</v>
      </c>
      <c r="C74" s="2350"/>
      <c r="D74" s="2350"/>
      <c r="E74" s="2350"/>
      <c r="F74" s="2350"/>
      <c r="G74" s="2350"/>
      <c r="H74" s="2350"/>
      <c r="I74" s="2350"/>
      <c r="J74" s="2350"/>
      <c r="K74" s="2350"/>
      <c r="L74" s="2350"/>
      <c r="M74" s="2350"/>
      <c r="N74" s="702"/>
      <c r="O74" s="693"/>
      <c r="P74" s="693"/>
      <c r="Q74" s="693"/>
      <c r="R74" s="693"/>
      <c r="S74" s="709"/>
      <c r="T74" s="709"/>
      <c r="U74" s="500"/>
      <c r="V74" s="709"/>
      <c r="W74" s="709"/>
      <c r="X74" s="709"/>
      <c r="Y74" s="709"/>
      <c r="Z74" s="709"/>
      <c r="AA74" s="709"/>
      <c r="AB74" s="709"/>
      <c r="AC74" s="709"/>
      <c r="AD74" s="678"/>
      <c r="AE74" s="709"/>
      <c r="AF74" s="678"/>
      <c r="AG74" s="678"/>
      <c r="AH74" s="678"/>
    </row>
    <row r="75" spans="1:34" s="676" customFormat="1" ht="9.9499999999999993" customHeight="1">
      <c r="A75" s="530"/>
      <c r="B75" s="1384"/>
      <c r="C75" s="1384"/>
      <c r="D75" s="1384"/>
      <c r="E75" s="1384"/>
      <c r="F75" s="1384"/>
      <c r="G75" s="1384"/>
      <c r="H75" s="1384"/>
      <c r="I75" s="1384"/>
      <c r="J75" s="1384"/>
      <c r="K75" s="1384"/>
      <c r="L75" s="1384"/>
      <c r="M75" s="1384"/>
      <c r="N75" s="714"/>
      <c r="O75" s="1389"/>
      <c r="P75" s="1389"/>
      <c r="Q75" s="1389"/>
      <c r="R75" s="1389"/>
      <c r="S75" s="1389"/>
      <c r="T75" s="1389"/>
      <c r="U75" s="925"/>
      <c r="V75" s="1389"/>
      <c r="W75" s="1389"/>
      <c r="X75" s="1389"/>
      <c r="Y75" s="1389"/>
      <c r="Z75" s="709"/>
      <c r="AA75" s="709"/>
      <c r="AB75" s="709"/>
      <c r="AC75" s="678"/>
      <c r="AD75" s="709"/>
      <c r="AE75" s="678"/>
      <c r="AF75" s="678"/>
      <c r="AG75" s="678"/>
    </row>
    <row r="76" spans="1:34" s="676" customFormat="1">
      <c r="A76" s="530"/>
      <c r="B76" s="1385"/>
      <c r="C76" s="850" t="s">
        <v>1017</v>
      </c>
      <c r="D76" s="901"/>
      <c r="E76" s="901"/>
      <c r="F76" s="901"/>
      <c r="G76" s="901"/>
      <c r="H76" s="902"/>
      <c r="I76" s="903"/>
      <c r="J76" s="903"/>
      <c r="K76" s="809"/>
      <c r="L76" s="809"/>
      <c r="M76" s="809"/>
      <c r="N76" s="714"/>
      <c r="O76" s="709"/>
      <c r="P76" s="709"/>
      <c r="Q76" s="709"/>
      <c r="R76" s="709"/>
      <c r="S76" s="709"/>
      <c r="T76" s="709"/>
      <c r="U76" s="500"/>
      <c r="V76" s="709"/>
      <c r="W76" s="709"/>
      <c r="X76" s="709"/>
      <c r="Y76" s="709"/>
      <c r="Z76" s="709"/>
      <c r="AA76" s="709"/>
      <c r="AB76" s="709"/>
      <c r="AC76" s="678"/>
      <c r="AD76" s="709"/>
      <c r="AE76" s="678"/>
      <c r="AF76" s="678"/>
      <c r="AG76" s="678"/>
    </row>
    <row r="77" spans="1:34" s="676" customFormat="1" ht="15.75" customHeight="1">
      <c r="A77" s="530"/>
      <c r="B77" s="1385"/>
      <c r="C77" s="601" t="s">
        <v>372</v>
      </c>
      <c r="D77" s="904"/>
      <c r="E77" s="905"/>
      <c r="F77" s="2452" t="s">
        <v>371</v>
      </c>
      <c r="G77" s="2452"/>
      <c r="H77" s="2452"/>
      <c r="I77" s="2452"/>
      <c r="J77" s="2452"/>
      <c r="K77" s="2452"/>
      <c r="L77" s="2452"/>
      <c r="M77" s="2452"/>
      <c r="N77" s="714"/>
      <c r="O77" s="709"/>
      <c r="P77" s="709"/>
      <c r="Q77" s="709"/>
      <c r="R77" s="709"/>
      <c r="S77" s="709"/>
      <c r="T77" s="709"/>
      <c r="U77" s="500"/>
      <c r="V77" s="709"/>
      <c r="W77" s="709"/>
      <c r="X77" s="709"/>
      <c r="Y77" s="709"/>
      <c r="Z77" s="709"/>
      <c r="AA77" s="709"/>
      <c r="AB77" s="709"/>
      <c r="AC77" s="678"/>
      <c r="AD77" s="709"/>
      <c r="AE77" s="678"/>
      <c r="AF77" s="678"/>
      <c r="AG77" s="678"/>
    </row>
    <row r="78" spans="1:34" s="676" customFormat="1" ht="15.75" customHeight="1">
      <c r="A78" s="530"/>
      <c r="B78" s="1385"/>
      <c r="C78" s="604"/>
      <c r="D78" s="906"/>
      <c r="E78" s="905"/>
      <c r="F78" s="2452"/>
      <c r="G78" s="2452"/>
      <c r="H78" s="2452"/>
      <c r="I78" s="2452"/>
      <c r="J78" s="2452"/>
      <c r="K78" s="2452"/>
      <c r="L78" s="2452"/>
      <c r="M78" s="2452"/>
      <c r="N78" s="714"/>
      <c r="O78" s="709"/>
      <c r="P78" s="709"/>
      <c r="Q78" s="709"/>
      <c r="R78" s="709"/>
      <c r="S78" s="709"/>
      <c r="T78" s="709"/>
      <c r="U78" s="500"/>
      <c r="V78" s="709"/>
      <c r="W78" s="709"/>
      <c r="X78" s="709"/>
      <c r="Y78" s="709"/>
      <c r="Z78" s="709"/>
      <c r="AA78" s="709"/>
      <c r="AB78" s="709"/>
      <c r="AC78" s="678"/>
      <c r="AD78" s="709"/>
      <c r="AE78" s="678"/>
      <c r="AF78" s="678"/>
      <c r="AG78" s="678"/>
    </row>
    <row r="79" spans="1:34" s="676" customFormat="1" ht="12.75" customHeight="1">
      <c r="A79" s="530"/>
      <c r="B79" s="1385"/>
      <c r="C79" s="601" t="s">
        <v>380</v>
      </c>
      <c r="D79" s="906"/>
      <c r="E79" s="905"/>
      <c r="F79" s="2452" t="s">
        <v>379</v>
      </c>
      <c r="G79" s="2452"/>
      <c r="H79" s="2452"/>
      <c r="I79" s="2452"/>
      <c r="J79" s="2452"/>
      <c r="K79" s="2452"/>
      <c r="L79" s="2452"/>
      <c r="M79" s="2452"/>
      <c r="N79" s="714"/>
      <c r="O79" s="709"/>
      <c r="P79" s="709"/>
      <c r="Q79" s="709"/>
      <c r="R79" s="709"/>
      <c r="S79" s="709"/>
      <c r="T79" s="709"/>
      <c r="U79" s="500"/>
      <c r="V79" s="709"/>
      <c r="W79" s="709"/>
      <c r="X79" s="709"/>
      <c r="Y79" s="709"/>
      <c r="Z79" s="709"/>
      <c r="AA79" s="709"/>
      <c r="AB79" s="709"/>
      <c r="AC79" s="678"/>
      <c r="AD79" s="709"/>
      <c r="AE79" s="678"/>
      <c r="AF79" s="678"/>
      <c r="AG79" s="678"/>
    </row>
    <row r="80" spans="1:34" s="676" customFormat="1" ht="15.75" customHeight="1">
      <c r="A80" s="530"/>
      <c r="B80" s="1385"/>
      <c r="C80" s="604"/>
      <c r="D80" s="907"/>
      <c r="E80" s="905"/>
      <c r="F80" s="2452"/>
      <c r="G80" s="2452"/>
      <c r="H80" s="2452"/>
      <c r="I80" s="2452"/>
      <c r="J80" s="2452"/>
      <c r="K80" s="2452"/>
      <c r="L80" s="2452"/>
      <c r="M80" s="2452"/>
      <c r="N80" s="714"/>
      <c r="O80" s="709"/>
      <c r="P80" s="709"/>
      <c r="Q80" s="709"/>
      <c r="R80" s="709"/>
      <c r="S80" s="709"/>
      <c r="T80" s="709"/>
      <c r="U80" s="500"/>
      <c r="V80" s="709"/>
      <c r="W80" s="709"/>
      <c r="X80" s="709"/>
      <c r="Y80" s="709"/>
      <c r="Z80" s="709"/>
      <c r="AA80" s="709"/>
      <c r="AB80" s="709"/>
      <c r="AC80" s="678"/>
      <c r="AD80" s="709"/>
      <c r="AE80" s="678"/>
      <c r="AF80" s="678"/>
      <c r="AG80" s="678"/>
    </row>
    <row r="81" spans="1:33" s="676" customFormat="1" ht="9.9499999999999993" customHeight="1">
      <c r="A81" s="530"/>
      <c r="B81" s="1385"/>
      <c r="C81" s="1385"/>
      <c r="D81" s="1385"/>
      <c r="E81" s="1385"/>
      <c r="F81" s="1385"/>
      <c r="G81" s="1385"/>
      <c r="H81" s="1385"/>
      <c r="I81" s="597"/>
      <c r="J81" s="597"/>
      <c r="K81" s="597"/>
      <c r="L81" s="597"/>
      <c r="M81" s="597"/>
      <c r="N81" s="714"/>
      <c r="O81" s="709"/>
      <c r="P81" s="709"/>
      <c r="Q81" s="709"/>
      <c r="R81" s="709"/>
      <c r="S81" s="709"/>
      <c r="T81" s="709"/>
      <c r="U81" s="500"/>
      <c r="V81" s="709"/>
      <c r="W81" s="709"/>
      <c r="X81" s="709"/>
      <c r="Y81" s="709"/>
      <c r="Z81" s="709"/>
      <c r="AA81" s="709"/>
      <c r="AB81" s="709"/>
      <c r="AC81" s="678"/>
      <c r="AD81" s="709"/>
      <c r="AE81" s="678"/>
      <c r="AF81" s="678"/>
      <c r="AG81" s="678"/>
    </row>
    <row r="82" spans="1:33" s="676" customFormat="1">
      <c r="A82" s="530"/>
      <c r="B82" s="1385"/>
      <c r="C82" s="908" t="s">
        <v>1018</v>
      </c>
      <c r="D82" s="901"/>
      <c r="E82" s="901"/>
      <c r="F82" s="901"/>
      <c r="G82" s="901"/>
      <c r="H82" s="1384"/>
      <c r="I82" s="597"/>
      <c r="J82" s="597"/>
      <c r="K82" s="597"/>
      <c r="L82" s="597"/>
      <c r="M82" s="597"/>
      <c r="N82" s="714"/>
      <c r="O82" s="709"/>
      <c r="P82" s="709"/>
      <c r="Q82" s="709"/>
      <c r="R82" s="709"/>
      <c r="S82" s="709"/>
      <c r="T82" s="709"/>
      <c r="U82" s="500"/>
      <c r="V82" s="709"/>
      <c r="W82" s="709"/>
      <c r="X82" s="709"/>
      <c r="Y82" s="709"/>
      <c r="Z82" s="709"/>
      <c r="AA82" s="709"/>
      <c r="AB82" s="709"/>
      <c r="AC82" s="678"/>
      <c r="AD82" s="709"/>
      <c r="AE82" s="678"/>
      <c r="AF82" s="678"/>
      <c r="AG82" s="678"/>
    </row>
    <row r="83" spans="1:33" s="676" customFormat="1" ht="15.75" customHeight="1">
      <c r="A83" s="530"/>
      <c r="B83" s="1385"/>
      <c r="C83" s="909"/>
      <c r="D83" s="810" t="s">
        <v>373</v>
      </c>
      <c r="E83" s="663"/>
      <c r="F83" s="2452" t="s">
        <v>492</v>
      </c>
      <c r="G83" s="2452"/>
      <c r="H83" s="2452"/>
      <c r="I83" s="2452"/>
      <c r="J83" s="2452"/>
      <c r="K83" s="2452"/>
      <c r="L83" s="2452"/>
      <c r="M83" s="2452"/>
      <c r="N83" s="714"/>
      <c r="O83" s="709"/>
      <c r="P83" s="709"/>
      <c r="Q83" s="709"/>
      <c r="R83" s="709"/>
      <c r="S83" s="709"/>
      <c r="T83" s="709"/>
      <c r="U83" s="500"/>
      <c r="V83" s="709"/>
      <c r="W83" s="709"/>
      <c r="X83" s="709"/>
      <c r="Y83" s="709"/>
      <c r="Z83" s="709"/>
      <c r="AA83" s="709"/>
      <c r="AB83" s="709"/>
      <c r="AC83" s="678"/>
      <c r="AD83" s="709"/>
      <c r="AE83" s="678"/>
      <c r="AF83" s="678"/>
      <c r="AG83" s="678"/>
    </row>
    <row r="84" spans="1:33" s="676" customFormat="1" ht="15.75" customHeight="1">
      <c r="A84" s="530"/>
      <c r="B84" s="1385"/>
      <c r="C84" s="910"/>
      <c r="D84" s="604"/>
      <c r="E84" s="663"/>
      <c r="F84" s="2452"/>
      <c r="G84" s="2452"/>
      <c r="H84" s="2452"/>
      <c r="I84" s="2452"/>
      <c r="J84" s="2452"/>
      <c r="K84" s="2452"/>
      <c r="L84" s="2452"/>
      <c r="M84" s="2452"/>
      <c r="N84" s="714"/>
      <c r="O84" s="709"/>
      <c r="P84" s="709"/>
      <c r="Q84" s="709"/>
      <c r="R84" s="709"/>
      <c r="S84" s="709"/>
      <c r="T84" s="709"/>
      <c r="U84" s="500"/>
      <c r="V84" s="709"/>
      <c r="W84" s="709"/>
      <c r="X84" s="709"/>
      <c r="Y84" s="709"/>
      <c r="Z84" s="709"/>
      <c r="AA84" s="709"/>
      <c r="AB84" s="709"/>
      <c r="AC84" s="678"/>
      <c r="AD84" s="709"/>
      <c r="AE84" s="678"/>
      <c r="AF84" s="678"/>
      <c r="AG84" s="678"/>
    </row>
    <row r="85" spans="1:33" s="676" customFormat="1" ht="15.75" customHeight="1">
      <c r="A85" s="530"/>
      <c r="B85" s="1385"/>
      <c r="C85" s="910"/>
      <c r="D85" s="601" t="s">
        <v>381</v>
      </c>
      <c r="E85" s="663"/>
      <c r="F85" s="2452" t="s">
        <v>493</v>
      </c>
      <c r="G85" s="2452"/>
      <c r="H85" s="2452"/>
      <c r="I85" s="2452"/>
      <c r="J85" s="2452"/>
      <c r="K85" s="2452"/>
      <c r="L85" s="2452"/>
      <c r="M85" s="2452"/>
      <c r="N85" s="714"/>
      <c r="O85" s="709"/>
      <c r="P85" s="709"/>
      <c r="Q85" s="709"/>
      <c r="R85" s="709"/>
      <c r="S85" s="709"/>
      <c r="T85" s="709"/>
      <c r="U85" s="500"/>
      <c r="V85" s="709"/>
      <c r="W85" s="709"/>
      <c r="X85" s="709"/>
      <c r="Y85" s="709"/>
      <c r="Z85" s="709"/>
      <c r="AA85" s="709"/>
      <c r="AB85" s="709"/>
      <c r="AC85" s="678"/>
      <c r="AD85" s="709"/>
      <c r="AE85" s="678"/>
      <c r="AF85" s="678"/>
      <c r="AG85" s="678"/>
    </row>
    <row r="86" spans="1:33" s="676" customFormat="1" ht="15.75" customHeight="1">
      <c r="A86" s="530"/>
      <c r="B86" s="1385"/>
      <c r="C86" s="911"/>
      <c r="D86" s="604"/>
      <c r="E86" s="663"/>
      <c r="F86" s="2452"/>
      <c r="G86" s="2452"/>
      <c r="H86" s="2452"/>
      <c r="I86" s="2452"/>
      <c r="J86" s="2452"/>
      <c r="K86" s="2452"/>
      <c r="L86" s="2452"/>
      <c r="M86" s="2452"/>
      <c r="N86" s="702"/>
      <c r="T86" s="709"/>
      <c r="U86" s="481"/>
      <c r="V86" s="709"/>
      <c r="W86" s="709"/>
      <c r="X86" s="709"/>
      <c r="Y86" s="709"/>
      <c r="Z86" s="709"/>
      <c r="AA86" s="709"/>
      <c r="AB86" s="709"/>
      <c r="AC86" s="678"/>
      <c r="AD86" s="709"/>
      <c r="AE86" s="678"/>
      <c r="AF86" s="678"/>
      <c r="AG86" s="678"/>
    </row>
    <row r="87" spans="1:33" s="676" customFormat="1" ht="9.9499999999999993" customHeight="1">
      <c r="A87" s="530"/>
      <c r="B87" s="1384"/>
      <c r="C87" s="1384"/>
      <c r="D87" s="1384"/>
      <c r="E87" s="1384"/>
      <c r="F87" s="1384"/>
      <c r="G87" s="1384"/>
      <c r="H87" s="1384"/>
      <c r="I87" s="597"/>
      <c r="J87" s="597"/>
      <c r="K87" s="597"/>
      <c r="L87" s="597"/>
      <c r="M87" s="597"/>
      <c r="N87" s="702"/>
      <c r="T87" s="709"/>
      <c r="U87" s="481"/>
      <c r="V87" s="709"/>
      <c r="W87" s="709"/>
      <c r="X87" s="709"/>
      <c r="Y87" s="709"/>
      <c r="Z87" s="709"/>
      <c r="AA87" s="709"/>
      <c r="AB87" s="709"/>
      <c r="AC87" s="678"/>
      <c r="AD87" s="709"/>
      <c r="AE87" s="678"/>
      <c r="AF87" s="678"/>
      <c r="AG87" s="678"/>
    </row>
    <row r="88" spans="1:33" s="676" customFormat="1" ht="30" customHeight="1">
      <c r="A88" s="530"/>
      <c r="B88" s="2420" t="s">
        <v>1016</v>
      </c>
      <c r="C88" s="2420"/>
      <c r="D88" s="2420"/>
      <c r="E88" s="2420"/>
      <c r="F88" s="2420"/>
      <c r="G88" s="2420"/>
      <c r="H88" s="2420"/>
      <c r="I88" s="2420"/>
      <c r="J88" s="2420"/>
      <c r="K88" s="2420"/>
      <c r="L88" s="2420"/>
      <c r="M88" s="2420"/>
      <c r="N88" s="714"/>
      <c r="O88" s="1389"/>
      <c r="P88" s="1389"/>
      <c r="Q88" s="1389"/>
      <c r="R88" s="1389"/>
      <c r="S88" s="1389"/>
      <c r="T88" s="1389"/>
      <c r="U88" s="925"/>
      <c r="V88" s="1389"/>
      <c r="W88" s="1389"/>
      <c r="X88" s="1389"/>
      <c r="Y88" s="1389"/>
      <c r="Z88" s="709"/>
      <c r="AA88" s="709"/>
      <c r="AB88" s="709"/>
      <c r="AC88" s="678"/>
      <c r="AD88" s="709"/>
      <c r="AE88" s="678"/>
      <c r="AF88" s="678"/>
      <c r="AG88" s="678"/>
    </row>
    <row r="89" spans="1:33" s="676" customFormat="1" ht="15" customHeight="1">
      <c r="A89" s="530"/>
      <c r="B89" s="1384"/>
      <c r="C89" s="1384"/>
      <c r="D89" s="1384"/>
      <c r="E89" s="1384"/>
      <c r="F89" s="1384"/>
      <c r="G89" s="1384"/>
      <c r="H89" s="1384"/>
      <c r="I89" s="504" t="s">
        <v>85</v>
      </c>
      <c r="J89" s="504" t="s">
        <v>86</v>
      </c>
      <c r="K89" s="719" t="s">
        <v>76</v>
      </c>
      <c r="L89" s="1384"/>
      <c r="M89" s="1384"/>
      <c r="N89" s="714"/>
      <c r="O89" s="1389"/>
      <c r="P89" s="1389"/>
      <c r="Q89" s="1389"/>
      <c r="R89" s="1389"/>
      <c r="S89" s="1389"/>
      <c r="T89" s="1389"/>
      <c r="U89" s="925"/>
      <c r="V89" s="1389"/>
      <c r="W89" s="1389"/>
      <c r="X89" s="1389"/>
      <c r="Y89" s="1389"/>
      <c r="Z89" s="709"/>
      <c r="AA89" s="709"/>
      <c r="AB89" s="709"/>
      <c r="AC89" s="678"/>
      <c r="AD89" s="709"/>
      <c r="AE89" s="678"/>
      <c r="AF89" s="678"/>
      <c r="AG89" s="678"/>
    </row>
    <row r="90" spans="1:33" s="676" customFormat="1">
      <c r="A90" s="530"/>
      <c r="B90" s="1384"/>
      <c r="C90" s="1384"/>
      <c r="D90" s="1384"/>
      <c r="E90" s="1384"/>
      <c r="F90" s="1384"/>
      <c r="G90" s="1384"/>
      <c r="H90" s="1384"/>
      <c r="I90" s="854">
        <f>I128</f>
        <v>1</v>
      </c>
      <c r="J90" s="854">
        <f>J128</f>
        <v>1</v>
      </c>
      <c r="K90" s="854">
        <f>'Kriterijų sąrašas'!AG30</f>
        <v>0</v>
      </c>
      <c r="L90" s="1384"/>
      <c r="M90" s="1384"/>
      <c r="N90" s="714"/>
      <c r="O90" s="1389"/>
      <c r="P90" s="1389"/>
      <c r="Q90" s="1389"/>
      <c r="R90" s="1389"/>
      <c r="S90" s="1389"/>
      <c r="T90" s="1389"/>
      <c r="U90" s="925"/>
      <c r="V90" s="1389"/>
      <c r="W90" s="1389"/>
      <c r="X90" s="1389"/>
      <c r="Y90" s="1389"/>
      <c r="Z90" s="709"/>
      <c r="AA90" s="709"/>
      <c r="AB90" s="709"/>
      <c r="AC90" s="678"/>
      <c r="AD90" s="709"/>
      <c r="AE90" s="678"/>
      <c r="AF90" s="678"/>
      <c r="AG90" s="678"/>
    </row>
    <row r="91" spans="1:33" s="676" customFormat="1" ht="9.9499999999999993" customHeight="1">
      <c r="A91" s="530"/>
      <c r="B91" s="1384"/>
      <c r="C91" s="1384"/>
      <c r="D91" s="1384"/>
      <c r="E91" s="1384"/>
      <c r="F91" s="1384"/>
      <c r="H91" s="1384"/>
      <c r="I91" s="1384"/>
      <c r="J91" s="1384"/>
      <c r="K91" s="1384"/>
      <c r="L91" s="1384"/>
      <c r="M91" s="1384"/>
      <c r="N91" s="714"/>
      <c r="O91" s="1389"/>
      <c r="P91" s="1389"/>
      <c r="Q91" s="1389"/>
      <c r="R91" s="1389"/>
      <c r="S91" s="1389"/>
      <c r="T91" s="1389"/>
      <c r="U91" s="925"/>
      <c r="V91" s="1389"/>
      <c r="W91" s="1389"/>
      <c r="X91" s="1389"/>
      <c r="Y91" s="1389"/>
      <c r="Z91" s="709"/>
      <c r="AA91" s="709"/>
      <c r="AB91" s="709"/>
      <c r="AC91" s="678"/>
      <c r="AD91" s="709"/>
      <c r="AE91" s="678"/>
      <c r="AF91" s="678"/>
      <c r="AG91" s="678"/>
    </row>
    <row r="92" spans="1:33" s="676" customFormat="1" ht="28.5" customHeight="1">
      <c r="A92" s="530"/>
      <c r="B92" s="1384"/>
      <c r="C92" s="1384"/>
      <c r="D92" s="1384"/>
      <c r="E92" s="1384"/>
      <c r="F92" s="1384"/>
      <c r="G92" s="1384"/>
      <c r="H92" s="1384"/>
      <c r="I92" s="1384"/>
      <c r="J92" s="709"/>
      <c r="K92" s="709"/>
      <c r="L92" s="678"/>
      <c r="M92" s="1384"/>
      <c r="N92" s="714"/>
      <c r="O92" s="1389"/>
      <c r="P92" s="1389"/>
      <c r="Q92" s="1389"/>
      <c r="R92" s="1389"/>
      <c r="S92" s="1389"/>
      <c r="T92" s="1389"/>
      <c r="U92" s="925"/>
      <c r="V92" s="1389"/>
      <c r="W92" s="1389"/>
      <c r="X92" s="1389"/>
      <c r="Y92" s="1389"/>
      <c r="Z92" s="709"/>
      <c r="AA92" s="709"/>
      <c r="AB92" s="709"/>
      <c r="AC92" s="678"/>
      <c r="AD92" s="709"/>
      <c r="AE92" s="678"/>
      <c r="AF92" s="678"/>
      <c r="AG92" s="678"/>
    </row>
    <row r="93" spans="1:33" s="676" customFormat="1" ht="15" customHeight="1">
      <c r="A93" s="700"/>
      <c r="B93" s="302" t="s">
        <v>341</v>
      </c>
      <c r="C93" s="699"/>
      <c r="D93" s="582"/>
      <c r="E93" s="699"/>
      <c r="F93" s="699"/>
      <c r="G93" s="678"/>
      <c r="H93" s="678"/>
      <c r="I93" s="302" t="s">
        <v>342</v>
      </c>
      <c r="J93" s="678"/>
      <c r="K93" s="678"/>
      <c r="L93" s="678"/>
      <c r="M93" s="678"/>
      <c r="N93" s="849"/>
      <c r="O93" s="696"/>
      <c r="P93" s="696"/>
      <c r="Q93" s="696"/>
      <c r="R93" s="696"/>
      <c r="S93" s="696"/>
      <c r="T93" s="696"/>
      <c r="U93" s="949"/>
      <c r="V93" s="696"/>
      <c r="W93" s="696"/>
      <c r="X93" s="696"/>
      <c r="Y93" s="696"/>
      <c r="Z93" s="696"/>
      <c r="AA93" s="693"/>
      <c r="AB93" s="693"/>
    </row>
    <row r="94" spans="1:33" s="676" customFormat="1" ht="15" customHeight="1">
      <c r="A94" s="702"/>
      <c r="B94" s="2173" t="s">
        <v>6</v>
      </c>
      <c r="C94" s="2411" t="s">
        <v>898</v>
      </c>
      <c r="D94" s="2412"/>
      <c r="E94" s="2411" t="s">
        <v>901</v>
      </c>
      <c r="F94" s="2413"/>
      <c r="G94" s="912"/>
      <c r="H94" s="863"/>
      <c r="I94" s="2416" t="s">
        <v>896</v>
      </c>
      <c r="J94" s="2417"/>
      <c r="K94" s="2418"/>
      <c r="L94" s="678"/>
      <c r="M94" s="678"/>
      <c r="N94" s="759"/>
      <c r="O94" s="695"/>
      <c r="P94" s="695"/>
      <c r="Q94" s="695"/>
      <c r="R94" s="695"/>
      <c r="S94" s="695"/>
      <c r="T94" s="695"/>
      <c r="U94" s="950"/>
      <c r="V94" s="695"/>
      <c r="W94" s="695"/>
      <c r="X94" s="695"/>
      <c r="Y94" s="695"/>
      <c r="Z94" s="695"/>
      <c r="AA94" s="693"/>
      <c r="AB94" s="693"/>
    </row>
    <row r="95" spans="1:33" s="676" customFormat="1" ht="15" customHeight="1">
      <c r="A95" s="702"/>
      <c r="B95" s="2177"/>
      <c r="C95" s="913">
        <v>1</v>
      </c>
      <c r="D95" s="913">
        <v>2</v>
      </c>
      <c r="E95" s="914" t="s">
        <v>732</v>
      </c>
      <c r="F95" s="914" t="s">
        <v>733</v>
      </c>
      <c r="G95" s="912"/>
      <c r="H95" s="863"/>
      <c r="I95" s="504" t="s">
        <v>90</v>
      </c>
      <c r="J95" s="504" t="s">
        <v>338</v>
      </c>
      <c r="K95" s="718" t="s">
        <v>991</v>
      </c>
      <c r="L95" s="678"/>
      <c r="M95" s="678"/>
      <c r="N95" s="849"/>
      <c r="O95" s="1382"/>
      <c r="P95" s="1382"/>
      <c r="Q95" s="1382"/>
      <c r="R95" s="1382"/>
      <c r="S95" s="1382"/>
      <c r="T95" s="1382"/>
      <c r="U95" s="950"/>
      <c r="V95" s="1382"/>
      <c r="W95" s="1382"/>
      <c r="X95" s="1382"/>
      <c r="Y95" s="1382"/>
      <c r="Z95" s="1382"/>
      <c r="AA95" s="693"/>
      <c r="AB95" s="693"/>
    </row>
    <row r="96" spans="1:33" s="676" customFormat="1" ht="29.25" customHeight="1">
      <c r="A96" s="702"/>
      <c r="B96" s="2174"/>
      <c r="C96" s="1336" t="s">
        <v>512</v>
      </c>
      <c r="D96" s="1410" t="s">
        <v>767</v>
      </c>
      <c r="E96" s="853" t="s">
        <v>145</v>
      </c>
      <c r="F96" s="853" t="s">
        <v>145</v>
      </c>
      <c r="G96" s="912"/>
      <c r="H96" s="863"/>
      <c r="I96" s="853" t="s">
        <v>145</v>
      </c>
      <c r="J96" s="853" t="s">
        <v>145</v>
      </c>
      <c r="K96" s="853" t="s">
        <v>145</v>
      </c>
      <c r="L96" s="678"/>
      <c r="M96" s="678"/>
      <c r="N96" s="849"/>
      <c r="O96" s="1382"/>
      <c r="P96" s="1382"/>
      <c r="Q96" s="1382"/>
      <c r="R96" s="1382"/>
      <c r="S96" s="1382"/>
      <c r="T96" s="1382"/>
      <c r="U96" s="950"/>
      <c r="V96" s="1382"/>
      <c r="W96" s="1382"/>
      <c r="X96" s="1382"/>
      <c r="Y96" s="1382"/>
      <c r="Z96" s="1382"/>
      <c r="AA96" s="693"/>
      <c r="AB96" s="693"/>
    </row>
    <row r="97" spans="1:27" s="676" customFormat="1" ht="15" customHeight="1">
      <c r="A97" s="702"/>
      <c r="B97" s="721" t="str">
        <f>IF('Bendras vertinimas'!$B$20="","",'Bendras vertinimas'!$B$20)</f>
        <v>Tiekėjas 1</v>
      </c>
      <c r="C97" s="224"/>
      <c r="D97" s="224"/>
      <c r="E97" s="1146" t="str">
        <f>IF(C97&lt;=C$78,"",IF(C97&gt;C$80,C$80,C97))</f>
        <v/>
      </c>
      <c r="F97" s="722" t="str">
        <f>IF(OR(D97="",D97&gt;=D$86),"",IF(D97&lt;D$84,D$84,D97))</f>
        <v/>
      </c>
      <c r="G97" s="912"/>
      <c r="H97" s="863"/>
      <c r="I97" s="1146" t="str">
        <f>IF(E97="","",I$90*SUM(E97)/(MAX(E$97:E$116)))</f>
        <v/>
      </c>
      <c r="J97" s="722" t="str">
        <f>IF(SUM(F97)=0,"",J$90*MIN(F$97:F$116)/F97)</f>
        <v/>
      </c>
      <c r="K97" s="751" t="str">
        <f>IF($K$90=0,"",IF(SUM(U97:V97)&gt;0,'Bendras vertinimas'!$AS$18,IF(OR(SUM(I97:J97)*$K$90=0,$K$90=0),"",SUM(I97:J97)*$K$90)))</f>
        <v/>
      </c>
      <c r="L97" s="678"/>
      <c r="M97" s="678"/>
      <c r="N97" s="849"/>
      <c r="O97" s="1382"/>
      <c r="P97" s="1382"/>
      <c r="Q97" s="1382"/>
      <c r="R97" s="1382"/>
      <c r="S97" s="1382"/>
      <c r="T97" s="1382"/>
      <c r="U97" s="307">
        <f t="shared" ref="U97:U116" si="0">IF(C97="",0,IF(OR(C97&lt;C$78),1,0))</f>
        <v>0</v>
      </c>
      <c r="V97" s="452">
        <f t="shared" ref="V97:V116" si="1">IF(D97="",0,IF(OR(D97&gt;D$86),1,0))</f>
        <v>0</v>
      </c>
      <c r="W97" s="1382"/>
      <c r="X97" s="1382"/>
      <c r="Y97" s="1382"/>
      <c r="Z97" s="1382"/>
      <c r="AA97" s="693"/>
    </row>
    <row r="98" spans="1:27" s="676" customFormat="1" ht="15" customHeight="1">
      <c r="A98" s="702"/>
      <c r="B98" s="721" t="str">
        <f>IF('Bendras vertinimas'!$B$21="","",'Bendras vertinimas'!$B$21)</f>
        <v>Tiekėjas 2</v>
      </c>
      <c r="C98" s="224"/>
      <c r="D98" s="224"/>
      <c r="E98" s="1146" t="str">
        <f t="shared" ref="E98:E116" si="2">IF(C98&lt;=C$78,"",IF(C98&gt;C$80,C$80,C98))</f>
        <v/>
      </c>
      <c r="F98" s="722" t="str">
        <f t="shared" ref="F98:F116" si="3">IF(OR(D98="",D98&gt;=D$86),"",IF(D98&lt;D$84,D$84,D98))</f>
        <v/>
      </c>
      <c r="G98" s="709"/>
      <c r="H98" s="709"/>
      <c r="I98" s="1146" t="str">
        <f t="shared" ref="I98:I116" si="4">IF(E98="","",I$90*SUM(E98)/(MAX(E$97:E$116)))</f>
        <v/>
      </c>
      <c r="J98" s="722" t="str">
        <f t="shared" ref="J98:J116" si="5">IF(SUM(F98)=0,"",J$90*MIN(F$97:F$116)/F98)</f>
        <v/>
      </c>
      <c r="K98" s="751" t="str">
        <f>IF($K$90=0,"",IF(SUM(U98:V98)&gt;0,'Bendras vertinimas'!$AS$18,IF(OR(SUM(I98:J98)*$K$90=0,$K$90=0),"",SUM(I98:J98)*$K$90)))</f>
        <v/>
      </c>
      <c r="L98" s="678"/>
      <c r="M98" s="678"/>
      <c r="N98" s="759"/>
      <c r="O98" s="695"/>
      <c r="P98" s="695"/>
      <c r="Q98" s="695"/>
      <c r="R98" s="695"/>
      <c r="S98" s="695"/>
      <c r="T98" s="695"/>
      <c r="U98" s="307">
        <f t="shared" si="0"/>
        <v>0</v>
      </c>
      <c r="V98" s="452">
        <f t="shared" si="1"/>
        <v>0</v>
      </c>
      <c r="W98" s="695"/>
      <c r="X98" s="695"/>
      <c r="Y98" s="695"/>
      <c r="Z98" s="695"/>
      <c r="AA98" s="693"/>
    </row>
    <row r="99" spans="1:27" s="676" customFormat="1" ht="15" customHeight="1">
      <c r="A99" s="702"/>
      <c r="B99" s="721" t="str">
        <f>IF('Bendras vertinimas'!$B$22="","",'Bendras vertinimas'!$B$22)</f>
        <v>Tiekėjas 3</v>
      </c>
      <c r="C99" s="224"/>
      <c r="D99" s="224"/>
      <c r="E99" s="1146" t="str">
        <f t="shared" si="2"/>
        <v/>
      </c>
      <c r="F99" s="722" t="str">
        <f t="shared" si="3"/>
        <v/>
      </c>
      <c r="G99" s="709"/>
      <c r="H99" s="709"/>
      <c r="I99" s="1146" t="str">
        <f t="shared" si="4"/>
        <v/>
      </c>
      <c r="J99" s="722" t="str">
        <f t="shared" si="5"/>
        <v/>
      </c>
      <c r="K99" s="751" t="str">
        <f>IF($K$90=0,"",IF(SUM(U99:V99)&gt;0,'Bendras vertinimas'!$AS$18,IF(OR(SUM(I99:J99)*$K$90=0,$K$90=0),"",SUM(I99:J99)*$K$90)))</f>
        <v/>
      </c>
      <c r="L99" s="678"/>
      <c r="M99" s="678"/>
      <c r="N99" s="849"/>
      <c r="O99" s="1382"/>
      <c r="P99" s="1382"/>
      <c r="Q99" s="1382"/>
      <c r="R99" s="1382"/>
      <c r="S99" s="1382"/>
      <c r="T99" s="1382"/>
      <c r="U99" s="307">
        <f t="shared" si="0"/>
        <v>0</v>
      </c>
      <c r="V99" s="452">
        <f t="shared" si="1"/>
        <v>0</v>
      </c>
      <c r="W99" s="1382"/>
      <c r="X99" s="1382"/>
      <c r="Y99" s="1382"/>
      <c r="Z99" s="1382"/>
      <c r="AA99" s="693"/>
    </row>
    <row r="100" spans="1:27" s="676" customFormat="1" ht="15" customHeight="1">
      <c r="A100" s="702"/>
      <c r="B100" s="721" t="str">
        <f>IF('Bendras vertinimas'!$B$23="","",'Bendras vertinimas'!$B$23)</f>
        <v>Tiekėjas 4</v>
      </c>
      <c r="C100" s="224"/>
      <c r="D100" s="224"/>
      <c r="E100" s="1146" t="str">
        <f t="shared" si="2"/>
        <v/>
      </c>
      <c r="F100" s="722" t="str">
        <f t="shared" si="3"/>
        <v/>
      </c>
      <c r="G100" s="709"/>
      <c r="H100" s="709"/>
      <c r="I100" s="1146" t="str">
        <f t="shared" si="4"/>
        <v/>
      </c>
      <c r="J100" s="722" t="str">
        <f t="shared" si="5"/>
        <v/>
      </c>
      <c r="K100" s="751" t="str">
        <f>IF($K$90=0,"",IF(SUM(U100:V100)&gt;0,'Bendras vertinimas'!$AS$18,IF(OR(SUM(I100:J100)*$K$90=0,$K$90=0),"",SUM(I100:J100)*$K$90)))</f>
        <v/>
      </c>
      <c r="L100" s="678"/>
      <c r="M100" s="678"/>
      <c r="N100" s="849"/>
      <c r="O100" s="1382"/>
      <c r="P100" s="1382"/>
      <c r="Q100" s="1382"/>
      <c r="R100" s="1382"/>
      <c r="S100" s="1382"/>
      <c r="T100" s="1382"/>
      <c r="U100" s="307">
        <f t="shared" si="0"/>
        <v>0</v>
      </c>
      <c r="V100" s="452">
        <f t="shared" si="1"/>
        <v>0</v>
      </c>
      <c r="W100" s="1382"/>
      <c r="X100" s="1382"/>
      <c r="Y100" s="1382"/>
      <c r="Z100" s="1382"/>
      <c r="AA100" s="693"/>
    </row>
    <row r="101" spans="1:27" s="676" customFormat="1" ht="15" customHeight="1">
      <c r="A101" s="702"/>
      <c r="B101" s="721" t="str">
        <f>IF('Bendras vertinimas'!$B$24="","",'Bendras vertinimas'!$B$24)</f>
        <v>Tiekėjas 5</v>
      </c>
      <c r="C101" s="224"/>
      <c r="D101" s="224"/>
      <c r="E101" s="1146" t="str">
        <f t="shared" si="2"/>
        <v/>
      </c>
      <c r="F101" s="722" t="str">
        <f t="shared" si="3"/>
        <v/>
      </c>
      <c r="G101" s="709"/>
      <c r="H101" s="709"/>
      <c r="I101" s="1146" t="str">
        <f t="shared" si="4"/>
        <v/>
      </c>
      <c r="J101" s="722" t="str">
        <f t="shared" si="5"/>
        <v/>
      </c>
      <c r="K101" s="751" t="str">
        <f>IF($K$90=0,"",IF(SUM(U101:V101)&gt;0,'Bendras vertinimas'!$AS$18,IF(OR(SUM(I101:J101)*$K$90=0,$K$90=0),"",SUM(I101:J101)*$K$90)))</f>
        <v/>
      </c>
      <c r="L101" s="678"/>
      <c r="M101" s="678"/>
      <c r="N101" s="849"/>
      <c r="O101" s="1382"/>
      <c r="P101" s="1382"/>
      <c r="Q101" s="1382"/>
      <c r="R101" s="1382"/>
      <c r="S101" s="1382"/>
      <c r="T101" s="1382"/>
      <c r="U101" s="307">
        <f t="shared" si="0"/>
        <v>0</v>
      </c>
      <c r="V101" s="452">
        <f t="shared" si="1"/>
        <v>0</v>
      </c>
      <c r="W101" s="1382"/>
      <c r="X101" s="1382"/>
      <c r="Y101" s="1382"/>
      <c r="Z101" s="1382"/>
      <c r="AA101" s="693"/>
    </row>
    <row r="102" spans="1:27" s="676" customFormat="1" ht="15" customHeight="1">
      <c r="A102" s="702"/>
      <c r="B102" s="721" t="str">
        <f>IF('Bendras vertinimas'!$B$25="","",'Bendras vertinimas'!$B$25)</f>
        <v>Tiekėjas 6</v>
      </c>
      <c r="C102" s="224"/>
      <c r="D102" s="224"/>
      <c r="E102" s="1146" t="str">
        <f t="shared" si="2"/>
        <v/>
      </c>
      <c r="F102" s="722" t="str">
        <f t="shared" si="3"/>
        <v/>
      </c>
      <c r="G102" s="709"/>
      <c r="H102" s="709"/>
      <c r="I102" s="1146" t="str">
        <f t="shared" si="4"/>
        <v/>
      </c>
      <c r="J102" s="722" t="str">
        <f t="shared" si="5"/>
        <v/>
      </c>
      <c r="K102" s="751" t="str">
        <f>IF($K$90=0,"",IF(SUM(U102:V102)&gt;0,'Bendras vertinimas'!$AS$18,IF(OR(SUM(I102:J102)*$K$90=0,$K$90=0),"",SUM(I102:J102)*$K$90)))</f>
        <v/>
      </c>
      <c r="L102" s="678"/>
      <c r="M102" s="678"/>
      <c r="N102" s="849"/>
      <c r="O102" s="1382"/>
      <c r="P102" s="1382"/>
      <c r="Q102" s="1382"/>
      <c r="R102" s="1382"/>
      <c r="S102" s="1382"/>
      <c r="T102" s="1382"/>
      <c r="U102" s="307">
        <f t="shared" si="0"/>
        <v>0</v>
      </c>
      <c r="V102" s="452">
        <f t="shared" si="1"/>
        <v>0</v>
      </c>
      <c r="W102" s="1382"/>
      <c r="X102" s="1382"/>
      <c r="Y102" s="1382"/>
      <c r="Z102" s="1382"/>
      <c r="AA102" s="693"/>
    </row>
    <row r="103" spans="1:27" s="676" customFormat="1" ht="15" customHeight="1">
      <c r="A103" s="702"/>
      <c r="B103" s="721" t="str">
        <f>IF('Bendras vertinimas'!$B$26="","",'Bendras vertinimas'!$B$26)</f>
        <v>Tiekėjas 7</v>
      </c>
      <c r="C103" s="224"/>
      <c r="D103" s="224"/>
      <c r="E103" s="1146" t="str">
        <f t="shared" si="2"/>
        <v/>
      </c>
      <c r="F103" s="722" t="str">
        <f t="shared" si="3"/>
        <v/>
      </c>
      <c r="G103" s="709"/>
      <c r="H103" s="709"/>
      <c r="I103" s="1146" t="str">
        <f t="shared" si="4"/>
        <v/>
      </c>
      <c r="J103" s="722" t="str">
        <f t="shared" si="5"/>
        <v/>
      </c>
      <c r="K103" s="751" t="str">
        <f>IF($K$90=0,"",IF(SUM(U103:V103)&gt;0,'Bendras vertinimas'!$AS$18,IF(OR(SUM(I103:J103)*$K$90=0,$K$90=0),"",SUM(I103:J103)*$K$90)))</f>
        <v/>
      </c>
      <c r="L103" s="678"/>
      <c r="M103" s="678"/>
      <c r="N103" s="759"/>
      <c r="O103" s="695"/>
      <c r="P103" s="695"/>
      <c r="Q103" s="695"/>
      <c r="R103" s="695"/>
      <c r="S103" s="695"/>
      <c r="T103" s="695"/>
      <c r="U103" s="307">
        <f t="shared" si="0"/>
        <v>0</v>
      </c>
      <c r="V103" s="452">
        <f t="shared" si="1"/>
        <v>0</v>
      </c>
      <c r="W103" s="695"/>
      <c r="X103" s="695"/>
      <c r="Y103" s="695"/>
      <c r="Z103" s="695"/>
      <c r="AA103" s="693"/>
    </row>
    <row r="104" spans="1:27" s="676" customFormat="1" ht="15" customHeight="1">
      <c r="A104" s="702"/>
      <c r="B104" s="721" t="str">
        <f>IF('Bendras vertinimas'!$B$27="","",'Bendras vertinimas'!$B$27)</f>
        <v>Tiekėjas 8</v>
      </c>
      <c r="C104" s="224"/>
      <c r="D104" s="224"/>
      <c r="E104" s="1146" t="str">
        <f t="shared" si="2"/>
        <v/>
      </c>
      <c r="F104" s="722" t="str">
        <f t="shared" si="3"/>
        <v/>
      </c>
      <c r="G104" s="709"/>
      <c r="H104" s="709"/>
      <c r="I104" s="1146" t="str">
        <f t="shared" si="4"/>
        <v/>
      </c>
      <c r="J104" s="722" t="str">
        <f t="shared" si="5"/>
        <v/>
      </c>
      <c r="K104" s="751" t="str">
        <f>IF($K$90=0,"",IF(SUM(U104:V104)&gt;0,'Bendras vertinimas'!$AS$18,IF(OR(SUM(I104:J104)*$K$90=0,$K$90=0),"",SUM(I104:J104)*$K$90)))</f>
        <v/>
      </c>
      <c r="L104" s="678"/>
      <c r="M104" s="678"/>
      <c r="N104" s="849"/>
      <c r="O104" s="1382"/>
      <c r="P104" s="1382"/>
      <c r="Q104" s="1382"/>
      <c r="R104" s="1382"/>
      <c r="S104" s="1382"/>
      <c r="T104" s="1382"/>
      <c r="U104" s="307">
        <f t="shared" si="0"/>
        <v>0</v>
      </c>
      <c r="V104" s="452">
        <f t="shared" si="1"/>
        <v>0</v>
      </c>
      <c r="W104" s="1382"/>
      <c r="X104" s="1382"/>
      <c r="Y104" s="1382"/>
      <c r="Z104" s="1382"/>
      <c r="AA104" s="693"/>
    </row>
    <row r="105" spans="1:27" s="676" customFormat="1" ht="15" customHeight="1">
      <c r="A105" s="702"/>
      <c r="B105" s="721" t="str">
        <f>IF('Bendras vertinimas'!$B$28="","",'Bendras vertinimas'!$B$28)</f>
        <v>Tiekėjas 9</v>
      </c>
      <c r="C105" s="224"/>
      <c r="D105" s="224"/>
      <c r="E105" s="1146" t="str">
        <f t="shared" si="2"/>
        <v/>
      </c>
      <c r="F105" s="722" t="str">
        <f t="shared" si="3"/>
        <v/>
      </c>
      <c r="G105" s="709"/>
      <c r="H105" s="709"/>
      <c r="I105" s="1146" t="str">
        <f t="shared" si="4"/>
        <v/>
      </c>
      <c r="J105" s="722" t="str">
        <f t="shared" si="5"/>
        <v/>
      </c>
      <c r="K105" s="751" t="str">
        <f>IF($K$90=0,"",IF(SUM(U105:V105)&gt;0,'Bendras vertinimas'!$AS$18,IF(OR(SUM(I105:J105)*$K$90=0,$K$90=0),"",SUM(I105:J105)*$K$90)))</f>
        <v/>
      </c>
      <c r="L105" s="678"/>
      <c r="M105" s="678"/>
      <c r="N105" s="849"/>
      <c r="O105" s="1382"/>
      <c r="P105" s="1382"/>
      <c r="Q105" s="1382"/>
      <c r="R105" s="1382"/>
      <c r="S105" s="1382"/>
      <c r="T105" s="1382"/>
      <c r="U105" s="307">
        <f t="shared" si="0"/>
        <v>0</v>
      </c>
      <c r="V105" s="452">
        <f t="shared" si="1"/>
        <v>0</v>
      </c>
      <c r="W105" s="1382"/>
      <c r="X105" s="1382"/>
      <c r="Y105" s="1382"/>
      <c r="Z105" s="1382"/>
      <c r="AA105" s="693"/>
    </row>
    <row r="106" spans="1:27" s="676" customFormat="1" ht="15" customHeight="1">
      <c r="A106" s="702"/>
      <c r="B106" s="721" t="str">
        <f>IF('Bendras vertinimas'!$B$29="","",'Bendras vertinimas'!$B$29)</f>
        <v>Tiekėjas 10</v>
      </c>
      <c r="C106" s="224"/>
      <c r="D106" s="224"/>
      <c r="E106" s="1146" t="str">
        <f t="shared" si="2"/>
        <v/>
      </c>
      <c r="F106" s="722" t="str">
        <f t="shared" si="3"/>
        <v/>
      </c>
      <c r="G106" s="709"/>
      <c r="H106" s="709"/>
      <c r="I106" s="1146" t="str">
        <f t="shared" si="4"/>
        <v/>
      </c>
      <c r="J106" s="722" t="str">
        <f t="shared" si="5"/>
        <v/>
      </c>
      <c r="K106" s="751" t="str">
        <f>IF($K$90=0,"",IF(SUM(U106:V106)&gt;0,'Bendras vertinimas'!$AS$18,IF(OR(SUM(I106:J106)*$K$90=0,$K$90=0),"",SUM(I106:J106)*$K$90)))</f>
        <v/>
      </c>
      <c r="L106" s="678"/>
      <c r="M106" s="678"/>
      <c r="N106" s="849"/>
      <c r="O106" s="1382"/>
      <c r="P106" s="1382"/>
      <c r="Q106" s="1382"/>
      <c r="R106" s="1382"/>
      <c r="S106" s="1382"/>
      <c r="T106" s="1382"/>
      <c r="U106" s="307">
        <f t="shared" si="0"/>
        <v>0</v>
      </c>
      <c r="V106" s="452">
        <f t="shared" si="1"/>
        <v>0</v>
      </c>
      <c r="W106" s="1382"/>
      <c r="X106" s="1382"/>
      <c r="Y106" s="1382"/>
      <c r="Z106" s="1382"/>
      <c r="AA106" s="693"/>
    </row>
    <row r="107" spans="1:27" s="676" customFormat="1" ht="15" customHeight="1">
      <c r="A107" s="702"/>
      <c r="B107" s="721" t="str">
        <f>IF('Bendras vertinimas'!$B$30="","",'Bendras vertinimas'!$B$30)</f>
        <v>Tiekėjas 11</v>
      </c>
      <c r="C107" s="224"/>
      <c r="D107" s="224"/>
      <c r="E107" s="1146" t="str">
        <f t="shared" si="2"/>
        <v/>
      </c>
      <c r="F107" s="722" t="str">
        <f t="shared" si="3"/>
        <v/>
      </c>
      <c r="G107" s="709"/>
      <c r="H107" s="709"/>
      <c r="I107" s="1146" t="str">
        <f t="shared" si="4"/>
        <v/>
      </c>
      <c r="J107" s="722" t="str">
        <f t="shared" si="5"/>
        <v/>
      </c>
      <c r="K107" s="751" t="str">
        <f>IF($K$90=0,"",IF(SUM(U107:V107)&gt;0,'Bendras vertinimas'!$AS$18,IF(OR(SUM(I107:J107)*$K$90=0,$K$90=0),"",SUM(I107:J107)*$K$90)))</f>
        <v/>
      </c>
      <c r="L107" s="678"/>
      <c r="M107" s="678"/>
      <c r="N107" s="849"/>
      <c r="O107" s="1382"/>
      <c r="P107" s="1382"/>
      <c r="Q107" s="1382"/>
      <c r="R107" s="1382"/>
      <c r="S107" s="1382"/>
      <c r="T107" s="1382"/>
      <c r="U107" s="307">
        <f t="shared" si="0"/>
        <v>0</v>
      </c>
      <c r="V107" s="452">
        <f t="shared" si="1"/>
        <v>0</v>
      </c>
      <c r="W107" s="1382"/>
      <c r="X107" s="1382"/>
      <c r="Y107" s="1382"/>
      <c r="Z107" s="1382"/>
      <c r="AA107" s="693"/>
    </row>
    <row r="108" spans="1:27" s="676" customFormat="1" ht="15" customHeight="1">
      <c r="A108" s="702"/>
      <c r="B108" s="721" t="str">
        <f>IF('Bendras vertinimas'!$B$31="","",'Bendras vertinimas'!$B$31)</f>
        <v>Tiekėjas 12</v>
      </c>
      <c r="C108" s="224"/>
      <c r="D108" s="224"/>
      <c r="E108" s="1146" t="str">
        <f t="shared" si="2"/>
        <v/>
      </c>
      <c r="F108" s="722" t="str">
        <f t="shared" si="3"/>
        <v/>
      </c>
      <c r="G108" s="709"/>
      <c r="H108" s="709"/>
      <c r="I108" s="1146" t="str">
        <f t="shared" si="4"/>
        <v/>
      </c>
      <c r="J108" s="722" t="str">
        <f t="shared" si="5"/>
        <v/>
      </c>
      <c r="K108" s="751" t="str">
        <f>IF($K$90=0,"",IF(SUM(U108:V108)&gt;0,'Bendras vertinimas'!$AS$18,IF(OR(SUM(I108:J108)*$K$90=0,$K$90=0),"",SUM(I108:J108)*$K$90)))</f>
        <v/>
      </c>
      <c r="L108" s="678"/>
      <c r="M108" s="678"/>
      <c r="N108" s="849"/>
      <c r="O108" s="1382"/>
      <c r="P108" s="1382"/>
      <c r="Q108" s="1382"/>
      <c r="R108" s="1382"/>
      <c r="S108" s="1382"/>
      <c r="T108" s="1382"/>
      <c r="U108" s="307">
        <f t="shared" si="0"/>
        <v>0</v>
      </c>
      <c r="V108" s="452">
        <f t="shared" si="1"/>
        <v>0</v>
      </c>
      <c r="W108" s="1382"/>
      <c r="X108" s="1382"/>
      <c r="Y108" s="1382"/>
      <c r="Z108" s="1382"/>
      <c r="AA108" s="693"/>
    </row>
    <row r="109" spans="1:27" s="676" customFormat="1" ht="15" customHeight="1">
      <c r="A109" s="702"/>
      <c r="B109" s="721" t="str">
        <f>IF('Bendras vertinimas'!$B$32="","",'Bendras vertinimas'!$B$32)</f>
        <v>Tiekėjas 13</v>
      </c>
      <c r="C109" s="224"/>
      <c r="D109" s="224"/>
      <c r="E109" s="1146" t="str">
        <f t="shared" si="2"/>
        <v/>
      </c>
      <c r="F109" s="722" t="str">
        <f t="shared" si="3"/>
        <v/>
      </c>
      <c r="G109" s="709"/>
      <c r="H109" s="709"/>
      <c r="I109" s="1146" t="str">
        <f t="shared" si="4"/>
        <v/>
      </c>
      <c r="J109" s="722" t="str">
        <f t="shared" si="5"/>
        <v/>
      </c>
      <c r="K109" s="751" t="str">
        <f>IF($K$90=0,"",IF(SUM(U109:V109)&gt;0,'Bendras vertinimas'!$AS$18,IF(OR(SUM(I109:J109)*$K$90=0,$K$90=0),"",SUM(I109:J109)*$K$90)))</f>
        <v/>
      </c>
      <c r="L109" s="678"/>
      <c r="M109" s="678"/>
      <c r="N109" s="849"/>
      <c r="O109" s="1382"/>
      <c r="P109" s="1382"/>
      <c r="Q109" s="1382"/>
      <c r="R109" s="1382"/>
      <c r="S109" s="1382"/>
      <c r="T109" s="1382"/>
      <c r="U109" s="307">
        <f t="shared" si="0"/>
        <v>0</v>
      </c>
      <c r="V109" s="452">
        <f t="shared" si="1"/>
        <v>0</v>
      </c>
      <c r="W109" s="1382"/>
      <c r="X109" s="1382"/>
      <c r="Y109" s="1382"/>
      <c r="Z109" s="1382"/>
      <c r="AA109" s="693"/>
    </row>
    <row r="110" spans="1:27" s="676" customFormat="1" ht="15" customHeight="1">
      <c r="A110" s="702"/>
      <c r="B110" s="721" t="str">
        <f>IF('Bendras vertinimas'!$B$33="","",'Bendras vertinimas'!$B$33)</f>
        <v>Tiekėjas 14</v>
      </c>
      <c r="C110" s="224"/>
      <c r="D110" s="224"/>
      <c r="E110" s="1146" t="str">
        <f t="shared" si="2"/>
        <v/>
      </c>
      <c r="F110" s="722" t="str">
        <f t="shared" si="3"/>
        <v/>
      </c>
      <c r="G110" s="709"/>
      <c r="H110" s="709"/>
      <c r="I110" s="1146" t="str">
        <f t="shared" si="4"/>
        <v/>
      </c>
      <c r="J110" s="722" t="str">
        <f t="shared" si="5"/>
        <v/>
      </c>
      <c r="K110" s="751" t="str">
        <f>IF($K$90=0,"",IF(SUM(U110:V110)&gt;0,'Bendras vertinimas'!$AS$18,IF(OR(SUM(I110:J110)*$K$90=0,$K$90=0),"",SUM(I110:J110)*$K$90)))</f>
        <v/>
      </c>
      <c r="L110" s="678"/>
      <c r="M110" s="678"/>
      <c r="N110" s="849"/>
      <c r="O110" s="1382"/>
      <c r="P110" s="1382"/>
      <c r="Q110" s="1382"/>
      <c r="R110" s="1382"/>
      <c r="S110" s="1382"/>
      <c r="T110" s="1382"/>
      <c r="U110" s="307">
        <f t="shared" si="0"/>
        <v>0</v>
      </c>
      <c r="V110" s="452">
        <f t="shared" si="1"/>
        <v>0</v>
      </c>
      <c r="W110" s="1382"/>
      <c r="X110" s="1382"/>
      <c r="Y110" s="1382"/>
      <c r="Z110" s="1382"/>
      <c r="AA110" s="693"/>
    </row>
    <row r="111" spans="1:27" s="676" customFormat="1" ht="15" customHeight="1">
      <c r="A111" s="702"/>
      <c r="B111" s="721" t="str">
        <f>IF('Bendras vertinimas'!$B$34="","",'Bendras vertinimas'!$B$34)</f>
        <v>Tiekėjas 15</v>
      </c>
      <c r="C111" s="224"/>
      <c r="D111" s="224"/>
      <c r="E111" s="1146" t="str">
        <f t="shared" si="2"/>
        <v/>
      </c>
      <c r="F111" s="722" t="str">
        <f t="shared" si="3"/>
        <v/>
      </c>
      <c r="G111" s="709"/>
      <c r="H111" s="709"/>
      <c r="I111" s="1146" t="str">
        <f t="shared" si="4"/>
        <v/>
      </c>
      <c r="J111" s="722" t="str">
        <f t="shared" si="5"/>
        <v/>
      </c>
      <c r="K111" s="751" t="str">
        <f>IF($K$90=0,"",IF(SUM(U111:V111)&gt;0,'Bendras vertinimas'!$AS$18,IF(OR(SUM(I111:J111)*$K$90=0,$K$90=0),"",SUM(I111:J111)*$K$90)))</f>
        <v/>
      </c>
      <c r="L111" s="678"/>
      <c r="M111" s="678"/>
      <c r="N111" s="849"/>
      <c r="O111" s="1382"/>
      <c r="P111" s="1382"/>
      <c r="Q111" s="1382"/>
      <c r="R111" s="1382"/>
      <c r="S111" s="1382"/>
      <c r="T111" s="1382"/>
      <c r="U111" s="307">
        <f t="shared" si="0"/>
        <v>0</v>
      </c>
      <c r="V111" s="452">
        <f t="shared" si="1"/>
        <v>0</v>
      </c>
      <c r="W111" s="1382"/>
      <c r="X111" s="1382"/>
      <c r="Y111" s="1382"/>
      <c r="Z111" s="1382"/>
      <c r="AA111" s="693"/>
    </row>
    <row r="112" spans="1:27" s="676" customFormat="1" ht="15" customHeight="1">
      <c r="A112" s="702"/>
      <c r="B112" s="721" t="str">
        <f>IF('Bendras vertinimas'!$B$35="","",'Bendras vertinimas'!$B$35)</f>
        <v>Tiekėjas 16</v>
      </c>
      <c r="C112" s="224"/>
      <c r="D112" s="224"/>
      <c r="E112" s="1146" t="str">
        <f t="shared" si="2"/>
        <v/>
      </c>
      <c r="F112" s="722" t="str">
        <f t="shared" si="3"/>
        <v/>
      </c>
      <c r="G112" s="709"/>
      <c r="H112" s="709"/>
      <c r="I112" s="1146" t="str">
        <f t="shared" si="4"/>
        <v/>
      </c>
      <c r="J112" s="722" t="str">
        <f t="shared" si="5"/>
        <v/>
      </c>
      <c r="K112" s="751" t="str">
        <f>IF($K$90=0,"",IF(SUM(U112:V112)&gt;0,'Bendras vertinimas'!$AS$18,IF(OR(SUM(I112:J112)*$K$90=0,$K$90=0),"",SUM(I112:J112)*$K$90)))</f>
        <v/>
      </c>
      <c r="L112" s="678"/>
      <c r="M112" s="678"/>
      <c r="N112" s="849"/>
      <c r="O112" s="1382"/>
      <c r="P112" s="1382"/>
      <c r="Q112" s="1382"/>
      <c r="R112" s="1382"/>
      <c r="S112" s="1382"/>
      <c r="T112" s="1382"/>
      <c r="U112" s="307">
        <f t="shared" si="0"/>
        <v>0</v>
      </c>
      <c r="V112" s="452">
        <f t="shared" si="1"/>
        <v>0</v>
      </c>
      <c r="W112" s="1382"/>
      <c r="X112" s="1382"/>
      <c r="Y112" s="1382"/>
      <c r="Z112" s="1382"/>
      <c r="AA112" s="693"/>
    </row>
    <row r="113" spans="1:28" s="676" customFormat="1" ht="15" customHeight="1">
      <c r="A113" s="702"/>
      <c r="B113" s="721" t="str">
        <f>IF('Bendras vertinimas'!$B$36="","",'Bendras vertinimas'!$B$36)</f>
        <v>Tiekėjas 17</v>
      </c>
      <c r="C113" s="224"/>
      <c r="D113" s="224"/>
      <c r="E113" s="1146" t="str">
        <f t="shared" si="2"/>
        <v/>
      </c>
      <c r="F113" s="722" t="str">
        <f t="shared" si="3"/>
        <v/>
      </c>
      <c r="G113" s="709"/>
      <c r="H113" s="709"/>
      <c r="I113" s="1146" t="str">
        <f t="shared" si="4"/>
        <v/>
      </c>
      <c r="J113" s="722" t="str">
        <f t="shared" si="5"/>
        <v/>
      </c>
      <c r="K113" s="751" t="str">
        <f>IF($K$90=0,"",IF(SUM(U113:V113)&gt;0,'Bendras vertinimas'!$AS$18,IF(OR(SUM(I113:J113)*$K$90=0,$K$90=0),"",SUM(I113:J113)*$K$90)))</f>
        <v/>
      </c>
      <c r="L113" s="678"/>
      <c r="M113" s="678"/>
      <c r="N113" s="849"/>
      <c r="O113" s="1382"/>
      <c r="P113" s="1382"/>
      <c r="Q113" s="1382"/>
      <c r="R113" s="1382"/>
      <c r="S113" s="1382"/>
      <c r="T113" s="1382"/>
      <c r="U113" s="307">
        <f t="shared" si="0"/>
        <v>0</v>
      </c>
      <c r="V113" s="452">
        <f t="shared" si="1"/>
        <v>0</v>
      </c>
      <c r="W113" s="1382"/>
      <c r="X113" s="1382"/>
      <c r="Y113" s="1382"/>
      <c r="Z113" s="1382"/>
      <c r="AA113" s="693"/>
    </row>
    <row r="114" spans="1:28" s="676" customFormat="1" ht="15" customHeight="1">
      <c r="A114" s="702"/>
      <c r="B114" s="721" t="str">
        <f>IF('Bendras vertinimas'!$B$37="","",'Bendras vertinimas'!$B$37)</f>
        <v>Tiekėjas 18</v>
      </c>
      <c r="C114" s="224"/>
      <c r="D114" s="224"/>
      <c r="E114" s="1146" t="str">
        <f t="shared" si="2"/>
        <v/>
      </c>
      <c r="F114" s="722" t="str">
        <f t="shared" si="3"/>
        <v/>
      </c>
      <c r="G114" s="709"/>
      <c r="H114" s="709"/>
      <c r="I114" s="1146" t="str">
        <f t="shared" si="4"/>
        <v/>
      </c>
      <c r="J114" s="722" t="str">
        <f t="shared" si="5"/>
        <v/>
      </c>
      <c r="K114" s="751" t="str">
        <f>IF($K$90=0,"",IF(SUM(U114:V114)&gt;0,'Bendras vertinimas'!$AS$18,IF(OR(SUM(I114:J114)*$K$90=0,$K$90=0),"",SUM(I114:J114)*$K$90)))</f>
        <v/>
      </c>
      <c r="L114" s="678"/>
      <c r="M114" s="678"/>
      <c r="N114" s="849"/>
      <c r="O114" s="1382"/>
      <c r="P114" s="1382"/>
      <c r="Q114" s="1382"/>
      <c r="R114" s="1382"/>
      <c r="S114" s="1382"/>
      <c r="T114" s="1382"/>
      <c r="U114" s="307">
        <f t="shared" si="0"/>
        <v>0</v>
      </c>
      <c r="V114" s="452">
        <f t="shared" si="1"/>
        <v>0</v>
      </c>
      <c r="W114" s="1382"/>
      <c r="X114" s="1382"/>
      <c r="Y114" s="1382"/>
      <c r="Z114" s="1382"/>
      <c r="AA114" s="693"/>
    </row>
    <row r="115" spans="1:28" s="676" customFormat="1" ht="15" customHeight="1">
      <c r="A115" s="702"/>
      <c r="B115" s="721" t="str">
        <f>IF('Bendras vertinimas'!$B$38="","",'Bendras vertinimas'!$B$38)</f>
        <v>Tiekėjas 19</v>
      </c>
      <c r="C115" s="224"/>
      <c r="D115" s="224"/>
      <c r="E115" s="1146" t="str">
        <f t="shared" si="2"/>
        <v/>
      </c>
      <c r="F115" s="722" t="str">
        <f t="shared" si="3"/>
        <v/>
      </c>
      <c r="G115" s="709"/>
      <c r="H115" s="709"/>
      <c r="I115" s="1146" t="str">
        <f t="shared" si="4"/>
        <v/>
      </c>
      <c r="J115" s="722" t="str">
        <f t="shared" si="5"/>
        <v/>
      </c>
      <c r="K115" s="751" t="str">
        <f>IF($K$90=0,"",IF(SUM(U115:V115)&gt;0,'Bendras vertinimas'!$AS$18,IF(OR(SUM(I115:J115)*$K$90=0,$K$90=0),"",SUM(I115:J115)*$K$90)))</f>
        <v/>
      </c>
      <c r="L115" s="678"/>
      <c r="M115" s="678"/>
      <c r="N115" s="849"/>
      <c r="O115" s="1382"/>
      <c r="P115" s="1382"/>
      <c r="Q115" s="1382"/>
      <c r="R115" s="1382"/>
      <c r="S115" s="1382"/>
      <c r="T115" s="1382"/>
      <c r="U115" s="307">
        <f t="shared" si="0"/>
        <v>0</v>
      </c>
      <c r="V115" s="452">
        <f t="shared" si="1"/>
        <v>0</v>
      </c>
      <c r="W115" s="1382"/>
      <c r="X115" s="1382"/>
      <c r="Y115" s="1382"/>
      <c r="Z115" s="1382"/>
      <c r="AA115" s="693"/>
    </row>
    <row r="116" spans="1:28" s="676" customFormat="1" ht="15" customHeight="1">
      <c r="A116" s="702"/>
      <c r="B116" s="721" t="str">
        <f>IF('Bendras vertinimas'!$B$39="","",'Bendras vertinimas'!$B$39)</f>
        <v>Tiekėjas 20</v>
      </c>
      <c r="C116" s="224"/>
      <c r="D116" s="224"/>
      <c r="E116" s="1146" t="str">
        <f t="shared" si="2"/>
        <v/>
      </c>
      <c r="F116" s="722" t="str">
        <f t="shared" si="3"/>
        <v/>
      </c>
      <c r="G116" s="709"/>
      <c r="H116" s="709"/>
      <c r="I116" s="1146" t="str">
        <f t="shared" si="4"/>
        <v/>
      </c>
      <c r="J116" s="722" t="str">
        <f t="shared" si="5"/>
        <v/>
      </c>
      <c r="K116" s="751" t="str">
        <f>IF($K$90=0,"",IF(SUM(U116:V116)&gt;0,'Bendras vertinimas'!$AS$18,IF(OR(SUM(I116:J116)*$K$90=0,$K$90=0),"",SUM(I116:J116)*$K$90)))</f>
        <v/>
      </c>
      <c r="L116" s="678"/>
      <c r="M116" s="678"/>
      <c r="N116" s="849"/>
      <c r="O116" s="1382"/>
      <c r="P116" s="1382"/>
      <c r="Q116" s="1382"/>
      <c r="R116" s="1382"/>
      <c r="S116" s="1382"/>
      <c r="T116" s="1382"/>
      <c r="U116" s="307">
        <f t="shared" si="0"/>
        <v>0</v>
      </c>
      <c r="V116" s="452">
        <f t="shared" si="1"/>
        <v>0</v>
      </c>
      <c r="W116" s="1382"/>
      <c r="X116" s="1382"/>
      <c r="Y116" s="1382"/>
      <c r="Z116" s="1382"/>
      <c r="AA116" s="693"/>
    </row>
    <row r="117" spans="1:28" s="676" customFormat="1" ht="9.9499999999999993" customHeight="1">
      <c r="A117" s="702"/>
      <c r="B117" s="820"/>
      <c r="C117" s="709"/>
      <c r="D117" s="709"/>
      <c r="E117" s="709"/>
      <c r="F117" s="709"/>
      <c r="G117" s="709"/>
      <c r="H117" s="709"/>
      <c r="I117" s="709"/>
      <c r="J117" s="709"/>
      <c r="K117" s="709"/>
      <c r="L117" s="709"/>
      <c r="M117" s="709"/>
      <c r="N117" s="849"/>
      <c r="O117" s="1382"/>
      <c r="P117" s="1382"/>
      <c r="Q117" s="1382"/>
      <c r="R117" s="1382"/>
      <c r="S117" s="1382"/>
      <c r="T117" s="1382"/>
      <c r="U117" s="950"/>
      <c r="V117" s="1382"/>
      <c r="W117" s="1382"/>
      <c r="X117" s="1382"/>
      <c r="Y117" s="1382"/>
      <c r="Z117" s="1382"/>
      <c r="AA117" s="693"/>
      <c r="AB117" s="693"/>
    </row>
    <row r="118" spans="1:28" ht="5.0999999999999996" customHeight="1">
      <c r="A118" s="889"/>
      <c r="B118" s="891"/>
      <c r="C118" s="889"/>
      <c r="D118" s="889"/>
      <c r="E118" s="889"/>
      <c r="F118" s="889"/>
      <c r="G118" s="889"/>
      <c r="H118" s="889"/>
      <c r="I118" s="889"/>
      <c r="J118" s="889"/>
      <c r="K118" s="889"/>
      <c r="L118" s="889"/>
      <c r="M118" s="889"/>
      <c r="N118" s="889"/>
    </row>
    <row r="119" spans="1:28">
      <c r="L119" s="142"/>
      <c r="M119" s="158" t="s">
        <v>631</v>
      </c>
    </row>
    <row r="122" spans="1:28" hidden="1"/>
    <row r="123" spans="1:28" hidden="1">
      <c r="I123" s="859">
        <f>IF(V25=0,L25,0)</f>
        <v>0</v>
      </c>
      <c r="J123" s="859">
        <f>IF(V28=0,L28,0)</f>
        <v>0</v>
      </c>
      <c r="K123" s="860" t="s">
        <v>123</v>
      </c>
      <c r="L123" s="676"/>
    </row>
    <row r="124" spans="1:28" hidden="1">
      <c r="I124" s="860">
        <f>IF(I123=0,0,MAX($H124:H124)+1)</f>
        <v>0</v>
      </c>
      <c r="J124" s="860">
        <f>IF(J123=0,0,MAX($H124:I124)+1)</f>
        <v>0</v>
      </c>
      <c r="K124" s="860" t="s">
        <v>394</v>
      </c>
      <c r="L124" s="860"/>
    </row>
    <row r="125" spans="1:28" hidden="1">
      <c r="I125" s="860">
        <f>IFERROR(IF(I123=0,0,I123/SUM($I123:$J123)),"")</f>
        <v>0</v>
      </c>
      <c r="J125" s="860">
        <f>IFERROR(IF(J123=0,0,J123/SUM($I123:$J123)),"")</f>
        <v>0</v>
      </c>
      <c r="K125" s="860" t="s">
        <v>395</v>
      </c>
      <c r="L125" s="860"/>
    </row>
    <row r="126" spans="1:28" hidden="1">
      <c r="I126" s="860">
        <f>ROUND(I125,$L126)</f>
        <v>0</v>
      </c>
      <c r="J126" s="860">
        <f>ROUND(J125,$L126)</f>
        <v>0</v>
      </c>
      <c r="K126" s="860" t="s">
        <v>396</v>
      </c>
      <c r="L126" s="860">
        <v>3</v>
      </c>
    </row>
    <row r="127" spans="1:28" hidden="1">
      <c r="I127" s="860">
        <f>IF(I124=MAX($I124:$J124),0,1)</f>
        <v>0</v>
      </c>
      <c r="J127" s="860">
        <f>IF(J124=MAX($I124:$J124),0,1)</f>
        <v>0</v>
      </c>
      <c r="K127" s="860" t="s">
        <v>515</v>
      </c>
      <c r="L127" s="860"/>
    </row>
    <row r="128" spans="1:28" hidden="1">
      <c r="I128" s="860">
        <f>IF(I127=0,1-SUMIFS($I126:$J126,$I127:$J127,1),I126)</f>
        <v>1</v>
      </c>
      <c r="J128" s="860">
        <f>IF(J127=0,1-SUMIFS($I126:$J126,$I127:$J127,1),J126)</f>
        <v>1</v>
      </c>
      <c r="K128" s="860" t="s">
        <v>397</v>
      </c>
      <c r="L128" s="860">
        <f>SUM(F128:J128)</f>
        <v>2</v>
      </c>
    </row>
    <row r="129" spans="3:10" hidden="1">
      <c r="I129" s="861"/>
    </row>
    <row r="130" spans="3:10" hidden="1">
      <c r="C130" s="915">
        <f>I130</f>
        <v>1</v>
      </c>
      <c r="D130" s="915">
        <f>J130</f>
        <v>1</v>
      </c>
      <c r="E130" s="915">
        <f>I130</f>
        <v>1</v>
      </c>
      <c r="F130" s="915">
        <f>J130</f>
        <v>1</v>
      </c>
      <c r="I130" s="859">
        <f>IF(U25=FALSE,1,0)</f>
        <v>1</v>
      </c>
      <c r="J130" s="859">
        <f>IF(U28=FALSE,1,0)</f>
        <v>1</v>
      </c>
    </row>
    <row r="131" spans="3:10">
      <c r="I131" s="861"/>
    </row>
    <row r="132" spans="3:10">
      <c r="I132" s="861"/>
    </row>
    <row r="133" spans="3:10">
      <c r="I133" s="893"/>
    </row>
    <row r="134" spans="3:10">
      <c r="I134" s="861"/>
    </row>
    <row r="135" spans="3:10">
      <c r="I135" s="861"/>
    </row>
    <row r="136" spans="3:10">
      <c r="I136" s="861"/>
    </row>
    <row r="137" spans="3:10">
      <c r="I137" s="861"/>
    </row>
    <row r="138" spans="3:10">
      <c r="I138" s="861"/>
    </row>
    <row r="139" spans="3:10">
      <c r="I139" s="861"/>
    </row>
    <row r="140" spans="3:10">
      <c r="I140" s="861"/>
    </row>
    <row r="141" spans="3:10">
      <c r="I141" s="861"/>
    </row>
  </sheetData>
  <sheetProtection algorithmName="SHA-512" hashValue="bD7kjaO1ri8yUdttUV4uVloKgsY21t2qJh1kJNAciGHuQowJq0A1YAp8OTRF5sQQRIluKJwHIFJLOsxD6sgXPw==" saltValue="szowr6h04GaxTe/NS24Yhw==" spinCount="100000" sheet="1" objects="1" scenarios="1" formatCells="0" formatColumns="0"/>
  <customSheetViews>
    <customSheetView guid="{AE7FCA23-A141-42BB-B68F-DD99A7DC8BEA}" showGridLines="0" hiddenRows="1" hiddenColumns="1" topLeftCell="A34">
      <selection activeCell="U18" sqref="U18"/>
      <pageMargins left="0.7" right="0.7" top="0.75" bottom="0.75" header="0.3" footer="0.3"/>
      <pageSetup orientation="portrait" r:id="rId1"/>
    </customSheetView>
    <customSheetView guid="{A2242E59-B958-429D-B3CE-85E415A7ABA5}" showGridLines="0" hiddenRows="1" hiddenColumns="1" topLeftCell="A90">
      <selection activeCell="P50" sqref="P50"/>
      <pageMargins left="0.7" right="0.7" top="0.75" bottom="0.75" header="0.3" footer="0.3"/>
      <pageSetup orientation="portrait" r:id="rId2"/>
    </customSheetView>
  </customSheetViews>
  <mergeCells count="41">
    <mergeCell ref="A1:N1"/>
    <mergeCell ref="A10:N10"/>
    <mergeCell ref="B12:M12"/>
    <mergeCell ref="A7:N7"/>
    <mergeCell ref="A8:N8"/>
    <mergeCell ref="B24:J24"/>
    <mergeCell ref="B25:B27"/>
    <mergeCell ref="C16:L16"/>
    <mergeCell ref="C27:J27"/>
    <mergeCell ref="B22:J22"/>
    <mergeCell ref="C17:L17"/>
    <mergeCell ref="C18:L18"/>
    <mergeCell ref="C25:J26"/>
    <mergeCell ref="K25:K27"/>
    <mergeCell ref="L25:L27"/>
    <mergeCell ref="B20:J21"/>
    <mergeCell ref="B94:B96"/>
    <mergeCell ref="F77:M78"/>
    <mergeCell ref="F79:M80"/>
    <mergeCell ref="F83:M84"/>
    <mergeCell ref="F85:M86"/>
    <mergeCell ref="C94:D94"/>
    <mergeCell ref="E94:F94"/>
    <mergeCell ref="I94:K94"/>
    <mergeCell ref="B88:M88"/>
    <mergeCell ref="B68:M68"/>
    <mergeCell ref="B74:M74"/>
    <mergeCell ref="B28:B29"/>
    <mergeCell ref="C28:J28"/>
    <mergeCell ref="K28:K29"/>
    <mergeCell ref="L28:L29"/>
    <mergeCell ref="C29:J29"/>
    <mergeCell ref="C42:M45"/>
    <mergeCell ref="A63:N63"/>
    <mergeCell ref="B46:M46"/>
    <mergeCell ref="C47:M50"/>
    <mergeCell ref="C52:M54"/>
    <mergeCell ref="B70:M72"/>
    <mergeCell ref="C33:M34"/>
    <mergeCell ref="C38:M41"/>
    <mergeCell ref="B31:M32"/>
  </mergeCells>
  <conditionalFormatting sqref="B25:L29">
    <cfRule type="expression" dxfId="56" priority="4">
      <formula>$V25=1</formula>
    </cfRule>
  </conditionalFormatting>
  <conditionalFormatting sqref="C95:F116">
    <cfRule type="expression" dxfId="55" priority="3">
      <formula>C$130</formula>
    </cfRule>
  </conditionalFormatting>
  <conditionalFormatting sqref="I89:J90 I95:J116">
    <cfRule type="expression" dxfId="54" priority="2">
      <formula>I$130=1</formula>
    </cfRule>
  </conditionalFormatting>
  <conditionalFormatting sqref="C97:D116">
    <cfRule type="expression" dxfId="53" priority="208">
      <formula>U97=1</formula>
    </cfRule>
  </conditionalFormatting>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5721" r:id="rId6" name="Check Box 9">
              <controlPr locked="0" defaultSize="0" autoFill="0" autoLine="0" autoPict="0">
                <anchor moveWithCells="1">
                  <from>
                    <xdr:col>10</xdr:col>
                    <xdr:colOff>190500</xdr:colOff>
                    <xdr:row>25</xdr:row>
                    <xdr:rowOff>76200</xdr:rowOff>
                  </from>
                  <to>
                    <xdr:col>10</xdr:col>
                    <xdr:colOff>466725</xdr:colOff>
                    <xdr:row>26</xdr:row>
                    <xdr:rowOff>57150</xdr:rowOff>
                  </to>
                </anchor>
              </controlPr>
            </control>
          </mc:Choice>
        </mc:AlternateContent>
        <mc:AlternateContent xmlns:mc="http://schemas.openxmlformats.org/markup-compatibility/2006">
          <mc:Choice Requires="x14">
            <control shapeId="115722" r:id="rId7" name="Check Box 10">
              <controlPr locked="0" defaultSize="0" autoFill="0" autoLine="0" autoPict="0">
                <anchor moveWithCells="1">
                  <from>
                    <xdr:col>10</xdr:col>
                    <xdr:colOff>190500</xdr:colOff>
                    <xdr:row>27</xdr:row>
                    <xdr:rowOff>981075</xdr:rowOff>
                  </from>
                  <to>
                    <xdr:col>10</xdr:col>
                    <xdr:colOff>466725</xdr:colOff>
                    <xdr:row>27</xdr:row>
                    <xdr:rowOff>1209675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R116"/>
  <sheetViews>
    <sheetView showGridLines="0" showRowColHeaders="0" workbookViewId="0">
      <selection activeCell="D72" sqref="D72"/>
    </sheetView>
  </sheetViews>
  <sheetFormatPr defaultRowHeight="15"/>
  <cols>
    <col min="1" max="1" width="4.42578125" style="866" customWidth="1"/>
    <col min="2" max="2" width="28.28515625" style="866" customWidth="1"/>
    <col min="3" max="3" width="10.5703125" style="866" customWidth="1"/>
    <col min="4" max="4" width="9.85546875" style="892" customWidth="1"/>
    <col min="5" max="5" width="7.28515625" style="866" customWidth="1"/>
    <col min="6" max="6" width="10.28515625" style="866" customWidth="1"/>
    <col min="7" max="12" width="9.140625" style="866"/>
    <col min="13" max="13" width="8.7109375" style="866" customWidth="1"/>
    <col min="14" max="14" width="0.85546875" style="866" customWidth="1"/>
    <col min="15" max="20" width="9.140625" style="866"/>
    <col min="21" max="22" width="9.140625" style="866" hidden="1" customWidth="1"/>
    <col min="23" max="16384" width="9.140625" style="866"/>
  </cols>
  <sheetData>
    <row r="1" spans="1:1006" s="826" customFormat="1" ht="30" customHeight="1">
      <c r="A1" s="1895" t="s">
        <v>734</v>
      </c>
      <c r="B1" s="1895"/>
      <c r="C1" s="1895"/>
      <c r="D1" s="1895"/>
      <c r="E1" s="1895"/>
      <c r="F1" s="1895"/>
      <c r="G1" s="1895"/>
      <c r="H1" s="1895"/>
      <c r="I1" s="1895"/>
      <c r="J1" s="1895"/>
      <c r="K1" s="1895"/>
      <c r="L1" s="1895"/>
      <c r="M1" s="1895"/>
      <c r="N1" s="189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677"/>
      <c r="B2" s="677"/>
      <c r="C2" s="894"/>
      <c r="D2" s="253"/>
      <c r="E2" s="253"/>
      <c r="F2" s="253"/>
      <c r="G2" s="253"/>
      <c r="H2" s="253"/>
      <c r="I2" s="253"/>
      <c r="J2" s="253"/>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316"/>
      <c r="B3" s="408" t="s">
        <v>214</v>
      </c>
      <c r="C3" s="894"/>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C4" s="678"/>
      <c r="D4" s="454"/>
      <c r="E4" s="454"/>
      <c r="F4" s="454"/>
      <c r="G4" s="454"/>
      <c r="H4" s="454"/>
      <c r="I4" s="454"/>
      <c r="J4" s="454"/>
      <c r="K4" s="454"/>
      <c r="L4" s="678"/>
      <c r="M4" s="678"/>
    </row>
    <row r="5" spans="1:1006" s="676" customFormat="1">
      <c r="A5" s="316"/>
      <c r="B5" s="408" t="s">
        <v>294</v>
      </c>
      <c r="C5" s="678"/>
      <c r="D5" s="454"/>
      <c r="E5" s="454"/>
      <c r="F5" s="454"/>
      <c r="G5" s="454"/>
      <c r="H5" s="454"/>
      <c r="I5" s="454"/>
      <c r="J5" s="454"/>
      <c r="K5" s="454"/>
      <c r="L5" s="678"/>
      <c r="M5" s="678"/>
    </row>
    <row r="6" spans="1:1006" s="676" customFormat="1" ht="5.0999999999999996" customHeight="1">
      <c r="B6" s="677"/>
      <c r="C6" s="678"/>
      <c r="D6" s="549"/>
      <c r="E6" s="549"/>
      <c r="F6" s="549"/>
      <c r="G6" s="549"/>
      <c r="H6" s="549"/>
      <c r="I6" s="549"/>
      <c r="J6" s="549"/>
      <c r="K6" s="549"/>
      <c r="L6" s="678"/>
      <c r="M6" s="678"/>
    </row>
    <row r="7" spans="1:1006" s="826" customFormat="1" ht="30.75" customHeight="1">
      <c r="A7" s="1896" t="s">
        <v>1190</v>
      </c>
      <c r="B7" s="1896"/>
      <c r="C7" s="1896"/>
      <c r="D7" s="1896"/>
      <c r="E7" s="1896"/>
      <c r="F7" s="1896"/>
      <c r="G7" s="1896"/>
      <c r="H7" s="1896"/>
      <c r="I7" s="1896"/>
      <c r="J7" s="1896"/>
      <c r="K7" s="1896"/>
      <c r="L7" s="1896"/>
      <c r="M7" s="1896"/>
      <c r="N7" s="1896"/>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1897" t="s">
        <v>331</v>
      </c>
      <c r="B8" s="1897"/>
      <c r="C8" s="1897"/>
      <c r="D8" s="1897"/>
      <c r="E8" s="1897"/>
      <c r="F8" s="1897"/>
      <c r="G8" s="1897"/>
      <c r="H8" s="1897"/>
      <c r="I8" s="1897"/>
      <c r="J8" s="1897"/>
      <c r="K8" s="1897"/>
      <c r="L8" s="1897"/>
      <c r="M8" s="1897"/>
      <c r="N8" s="1897"/>
      <c r="O8" s="66"/>
      <c r="P8" s="66"/>
      <c r="Q8" s="66"/>
      <c r="R8" s="66"/>
      <c r="S8" s="66"/>
      <c r="T8" s="66"/>
    </row>
    <row r="9" spans="1:1006" s="676" customFormat="1" ht="9.9499999999999993" customHeight="1">
      <c r="B9" s="410"/>
      <c r="C9" s="410"/>
      <c r="D9" s="410"/>
      <c r="E9" s="410"/>
      <c r="F9" s="410"/>
      <c r="G9" s="410"/>
      <c r="H9" s="410"/>
      <c r="I9" s="410"/>
      <c r="J9" s="410"/>
      <c r="K9" s="410"/>
      <c r="L9" s="410"/>
      <c r="M9" s="410"/>
      <c r="N9" s="67"/>
      <c r="O9" s="67"/>
      <c r="P9" s="67"/>
      <c r="Q9" s="67"/>
      <c r="R9" s="67"/>
      <c r="S9" s="67"/>
      <c r="T9" s="67"/>
    </row>
    <row r="10" spans="1:1006" s="676" customFormat="1"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row>
    <row r="11" spans="1:1006" s="676" customFormat="1" ht="5.0999999999999996" customHeight="1">
      <c r="A11" s="895"/>
      <c r="C11" s="620"/>
      <c r="D11" s="620"/>
      <c r="E11" s="620"/>
      <c r="F11" s="620"/>
      <c r="G11" s="620"/>
      <c r="H11" s="620"/>
      <c r="I11" s="620"/>
      <c r="J11" s="620"/>
      <c r="K11" s="620"/>
      <c r="L11" s="551"/>
      <c r="M11" s="678"/>
      <c r="N11" s="223"/>
      <c r="O11" s="66"/>
      <c r="P11" s="66"/>
      <c r="Q11" s="66"/>
      <c r="R11" s="66"/>
      <c r="S11" s="66"/>
      <c r="T11" s="66"/>
    </row>
    <row r="12" spans="1:1006" s="676" customFormat="1" ht="30" customHeight="1">
      <c r="A12" s="895"/>
      <c r="B12" s="2392" t="s">
        <v>723</v>
      </c>
      <c r="C12" s="2392"/>
      <c r="D12" s="2392"/>
      <c r="E12" s="2392"/>
      <c r="F12" s="916"/>
      <c r="G12" s="916"/>
      <c r="H12" s="916"/>
      <c r="I12" s="916"/>
      <c r="J12" s="916"/>
      <c r="K12" s="916"/>
      <c r="L12" s="916"/>
      <c r="M12" s="916"/>
      <c r="N12" s="223"/>
      <c r="O12" s="66"/>
      <c r="P12" s="66"/>
      <c r="Q12" s="66"/>
      <c r="R12" s="66"/>
      <c r="S12" s="66"/>
      <c r="T12" s="66"/>
    </row>
    <row r="13" spans="1:1006" s="676" customFormat="1" ht="5.0999999999999996" customHeight="1">
      <c r="A13" s="680"/>
      <c r="B13" s="444"/>
      <c r="C13" s="444"/>
      <c r="D13" s="444"/>
      <c r="E13" s="444"/>
      <c r="F13" s="444"/>
      <c r="G13" s="444"/>
      <c r="H13" s="444"/>
      <c r="I13" s="444"/>
      <c r="J13" s="444"/>
      <c r="K13" s="444"/>
      <c r="L13" s="444"/>
      <c r="M13" s="1390"/>
      <c r="N13" s="223"/>
      <c r="O13" s="66"/>
      <c r="P13" s="66"/>
      <c r="Q13" s="66"/>
      <c r="R13" s="66"/>
      <c r="S13" s="66"/>
      <c r="T13" s="66"/>
    </row>
    <row r="14" spans="1:1006" s="676" customFormat="1" ht="16.5" customHeight="1">
      <c r="A14" s="680"/>
      <c r="B14" s="2286" t="s">
        <v>907</v>
      </c>
      <c r="C14" s="2286"/>
      <c r="D14" s="2286"/>
      <c r="E14" s="2286"/>
      <c r="F14" s="2286"/>
      <c r="G14" s="2286"/>
      <c r="H14" s="2286"/>
      <c r="I14" s="2286"/>
      <c r="J14" s="2286"/>
      <c r="K14" s="2286"/>
      <c r="L14" s="2286"/>
      <c r="M14" s="2286"/>
      <c r="N14" s="223"/>
      <c r="O14" s="66"/>
      <c r="P14" s="66"/>
      <c r="Q14" s="66"/>
      <c r="R14" s="66"/>
      <c r="S14" s="66"/>
      <c r="T14" s="66"/>
    </row>
    <row r="15" spans="1:1006" s="676" customFormat="1" ht="9.9499999999999993" customHeight="1">
      <c r="A15" s="680"/>
      <c r="B15" s="316"/>
      <c r="C15" s="316"/>
      <c r="D15" s="316"/>
      <c r="E15" s="316"/>
      <c r="F15" s="316"/>
      <c r="G15" s="316"/>
      <c r="H15" s="316"/>
      <c r="I15" s="316"/>
      <c r="J15" s="316"/>
      <c r="K15" s="316"/>
      <c r="L15" s="316"/>
      <c r="M15" s="316"/>
      <c r="N15" s="680"/>
    </row>
    <row r="16" spans="1:1006" s="676" customFormat="1">
      <c r="A16" s="680"/>
      <c r="B16" s="1375" t="s">
        <v>12</v>
      </c>
      <c r="C16" s="2074" t="s">
        <v>13</v>
      </c>
      <c r="D16" s="2125"/>
      <c r="E16" s="2125"/>
      <c r="F16" s="2125"/>
      <c r="G16" s="2125"/>
      <c r="H16" s="2125"/>
      <c r="I16" s="2125"/>
      <c r="J16" s="2125"/>
      <c r="K16" s="2125"/>
      <c r="L16" s="2075"/>
      <c r="M16" s="316"/>
      <c r="N16" s="680"/>
    </row>
    <row r="17" spans="1:28" s="676" customFormat="1" ht="102" customHeight="1">
      <c r="A17" s="680"/>
      <c r="B17" s="1355" t="s">
        <v>513</v>
      </c>
      <c r="C17" s="2454" t="s">
        <v>921</v>
      </c>
      <c r="D17" s="2455"/>
      <c r="E17" s="2455"/>
      <c r="F17" s="2455"/>
      <c r="G17" s="2455"/>
      <c r="H17" s="2455"/>
      <c r="I17" s="2455"/>
      <c r="J17" s="2455"/>
      <c r="K17" s="2455"/>
      <c r="L17" s="2456"/>
      <c r="M17" s="678"/>
      <c r="N17" s="680"/>
    </row>
    <row r="18" spans="1:28" s="676" customFormat="1" ht="38.25" customHeight="1">
      <c r="A18" s="680"/>
      <c r="B18" s="1383" t="s">
        <v>11</v>
      </c>
      <c r="C18" s="2455" t="s">
        <v>486</v>
      </c>
      <c r="D18" s="2455"/>
      <c r="E18" s="2455"/>
      <c r="F18" s="2455"/>
      <c r="G18" s="2455"/>
      <c r="H18" s="2455"/>
      <c r="I18" s="2455"/>
      <c r="J18" s="2455"/>
      <c r="K18" s="2455"/>
      <c r="L18" s="2456"/>
      <c r="M18" s="678"/>
      <c r="N18" s="680"/>
    </row>
    <row r="19" spans="1:28" s="676" customFormat="1" ht="9.9499999999999993" customHeight="1">
      <c r="A19" s="680"/>
      <c r="B19" s="678"/>
      <c r="C19" s="678"/>
      <c r="D19" s="678"/>
      <c r="E19" s="678"/>
      <c r="F19" s="678"/>
      <c r="G19" s="678"/>
      <c r="H19" s="678"/>
      <c r="I19" s="678"/>
      <c r="J19" s="678"/>
      <c r="K19" s="678"/>
      <c r="L19" s="678"/>
      <c r="M19" s="678"/>
      <c r="N19" s="680"/>
    </row>
    <row r="20" spans="1:28" s="693" customFormat="1" ht="15" customHeight="1">
      <c r="A20" s="835"/>
      <c r="B20" s="2089" t="s">
        <v>984</v>
      </c>
      <c r="C20" s="2089"/>
      <c r="D20" s="2089"/>
      <c r="E20" s="2089"/>
      <c r="F20" s="2089"/>
      <c r="G20" s="2089"/>
      <c r="H20" s="503" t="s">
        <v>716</v>
      </c>
      <c r="I20" s="685"/>
      <c r="J20" s="610"/>
      <c r="K20" s="709"/>
      <c r="L20" s="917"/>
      <c r="M20" s="709"/>
      <c r="N20" s="835"/>
    </row>
    <row r="21" spans="1:28" s="693" customFormat="1" ht="15" customHeight="1">
      <c r="A21" s="835"/>
      <c r="B21" s="2089"/>
      <c r="C21" s="2089"/>
      <c r="D21" s="2089"/>
      <c r="E21" s="2089"/>
      <c r="F21" s="2089"/>
      <c r="G21" s="2089"/>
      <c r="H21" s="504" t="s">
        <v>85</v>
      </c>
      <c r="I21" s="504" t="s">
        <v>86</v>
      </c>
      <c r="J21" s="709"/>
      <c r="K21" s="709"/>
      <c r="L21" s="709"/>
      <c r="M21" s="709"/>
      <c r="N21" s="835"/>
    </row>
    <row r="22" spans="1:28" s="693" customFormat="1" ht="85.5" customHeight="1">
      <c r="A22" s="835"/>
      <c r="B22" s="2089"/>
      <c r="C22" s="2089"/>
      <c r="D22" s="2089"/>
      <c r="E22" s="2089"/>
      <c r="F22" s="2089"/>
      <c r="G22" s="2089"/>
      <c r="H22" s="854">
        <f>I65</f>
        <v>1</v>
      </c>
      <c r="I22" s="854">
        <f>J65</f>
        <v>1</v>
      </c>
      <c r="J22" s="709"/>
      <c r="K22" s="709"/>
      <c r="L22" s="709"/>
      <c r="M22" s="709"/>
      <c r="N22" s="837"/>
    </row>
    <row r="23" spans="1:28" s="693" customFormat="1" ht="29.25" customHeight="1">
      <c r="A23" s="835"/>
      <c r="B23" s="2089" t="s">
        <v>1177</v>
      </c>
      <c r="C23" s="2089"/>
      <c r="D23" s="2089"/>
      <c r="E23" s="2089"/>
      <c r="F23" s="2089"/>
      <c r="G23" s="2089"/>
      <c r="H23" s="610"/>
      <c r="I23" s="610"/>
      <c r="J23" s="610"/>
      <c r="K23" s="709"/>
      <c r="L23" s="709"/>
      <c r="M23" s="709"/>
      <c r="N23" s="835"/>
    </row>
    <row r="24" spans="1:28" s="676" customFormat="1" ht="9.9499999999999993" customHeight="1">
      <c r="A24" s="680"/>
      <c r="B24" s="794"/>
      <c r="C24" s="794"/>
      <c r="D24" s="794"/>
      <c r="E24" s="794"/>
      <c r="F24" s="794"/>
      <c r="G24" s="794"/>
      <c r="H24" s="678"/>
      <c r="I24" s="678"/>
      <c r="J24" s="678"/>
      <c r="K24" s="678"/>
      <c r="L24" s="678"/>
      <c r="M24" s="678"/>
      <c r="N24" s="680"/>
    </row>
    <row r="25" spans="1:28" s="676" customFormat="1" ht="18.75" customHeight="1">
      <c r="A25" s="680"/>
      <c r="B25" s="2277" t="s">
        <v>898</v>
      </c>
      <c r="C25" s="2430"/>
      <c r="D25" s="2430"/>
      <c r="E25" s="2430"/>
      <c r="F25" s="2430"/>
      <c r="G25" s="2430"/>
      <c r="H25" s="2430"/>
      <c r="I25" s="2430"/>
      <c r="J25" s="2430"/>
      <c r="K25" s="732" t="s">
        <v>259</v>
      </c>
      <c r="L25" s="445" t="s">
        <v>123</v>
      </c>
      <c r="M25" s="709"/>
      <c r="N25" s="839"/>
      <c r="Z25" s="556"/>
      <c r="AA25" s="840"/>
      <c r="AB25" s="840"/>
    </row>
    <row r="26" spans="1:28" s="676" customFormat="1" ht="19.5" customHeight="1">
      <c r="A26" s="680"/>
      <c r="B26" s="2256" t="s">
        <v>840</v>
      </c>
      <c r="C26" s="2431" t="s">
        <v>922</v>
      </c>
      <c r="D26" s="2432"/>
      <c r="E26" s="2432"/>
      <c r="F26" s="2432"/>
      <c r="G26" s="2432"/>
      <c r="H26" s="2432"/>
      <c r="I26" s="2432"/>
      <c r="J26" s="2433"/>
      <c r="K26" s="2356"/>
      <c r="L26" s="2023"/>
      <c r="M26" s="678"/>
      <c r="N26" s="839"/>
      <c r="U26" s="224" t="b">
        <v>0</v>
      </c>
      <c r="V26" s="841">
        <f>IF(U26=FALSE,1,0)</f>
        <v>1</v>
      </c>
      <c r="Z26" s="556"/>
      <c r="AA26" s="840"/>
      <c r="AB26" s="840"/>
    </row>
    <row r="27" spans="1:28" s="676" customFormat="1" ht="33" customHeight="1">
      <c r="A27" s="680"/>
      <c r="B27" s="2396"/>
      <c r="C27" s="2434"/>
      <c r="D27" s="2435"/>
      <c r="E27" s="2435"/>
      <c r="F27" s="2435"/>
      <c r="G27" s="2435"/>
      <c r="H27" s="2435"/>
      <c r="I27" s="2435"/>
      <c r="J27" s="2436"/>
      <c r="K27" s="2403"/>
      <c r="L27" s="2024"/>
      <c r="M27" s="678"/>
      <c r="N27" s="839"/>
      <c r="U27" s="224"/>
      <c r="V27" s="841">
        <f>IF(U27="",V26,IF(U27=FALSE,1,0))</f>
        <v>1</v>
      </c>
      <c r="Z27" s="556"/>
      <c r="AA27" s="840"/>
      <c r="AB27" s="840"/>
    </row>
    <row r="28" spans="1:28" s="676" customFormat="1" ht="22.5" customHeight="1">
      <c r="A28" s="680"/>
      <c r="B28" s="2259"/>
      <c r="C28" s="2440" t="s">
        <v>460</v>
      </c>
      <c r="D28" s="2441"/>
      <c r="E28" s="2441"/>
      <c r="F28" s="2441"/>
      <c r="G28" s="2441"/>
      <c r="H28" s="2441"/>
      <c r="I28" s="2441"/>
      <c r="J28" s="2442"/>
      <c r="K28" s="2357"/>
      <c r="L28" s="2025"/>
      <c r="M28" s="678"/>
      <c r="N28" s="680"/>
      <c r="U28" s="224"/>
      <c r="V28" s="841">
        <f>IF(U28="",V27,IF(U28=FALSE,1,0))</f>
        <v>1</v>
      </c>
      <c r="Z28" s="556"/>
      <c r="AA28" s="840"/>
      <c r="AB28" s="840"/>
    </row>
    <row r="29" spans="1:28" s="676" customFormat="1" ht="18" customHeight="1">
      <c r="A29" s="680"/>
      <c r="B29" s="2256" t="s">
        <v>841</v>
      </c>
      <c r="C29" s="2431" t="s">
        <v>514</v>
      </c>
      <c r="D29" s="2432"/>
      <c r="E29" s="2432"/>
      <c r="F29" s="2432"/>
      <c r="G29" s="2432"/>
      <c r="H29" s="2432"/>
      <c r="I29" s="2432"/>
      <c r="J29" s="2433"/>
      <c r="K29" s="2356"/>
      <c r="L29" s="2023"/>
      <c r="M29" s="678"/>
      <c r="N29" s="839"/>
      <c r="U29" s="224" t="b">
        <v>0</v>
      </c>
      <c r="V29" s="841">
        <f>IF(U29="",V28,IF(U29=FALSE,1,0))</f>
        <v>1</v>
      </c>
      <c r="Z29" s="556"/>
      <c r="AA29" s="840"/>
      <c r="AB29" s="840"/>
    </row>
    <row r="30" spans="1:28" s="676" customFormat="1" ht="30.75" customHeight="1">
      <c r="A30" s="680"/>
      <c r="B30" s="2396"/>
      <c r="C30" s="2434"/>
      <c r="D30" s="2435"/>
      <c r="E30" s="2435"/>
      <c r="F30" s="2435"/>
      <c r="G30" s="2435"/>
      <c r="H30" s="2435"/>
      <c r="I30" s="2435"/>
      <c r="J30" s="2436"/>
      <c r="K30" s="2403"/>
      <c r="L30" s="2024"/>
      <c r="M30" s="678"/>
      <c r="N30" s="839"/>
      <c r="U30" s="224"/>
      <c r="V30" s="841">
        <f>IF(U30="",V29,IF(U30=FALSE,1,0))</f>
        <v>1</v>
      </c>
      <c r="Z30" s="556"/>
      <c r="AA30" s="840"/>
      <c r="AB30" s="840"/>
    </row>
    <row r="31" spans="1:28" s="676" customFormat="1" ht="36.75" customHeight="1">
      <c r="A31" s="680"/>
      <c r="B31" s="2259"/>
      <c r="C31" s="2447" t="s">
        <v>923</v>
      </c>
      <c r="D31" s="2448"/>
      <c r="E31" s="2448"/>
      <c r="F31" s="2448"/>
      <c r="G31" s="2448"/>
      <c r="H31" s="2448"/>
      <c r="I31" s="2448"/>
      <c r="J31" s="2449"/>
      <c r="K31" s="2357"/>
      <c r="L31" s="2025"/>
      <c r="M31" s="678"/>
      <c r="N31" s="839"/>
      <c r="U31" s="224"/>
      <c r="V31" s="841">
        <f>IF(U31="",V30,IF(U31=FALSE,1,0))</f>
        <v>1</v>
      </c>
      <c r="Z31" s="556"/>
      <c r="AA31" s="840"/>
      <c r="AB31" s="840"/>
    </row>
    <row r="32" spans="1:28" s="676" customFormat="1" ht="9.9499999999999993" customHeight="1">
      <c r="A32" s="680"/>
      <c r="B32" s="799"/>
      <c r="C32" s="800"/>
      <c r="D32" s="800"/>
      <c r="E32" s="800"/>
      <c r="F32" s="800"/>
      <c r="G32" s="800"/>
      <c r="H32" s="800"/>
      <c r="I32" s="800"/>
      <c r="J32" s="800"/>
      <c r="K32" s="801"/>
      <c r="L32" s="802"/>
      <c r="M32" s="678"/>
      <c r="N32" s="839"/>
      <c r="Z32" s="556"/>
      <c r="AA32" s="840"/>
      <c r="AB32" s="840"/>
    </row>
    <row r="33" spans="1:25" s="676" customFormat="1" ht="15" customHeight="1">
      <c r="A33" s="680"/>
      <c r="B33" s="2026" t="s">
        <v>1208</v>
      </c>
      <c r="C33" s="2026"/>
      <c r="D33" s="2026"/>
      <c r="E33" s="2026"/>
      <c r="F33" s="2026"/>
      <c r="G33" s="2026"/>
      <c r="H33" s="2026"/>
      <c r="I33" s="2026"/>
      <c r="J33" s="2026"/>
      <c r="K33" s="2026"/>
      <c r="L33" s="2026"/>
      <c r="M33" s="2026"/>
      <c r="N33" s="680"/>
    </row>
    <row r="34" spans="1:25" s="676" customFormat="1" ht="15" customHeight="1">
      <c r="A34" s="680"/>
      <c r="B34" s="2026"/>
      <c r="C34" s="2026"/>
      <c r="D34" s="2026"/>
      <c r="E34" s="2026"/>
      <c r="F34" s="2026"/>
      <c r="G34" s="2026"/>
      <c r="H34" s="2026"/>
      <c r="I34" s="2026"/>
      <c r="J34" s="2026"/>
      <c r="K34" s="2026"/>
      <c r="L34" s="2026"/>
      <c r="M34" s="2026"/>
      <c r="N34" s="680"/>
    </row>
    <row r="35" spans="1:25" s="676" customFormat="1" ht="15" customHeight="1">
      <c r="A35" s="680"/>
      <c r="B35" s="1118" t="s">
        <v>207</v>
      </c>
      <c r="C35" s="2151" t="s">
        <v>988</v>
      </c>
      <c r="D35" s="2151"/>
      <c r="E35" s="2151"/>
      <c r="F35" s="2151"/>
      <c r="G35" s="2151"/>
      <c r="H35" s="2151"/>
      <c r="I35" s="2151"/>
      <c r="J35" s="2151"/>
      <c r="K35" s="2151"/>
      <c r="L35" s="2151"/>
      <c r="M35" s="2151"/>
      <c r="N35" s="680"/>
    </row>
    <row r="36" spans="1:25" s="676" customFormat="1" ht="15" customHeight="1">
      <c r="A36" s="680"/>
      <c r="B36" s="1373"/>
      <c r="C36" s="2151"/>
      <c r="D36" s="2151"/>
      <c r="E36" s="2151"/>
      <c r="F36" s="2151"/>
      <c r="G36" s="2151"/>
      <c r="H36" s="2151"/>
      <c r="I36" s="2151"/>
      <c r="J36" s="2151"/>
      <c r="K36" s="2151"/>
      <c r="L36" s="2151"/>
      <c r="M36" s="2151"/>
      <c r="N36" s="680"/>
    </row>
    <row r="37" spans="1:25" s="676" customFormat="1" ht="15" customHeight="1">
      <c r="A37" s="680"/>
      <c r="B37" s="1373"/>
      <c r="C37" s="1379"/>
      <c r="D37" s="1379"/>
      <c r="E37" s="1379"/>
      <c r="F37" s="1379"/>
      <c r="G37" s="1379"/>
      <c r="H37" s="1379"/>
      <c r="I37" s="1379"/>
      <c r="J37" s="1379"/>
      <c r="K37" s="1379"/>
      <c r="L37" s="1379"/>
      <c r="M37" s="1379"/>
      <c r="N37" s="680"/>
    </row>
    <row r="38" spans="1:25" s="676" customFormat="1" ht="15" customHeight="1">
      <c r="A38" s="680"/>
      <c r="B38" s="1119" t="s">
        <v>208</v>
      </c>
      <c r="C38" s="2048" t="s">
        <v>1109</v>
      </c>
      <c r="D38" s="2048"/>
      <c r="E38" s="2048"/>
      <c r="F38" s="2048"/>
      <c r="G38" s="2048"/>
      <c r="H38" s="2048"/>
      <c r="I38" s="2048"/>
      <c r="J38" s="2048"/>
      <c r="K38" s="2048"/>
      <c r="L38" s="2048"/>
      <c r="M38" s="2048"/>
      <c r="N38" s="680"/>
    </row>
    <row r="39" spans="1:25" s="676" customFormat="1">
      <c r="A39" s="680"/>
      <c r="B39" s="413"/>
      <c r="C39" s="2048"/>
      <c r="D39" s="2048"/>
      <c r="E39" s="2048"/>
      <c r="F39" s="2048"/>
      <c r="G39" s="2048"/>
      <c r="H39" s="2048"/>
      <c r="I39" s="2048"/>
      <c r="J39" s="2048"/>
      <c r="K39" s="2048"/>
      <c r="L39" s="2048"/>
      <c r="M39" s="2048"/>
      <c r="N39" s="680"/>
    </row>
    <row r="40" spans="1:25" s="676" customFormat="1" ht="15" customHeight="1">
      <c r="A40" s="680"/>
      <c r="B40" s="413"/>
      <c r="C40" s="2048"/>
      <c r="D40" s="2048"/>
      <c r="E40" s="2048"/>
      <c r="F40" s="2048"/>
      <c r="G40" s="2048"/>
      <c r="H40" s="2048"/>
      <c r="I40" s="2048"/>
      <c r="J40" s="2048"/>
      <c r="K40" s="2048"/>
      <c r="L40" s="2048"/>
      <c r="M40" s="2048"/>
      <c r="N40" s="680"/>
    </row>
    <row r="41" spans="1:25" s="676" customFormat="1" ht="15" customHeight="1">
      <c r="A41" s="680"/>
      <c r="B41" s="413"/>
      <c r="C41" s="2048"/>
      <c r="D41" s="2048"/>
      <c r="E41" s="2048"/>
      <c r="F41" s="2048"/>
      <c r="G41" s="2048"/>
      <c r="H41" s="2048"/>
      <c r="I41" s="2048"/>
      <c r="J41" s="2048"/>
      <c r="K41" s="2048"/>
      <c r="L41" s="2048"/>
      <c r="M41" s="2048"/>
      <c r="N41" s="680"/>
    </row>
    <row r="42" spans="1:25" s="676" customFormat="1" ht="16.5" customHeight="1">
      <c r="A42" s="680"/>
      <c r="B42" s="2048" t="s">
        <v>1220</v>
      </c>
      <c r="C42" s="2048"/>
      <c r="D42" s="2048"/>
      <c r="E42" s="2048"/>
      <c r="F42" s="2048"/>
      <c r="G42" s="2048"/>
      <c r="H42" s="2048"/>
      <c r="I42" s="2048"/>
      <c r="J42" s="2048"/>
      <c r="K42" s="2048"/>
      <c r="L42" s="2048"/>
      <c r="M42" s="2048"/>
      <c r="N42" s="680"/>
    </row>
    <row r="43" spans="1:25" s="676" customFormat="1">
      <c r="A43" s="680"/>
      <c r="B43" s="1119" t="s">
        <v>215</v>
      </c>
      <c r="C43" s="2048" t="s">
        <v>1119</v>
      </c>
      <c r="D43" s="2048"/>
      <c r="E43" s="2048"/>
      <c r="F43" s="2048"/>
      <c r="G43" s="2048"/>
      <c r="H43" s="2048"/>
      <c r="I43" s="2048"/>
      <c r="J43" s="2048"/>
      <c r="K43" s="2048"/>
      <c r="L43" s="2048"/>
      <c r="M43" s="2048"/>
      <c r="N43" s="680"/>
    </row>
    <row r="44" spans="1:25" s="676" customFormat="1">
      <c r="A44" s="680"/>
      <c r="B44" s="413"/>
      <c r="C44" s="2048"/>
      <c r="D44" s="2048"/>
      <c r="E44" s="2048"/>
      <c r="F44" s="2048"/>
      <c r="G44" s="2048"/>
      <c r="H44" s="2048"/>
      <c r="I44" s="2048"/>
      <c r="J44" s="2048"/>
      <c r="K44" s="2048"/>
      <c r="L44" s="2048"/>
      <c r="M44" s="2048"/>
      <c r="N44" s="680"/>
    </row>
    <row r="45" spans="1:25" s="676" customFormat="1">
      <c r="A45" s="680"/>
      <c r="B45" s="413"/>
      <c r="C45" s="2048"/>
      <c r="D45" s="2048"/>
      <c r="E45" s="2048"/>
      <c r="F45" s="2048"/>
      <c r="G45" s="2048"/>
      <c r="H45" s="2048"/>
      <c r="I45" s="2048"/>
      <c r="J45" s="2048"/>
      <c r="K45" s="2048"/>
      <c r="L45" s="2048"/>
      <c r="M45" s="2048"/>
      <c r="N45" s="680"/>
    </row>
    <row r="46" spans="1:25" s="676" customFormat="1">
      <c r="A46" s="835"/>
      <c r="B46" s="519"/>
      <c r="C46" s="2048"/>
      <c r="D46" s="2048"/>
      <c r="E46" s="2048"/>
      <c r="F46" s="2048"/>
      <c r="G46" s="2048"/>
      <c r="H46" s="2048"/>
      <c r="I46" s="2048"/>
      <c r="J46" s="2048"/>
      <c r="K46" s="2048"/>
      <c r="L46" s="2048"/>
      <c r="M46" s="2048"/>
      <c r="N46" s="680"/>
    </row>
    <row r="47" spans="1:25" s="676" customFormat="1" ht="9.9499999999999993" customHeight="1">
      <c r="A47" s="462"/>
      <c r="B47" s="568"/>
      <c r="C47" s="13"/>
      <c r="D47" s="13"/>
      <c r="E47" s="13"/>
      <c r="F47" s="13"/>
      <c r="G47" s="13"/>
      <c r="H47" s="13"/>
      <c r="I47" s="13"/>
      <c r="J47" s="13"/>
      <c r="K47" s="13"/>
      <c r="L47" s="13"/>
      <c r="M47" s="709"/>
      <c r="N47" s="680"/>
      <c r="O47" s="1389"/>
      <c r="P47" s="1389"/>
      <c r="Q47" s="1389"/>
      <c r="R47" s="1389"/>
      <c r="S47" s="1389"/>
      <c r="T47" s="1389"/>
      <c r="U47" s="1389"/>
      <c r="V47" s="1389"/>
      <c r="W47" s="1389"/>
      <c r="X47" s="1389"/>
      <c r="Y47" s="1389"/>
    </row>
    <row r="48" spans="1:25" s="676" customFormat="1" ht="5.0999999999999996" customHeight="1">
      <c r="A48" s="868"/>
      <c r="B48" s="868"/>
      <c r="C48" s="680"/>
      <c r="D48" s="869"/>
      <c r="E48" s="680"/>
      <c r="F48" s="680"/>
      <c r="G48" s="680"/>
      <c r="H48" s="680"/>
      <c r="I48" s="680"/>
      <c r="J48" s="680"/>
      <c r="K48" s="680"/>
      <c r="L48" s="680"/>
      <c r="M48" s="680"/>
      <c r="N48" s="680"/>
      <c r="O48" s="1389"/>
      <c r="P48" s="1389"/>
      <c r="Q48" s="1389"/>
      <c r="R48" s="1389"/>
      <c r="S48" s="1389"/>
      <c r="T48" s="1389"/>
      <c r="U48" s="1389"/>
      <c r="V48" s="1389"/>
      <c r="W48" s="1389"/>
      <c r="X48" s="1389"/>
      <c r="Y48" s="1389"/>
    </row>
    <row r="49" spans="1:34" s="676" customFormat="1">
      <c r="A49" s="284"/>
      <c r="B49" s="568"/>
      <c r="C49" s="678"/>
      <c r="D49" s="848"/>
      <c r="E49" s="678"/>
      <c r="F49" s="678"/>
      <c r="G49" s="678"/>
      <c r="H49" s="678"/>
      <c r="I49" s="678"/>
      <c r="J49" s="678"/>
      <c r="K49" s="678"/>
      <c r="L49" s="142"/>
      <c r="M49" s="158" t="s">
        <v>631</v>
      </c>
      <c r="O49" s="1389"/>
      <c r="P49" s="1389"/>
      <c r="Q49" s="1389"/>
      <c r="R49" s="1389"/>
      <c r="S49" s="1389"/>
      <c r="T49" s="1389"/>
      <c r="U49" s="1389"/>
      <c r="V49" s="1389"/>
      <c r="W49" s="1389"/>
      <c r="X49" s="1389"/>
      <c r="Y49" s="1389"/>
    </row>
    <row r="50" spans="1:34" s="676" customFormat="1">
      <c r="A50" s="677"/>
      <c r="B50" s="677"/>
      <c r="C50" s="678"/>
      <c r="D50" s="848"/>
      <c r="E50" s="678"/>
      <c r="F50" s="678"/>
      <c r="G50" s="678"/>
      <c r="H50" s="678"/>
      <c r="I50" s="678"/>
      <c r="J50" s="678"/>
      <c r="K50" s="678"/>
      <c r="L50" s="678"/>
      <c r="M50" s="678"/>
      <c r="O50" s="1389"/>
      <c r="P50" s="1389"/>
      <c r="Q50" s="1389"/>
      <c r="R50" s="1389"/>
      <c r="S50" s="1389"/>
      <c r="T50" s="1389"/>
      <c r="U50" s="1389"/>
      <c r="V50" s="1389"/>
      <c r="W50" s="1389"/>
      <c r="X50" s="1389"/>
      <c r="Y50" s="1389"/>
    </row>
    <row r="51" spans="1:34" s="676" customFormat="1" hidden="1">
      <c r="A51" s="284"/>
      <c r="B51" s="568"/>
      <c r="C51" s="678"/>
      <c r="D51" s="678"/>
      <c r="E51" s="678"/>
      <c r="F51" s="678"/>
      <c r="G51" s="678"/>
      <c r="H51" s="678"/>
      <c r="I51" s="678"/>
      <c r="J51" s="678"/>
      <c r="K51" s="678"/>
      <c r="L51" s="678"/>
      <c r="M51" s="678"/>
      <c r="O51" s="1389"/>
      <c r="P51" s="1389"/>
      <c r="Q51" s="1389"/>
      <c r="R51" s="1389"/>
      <c r="S51" s="1389"/>
      <c r="T51" s="1389"/>
      <c r="U51" s="1389"/>
      <c r="V51" s="1389"/>
      <c r="W51" s="1389"/>
      <c r="X51" s="1389"/>
      <c r="Y51" s="1389"/>
    </row>
    <row r="52" spans="1:34" s="676" customFormat="1" ht="15" hidden="1" customHeight="1">
      <c r="A52" s="697"/>
      <c r="B52" s="677"/>
      <c r="C52" s="678"/>
      <c r="D52" s="678"/>
      <c r="E52" s="678"/>
      <c r="F52" s="678"/>
      <c r="G52" s="678"/>
      <c r="H52" s="678"/>
      <c r="I52" s="678"/>
      <c r="J52" s="678"/>
      <c r="K52" s="678"/>
      <c r="L52" s="678"/>
      <c r="M52" s="678"/>
      <c r="O52" s="1389"/>
      <c r="P52" s="1389"/>
      <c r="Q52" s="1389"/>
      <c r="R52" s="1389"/>
      <c r="S52" s="1389"/>
      <c r="T52" s="1389"/>
      <c r="U52" s="1389"/>
      <c r="V52" s="1389"/>
      <c r="W52" s="1389"/>
      <c r="X52" s="1389"/>
      <c r="Y52" s="1389"/>
    </row>
    <row r="53" spans="1:34" s="676" customFormat="1" hidden="1">
      <c r="A53" s="698"/>
      <c r="B53" s="698"/>
      <c r="C53" s="699"/>
      <c r="D53" s="582"/>
      <c r="E53" s="699"/>
      <c r="F53" s="699"/>
      <c r="G53" s="678"/>
      <c r="H53" s="678"/>
      <c r="I53" s="678"/>
      <c r="J53" s="678"/>
      <c r="K53" s="678"/>
      <c r="L53" s="678"/>
      <c r="M53" s="678"/>
      <c r="N53" s="871"/>
      <c r="O53" s="1389"/>
      <c r="P53" s="1389"/>
      <c r="Q53" s="1389"/>
      <c r="R53" s="1389"/>
      <c r="S53" s="1389"/>
      <c r="T53" s="1389"/>
      <c r="U53" s="1389"/>
      <c r="V53" s="1389"/>
      <c r="W53" s="1389"/>
      <c r="X53" s="1389"/>
      <c r="Y53" s="1389"/>
      <c r="Z53" s="696"/>
      <c r="AA53" s="693"/>
      <c r="AB53" s="693"/>
    </row>
    <row r="54" spans="1:34" s="676" customFormat="1" ht="20.100000000000001" customHeight="1">
      <c r="A54" s="1918" t="s">
        <v>158</v>
      </c>
      <c r="B54" s="1918"/>
      <c r="C54" s="1918"/>
      <c r="D54" s="1918"/>
      <c r="E54" s="1918"/>
      <c r="F54" s="1918"/>
      <c r="G54" s="1918"/>
      <c r="H54" s="1918"/>
      <c r="I54" s="1918"/>
      <c r="J54" s="1918"/>
      <c r="K54" s="1918"/>
      <c r="L54" s="1918"/>
      <c r="M54" s="1918"/>
      <c r="N54" s="1918"/>
      <c r="O54" s="1389"/>
      <c r="P54" s="1389"/>
      <c r="Q54" s="1389"/>
      <c r="R54" s="1389"/>
      <c r="S54" s="1389"/>
      <c r="T54" s="1389"/>
      <c r="U54" s="1389"/>
      <c r="V54" s="1389"/>
      <c r="W54" s="1389"/>
      <c r="X54" s="1389"/>
      <c r="Y54" s="1389"/>
      <c r="Z54" s="696"/>
      <c r="AA54" s="693"/>
      <c r="AB54" s="693"/>
    </row>
    <row r="55" spans="1:34" s="676" customFormat="1" ht="5.0999999999999996" customHeight="1">
      <c r="A55" s="700"/>
      <c r="B55" s="698"/>
      <c r="C55" s="699"/>
      <c r="D55" s="582"/>
      <c r="E55" s="699"/>
      <c r="F55" s="699"/>
      <c r="G55" s="678"/>
      <c r="H55" s="678"/>
      <c r="I55" s="678"/>
      <c r="J55" s="678"/>
      <c r="K55" s="678"/>
      <c r="L55" s="678"/>
      <c r="M55" s="678"/>
      <c r="N55" s="849"/>
      <c r="O55" s="1389"/>
      <c r="P55" s="1389"/>
      <c r="Q55" s="1389"/>
      <c r="R55" s="1389"/>
      <c r="S55" s="1389"/>
      <c r="T55" s="1389"/>
      <c r="U55" s="1389"/>
      <c r="V55" s="1389"/>
      <c r="W55" s="1389"/>
      <c r="X55" s="1389"/>
      <c r="Y55" s="1389"/>
      <c r="Z55" s="696"/>
      <c r="AA55" s="693"/>
      <c r="AB55" s="693"/>
    </row>
    <row r="56" spans="1:34" s="676" customFormat="1" ht="15" customHeight="1">
      <c r="A56" s="526"/>
      <c r="B56" s="412" t="s">
        <v>651</v>
      </c>
      <c r="C56" s="414"/>
      <c r="D56" s="414"/>
      <c r="E56" s="414"/>
      <c r="F56" s="414"/>
      <c r="G56" s="414"/>
      <c r="H56" s="414"/>
      <c r="I56" s="414"/>
      <c r="J56" s="414"/>
      <c r="K56" s="414"/>
      <c r="L56" s="414"/>
      <c r="M56" s="414"/>
      <c r="N56" s="849"/>
      <c r="O56" s="1389"/>
      <c r="P56" s="1389"/>
      <c r="Q56" s="1389"/>
      <c r="R56" s="1389"/>
      <c r="S56" s="1389"/>
      <c r="T56" s="1389"/>
      <c r="U56" s="1389"/>
      <c r="V56" s="1389"/>
      <c r="W56" s="1389"/>
      <c r="X56" s="1389"/>
      <c r="Y56" s="1389"/>
      <c r="Z56" s="696"/>
      <c r="AA56" s="693"/>
      <c r="AB56" s="693"/>
    </row>
    <row r="57" spans="1:34" s="676" customFormat="1" ht="5.0999999999999996" customHeight="1">
      <c r="A57" s="702"/>
      <c r="B57" s="332"/>
      <c r="C57" s="416"/>
      <c r="D57" s="416"/>
      <c r="E57" s="416"/>
      <c r="F57" s="417"/>
      <c r="G57" s="416"/>
      <c r="H57" s="416"/>
      <c r="I57" s="416"/>
      <c r="J57" s="416"/>
      <c r="K57" s="316"/>
      <c r="L57" s="316"/>
      <c r="M57" s="316"/>
      <c r="N57" s="714"/>
      <c r="O57" s="1389"/>
      <c r="P57" s="1389"/>
      <c r="Q57" s="1389"/>
      <c r="R57" s="1389"/>
      <c r="S57" s="1389"/>
      <c r="T57" s="1389"/>
      <c r="U57" s="1389"/>
      <c r="V57" s="1389"/>
      <c r="W57" s="1389"/>
      <c r="X57" s="1389"/>
      <c r="Y57" s="1389"/>
      <c r="Z57" s="693"/>
      <c r="AA57" s="693"/>
      <c r="AB57" s="693"/>
    </row>
    <row r="58" spans="1:34" s="676" customFormat="1" ht="14.25" customHeight="1">
      <c r="A58" s="702"/>
      <c r="B58" s="427" t="s">
        <v>159</v>
      </c>
      <c r="C58" s="415"/>
      <c r="D58" s="415"/>
      <c r="E58" s="415"/>
      <c r="F58" s="528"/>
      <c r="G58" s="415"/>
      <c r="H58" s="415"/>
      <c r="I58" s="415"/>
      <c r="J58" s="415"/>
      <c r="K58" s="413"/>
      <c r="L58" s="413"/>
      <c r="M58" s="413"/>
      <c r="N58" s="714"/>
      <c r="O58" s="1389"/>
      <c r="P58" s="1389"/>
      <c r="Q58" s="1389"/>
      <c r="R58" s="1389"/>
      <c r="S58" s="1389"/>
      <c r="T58" s="1389"/>
      <c r="U58" s="1389"/>
      <c r="V58" s="1389"/>
      <c r="W58" s="1389"/>
      <c r="X58" s="1389"/>
      <c r="Y58" s="1389"/>
      <c r="Z58" s="693"/>
      <c r="AA58" s="693"/>
      <c r="AB58" s="693"/>
    </row>
    <row r="59" spans="1:34" s="676" customFormat="1" ht="15" customHeight="1">
      <c r="A59" s="714"/>
      <c r="B59" s="1941" t="s">
        <v>449</v>
      </c>
      <c r="C59" s="1941"/>
      <c r="D59" s="1941"/>
      <c r="E59" s="1941"/>
      <c r="F59" s="1941"/>
      <c r="G59" s="1941"/>
      <c r="H59" s="1941"/>
      <c r="I59" s="1941"/>
      <c r="J59" s="1941"/>
      <c r="K59" s="1941"/>
      <c r="L59" s="1941"/>
      <c r="M59" s="1941"/>
      <c r="N59" s="714"/>
      <c r="O59" s="1389"/>
      <c r="P59" s="1389"/>
      <c r="Q59" s="1389"/>
      <c r="R59" s="1389"/>
      <c r="S59" s="1389"/>
      <c r="T59" s="1389"/>
      <c r="U59" s="1389"/>
      <c r="V59" s="1389"/>
      <c r="W59" s="1389"/>
      <c r="X59" s="1389"/>
      <c r="Y59" s="1389"/>
      <c r="Z59" s="709"/>
      <c r="AA59" s="709"/>
      <c r="AB59" s="709"/>
      <c r="AC59" s="678"/>
      <c r="AD59" s="709"/>
      <c r="AE59" s="678"/>
      <c r="AF59" s="678"/>
      <c r="AG59" s="678"/>
    </row>
    <row r="60" spans="1:34" s="676" customFormat="1" ht="5.0999999999999996" customHeight="1">
      <c r="A60" s="714"/>
      <c r="B60" s="572"/>
      <c r="C60" s="572"/>
      <c r="D60" s="572"/>
      <c r="E60" s="572"/>
      <c r="F60" s="572"/>
      <c r="G60" s="572"/>
      <c r="H60" s="572"/>
      <c r="I60" s="572"/>
      <c r="J60" s="572"/>
      <c r="K60" s="572"/>
      <c r="L60" s="572"/>
      <c r="M60" s="572"/>
      <c r="N60" s="714"/>
      <c r="O60" s="1389"/>
      <c r="P60" s="1389"/>
      <c r="Q60" s="1389"/>
      <c r="R60" s="1389"/>
      <c r="S60" s="1389"/>
      <c r="T60" s="1389"/>
      <c r="U60" s="1389"/>
      <c r="V60" s="1389"/>
      <c r="W60" s="1389"/>
      <c r="X60" s="1389"/>
      <c r="Y60" s="1389"/>
      <c r="Z60" s="709"/>
      <c r="AA60" s="709"/>
      <c r="AB60" s="709"/>
      <c r="AC60" s="678"/>
      <c r="AD60" s="709"/>
      <c r="AE60" s="678"/>
      <c r="AF60" s="678"/>
      <c r="AG60" s="678"/>
    </row>
    <row r="61" spans="1:34" s="676" customFormat="1" ht="5.0999999999999996" customHeight="1">
      <c r="A61" s="714"/>
      <c r="B61" s="572"/>
      <c r="C61" s="572"/>
      <c r="D61" s="572"/>
      <c r="E61" s="572"/>
      <c r="F61" s="572"/>
      <c r="G61" s="572"/>
      <c r="H61" s="572"/>
      <c r="I61" s="572"/>
      <c r="J61" s="572"/>
      <c r="K61" s="572"/>
      <c r="L61" s="572"/>
      <c r="M61" s="572"/>
      <c r="N61" s="702"/>
      <c r="O61" s="693"/>
      <c r="P61" s="693"/>
      <c r="Q61" s="693"/>
      <c r="R61" s="693"/>
      <c r="S61" s="709"/>
      <c r="T61" s="709"/>
      <c r="U61" s="709"/>
      <c r="V61" s="709"/>
      <c r="W61" s="709"/>
      <c r="X61" s="709"/>
      <c r="Y61" s="709"/>
      <c r="Z61" s="709"/>
      <c r="AA61" s="709"/>
      <c r="AB61" s="709"/>
      <c r="AC61" s="709"/>
      <c r="AD61" s="678"/>
      <c r="AE61" s="709"/>
      <c r="AF61" s="678"/>
      <c r="AG61" s="678"/>
      <c r="AH61" s="678"/>
    </row>
    <row r="62" spans="1:34" s="676" customFormat="1" ht="30" customHeight="1">
      <c r="A62" s="530"/>
      <c r="B62" s="2012" t="s">
        <v>693</v>
      </c>
      <c r="C62" s="2012"/>
      <c r="D62" s="2012"/>
      <c r="E62" s="2012"/>
      <c r="F62" s="2012"/>
      <c r="G62" s="2012"/>
      <c r="H62" s="2012"/>
      <c r="I62" s="2012"/>
      <c r="J62" s="2012"/>
      <c r="K62" s="2012"/>
      <c r="L62" s="2012"/>
      <c r="M62" s="2012"/>
      <c r="N62" s="714"/>
      <c r="O62" s="709"/>
      <c r="P62" s="709"/>
      <c r="Q62" s="709"/>
      <c r="R62" s="709"/>
      <c r="S62" s="709"/>
      <c r="T62" s="709"/>
      <c r="U62" s="709"/>
      <c r="V62" s="709"/>
      <c r="W62" s="709"/>
      <c r="X62" s="709"/>
      <c r="Y62" s="709"/>
      <c r="Z62" s="709"/>
      <c r="AA62" s="709"/>
      <c r="AB62" s="709"/>
      <c r="AC62" s="678"/>
      <c r="AD62" s="709"/>
      <c r="AE62" s="678"/>
      <c r="AF62" s="678"/>
      <c r="AG62" s="678"/>
    </row>
    <row r="63" spans="1:34" s="676" customFormat="1" ht="5.0999999999999996" customHeight="1">
      <c r="A63" s="530"/>
      <c r="B63" s="755"/>
      <c r="C63" s="755"/>
      <c r="D63" s="755"/>
      <c r="E63" s="755"/>
      <c r="F63" s="755"/>
      <c r="G63" s="755"/>
      <c r="H63" s="755"/>
      <c r="I63" s="755"/>
      <c r="J63" s="755"/>
      <c r="K63" s="755"/>
      <c r="L63" s="755"/>
      <c r="M63" s="755"/>
      <c r="N63" s="714"/>
      <c r="O63" s="1389"/>
      <c r="P63" s="1389"/>
      <c r="Q63" s="1389"/>
      <c r="R63" s="1389"/>
      <c r="S63" s="1389"/>
      <c r="T63" s="1389"/>
      <c r="U63" s="1389"/>
      <c r="V63" s="1389"/>
      <c r="W63" s="1389"/>
      <c r="X63" s="1389"/>
      <c r="Y63" s="1389"/>
      <c r="Z63" s="709"/>
      <c r="AA63" s="709"/>
      <c r="AB63" s="709"/>
      <c r="AC63" s="678"/>
      <c r="AD63" s="709"/>
      <c r="AE63" s="678"/>
      <c r="AF63" s="678"/>
      <c r="AG63" s="678"/>
    </row>
    <row r="64" spans="1:34" s="676" customFormat="1" ht="15" customHeight="1">
      <c r="A64" s="530"/>
      <c r="B64" s="1384"/>
      <c r="C64" s="1384"/>
      <c r="D64" s="1384"/>
      <c r="E64" s="1384"/>
      <c r="F64" s="1384"/>
      <c r="G64" s="1384"/>
      <c r="H64" s="1384"/>
      <c r="I64" s="504" t="s">
        <v>85</v>
      </c>
      <c r="J64" s="504" t="s">
        <v>86</v>
      </c>
      <c r="K64" s="719" t="s">
        <v>76</v>
      </c>
      <c r="L64" s="1384"/>
      <c r="M64" s="1384"/>
      <c r="N64" s="714"/>
      <c r="O64" s="1389"/>
      <c r="P64" s="1389"/>
      <c r="Q64" s="1389"/>
      <c r="R64" s="1389"/>
      <c r="S64" s="1389"/>
      <c r="T64" s="1389"/>
      <c r="U64" s="1389"/>
      <c r="V64" s="1389"/>
      <c r="W64" s="1389"/>
      <c r="X64" s="1389"/>
      <c r="Y64" s="1389"/>
      <c r="Z64" s="709"/>
      <c r="AA64" s="709"/>
      <c r="AB64" s="709"/>
      <c r="AC64" s="678"/>
      <c r="AD64" s="709"/>
      <c r="AE64" s="678"/>
      <c r="AF64" s="678"/>
      <c r="AG64" s="678"/>
    </row>
    <row r="65" spans="1:33" s="676" customFormat="1" ht="15" customHeight="1">
      <c r="A65" s="530"/>
      <c r="B65" s="1384"/>
      <c r="C65" s="1384"/>
      <c r="D65" s="1384"/>
      <c r="E65" s="1384"/>
      <c r="F65" s="1384"/>
      <c r="G65" s="1384"/>
      <c r="H65" s="1384"/>
      <c r="I65" s="854">
        <f>I103</f>
        <v>1</v>
      </c>
      <c r="J65" s="854">
        <f>J103</f>
        <v>1</v>
      </c>
      <c r="K65" s="854">
        <f>'Kriterijų sąrašas'!AG31</f>
        <v>0</v>
      </c>
      <c r="L65" s="1384"/>
      <c r="M65" s="1384"/>
      <c r="N65" s="714"/>
      <c r="O65" s="1389"/>
      <c r="P65" s="1389"/>
      <c r="Q65" s="1389"/>
      <c r="R65" s="1389"/>
      <c r="S65" s="1389"/>
      <c r="T65" s="1389"/>
      <c r="U65" s="1389"/>
      <c r="V65" s="1389"/>
      <c r="W65" s="1389"/>
      <c r="X65" s="1389"/>
      <c r="Y65" s="1389"/>
      <c r="Z65" s="709"/>
      <c r="AA65" s="709"/>
      <c r="AB65" s="709"/>
      <c r="AC65" s="678"/>
      <c r="AD65" s="709"/>
      <c r="AE65" s="678"/>
      <c r="AF65" s="678"/>
      <c r="AG65" s="678"/>
    </row>
    <row r="66" spans="1:33" s="676" customFormat="1" ht="15" hidden="1" customHeight="1">
      <c r="A66" s="530"/>
      <c r="B66" s="1384"/>
      <c r="C66" s="1384"/>
      <c r="D66" s="1384"/>
      <c r="E66" s="1384"/>
      <c r="F66" s="1384"/>
      <c r="G66" s="1384"/>
      <c r="H66" s="1384"/>
      <c r="I66" s="1384"/>
      <c r="J66" s="1384"/>
      <c r="K66" s="1384"/>
      <c r="L66" s="1384"/>
      <c r="M66" s="1384"/>
      <c r="N66" s="714"/>
      <c r="O66" s="1389"/>
      <c r="P66" s="1389"/>
      <c r="Q66" s="1389"/>
      <c r="R66" s="1389"/>
      <c r="S66" s="1389"/>
      <c r="T66" s="1389"/>
      <c r="U66" s="1389"/>
      <c r="V66" s="1389"/>
      <c r="W66" s="1389"/>
      <c r="X66" s="1389"/>
      <c r="Y66" s="1389"/>
      <c r="Z66" s="709"/>
      <c r="AA66" s="709"/>
      <c r="AB66" s="709"/>
      <c r="AC66" s="678"/>
      <c r="AD66" s="709"/>
      <c r="AE66" s="678"/>
      <c r="AF66" s="678"/>
      <c r="AG66" s="678"/>
    </row>
    <row r="67" spans="1:33" s="676" customFormat="1">
      <c r="A67" s="530"/>
      <c r="B67" s="471"/>
      <c r="C67" s="1384"/>
      <c r="D67" s="1384"/>
      <c r="E67" s="1384"/>
      <c r="F67" s="1384"/>
      <c r="G67" s="1384"/>
      <c r="H67" s="1384"/>
      <c r="I67" s="1384"/>
      <c r="J67" s="709"/>
      <c r="K67" s="709"/>
      <c r="L67" s="678"/>
      <c r="M67" s="1384"/>
      <c r="N67" s="714"/>
      <c r="O67" s="1389"/>
      <c r="P67" s="1389"/>
      <c r="Q67" s="1389"/>
      <c r="R67" s="1389"/>
      <c r="S67" s="1389"/>
      <c r="T67" s="1389"/>
      <c r="U67" s="1389"/>
      <c r="V67" s="1389"/>
      <c r="W67" s="1389"/>
      <c r="X67" s="1389"/>
      <c r="Y67" s="1389"/>
      <c r="Z67" s="709"/>
      <c r="AA67" s="709"/>
      <c r="AB67" s="709"/>
      <c r="AC67" s="678"/>
      <c r="AD67" s="709"/>
      <c r="AE67" s="678"/>
      <c r="AF67" s="678"/>
      <c r="AG67" s="678"/>
    </row>
    <row r="68" spans="1:33" s="676" customFormat="1" ht="15" customHeight="1">
      <c r="A68" s="700"/>
      <c r="B68" s="472" t="s">
        <v>280</v>
      </c>
      <c r="C68" s="699"/>
      <c r="D68" s="582"/>
      <c r="E68" s="699"/>
      <c r="F68" s="699"/>
      <c r="G68" s="678"/>
      <c r="H68" s="678"/>
      <c r="I68" s="472" t="s">
        <v>279</v>
      </c>
      <c r="J68" s="678"/>
      <c r="K68" s="678"/>
      <c r="L68" s="678"/>
      <c r="M68" s="678"/>
      <c r="N68" s="849"/>
      <c r="O68" s="696"/>
      <c r="P68" s="696"/>
      <c r="Q68" s="696"/>
      <c r="R68" s="696"/>
      <c r="S68" s="696"/>
      <c r="T68" s="696"/>
      <c r="U68" s="696"/>
      <c r="V68" s="696"/>
      <c r="W68" s="696"/>
      <c r="X68" s="696"/>
      <c r="Y68" s="696"/>
      <c r="Z68" s="696"/>
      <c r="AA68" s="693"/>
      <c r="AB68" s="693"/>
    </row>
    <row r="69" spans="1:33" s="676" customFormat="1" ht="15" customHeight="1">
      <c r="A69" s="702"/>
      <c r="B69" s="1920" t="s">
        <v>6</v>
      </c>
      <c r="C69" s="2253" t="s">
        <v>898</v>
      </c>
      <c r="D69" s="2255"/>
      <c r="E69" s="444"/>
      <c r="F69" s="668"/>
      <c r="G69" s="918"/>
      <c r="H69" s="918"/>
      <c r="I69" s="2425" t="s">
        <v>896</v>
      </c>
      <c r="J69" s="2426"/>
      <c r="K69" s="2427"/>
      <c r="L69" s="316"/>
      <c r="M69" s="678"/>
      <c r="N69" s="759"/>
      <c r="O69" s="695"/>
      <c r="P69" s="695"/>
      <c r="Q69" s="695"/>
      <c r="R69" s="695"/>
      <c r="S69" s="695"/>
      <c r="T69" s="695"/>
      <c r="U69" s="695"/>
      <c r="V69" s="695"/>
      <c r="W69" s="695"/>
      <c r="X69" s="695"/>
      <c r="Y69" s="695"/>
      <c r="Z69" s="695"/>
      <c r="AA69" s="693"/>
      <c r="AB69" s="693"/>
    </row>
    <row r="70" spans="1:33" s="676" customFormat="1" ht="15" customHeight="1">
      <c r="A70" s="702"/>
      <c r="B70" s="2011"/>
      <c r="C70" s="474" t="s">
        <v>680</v>
      </c>
      <c r="D70" s="474" t="s">
        <v>700</v>
      </c>
      <c r="E70" s="444"/>
      <c r="F70" s="668"/>
      <c r="G70" s="918"/>
      <c r="H70" s="918"/>
      <c r="I70" s="445" t="s">
        <v>683</v>
      </c>
      <c r="J70" s="445" t="s">
        <v>701</v>
      </c>
      <c r="K70" s="476" t="s">
        <v>992</v>
      </c>
      <c r="L70" s="316"/>
      <c r="M70" s="678"/>
      <c r="N70" s="849"/>
      <c r="O70" s="1382"/>
      <c r="P70" s="1382"/>
      <c r="Q70" s="1382"/>
      <c r="R70" s="1382"/>
      <c r="S70" s="1382"/>
      <c r="T70" s="1382"/>
      <c r="U70" s="1382"/>
      <c r="V70" s="1382"/>
      <c r="W70" s="1382"/>
      <c r="X70" s="1382"/>
      <c r="Y70" s="1382"/>
      <c r="Z70" s="1382"/>
      <c r="AA70" s="693"/>
      <c r="AB70" s="693"/>
    </row>
    <row r="71" spans="1:33" s="676" customFormat="1" ht="29.25" customHeight="1">
      <c r="A71" s="702"/>
      <c r="B71" s="1921"/>
      <c r="C71" s="1336" t="s">
        <v>145</v>
      </c>
      <c r="D71" s="1410" t="s">
        <v>145</v>
      </c>
      <c r="E71" s="699"/>
      <c r="F71" s="919"/>
      <c r="G71" s="863"/>
      <c r="H71" s="863"/>
      <c r="I71" s="758" t="s">
        <v>145</v>
      </c>
      <c r="J71" s="758" t="s">
        <v>145</v>
      </c>
      <c r="K71" s="758" t="s">
        <v>145</v>
      </c>
      <c r="L71" s="678"/>
      <c r="M71" s="678"/>
      <c r="N71" s="849"/>
      <c r="O71" s="1382"/>
      <c r="P71" s="1382"/>
      <c r="Q71" s="1382"/>
      <c r="R71" s="1382"/>
      <c r="S71" s="1382"/>
      <c r="T71" s="1382"/>
      <c r="U71" s="1382"/>
      <c r="V71" s="1382"/>
      <c r="W71" s="1382"/>
      <c r="X71" s="1382"/>
      <c r="Y71" s="1382"/>
      <c r="Z71" s="1382"/>
      <c r="AA71" s="693"/>
      <c r="AB71" s="693"/>
    </row>
    <row r="72" spans="1:33" s="676" customFormat="1" ht="15" customHeight="1">
      <c r="A72" s="702"/>
      <c r="B72" s="477" t="str">
        <f>IF('Bendras vertinimas'!$B$20="","",'Bendras vertinimas'!$B$20)</f>
        <v>Tiekėjas 1</v>
      </c>
      <c r="C72" s="224"/>
      <c r="D72" s="224"/>
      <c r="E72" s="699"/>
      <c r="F72" s="919"/>
      <c r="G72" s="863"/>
      <c r="H72" s="863"/>
      <c r="I72" s="448" t="e">
        <f>I$65*C72/MAX(C$72:C$91)</f>
        <v>#DIV/0!</v>
      </c>
      <c r="J72" s="448" t="e">
        <f>J$65*D72/MAX(D$72:D$91)</f>
        <v>#DIV/0!</v>
      </c>
      <c r="K72" s="448" t="str">
        <f>IF(OR(SUM($K$65)=0,SUM(C72:D72)=0),"",SUM(I72:J72)*$K$65)</f>
        <v/>
      </c>
      <c r="L72" s="678"/>
      <c r="M72" s="678"/>
      <c r="N72" s="849"/>
      <c r="O72" s="1382"/>
      <c r="P72" s="1382"/>
      <c r="Q72" s="1382"/>
      <c r="R72" s="1382"/>
      <c r="S72" s="1382"/>
      <c r="T72" s="1382"/>
      <c r="U72" s="1382"/>
      <c r="V72" s="1382"/>
      <c r="W72" s="1382"/>
      <c r="X72" s="1382"/>
      <c r="Y72" s="1382"/>
      <c r="Z72" s="1382"/>
      <c r="AA72" s="693"/>
      <c r="AB72" s="693"/>
    </row>
    <row r="73" spans="1:33" s="676" customFormat="1" ht="15" customHeight="1">
      <c r="A73" s="702"/>
      <c r="B73" s="477" t="str">
        <f>IF('Bendras vertinimas'!$B$21="","",'Bendras vertinimas'!$B$21)</f>
        <v>Tiekėjas 2</v>
      </c>
      <c r="C73" s="224"/>
      <c r="D73" s="224"/>
      <c r="E73" s="699"/>
      <c r="F73" s="699"/>
      <c r="G73" s="709"/>
      <c r="H73" s="709"/>
      <c r="I73" s="448" t="e">
        <f t="shared" ref="I73:I91" si="0">I$65*C73/MAX(C$72:C$91)</f>
        <v>#DIV/0!</v>
      </c>
      <c r="J73" s="448" t="e">
        <f t="shared" ref="J73:J91" si="1">J$65*D73/MAX(D$72:D$91)</f>
        <v>#DIV/0!</v>
      </c>
      <c r="K73" s="448" t="str">
        <f t="shared" ref="K73:K91" si="2">IF(OR(SUM($K$65)=0,SUM(C73:D73)=0),"",SUM(I73:J73)*$K$65)</f>
        <v/>
      </c>
      <c r="L73" s="678"/>
      <c r="M73" s="678"/>
      <c r="N73" s="759"/>
      <c r="O73" s="695"/>
      <c r="P73" s="695"/>
      <c r="Q73" s="695"/>
      <c r="R73" s="695"/>
      <c r="S73" s="695"/>
      <c r="T73" s="695"/>
      <c r="U73" s="695"/>
      <c r="V73" s="695"/>
      <c r="W73" s="695"/>
      <c r="X73" s="695"/>
      <c r="Y73" s="695"/>
      <c r="Z73" s="695"/>
      <c r="AA73" s="693"/>
      <c r="AB73" s="693"/>
    </row>
    <row r="74" spans="1:33" s="676" customFormat="1" ht="15" customHeight="1">
      <c r="A74" s="702"/>
      <c r="B74" s="477" t="str">
        <f>IF('Bendras vertinimas'!$B$22="","",'Bendras vertinimas'!$B$22)</f>
        <v>Tiekėjas 3</v>
      </c>
      <c r="C74" s="224"/>
      <c r="D74" s="224"/>
      <c r="E74" s="699"/>
      <c r="F74" s="699"/>
      <c r="G74" s="709"/>
      <c r="H74" s="709"/>
      <c r="I74" s="448" t="e">
        <f t="shared" si="0"/>
        <v>#DIV/0!</v>
      </c>
      <c r="J74" s="448" t="e">
        <f t="shared" si="1"/>
        <v>#DIV/0!</v>
      </c>
      <c r="K74" s="448" t="str">
        <f t="shared" si="2"/>
        <v/>
      </c>
      <c r="L74" s="678"/>
      <c r="M74" s="678"/>
      <c r="N74" s="849"/>
      <c r="O74" s="1382"/>
      <c r="P74" s="1382"/>
      <c r="Q74" s="1382"/>
      <c r="R74" s="1382"/>
      <c r="S74" s="1382"/>
      <c r="T74" s="1382"/>
      <c r="U74" s="1382"/>
      <c r="V74" s="1382"/>
      <c r="W74" s="1382"/>
      <c r="X74" s="1382"/>
      <c r="Y74" s="1382"/>
      <c r="Z74" s="1382"/>
      <c r="AA74" s="693"/>
      <c r="AB74" s="693"/>
    </row>
    <row r="75" spans="1:33" s="676" customFormat="1" ht="15" customHeight="1">
      <c r="A75" s="702"/>
      <c r="B75" s="477" t="str">
        <f>IF('Bendras vertinimas'!$B$23="","",'Bendras vertinimas'!$B$23)</f>
        <v>Tiekėjas 4</v>
      </c>
      <c r="C75" s="224"/>
      <c r="D75" s="224"/>
      <c r="E75" s="699"/>
      <c r="F75" s="699"/>
      <c r="G75" s="709"/>
      <c r="H75" s="709"/>
      <c r="I75" s="448" t="e">
        <f t="shared" si="0"/>
        <v>#DIV/0!</v>
      </c>
      <c r="J75" s="448" t="e">
        <f t="shared" si="1"/>
        <v>#DIV/0!</v>
      </c>
      <c r="K75" s="448" t="str">
        <f t="shared" si="2"/>
        <v/>
      </c>
      <c r="L75" s="678"/>
      <c r="M75" s="678"/>
      <c r="N75" s="849"/>
      <c r="O75" s="1382"/>
      <c r="P75" s="1382"/>
      <c r="Q75" s="1382"/>
      <c r="R75" s="1382"/>
      <c r="S75" s="1382"/>
      <c r="T75" s="1382"/>
      <c r="U75" s="1382"/>
      <c r="V75" s="1382"/>
      <c r="W75" s="1382"/>
      <c r="X75" s="1382"/>
      <c r="Y75" s="1382"/>
      <c r="Z75" s="1382"/>
      <c r="AA75" s="693"/>
      <c r="AB75" s="693"/>
    </row>
    <row r="76" spans="1:33" s="676" customFormat="1" ht="15" customHeight="1">
      <c r="A76" s="702"/>
      <c r="B76" s="477" t="str">
        <f>IF('Bendras vertinimas'!$B$24="","",'Bendras vertinimas'!$B$24)</f>
        <v>Tiekėjas 5</v>
      </c>
      <c r="C76" s="224"/>
      <c r="D76" s="224"/>
      <c r="E76" s="699"/>
      <c r="F76" s="699"/>
      <c r="G76" s="709"/>
      <c r="H76" s="709"/>
      <c r="I76" s="448" t="e">
        <f t="shared" si="0"/>
        <v>#DIV/0!</v>
      </c>
      <c r="J76" s="448" t="e">
        <f t="shared" si="1"/>
        <v>#DIV/0!</v>
      </c>
      <c r="K76" s="448" t="str">
        <f t="shared" si="2"/>
        <v/>
      </c>
      <c r="L76" s="678"/>
      <c r="M76" s="678"/>
      <c r="N76" s="849"/>
      <c r="O76" s="1382"/>
      <c r="P76" s="1382"/>
      <c r="Q76" s="1382"/>
      <c r="R76" s="1382"/>
      <c r="S76" s="1382"/>
      <c r="T76" s="1382"/>
      <c r="U76" s="1382"/>
      <c r="V76" s="1382"/>
      <c r="W76" s="1382"/>
      <c r="X76" s="1382"/>
      <c r="Y76" s="1382"/>
      <c r="Z76" s="1382"/>
      <c r="AA76" s="693"/>
      <c r="AB76" s="693"/>
    </row>
    <row r="77" spans="1:33" s="676" customFormat="1" ht="15" customHeight="1">
      <c r="A77" s="702"/>
      <c r="B77" s="477" t="str">
        <f>IF('Bendras vertinimas'!$B$25="","",'Bendras vertinimas'!$B$25)</f>
        <v>Tiekėjas 6</v>
      </c>
      <c r="C77" s="224"/>
      <c r="D77" s="224"/>
      <c r="E77" s="699"/>
      <c r="F77" s="699"/>
      <c r="G77" s="709"/>
      <c r="H77" s="709"/>
      <c r="I77" s="448" t="e">
        <f t="shared" si="0"/>
        <v>#DIV/0!</v>
      </c>
      <c r="J77" s="448" t="e">
        <f t="shared" si="1"/>
        <v>#DIV/0!</v>
      </c>
      <c r="K77" s="448" t="str">
        <f t="shared" si="2"/>
        <v/>
      </c>
      <c r="L77" s="678"/>
      <c r="M77" s="678"/>
      <c r="N77" s="849"/>
      <c r="O77" s="1382"/>
      <c r="P77" s="1382"/>
      <c r="Q77" s="1382"/>
      <c r="R77" s="1382"/>
      <c r="S77" s="1382"/>
      <c r="T77" s="1382"/>
      <c r="U77" s="1382"/>
      <c r="V77" s="1382"/>
      <c r="W77" s="1382"/>
      <c r="X77" s="1382"/>
      <c r="Y77" s="1382"/>
      <c r="Z77" s="1382"/>
      <c r="AA77" s="693"/>
      <c r="AB77" s="693"/>
    </row>
    <row r="78" spans="1:33" s="676" customFormat="1" ht="15" customHeight="1">
      <c r="A78" s="702"/>
      <c r="B78" s="477" t="str">
        <f>IF('Bendras vertinimas'!$B$26="","",'Bendras vertinimas'!$B$26)</f>
        <v>Tiekėjas 7</v>
      </c>
      <c r="C78" s="224"/>
      <c r="D78" s="224"/>
      <c r="E78" s="699"/>
      <c r="F78" s="699"/>
      <c r="G78" s="709"/>
      <c r="H78" s="709"/>
      <c r="I78" s="448" t="e">
        <f t="shared" si="0"/>
        <v>#DIV/0!</v>
      </c>
      <c r="J78" s="448" t="e">
        <f t="shared" si="1"/>
        <v>#DIV/0!</v>
      </c>
      <c r="K78" s="448" t="str">
        <f t="shared" si="2"/>
        <v/>
      </c>
      <c r="L78" s="678"/>
      <c r="M78" s="678"/>
      <c r="N78" s="759"/>
      <c r="O78" s="695"/>
      <c r="P78" s="695"/>
      <c r="Q78" s="695"/>
      <c r="R78" s="695"/>
      <c r="S78" s="695"/>
      <c r="T78" s="695"/>
      <c r="U78" s="695"/>
      <c r="V78" s="695"/>
      <c r="W78" s="695"/>
      <c r="X78" s="695"/>
      <c r="Y78" s="695"/>
      <c r="Z78" s="695"/>
      <c r="AA78" s="693"/>
      <c r="AB78" s="693"/>
    </row>
    <row r="79" spans="1:33" s="676" customFormat="1" ht="15" customHeight="1">
      <c r="A79" s="702"/>
      <c r="B79" s="477" t="str">
        <f>IF('Bendras vertinimas'!$B$27="","",'Bendras vertinimas'!$B$27)</f>
        <v>Tiekėjas 8</v>
      </c>
      <c r="C79" s="224"/>
      <c r="D79" s="224"/>
      <c r="E79" s="699"/>
      <c r="F79" s="699"/>
      <c r="G79" s="709"/>
      <c r="H79" s="709"/>
      <c r="I79" s="448" t="e">
        <f t="shared" si="0"/>
        <v>#DIV/0!</v>
      </c>
      <c r="J79" s="448" t="e">
        <f t="shared" si="1"/>
        <v>#DIV/0!</v>
      </c>
      <c r="K79" s="448" t="str">
        <f t="shared" si="2"/>
        <v/>
      </c>
      <c r="L79" s="678"/>
      <c r="M79" s="678"/>
      <c r="N79" s="849"/>
      <c r="O79" s="1382"/>
      <c r="P79" s="1382"/>
      <c r="Q79" s="1382"/>
      <c r="R79" s="1382"/>
      <c r="S79" s="1382"/>
      <c r="T79" s="1382"/>
      <c r="U79" s="1382"/>
      <c r="V79" s="1382"/>
      <c r="W79" s="1382"/>
      <c r="X79" s="1382"/>
      <c r="Y79" s="1382"/>
      <c r="Z79" s="1382"/>
      <c r="AA79" s="693"/>
      <c r="AB79" s="693"/>
    </row>
    <row r="80" spans="1:33" s="676" customFormat="1" ht="15" customHeight="1">
      <c r="A80" s="702"/>
      <c r="B80" s="477" t="str">
        <f>IF('Bendras vertinimas'!$B$28="","",'Bendras vertinimas'!$B$28)</f>
        <v>Tiekėjas 9</v>
      </c>
      <c r="C80" s="224"/>
      <c r="D80" s="224"/>
      <c r="E80" s="699"/>
      <c r="F80" s="699"/>
      <c r="G80" s="709"/>
      <c r="H80" s="709"/>
      <c r="I80" s="448" t="e">
        <f t="shared" si="0"/>
        <v>#DIV/0!</v>
      </c>
      <c r="J80" s="448" t="e">
        <f t="shared" si="1"/>
        <v>#DIV/0!</v>
      </c>
      <c r="K80" s="448" t="str">
        <f t="shared" si="2"/>
        <v/>
      </c>
      <c r="L80" s="678"/>
      <c r="M80" s="678"/>
      <c r="N80" s="849"/>
      <c r="O80" s="1382"/>
      <c r="P80" s="1382"/>
      <c r="Q80" s="1382"/>
      <c r="R80" s="1382"/>
      <c r="S80" s="1382"/>
      <c r="T80" s="1382"/>
      <c r="U80" s="1382"/>
      <c r="V80" s="1382"/>
      <c r="W80" s="1382"/>
      <c r="X80" s="1382"/>
      <c r="Y80" s="1382"/>
      <c r="Z80" s="1382"/>
      <c r="AA80" s="693"/>
      <c r="AB80" s="693"/>
    </row>
    <row r="81" spans="1:28" s="676" customFormat="1" ht="15" customHeight="1">
      <c r="A81" s="702"/>
      <c r="B81" s="477" t="str">
        <f>IF('Bendras vertinimas'!$B$29="","",'Bendras vertinimas'!$B$29)</f>
        <v>Tiekėjas 10</v>
      </c>
      <c r="C81" s="224"/>
      <c r="D81" s="224"/>
      <c r="E81" s="699"/>
      <c r="F81" s="699"/>
      <c r="G81" s="709"/>
      <c r="H81" s="709"/>
      <c r="I81" s="448" t="e">
        <f t="shared" si="0"/>
        <v>#DIV/0!</v>
      </c>
      <c r="J81" s="448" t="e">
        <f t="shared" si="1"/>
        <v>#DIV/0!</v>
      </c>
      <c r="K81" s="448" t="str">
        <f t="shared" si="2"/>
        <v/>
      </c>
      <c r="L81" s="678"/>
      <c r="M81" s="678"/>
      <c r="N81" s="849"/>
      <c r="O81" s="1382"/>
      <c r="P81" s="1382"/>
      <c r="Q81" s="1382"/>
      <c r="R81" s="1382"/>
      <c r="S81" s="1382"/>
      <c r="T81" s="1382"/>
      <c r="U81" s="1382"/>
      <c r="V81" s="1382"/>
      <c r="W81" s="1382"/>
      <c r="X81" s="1382"/>
      <c r="Y81" s="1382"/>
      <c r="Z81" s="1382"/>
      <c r="AA81" s="693"/>
      <c r="AB81" s="693"/>
    </row>
    <row r="82" spans="1:28" s="676" customFormat="1" ht="15" customHeight="1">
      <c r="A82" s="702"/>
      <c r="B82" s="477" t="str">
        <f>IF('Bendras vertinimas'!$B$30="","",'Bendras vertinimas'!$B$30)</f>
        <v>Tiekėjas 11</v>
      </c>
      <c r="C82" s="224"/>
      <c r="D82" s="224"/>
      <c r="E82" s="699"/>
      <c r="F82" s="699"/>
      <c r="G82" s="709"/>
      <c r="H82" s="709"/>
      <c r="I82" s="448" t="e">
        <f t="shared" si="0"/>
        <v>#DIV/0!</v>
      </c>
      <c r="J82" s="448" t="e">
        <f t="shared" si="1"/>
        <v>#DIV/0!</v>
      </c>
      <c r="K82" s="448" t="str">
        <f t="shared" si="2"/>
        <v/>
      </c>
      <c r="L82" s="678"/>
      <c r="M82" s="678"/>
      <c r="N82" s="849"/>
      <c r="O82" s="1382"/>
      <c r="P82" s="1382"/>
      <c r="Q82" s="1382"/>
      <c r="R82" s="1382"/>
      <c r="S82" s="1382"/>
      <c r="T82" s="1382"/>
      <c r="U82" s="1382"/>
      <c r="V82" s="1382"/>
      <c r="W82" s="1382"/>
      <c r="X82" s="1382"/>
      <c r="Y82" s="1382"/>
      <c r="Z82" s="1382"/>
      <c r="AA82" s="693"/>
      <c r="AB82" s="693"/>
    </row>
    <row r="83" spans="1:28" s="676" customFormat="1" ht="15" customHeight="1">
      <c r="A83" s="702"/>
      <c r="B83" s="477" t="str">
        <f>IF('Bendras vertinimas'!$B$31="","",'Bendras vertinimas'!$B$31)</f>
        <v>Tiekėjas 12</v>
      </c>
      <c r="C83" s="224"/>
      <c r="D83" s="224"/>
      <c r="E83" s="699"/>
      <c r="F83" s="699"/>
      <c r="G83" s="709"/>
      <c r="H83" s="709"/>
      <c r="I83" s="448" t="e">
        <f t="shared" si="0"/>
        <v>#DIV/0!</v>
      </c>
      <c r="J83" s="448" t="e">
        <f t="shared" si="1"/>
        <v>#DIV/0!</v>
      </c>
      <c r="K83" s="448" t="str">
        <f t="shared" si="2"/>
        <v/>
      </c>
      <c r="L83" s="678"/>
      <c r="M83" s="678"/>
      <c r="N83" s="849"/>
      <c r="O83" s="1382"/>
      <c r="P83" s="1382"/>
      <c r="Q83" s="1382"/>
      <c r="R83" s="1382"/>
      <c r="S83" s="1382"/>
      <c r="T83" s="1382"/>
      <c r="U83" s="1382"/>
      <c r="V83" s="1382"/>
      <c r="W83" s="1382"/>
      <c r="X83" s="1382"/>
      <c r="Y83" s="1382"/>
      <c r="Z83" s="1382"/>
      <c r="AA83" s="693"/>
      <c r="AB83" s="693"/>
    </row>
    <row r="84" spans="1:28" s="676" customFormat="1" ht="15" customHeight="1">
      <c r="A84" s="702"/>
      <c r="B84" s="477" t="str">
        <f>IF('Bendras vertinimas'!$B$32="","",'Bendras vertinimas'!$B$32)</f>
        <v>Tiekėjas 13</v>
      </c>
      <c r="C84" s="224"/>
      <c r="D84" s="224"/>
      <c r="E84" s="699"/>
      <c r="F84" s="699"/>
      <c r="G84" s="709"/>
      <c r="H84" s="709"/>
      <c r="I84" s="448" t="e">
        <f t="shared" si="0"/>
        <v>#DIV/0!</v>
      </c>
      <c r="J84" s="448" t="e">
        <f t="shared" si="1"/>
        <v>#DIV/0!</v>
      </c>
      <c r="K84" s="448" t="str">
        <f t="shared" si="2"/>
        <v/>
      </c>
      <c r="L84" s="678"/>
      <c r="M84" s="678"/>
      <c r="N84" s="849"/>
      <c r="O84" s="1382"/>
      <c r="P84" s="1382"/>
      <c r="Q84" s="1382"/>
      <c r="R84" s="1382"/>
      <c r="S84" s="1382"/>
      <c r="T84" s="1382"/>
      <c r="U84" s="1382"/>
      <c r="V84" s="1382"/>
      <c r="W84" s="1382"/>
      <c r="X84" s="1382"/>
      <c r="Y84" s="1382"/>
      <c r="Z84" s="1382"/>
      <c r="AA84" s="693"/>
      <c r="AB84" s="693"/>
    </row>
    <row r="85" spans="1:28" s="676" customFormat="1" ht="15" customHeight="1">
      <c r="A85" s="702"/>
      <c r="B85" s="477" t="str">
        <f>IF('Bendras vertinimas'!$B$33="","",'Bendras vertinimas'!$B$33)</f>
        <v>Tiekėjas 14</v>
      </c>
      <c r="C85" s="224"/>
      <c r="D85" s="224"/>
      <c r="E85" s="699"/>
      <c r="F85" s="699"/>
      <c r="G85" s="709"/>
      <c r="H85" s="709"/>
      <c r="I85" s="448" t="e">
        <f t="shared" si="0"/>
        <v>#DIV/0!</v>
      </c>
      <c r="J85" s="448" t="e">
        <f t="shared" si="1"/>
        <v>#DIV/0!</v>
      </c>
      <c r="K85" s="448" t="str">
        <f t="shared" si="2"/>
        <v/>
      </c>
      <c r="L85" s="678"/>
      <c r="M85" s="678"/>
      <c r="N85" s="849"/>
      <c r="O85" s="1382"/>
      <c r="P85" s="1382"/>
      <c r="Q85" s="1382"/>
      <c r="R85" s="1382"/>
      <c r="S85" s="1382"/>
      <c r="T85" s="1382"/>
      <c r="U85" s="1382"/>
      <c r="V85" s="1382"/>
      <c r="W85" s="1382"/>
      <c r="X85" s="1382"/>
      <c r="Y85" s="1382"/>
      <c r="Z85" s="1382"/>
      <c r="AA85" s="693"/>
      <c r="AB85" s="693"/>
    </row>
    <row r="86" spans="1:28" s="676" customFormat="1" ht="15" customHeight="1">
      <c r="A86" s="702"/>
      <c r="B86" s="477" t="str">
        <f>IF('Bendras vertinimas'!$B$34="","",'Bendras vertinimas'!$B$34)</f>
        <v>Tiekėjas 15</v>
      </c>
      <c r="C86" s="224"/>
      <c r="D86" s="224"/>
      <c r="E86" s="699"/>
      <c r="F86" s="699"/>
      <c r="G86" s="709"/>
      <c r="H86" s="709"/>
      <c r="I86" s="448" t="e">
        <f t="shared" si="0"/>
        <v>#DIV/0!</v>
      </c>
      <c r="J86" s="448" t="e">
        <f t="shared" si="1"/>
        <v>#DIV/0!</v>
      </c>
      <c r="K86" s="448" t="str">
        <f t="shared" si="2"/>
        <v/>
      </c>
      <c r="L86" s="678"/>
      <c r="M86" s="678"/>
      <c r="N86" s="849"/>
      <c r="O86" s="1382"/>
      <c r="P86" s="1382"/>
      <c r="Q86" s="1382"/>
      <c r="R86" s="1382"/>
      <c r="S86" s="1382"/>
      <c r="T86" s="1382"/>
      <c r="U86" s="1382"/>
      <c r="V86" s="1382"/>
      <c r="W86" s="1382"/>
      <c r="X86" s="1382"/>
      <c r="Y86" s="1382"/>
      <c r="Z86" s="1382"/>
      <c r="AA86" s="693"/>
      <c r="AB86" s="693"/>
    </row>
    <row r="87" spans="1:28" s="676" customFormat="1" ht="15" customHeight="1">
      <c r="A87" s="702"/>
      <c r="B87" s="477" t="str">
        <f>IF('Bendras vertinimas'!$B$35="","",'Bendras vertinimas'!$B$35)</f>
        <v>Tiekėjas 16</v>
      </c>
      <c r="C87" s="224"/>
      <c r="D87" s="224"/>
      <c r="E87" s="699"/>
      <c r="F87" s="699"/>
      <c r="G87" s="709"/>
      <c r="H87" s="709"/>
      <c r="I87" s="448" t="e">
        <f t="shared" si="0"/>
        <v>#DIV/0!</v>
      </c>
      <c r="J87" s="448" t="e">
        <f t="shared" si="1"/>
        <v>#DIV/0!</v>
      </c>
      <c r="K87" s="448" t="str">
        <f t="shared" si="2"/>
        <v/>
      </c>
      <c r="L87" s="678"/>
      <c r="M87" s="678"/>
      <c r="N87" s="849"/>
      <c r="O87" s="1382"/>
      <c r="P87" s="1382"/>
      <c r="Q87" s="1382"/>
      <c r="R87" s="1382"/>
      <c r="S87" s="1382"/>
      <c r="T87" s="1382"/>
      <c r="U87" s="1382"/>
      <c r="V87" s="1382"/>
      <c r="W87" s="1382"/>
      <c r="X87" s="1382"/>
      <c r="Y87" s="1382"/>
      <c r="Z87" s="1382"/>
      <c r="AA87" s="693"/>
      <c r="AB87" s="693"/>
    </row>
    <row r="88" spans="1:28" s="676" customFormat="1" ht="15" customHeight="1">
      <c r="A88" s="702"/>
      <c r="B88" s="477" t="str">
        <f>IF('Bendras vertinimas'!$B$36="","",'Bendras vertinimas'!$B$36)</f>
        <v>Tiekėjas 17</v>
      </c>
      <c r="C88" s="224"/>
      <c r="D88" s="224"/>
      <c r="E88" s="699"/>
      <c r="F88" s="699"/>
      <c r="G88" s="709"/>
      <c r="H88" s="709"/>
      <c r="I88" s="448" t="e">
        <f t="shared" si="0"/>
        <v>#DIV/0!</v>
      </c>
      <c r="J88" s="448" t="e">
        <f t="shared" si="1"/>
        <v>#DIV/0!</v>
      </c>
      <c r="K88" s="448" t="str">
        <f t="shared" si="2"/>
        <v/>
      </c>
      <c r="L88" s="678"/>
      <c r="M88" s="678"/>
      <c r="N88" s="849"/>
      <c r="O88" s="1382"/>
      <c r="P88" s="1382"/>
      <c r="Q88" s="1382"/>
      <c r="R88" s="1382"/>
      <c r="S88" s="1382"/>
      <c r="T88" s="1382"/>
      <c r="U88" s="1382"/>
      <c r="V88" s="1382"/>
      <c r="W88" s="1382"/>
      <c r="X88" s="1382"/>
      <c r="Y88" s="1382"/>
      <c r="Z88" s="1382"/>
      <c r="AA88" s="693"/>
      <c r="AB88" s="693"/>
    </row>
    <row r="89" spans="1:28" s="676" customFormat="1" ht="15" customHeight="1">
      <c r="A89" s="702"/>
      <c r="B89" s="477" t="str">
        <f>IF('Bendras vertinimas'!$B$37="","",'Bendras vertinimas'!$B$37)</f>
        <v>Tiekėjas 18</v>
      </c>
      <c r="C89" s="224"/>
      <c r="D89" s="224"/>
      <c r="E89" s="699"/>
      <c r="F89" s="699"/>
      <c r="G89" s="709"/>
      <c r="H89" s="709"/>
      <c r="I89" s="448" t="e">
        <f t="shared" si="0"/>
        <v>#DIV/0!</v>
      </c>
      <c r="J89" s="448" t="e">
        <f t="shared" si="1"/>
        <v>#DIV/0!</v>
      </c>
      <c r="K89" s="448" t="str">
        <f t="shared" si="2"/>
        <v/>
      </c>
      <c r="L89" s="678"/>
      <c r="M89" s="678"/>
      <c r="N89" s="849"/>
      <c r="O89" s="1382"/>
      <c r="P89" s="1382"/>
      <c r="Q89" s="1382"/>
      <c r="R89" s="1382"/>
      <c r="S89" s="1382"/>
      <c r="T89" s="1382"/>
      <c r="U89" s="1382"/>
      <c r="V89" s="1382"/>
      <c r="W89" s="1382"/>
      <c r="X89" s="1382"/>
      <c r="Y89" s="1382"/>
      <c r="Z89" s="1382"/>
      <c r="AA89" s="693"/>
      <c r="AB89" s="693"/>
    </row>
    <row r="90" spans="1:28" s="676" customFormat="1" ht="15" customHeight="1">
      <c r="A90" s="702"/>
      <c r="B90" s="477" t="str">
        <f>IF('Bendras vertinimas'!$B$38="","",'Bendras vertinimas'!$B$38)</f>
        <v>Tiekėjas 19</v>
      </c>
      <c r="C90" s="224"/>
      <c r="D90" s="224"/>
      <c r="E90" s="699"/>
      <c r="F90" s="699"/>
      <c r="G90" s="709"/>
      <c r="H90" s="709"/>
      <c r="I90" s="448" t="e">
        <f t="shared" si="0"/>
        <v>#DIV/0!</v>
      </c>
      <c r="J90" s="448" t="e">
        <f t="shared" si="1"/>
        <v>#DIV/0!</v>
      </c>
      <c r="K90" s="448" t="str">
        <f t="shared" si="2"/>
        <v/>
      </c>
      <c r="L90" s="678"/>
      <c r="M90" s="678"/>
      <c r="N90" s="849"/>
      <c r="O90" s="1382"/>
      <c r="P90" s="1382"/>
      <c r="Q90" s="1382"/>
      <c r="R90" s="1382"/>
      <c r="S90" s="1382"/>
      <c r="T90" s="1382"/>
      <c r="U90" s="1382"/>
      <c r="V90" s="1382"/>
      <c r="W90" s="1382"/>
      <c r="X90" s="1382"/>
      <c r="Y90" s="1382"/>
      <c r="Z90" s="1382"/>
      <c r="AA90" s="693"/>
      <c r="AB90" s="693"/>
    </row>
    <row r="91" spans="1:28" s="676" customFormat="1" ht="15" customHeight="1">
      <c r="A91" s="702"/>
      <c r="B91" s="477" t="str">
        <f>IF('Bendras vertinimas'!$B$39="","",'Bendras vertinimas'!$B$39)</f>
        <v>Tiekėjas 20</v>
      </c>
      <c r="C91" s="224"/>
      <c r="D91" s="224"/>
      <c r="E91" s="699"/>
      <c r="F91" s="699"/>
      <c r="G91" s="709"/>
      <c r="H91" s="709"/>
      <c r="I91" s="448" t="e">
        <f t="shared" si="0"/>
        <v>#DIV/0!</v>
      </c>
      <c r="J91" s="448" t="e">
        <f t="shared" si="1"/>
        <v>#DIV/0!</v>
      </c>
      <c r="K91" s="448" t="str">
        <f t="shared" si="2"/>
        <v/>
      </c>
      <c r="L91" s="678"/>
      <c r="M91" s="678"/>
      <c r="N91" s="849"/>
      <c r="O91" s="1382"/>
      <c r="P91" s="1382"/>
      <c r="Q91" s="1382"/>
      <c r="R91" s="1382"/>
      <c r="S91" s="1382"/>
      <c r="T91" s="1382"/>
      <c r="U91" s="1382"/>
      <c r="V91" s="1382"/>
      <c r="W91" s="1382"/>
      <c r="X91" s="1382"/>
      <c r="Y91" s="1382"/>
      <c r="Z91" s="1382"/>
      <c r="AA91" s="693"/>
      <c r="AB91" s="693"/>
    </row>
    <row r="92" spans="1:28" s="676" customFormat="1" ht="9.9499999999999993" customHeight="1">
      <c r="A92" s="702"/>
      <c r="B92" s="820"/>
      <c r="C92" s="709"/>
      <c r="D92" s="709"/>
      <c r="E92" s="699"/>
      <c r="F92" s="699"/>
      <c r="G92" s="709"/>
      <c r="H92" s="709"/>
      <c r="I92" s="709"/>
      <c r="J92" s="709"/>
      <c r="K92" s="709"/>
      <c r="L92" s="709"/>
      <c r="M92" s="709"/>
      <c r="N92" s="849"/>
      <c r="O92" s="1382"/>
      <c r="P92" s="1382"/>
      <c r="Q92" s="1382"/>
      <c r="R92" s="1382"/>
      <c r="S92" s="1382"/>
      <c r="T92" s="1382"/>
      <c r="U92" s="1382"/>
      <c r="V92" s="1382"/>
      <c r="W92" s="1382"/>
      <c r="X92" s="1382"/>
      <c r="Y92" s="1382"/>
      <c r="Z92" s="1382"/>
      <c r="AA92" s="693"/>
      <c r="AB92" s="693"/>
    </row>
    <row r="93" spans="1:28" ht="5.0999999999999996" customHeight="1">
      <c r="A93" s="889"/>
      <c r="B93" s="889"/>
      <c r="C93" s="889"/>
      <c r="D93" s="891"/>
      <c r="E93" s="889"/>
      <c r="F93" s="889"/>
      <c r="G93" s="889"/>
      <c r="H93" s="889"/>
      <c r="I93" s="889"/>
      <c r="J93" s="889"/>
      <c r="K93" s="889"/>
      <c r="L93" s="889"/>
      <c r="M93" s="889"/>
      <c r="N93" s="889"/>
    </row>
    <row r="94" spans="1:28">
      <c r="D94" s="920"/>
      <c r="F94" s="893"/>
      <c r="L94" s="142"/>
      <c r="M94" s="158" t="s">
        <v>631</v>
      </c>
    </row>
    <row r="95" spans="1:28">
      <c r="D95" s="920"/>
      <c r="F95" s="893"/>
    </row>
    <row r="98" spans="3:12" hidden="1">
      <c r="I98" s="859">
        <f>IF(V26=0,L26,0)</f>
        <v>0</v>
      </c>
      <c r="J98" s="859">
        <f>IF(V29=0,L29,0)</f>
        <v>0</v>
      </c>
      <c r="K98" s="860" t="s">
        <v>123</v>
      </c>
      <c r="L98" s="676"/>
    </row>
    <row r="99" spans="3:12" hidden="1">
      <c r="I99" s="860">
        <f>IF(I98=0,0,MAX($H99:H99)+1)</f>
        <v>0</v>
      </c>
      <c r="J99" s="860">
        <f>IF(J98=0,0,MAX($H99:I99)+1)</f>
        <v>0</v>
      </c>
      <c r="K99" s="860" t="s">
        <v>394</v>
      </c>
      <c r="L99" s="860"/>
    </row>
    <row r="100" spans="3:12" hidden="1">
      <c r="I100" s="860">
        <f>IFERROR(IF(I98=0,0,I98/SUM($I98:$J98)),"")</f>
        <v>0</v>
      </c>
      <c r="J100" s="860">
        <f>IFERROR(IF(J98=0,0,J98/SUM($I98:$J98)),"")</f>
        <v>0</v>
      </c>
      <c r="K100" s="860" t="s">
        <v>395</v>
      </c>
      <c r="L100" s="860"/>
    </row>
    <row r="101" spans="3:12" hidden="1">
      <c r="I101" s="860">
        <f>ROUND(I100,$L101)</f>
        <v>0</v>
      </c>
      <c r="J101" s="860">
        <f>ROUND(J100,$L101)</f>
        <v>0</v>
      </c>
      <c r="K101" s="860" t="s">
        <v>396</v>
      </c>
      <c r="L101" s="860">
        <v>3</v>
      </c>
    </row>
    <row r="102" spans="3:12" hidden="1">
      <c r="I102" s="860">
        <f>IF(I99=MAX($I99:$J99),0,1)</f>
        <v>0</v>
      </c>
      <c r="J102" s="860">
        <f>IF(J99=MAX($I99:$J99),0,1)</f>
        <v>0</v>
      </c>
      <c r="K102" s="860"/>
      <c r="L102" s="860"/>
    </row>
    <row r="103" spans="3:12" hidden="1">
      <c r="I103" s="860">
        <f>IF(I102=0,1-SUMIFS($I101:$J101,$I102:$J102,1),I101)</f>
        <v>1</v>
      </c>
      <c r="J103" s="860">
        <f>IF(J102=0,1-SUMIFS($I101:$J101,$I102:$J102,1),J101)</f>
        <v>1</v>
      </c>
      <c r="K103" s="860" t="s">
        <v>397</v>
      </c>
      <c r="L103" s="860">
        <f>SUM(F103:J103)</f>
        <v>2</v>
      </c>
    </row>
    <row r="104" spans="3:12" hidden="1"/>
    <row r="105" spans="3:12" hidden="1">
      <c r="C105" s="915">
        <f>I105</f>
        <v>1</v>
      </c>
      <c r="D105" s="915">
        <f>J105</f>
        <v>1</v>
      </c>
      <c r="I105" s="859">
        <f>IF(U26=FALSE,1,0)</f>
        <v>1</v>
      </c>
      <c r="J105" s="859">
        <f>IF(U29=FALSE,1,0)</f>
        <v>1</v>
      </c>
    </row>
    <row r="106" spans="3:12">
      <c r="I106" s="861"/>
    </row>
    <row r="107" spans="3:12">
      <c r="I107" s="861"/>
    </row>
    <row r="108" spans="3:12">
      <c r="I108" s="893"/>
    </row>
    <row r="109" spans="3:12">
      <c r="I109" s="861"/>
    </row>
    <row r="110" spans="3:12">
      <c r="I110" s="861"/>
    </row>
    <row r="111" spans="3:12">
      <c r="I111" s="861"/>
    </row>
    <row r="112" spans="3:12">
      <c r="I112" s="861"/>
    </row>
    <row r="113" spans="9:9">
      <c r="I113" s="861"/>
    </row>
    <row r="114" spans="9:9">
      <c r="I114" s="861"/>
    </row>
    <row r="115" spans="9:9">
      <c r="I115" s="861"/>
    </row>
    <row r="116" spans="9:9">
      <c r="I116" s="861"/>
    </row>
  </sheetData>
  <sheetProtection algorithmName="SHA-512" hashValue="VxwqTES/mICpsp+jwCv7AeD3qE0pp8GPAN9hvLMvn4rBdl44E8WgReTR5rtApj85JHFSzSXmp8yoC4jbaa1Atg==" saltValue="H+6nTvRQtqS+6PoAJr9QkQ==" spinCount="100000" sheet="1" objects="1" scenarios="1"/>
  <customSheetViews>
    <customSheetView guid="{AE7FCA23-A141-42BB-B68F-DD99A7DC8BEA}" showGridLines="0" hiddenRows="1" hiddenColumns="1" topLeftCell="A28">
      <selection activeCell="C18" sqref="C18:L18"/>
      <pageMargins left="0.7" right="0.7" top="0.75" bottom="0.75" header="0.3" footer="0.3"/>
      <pageSetup paperSize="9" orientation="portrait" r:id="rId1"/>
    </customSheetView>
    <customSheetView guid="{A2242E59-B958-429D-B3CE-85E415A7ABA5}" showGridLines="0" hiddenRows="1" hiddenColumns="1" topLeftCell="A81">
      <selection activeCell="Y35" sqref="Y35"/>
      <pageMargins left="0.7" right="0.7" top="0.75" bottom="0.75" header="0.3" footer="0.3"/>
      <pageSetup paperSize="9" orientation="portrait" r:id="rId2"/>
    </customSheetView>
  </customSheetViews>
  <mergeCells count="33">
    <mergeCell ref="B12:E12"/>
    <mergeCell ref="A1:N1"/>
    <mergeCell ref="A10:N10"/>
    <mergeCell ref="B20:G22"/>
    <mergeCell ref="A7:N7"/>
    <mergeCell ref="A8:N8"/>
    <mergeCell ref="C17:L17"/>
    <mergeCell ref="C18:L18"/>
    <mergeCell ref="C69:D69"/>
    <mergeCell ref="I69:K69"/>
    <mergeCell ref="B59:M59"/>
    <mergeCell ref="A54:N54"/>
    <mergeCell ref="B69:B71"/>
    <mergeCell ref="B62:M62"/>
    <mergeCell ref="B29:B31"/>
    <mergeCell ref="C29:J30"/>
    <mergeCell ref="K29:K31"/>
    <mergeCell ref="L29:L31"/>
    <mergeCell ref="C31:J31"/>
    <mergeCell ref="B33:M34"/>
    <mergeCell ref="C35:M36"/>
    <mergeCell ref="C38:M41"/>
    <mergeCell ref="B42:M42"/>
    <mergeCell ref="C43:M46"/>
    <mergeCell ref="B23:G23"/>
    <mergeCell ref="C16:L16"/>
    <mergeCell ref="B14:M14"/>
    <mergeCell ref="B25:J25"/>
    <mergeCell ref="B26:B28"/>
    <mergeCell ref="C26:J27"/>
    <mergeCell ref="K26:K28"/>
    <mergeCell ref="L26:L28"/>
    <mergeCell ref="C28:J28"/>
  </mergeCells>
  <conditionalFormatting sqref="B26:L31">
    <cfRule type="expression" dxfId="52" priority="3">
      <formula>$V26=1</formula>
    </cfRule>
  </conditionalFormatting>
  <conditionalFormatting sqref="C70:D91 I70:J91">
    <cfRule type="expression" dxfId="51" priority="2">
      <formula>C$105=1</formula>
    </cfRule>
  </conditionalFormatting>
  <conditionalFormatting sqref="I64:J65">
    <cfRule type="expression" dxfId="50" priority="1">
      <formula>I$105=1</formula>
    </cfRule>
  </conditionalFormatting>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6745" r:id="rId6" name="Check Box 9">
              <controlPr locked="0" defaultSize="0" autoFill="0" autoLine="0" autoPict="0">
                <anchor moveWithCells="1">
                  <from>
                    <xdr:col>10</xdr:col>
                    <xdr:colOff>190500</xdr:colOff>
                    <xdr:row>26</xdr:row>
                    <xdr:rowOff>76200</xdr:rowOff>
                  </from>
                  <to>
                    <xdr:col>10</xdr:col>
                    <xdr:colOff>466725</xdr:colOff>
                    <xdr:row>26</xdr:row>
                    <xdr:rowOff>304800</xdr:rowOff>
                  </to>
                </anchor>
              </controlPr>
            </control>
          </mc:Choice>
        </mc:AlternateContent>
        <mc:AlternateContent xmlns:mc="http://schemas.openxmlformats.org/markup-compatibility/2006">
          <mc:Choice Requires="x14">
            <control shapeId="116746" r:id="rId7" name="Check Box 10">
              <controlPr locked="0" defaultSize="0" autoFill="0" autoLine="0" autoPict="0">
                <anchor moveWithCells="1">
                  <from>
                    <xdr:col>10</xdr:col>
                    <xdr:colOff>190500</xdr:colOff>
                    <xdr:row>29</xdr:row>
                    <xdr:rowOff>104775</xdr:rowOff>
                  </from>
                  <to>
                    <xdr:col>10</xdr:col>
                    <xdr:colOff>466725</xdr:colOff>
                    <xdr:row>29</xdr:row>
                    <xdr:rowOff>333375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D220"/>
  <sheetViews>
    <sheetView showGridLines="0" showRowColHeaders="0" zoomScaleNormal="100" workbookViewId="0">
      <selection activeCell="L106" sqref="L106"/>
    </sheetView>
  </sheetViews>
  <sheetFormatPr defaultRowHeight="15"/>
  <cols>
    <col min="1" max="1" width="4.42578125" style="866" customWidth="1"/>
    <col min="2" max="2" width="19.5703125" style="866" customWidth="1"/>
    <col min="3" max="3" width="7.140625" style="866" customWidth="1"/>
    <col min="4" max="4" width="7.7109375" style="892" customWidth="1"/>
    <col min="5" max="5" width="7.28515625" style="866" customWidth="1"/>
    <col min="6" max="6" width="8" style="866" customWidth="1"/>
    <col min="7" max="14" width="9.140625" style="866"/>
    <col min="15" max="15" width="0.85546875" style="866" customWidth="1"/>
    <col min="16" max="20" width="9.140625" style="866"/>
    <col min="21" max="21" width="9.140625" style="922" hidden="1" customWidth="1"/>
    <col min="22" max="22" width="9.140625" style="952" hidden="1" customWidth="1"/>
    <col min="23" max="26" width="0" style="866" hidden="1" customWidth="1"/>
    <col min="27" max="28" width="0" style="923" hidden="1" customWidth="1"/>
    <col min="29" max="30" width="0" style="866" hidden="1" customWidth="1"/>
    <col min="31" max="16384" width="9.140625" style="866"/>
  </cols>
  <sheetData>
    <row r="1" spans="1:1006" s="826" customFormat="1" ht="30" customHeight="1">
      <c r="A1" s="1895" t="s">
        <v>735</v>
      </c>
      <c r="B1" s="1895"/>
      <c r="C1" s="1895"/>
      <c r="D1" s="1895"/>
      <c r="E1" s="1895"/>
      <c r="F1" s="1895"/>
      <c r="G1" s="1895"/>
      <c r="H1" s="1895"/>
      <c r="I1" s="1895"/>
      <c r="J1" s="1895"/>
      <c r="K1" s="1895"/>
      <c r="L1" s="1895"/>
      <c r="M1" s="1895"/>
      <c r="N1" s="1895"/>
      <c r="O1" s="1895"/>
      <c r="P1" s="11"/>
      <c r="Q1" s="11"/>
      <c r="R1" s="11"/>
      <c r="S1" s="11"/>
      <c r="T1" s="11"/>
      <c r="U1" s="71"/>
      <c r="V1" s="11"/>
      <c r="W1" s="11"/>
      <c r="X1" s="11"/>
      <c r="Y1" s="11"/>
      <c r="Z1" s="11"/>
      <c r="AA1" s="72"/>
      <c r="AB1" s="72"/>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677"/>
      <c r="B2" s="677"/>
      <c r="C2" s="894"/>
      <c r="D2" s="253"/>
      <c r="E2" s="253"/>
      <c r="F2" s="253"/>
      <c r="G2" s="253"/>
      <c r="H2" s="253"/>
      <c r="I2" s="253"/>
      <c r="J2" s="253"/>
      <c r="K2" s="11"/>
      <c r="L2" s="11"/>
      <c r="M2" s="11"/>
      <c r="N2" s="11"/>
      <c r="O2" s="11"/>
      <c r="P2" s="11"/>
      <c r="Q2" s="11"/>
      <c r="R2" s="11"/>
      <c r="S2" s="11"/>
      <c r="T2" s="11"/>
      <c r="U2" s="71"/>
      <c r="V2" s="11"/>
      <c r="W2" s="11"/>
      <c r="X2" s="11"/>
      <c r="Y2" s="11"/>
      <c r="Z2" s="11"/>
      <c r="AA2" s="72"/>
      <c r="AB2" s="72"/>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316"/>
      <c r="B3" s="408" t="s">
        <v>214</v>
      </c>
      <c r="C3" s="894"/>
      <c r="D3" s="10"/>
      <c r="E3" s="11"/>
      <c r="F3" s="11"/>
      <c r="G3" s="11"/>
      <c r="H3" s="11"/>
      <c r="I3" s="11"/>
      <c r="J3" s="11"/>
      <c r="K3" s="11"/>
      <c r="L3" s="11"/>
      <c r="M3" s="11"/>
      <c r="N3" s="11"/>
      <c r="O3" s="11"/>
      <c r="P3" s="11"/>
      <c r="Q3" s="11"/>
      <c r="R3" s="11"/>
      <c r="S3" s="11"/>
      <c r="T3" s="11"/>
      <c r="U3" s="71"/>
      <c r="V3" s="11"/>
      <c r="W3" s="11"/>
      <c r="X3" s="11"/>
      <c r="Y3" s="11"/>
      <c r="Z3" s="11"/>
      <c r="AA3" s="72"/>
      <c r="AB3" s="72"/>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C4" s="678"/>
      <c r="D4" s="454"/>
      <c r="E4" s="454"/>
      <c r="F4" s="454"/>
      <c r="G4" s="454"/>
      <c r="H4" s="454"/>
      <c r="I4" s="454"/>
      <c r="J4" s="454"/>
      <c r="K4" s="454"/>
      <c r="L4" s="678"/>
      <c r="M4" s="678"/>
      <c r="U4" s="481"/>
      <c r="V4" s="832"/>
      <c r="AA4" s="607"/>
      <c r="AB4" s="607"/>
    </row>
    <row r="5" spans="1:1006" s="676" customFormat="1">
      <c r="A5" s="316"/>
      <c r="B5" s="408" t="s">
        <v>294</v>
      </c>
      <c r="C5" s="678"/>
      <c r="D5" s="454"/>
      <c r="E5" s="454"/>
      <c r="F5" s="454"/>
      <c r="G5" s="454"/>
      <c r="H5" s="454"/>
      <c r="I5" s="454"/>
      <c r="J5" s="454"/>
      <c r="K5" s="454"/>
      <c r="L5" s="678"/>
      <c r="M5" s="678"/>
      <c r="U5" s="481"/>
      <c r="V5" s="832"/>
      <c r="AA5" s="607"/>
      <c r="AB5" s="607"/>
    </row>
    <row r="6" spans="1:1006" s="676" customFormat="1" ht="5.0999999999999996" customHeight="1">
      <c r="A6" s="677"/>
      <c r="B6" s="677"/>
      <c r="C6" s="678"/>
      <c r="D6" s="549"/>
      <c r="E6" s="549"/>
      <c r="F6" s="549"/>
      <c r="G6" s="549"/>
      <c r="H6" s="549"/>
      <c r="I6" s="549"/>
      <c r="J6" s="549"/>
      <c r="K6" s="549"/>
      <c r="L6" s="678"/>
      <c r="M6" s="678"/>
      <c r="U6" s="481"/>
      <c r="V6" s="832"/>
      <c r="AA6" s="607"/>
      <c r="AB6" s="607"/>
    </row>
    <row r="7" spans="1:1006" s="826" customFormat="1" ht="31.5" customHeight="1">
      <c r="A7" s="2127" t="s">
        <v>1190</v>
      </c>
      <c r="B7" s="2127"/>
      <c r="C7" s="2127"/>
      <c r="D7" s="2127"/>
      <c r="E7" s="2127"/>
      <c r="F7" s="2127"/>
      <c r="G7" s="2127"/>
      <c r="H7" s="2127"/>
      <c r="I7" s="2127"/>
      <c r="J7" s="2127"/>
      <c r="K7" s="2127"/>
      <c r="L7" s="2127"/>
      <c r="M7" s="2127"/>
      <c r="N7" s="2127"/>
      <c r="O7" s="2127"/>
      <c r="P7" s="11"/>
      <c r="Q7" s="11"/>
      <c r="R7" s="11"/>
      <c r="S7" s="11"/>
      <c r="T7" s="11"/>
      <c r="U7" s="71"/>
      <c r="V7" s="11"/>
      <c r="W7" s="11"/>
      <c r="X7" s="11"/>
      <c r="Y7" s="11"/>
      <c r="Z7" s="11"/>
      <c r="AA7" s="72"/>
      <c r="AB7" s="72"/>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586" t="s">
        <v>331</v>
      </c>
      <c r="B8" s="725"/>
      <c r="C8" s="725"/>
      <c r="D8" s="725"/>
      <c r="E8" s="725"/>
      <c r="F8" s="725"/>
      <c r="G8" s="725"/>
      <c r="H8" s="725"/>
      <c r="I8" s="725"/>
      <c r="J8" s="725"/>
      <c r="K8" s="725"/>
      <c r="L8" s="725"/>
      <c r="M8" s="725"/>
      <c r="N8" s="255"/>
      <c r="O8" s="255"/>
      <c r="P8" s="66"/>
      <c r="Q8" s="66"/>
      <c r="R8" s="66"/>
      <c r="S8" s="66"/>
      <c r="T8" s="66"/>
      <c r="U8" s="481"/>
      <c r="V8" s="832"/>
      <c r="AA8" s="607"/>
      <c r="AB8" s="607"/>
    </row>
    <row r="9" spans="1:1006" s="676" customFormat="1" ht="9.9499999999999993" customHeight="1">
      <c r="A9" s="410"/>
      <c r="B9" s="410"/>
      <c r="C9" s="410"/>
      <c r="D9" s="410"/>
      <c r="E9" s="410"/>
      <c r="F9" s="410"/>
      <c r="G9" s="410"/>
      <c r="H9" s="410"/>
      <c r="I9" s="410"/>
      <c r="J9" s="410"/>
      <c r="K9" s="410"/>
      <c r="L9" s="410"/>
      <c r="M9" s="410"/>
      <c r="N9" s="67"/>
      <c r="O9" s="67"/>
      <c r="P9" s="67"/>
      <c r="Q9" s="67"/>
      <c r="R9" s="67"/>
      <c r="S9" s="67"/>
      <c r="T9" s="67"/>
      <c r="U9" s="481"/>
      <c r="V9" s="832"/>
      <c r="AA9" s="607"/>
      <c r="AB9" s="607"/>
    </row>
    <row r="10" spans="1:1006" s="676" customFormat="1" ht="20.100000000000001" customHeight="1">
      <c r="A10" s="1898" t="s">
        <v>1175</v>
      </c>
      <c r="B10" s="1898"/>
      <c r="C10" s="1898"/>
      <c r="D10" s="1898"/>
      <c r="E10" s="1898"/>
      <c r="F10" s="1898"/>
      <c r="G10" s="1898"/>
      <c r="H10" s="1898"/>
      <c r="I10" s="1898"/>
      <c r="J10" s="1898"/>
      <c r="K10" s="1898"/>
      <c r="L10" s="1898"/>
      <c r="M10" s="1898"/>
      <c r="N10" s="1898"/>
      <c r="O10" s="252"/>
      <c r="P10" s="68"/>
      <c r="Q10" s="68"/>
      <c r="R10" s="68"/>
      <c r="S10" s="68"/>
      <c r="T10" s="68"/>
      <c r="U10" s="481"/>
      <c r="V10" s="832"/>
      <c r="AA10" s="607"/>
      <c r="AB10" s="607"/>
    </row>
    <row r="11" spans="1:1006" s="676" customFormat="1" ht="5.0999999999999996" customHeight="1">
      <c r="A11" s="895"/>
      <c r="B11" s="678"/>
      <c r="C11" s="620"/>
      <c r="D11" s="620"/>
      <c r="E11" s="620"/>
      <c r="F11" s="620"/>
      <c r="G11" s="620"/>
      <c r="H11" s="620"/>
      <c r="I11" s="620"/>
      <c r="J11" s="620"/>
      <c r="K11" s="620"/>
      <c r="L11" s="551"/>
      <c r="M11" s="678"/>
      <c r="N11" s="66"/>
      <c r="O11" s="223"/>
      <c r="P11" s="66"/>
      <c r="Q11" s="66"/>
      <c r="R11" s="66"/>
      <c r="S11" s="66"/>
      <c r="T11" s="66"/>
      <c r="U11" s="481"/>
      <c r="V11" s="832"/>
      <c r="AA11" s="607"/>
      <c r="AB11" s="607"/>
    </row>
    <row r="12" spans="1:1006" s="676" customFormat="1" ht="30" customHeight="1">
      <c r="A12" s="895"/>
      <c r="B12" s="2109" t="s">
        <v>730</v>
      </c>
      <c r="C12" s="2109"/>
      <c r="D12" s="2109"/>
      <c r="E12" s="2109"/>
      <c r="F12" s="2109"/>
      <c r="G12" s="2109"/>
      <c r="H12" s="2109"/>
      <c r="I12" s="2109"/>
      <c r="J12" s="2109"/>
      <c r="K12" s="2109"/>
      <c r="L12" s="2109"/>
      <c r="M12" s="2109"/>
      <c r="N12" s="2109"/>
      <c r="O12" s="223"/>
      <c r="P12" s="66"/>
      <c r="Q12" s="66"/>
      <c r="R12" s="66"/>
      <c r="S12" s="66"/>
      <c r="T12" s="66"/>
      <c r="U12" s="481"/>
      <c r="V12" s="832"/>
      <c r="AA12" s="607"/>
      <c r="AB12" s="607"/>
    </row>
    <row r="13" spans="1:1006" s="676" customFormat="1" ht="5.0999999999999996" customHeight="1">
      <c r="A13" s="680"/>
      <c r="B13" s="2464"/>
      <c r="C13" s="2464"/>
      <c r="D13" s="2464"/>
      <c r="E13" s="2464"/>
      <c r="F13" s="2464"/>
      <c r="G13" s="2464"/>
      <c r="H13" s="2464"/>
      <c r="I13" s="2464"/>
      <c r="J13" s="2464"/>
      <c r="K13" s="2464"/>
      <c r="L13" s="2464"/>
      <c r="M13" s="1388"/>
      <c r="N13" s="66"/>
      <c r="O13" s="223"/>
      <c r="P13" s="66"/>
      <c r="Q13" s="66"/>
      <c r="R13" s="66"/>
      <c r="S13" s="66"/>
      <c r="T13" s="66"/>
      <c r="U13" s="481"/>
      <c r="V13" s="832"/>
      <c r="AA13" s="607"/>
      <c r="AB13" s="607"/>
    </row>
    <row r="14" spans="1:1006" s="676" customFormat="1" ht="16.5" customHeight="1">
      <c r="A14" s="680"/>
      <c r="B14" s="2287" t="s">
        <v>907</v>
      </c>
      <c r="C14" s="2287"/>
      <c r="D14" s="2287"/>
      <c r="E14" s="2287"/>
      <c r="F14" s="2287"/>
      <c r="G14" s="2287"/>
      <c r="H14" s="2287"/>
      <c r="I14" s="2287"/>
      <c r="J14" s="2287"/>
      <c r="K14" s="2287"/>
      <c r="L14" s="2287"/>
      <c r="M14" s="2287"/>
      <c r="N14" s="254"/>
      <c r="O14" s="223"/>
      <c r="P14" s="66"/>
      <c r="Q14" s="66"/>
      <c r="R14" s="66"/>
      <c r="S14" s="66"/>
      <c r="T14" s="66"/>
      <c r="U14" s="481"/>
      <c r="V14" s="832"/>
      <c r="AA14" s="607"/>
      <c r="AB14" s="607"/>
    </row>
    <row r="15" spans="1:1006" s="676" customFormat="1" ht="9.9499999999999993" customHeight="1">
      <c r="A15" s="680"/>
      <c r="B15" s="678"/>
      <c r="C15" s="678"/>
      <c r="D15" s="678"/>
      <c r="E15" s="678"/>
      <c r="F15" s="678"/>
      <c r="G15" s="678"/>
      <c r="H15" s="678"/>
      <c r="I15" s="678"/>
      <c r="J15" s="678"/>
      <c r="K15" s="678"/>
      <c r="L15" s="678"/>
      <c r="M15" s="678"/>
      <c r="O15" s="680"/>
      <c r="U15" s="481"/>
      <c r="V15" s="832"/>
      <c r="AA15" s="607"/>
      <c r="AB15" s="607"/>
    </row>
    <row r="16" spans="1:1006" s="676" customFormat="1">
      <c r="A16" s="680"/>
      <c r="B16" s="1380" t="s">
        <v>12</v>
      </c>
      <c r="C16" s="2058" t="s">
        <v>13</v>
      </c>
      <c r="D16" s="2059"/>
      <c r="E16" s="2059"/>
      <c r="F16" s="2059"/>
      <c r="G16" s="2059"/>
      <c r="H16" s="2059"/>
      <c r="I16" s="2059"/>
      <c r="J16" s="2059"/>
      <c r="K16" s="2059"/>
      <c r="L16" s="2117"/>
      <c r="M16" s="678"/>
      <c r="O16" s="680"/>
      <c r="U16" s="481"/>
      <c r="V16" s="832"/>
      <c r="AA16" s="607"/>
      <c r="AB16" s="607"/>
    </row>
    <row r="17" spans="1:28" s="676" customFormat="1" ht="123.75" customHeight="1">
      <c r="A17" s="680"/>
      <c r="B17" s="1409" t="s">
        <v>517</v>
      </c>
      <c r="C17" s="2393" t="s">
        <v>924</v>
      </c>
      <c r="D17" s="2394"/>
      <c r="E17" s="2394"/>
      <c r="F17" s="2394"/>
      <c r="G17" s="2394"/>
      <c r="H17" s="2394"/>
      <c r="I17" s="2394"/>
      <c r="J17" s="2394"/>
      <c r="K17" s="2394"/>
      <c r="L17" s="2395"/>
      <c r="M17" s="678"/>
      <c r="O17" s="680"/>
      <c r="U17" s="481"/>
      <c r="V17" s="832"/>
      <c r="AA17" s="607"/>
      <c r="AB17" s="607"/>
    </row>
    <row r="18" spans="1:28" s="676" customFormat="1" ht="34.5" customHeight="1">
      <c r="A18" s="680"/>
      <c r="B18" s="1335" t="s">
        <v>11</v>
      </c>
      <c r="C18" s="2394" t="s">
        <v>486</v>
      </c>
      <c r="D18" s="2394"/>
      <c r="E18" s="2394"/>
      <c r="F18" s="2394"/>
      <c r="G18" s="2394"/>
      <c r="H18" s="2394"/>
      <c r="I18" s="2394"/>
      <c r="J18" s="2394"/>
      <c r="K18" s="2394"/>
      <c r="L18" s="2395"/>
      <c r="M18" s="678"/>
      <c r="O18" s="680"/>
      <c r="U18" s="481"/>
      <c r="V18" s="832"/>
      <c r="AA18" s="607"/>
      <c r="AB18" s="607"/>
    </row>
    <row r="19" spans="1:28" s="676" customFormat="1" ht="9.9499999999999993" customHeight="1">
      <c r="A19" s="680"/>
      <c r="B19" s="678"/>
      <c r="C19" s="678"/>
      <c r="D19" s="678"/>
      <c r="E19" s="678"/>
      <c r="F19" s="678"/>
      <c r="G19" s="678"/>
      <c r="H19" s="678"/>
      <c r="I19" s="678"/>
      <c r="J19" s="678"/>
      <c r="K19" s="678"/>
      <c r="L19" s="678"/>
      <c r="M19" s="678"/>
      <c r="N19" s="678"/>
      <c r="O19" s="680"/>
      <c r="U19" s="481"/>
      <c r="V19" s="832"/>
      <c r="AA19" s="607"/>
      <c r="AB19" s="607"/>
    </row>
    <row r="20" spans="1:28" s="693" customFormat="1" ht="64.5" customHeight="1">
      <c r="A20" s="835"/>
      <c r="B20" s="1882" t="s">
        <v>985</v>
      </c>
      <c r="C20" s="1882"/>
      <c r="D20" s="1882"/>
      <c r="E20" s="1882"/>
      <c r="F20" s="1882"/>
      <c r="G20" s="1882"/>
      <c r="H20" s="1882"/>
      <c r="I20" s="1882"/>
      <c r="J20" s="1882"/>
      <c r="K20" s="1882"/>
      <c r="L20" s="1882"/>
      <c r="M20" s="1882"/>
      <c r="N20" s="1882"/>
      <c r="O20" s="835"/>
      <c r="U20" s="505"/>
      <c r="V20" s="862"/>
      <c r="AA20" s="624"/>
      <c r="AB20" s="624"/>
    </row>
    <row r="21" spans="1:28" s="693" customFormat="1">
      <c r="A21" s="835"/>
      <c r="B21" s="1882" t="s">
        <v>1177</v>
      </c>
      <c r="C21" s="1882"/>
      <c r="D21" s="1882"/>
      <c r="E21" s="1882"/>
      <c r="F21" s="1882"/>
      <c r="G21" s="1882"/>
      <c r="H21" s="1882"/>
      <c r="I21" s="1882"/>
      <c r="J21" s="1882"/>
      <c r="K21" s="1882"/>
      <c r="L21" s="1882"/>
      <c r="M21" s="1882"/>
      <c r="N21" s="1882"/>
      <c r="O21" s="835"/>
      <c r="U21" s="505"/>
      <c r="V21" s="862"/>
      <c r="AA21" s="624"/>
      <c r="AB21" s="624"/>
    </row>
    <row r="22" spans="1:28" s="693" customFormat="1" ht="9.9499999999999993" customHeight="1">
      <c r="A22" s="835"/>
      <c r="O22" s="835"/>
      <c r="U22" s="505"/>
      <c r="V22" s="862"/>
      <c r="AA22" s="624"/>
      <c r="AB22" s="624"/>
    </row>
    <row r="23" spans="1:28" s="693" customFormat="1">
      <c r="A23" s="835"/>
      <c r="B23" s="610"/>
      <c r="C23" s="2465" t="s">
        <v>716</v>
      </c>
      <c r="D23" s="2465"/>
      <c r="F23" s="685"/>
      <c r="G23" s="610"/>
      <c r="H23" s="709"/>
      <c r="I23" s="917"/>
      <c r="J23" s="610"/>
      <c r="K23" s="709"/>
      <c r="L23" s="709"/>
      <c r="M23" s="709"/>
      <c r="N23" s="709"/>
      <c r="O23" s="835"/>
      <c r="U23" s="505"/>
      <c r="V23" s="862"/>
      <c r="AA23" s="624"/>
      <c r="AB23" s="624"/>
    </row>
    <row r="24" spans="1:28" s="693" customFormat="1" ht="16.5" customHeight="1">
      <c r="A24" s="835"/>
      <c r="B24" s="610"/>
      <c r="C24" s="504" t="s">
        <v>85</v>
      </c>
      <c r="D24" s="504" t="s">
        <v>86</v>
      </c>
      <c r="E24" s="504" t="s">
        <v>124</v>
      </c>
      <c r="F24" s="504" t="s">
        <v>352</v>
      </c>
      <c r="G24" s="504" t="s">
        <v>353</v>
      </c>
      <c r="H24" s="504" t="s">
        <v>364</v>
      </c>
      <c r="I24" s="504" t="s">
        <v>455</v>
      </c>
      <c r="J24" s="504" t="s">
        <v>518</v>
      </c>
      <c r="K24" s="504" t="s">
        <v>519</v>
      </c>
      <c r="L24" s="504" t="s">
        <v>520</v>
      </c>
      <c r="M24" s="709"/>
      <c r="N24" s="709"/>
      <c r="O24" s="835"/>
      <c r="U24" s="505"/>
      <c r="V24" s="862"/>
      <c r="AA24" s="624"/>
      <c r="AB24" s="624"/>
    </row>
    <row r="25" spans="1:28" s="693" customFormat="1" ht="16.5" customHeight="1">
      <c r="A25" s="835"/>
      <c r="B25" s="610"/>
      <c r="C25" s="458">
        <f>C153</f>
        <v>1</v>
      </c>
      <c r="D25" s="458">
        <f t="shared" ref="D25:L25" si="0">D153</f>
        <v>1</v>
      </c>
      <c r="E25" s="458">
        <f t="shared" si="0"/>
        <v>1</v>
      </c>
      <c r="F25" s="458">
        <f t="shared" si="0"/>
        <v>1</v>
      </c>
      <c r="G25" s="458">
        <f t="shared" si="0"/>
        <v>1</v>
      </c>
      <c r="H25" s="458">
        <f t="shared" si="0"/>
        <v>1</v>
      </c>
      <c r="I25" s="458">
        <f t="shared" si="0"/>
        <v>1</v>
      </c>
      <c r="J25" s="458">
        <f t="shared" si="0"/>
        <v>1</v>
      </c>
      <c r="K25" s="458">
        <f t="shared" si="0"/>
        <v>1</v>
      </c>
      <c r="L25" s="458">
        <f t="shared" si="0"/>
        <v>1</v>
      </c>
      <c r="M25" s="709"/>
      <c r="N25" s="709"/>
      <c r="O25" s="835"/>
      <c r="U25" s="505"/>
      <c r="V25" s="862"/>
      <c r="AA25" s="624"/>
      <c r="AB25" s="624"/>
    </row>
    <row r="26" spans="1:28" s="693" customFormat="1" ht="9.9499999999999993" customHeight="1">
      <c r="A26" s="835"/>
      <c r="B26" s="610"/>
      <c r="C26" s="610"/>
      <c r="D26" s="610"/>
      <c r="E26" s="610"/>
      <c r="F26" s="610"/>
      <c r="G26" s="610"/>
      <c r="H26" s="610"/>
      <c r="I26" s="610"/>
      <c r="J26" s="610"/>
      <c r="K26" s="709"/>
      <c r="L26" s="709"/>
      <c r="M26" s="709"/>
      <c r="N26" s="709"/>
      <c r="O26" s="835"/>
      <c r="U26" s="505"/>
      <c r="V26" s="862"/>
      <c r="AA26" s="624"/>
      <c r="AB26" s="624"/>
    </row>
    <row r="27" spans="1:28" s="676" customFormat="1" ht="18.75" customHeight="1">
      <c r="A27" s="680"/>
      <c r="B27" s="2277" t="s">
        <v>898</v>
      </c>
      <c r="C27" s="2430"/>
      <c r="D27" s="2430"/>
      <c r="E27" s="2430"/>
      <c r="F27" s="2430"/>
      <c r="G27" s="2430"/>
      <c r="H27" s="2430"/>
      <c r="I27" s="2430"/>
      <c r="J27" s="2430"/>
      <c r="K27" s="632" t="s">
        <v>259</v>
      </c>
      <c r="L27" s="504" t="s">
        <v>123</v>
      </c>
      <c r="M27" s="709"/>
      <c r="N27" s="692"/>
      <c r="O27" s="680"/>
      <c r="U27" s="481"/>
      <c r="V27" s="832"/>
      <c r="Z27" s="556"/>
      <c r="AA27" s="624"/>
      <c r="AB27" s="624"/>
    </row>
    <row r="28" spans="1:28" s="676" customFormat="1" ht="19.5" customHeight="1">
      <c r="A28" s="680"/>
      <c r="B28" s="2256" t="s">
        <v>840</v>
      </c>
      <c r="C28" s="2397" t="s">
        <v>521</v>
      </c>
      <c r="D28" s="2398"/>
      <c r="E28" s="2398"/>
      <c r="F28" s="2398"/>
      <c r="G28" s="2398"/>
      <c r="H28" s="2398"/>
      <c r="I28" s="2398"/>
      <c r="J28" s="2399"/>
      <c r="K28" s="2356"/>
      <c r="L28" s="2367"/>
      <c r="M28" s="678"/>
      <c r="N28" s="692"/>
      <c r="O28" s="680"/>
      <c r="U28" s="1377" t="b">
        <v>0</v>
      </c>
      <c r="V28" s="841">
        <f>IF(U28=FALSE,1,0)</f>
        <v>1</v>
      </c>
      <c r="Z28" s="556"/>
      <c r="AA28" s="624"/>
      <c r="AB28" s="624"/>
    </row>
    <row r="29" spans="1:28" s="676" customFormat="1" ht="19.5" customHeight="1">
      <c r="A29" s="680"/>
      <c r="B29" s="2396"/>
      <c r="C29" s="2400"/>
      <c r="D29" s="2401"/>
      <c r="E29" s="2401"/>
      <c r="F29" s="2401"/>
      <c r="G29" s="2401"/>
      <c r="H29" s="2401"/>
      <c r="I29" s="2401"/>
      <c r="J29" s="2402"/>
      <c r="K29" s="2403"/>
      <c r="L29" s="2404"/>
      <c r="M29" s="678"/>
      <c r="N29" s="692"/>
      <c r="O29" s="680"/>
      <c r="U29" s="1377"/>
      <c r="V29" s="841">
        <f>IF(U29="",V28,IF(U29=FALSE,1,0))</f>
        <v>1</v>
      </c>
      <c r="Z29" s="556"/>
      <c r="AA29" s="624"/>
      <c r="AB29" s="624"/>
    </row>
    <row r="30" spans="1:28" s="676" customFormat="1" ht="10.5" customHeight="1">
      <c r="A30" s="680"/>
      <c r="B30" s="2396"/>
      <c r="C30" s="2400"/>
      <c r="D30" s="2401"/>
      <c r="E30" s="2401"/>
      <c r="F30" s="2401"/>
      <c r="G30" s="2401"/>
      <c r="H30" s="2401"/>
      <c r="I30" s="2401"/>
      <c r="J30" s="2402"/>
      <c r="K30" s="2403"/>
      <c r="L30" s="2404"/>
      <c r="M30" s="678"/>
      <c r="N30" s="692"/>
      <c r="O30" s="680"/>
      <c r="U30" s="1377"/>
      <c r="V30" s="841">
        <f t="shared" ref="V30:V50" si="1">IF(U30="",V29,IF(U30=FALSE,1,0))</f>
        <v>1</v>
      </c>
      <c r="Z30" s="556"/>
      <c r="AA30" s="624"/>
      <c r="AB30" s="624"/>
    </row>
    <row r="31" spans="1:28" s="676" customFormat="1" ht="31.5" customHeight="1">
      <c r="A31" s="680"/>
      <c r="B31" s="2259"/>
      <c r="C31" s="2405" t="s">
        <v>915</v>
      </c>
      <c r="D31" s="2406"/>
      <c r="E31" s="2406"/>
      <c r="F31" s="2406"/>
      <c r="G31" s="2406"/>
      <c r="H31" s="2406"/>
      <c r="I31" s="2406"/>
      <c r="J31" s="2407"/>
      <c r="K31" s="2357"/>
      <c r="L31" s="2368"/>
      <c r="M31" s="678"/>
      <c r="N31" s="692"/>
      <c r="O31" s="680"/>
      <c r="U31" s="1377"/>
      <c r="V31" s="841">
        <f t="shared" si="1"/>
        <v>1</v>
      </c>
      <c r="Z31" s="556"/>
      <c r="AA31" s="624"/>
      <c r="AB31" s="624"/>
    </row>
    <row r="32" spans="1:28" s="676" customFormat="1" ht="18" customHeight="1">
      <c r="A32" s="680"/>
      <c r="B32" s="2256" t="s">
        <v>841</v>
      </c>
      <c r="C32" s="2397" t="s">
        <v>522</v>
      </c>
      <c r="D32" s="2398"/>
      <c r="E32" s="2398"/>
      <c r="F32" s="2398"/>
      <c r="G32" s="2398"/>
      <c r="H32" s="2398"/>
      <c r="I32" s="2398"/>
      <c r="J32" s="2399"/>
      <c r="K32" s="2356"/>
      <c r="L32" s="2367"/>
      <c r="M32" s="678"/>
      <c r="N32" s="692"/>
      <c r="O32" s="680"/>
      <c r="U32" s="1377" t="b">
        <v>0</v>
      </c>
      <c r="V32" s="841">
        <f t="shared" si="1"/>
        <v>1</v>
      </c>
      <c r="Z32" s="556"/>
      <c r="AA32" s="624"/>
      <c r="AB32" s="624"/>
    </row>
    <row r="33" spans="1:28" s="676" customFormat="1" ht="29.25" customHeight="1">
      <c r="A33" s="680"/>
      <c r="B33" s="2396"/>
      <c r="C33" s="2400"/>
      <c r="D33" s="2401"/>
      <c r="E33" s="2401"/>
      <c r="F33" s="2401"/>
      <c r="G33" s="2401"/>
      <c r="H33" s="2401"/>
      <c r="I33" s="2401"/>
      <c r="J33" s="2402"/>
      <c r="K33" s="2403"/>
      <c r="L33" s="2404"/>
      <c r="M33" s="678"/>
      <c r="N33" s="692"/>
      <c r="O33" s="680"/>
      <c r="U33" s="1377"/>
      <c r="V33" s="841">
        <f t="shared" si="1"/>
        <v>1</v>
      </c>
      <c r="Z33" s="556"/>
      <c r="AA33" s="624"/>
      <c r="AB33" s="624"/>
    </row>
    <row r="34" spans="1:28" s="676" customFormat="1" ht="36.75" customHeight="1">
      <c r="A34" s="680"/>
      <c r="B34" s="2259"/>
      <c r="C34" s="2405" t="s">
        <v>915</v>
      </c>
      <c r="D34" s="2406"/>
      <c r="E34" s="2406"/>
      <c r="F34" s="2406"/>
      <c r="G34" s="2406"/>
      <c r="H34" s="2406"/>
      <c r="I34" s="2406"/>
      <c r="J34" s="2407"/>
      <c r="K34" s="2357"/>
      <c r="L34" s="2368"/>
      <c r="M34" s="678"/>
      <c r="N34" s="692"/>
      <c r="O34" s="680"/>
      <c r="U34" s="1377"/>
      <c r="V34" s="841">
        <f t="shared" si="1"/>
        <v>1</v>
      </c>
      <c r="Z34" s="556"/>
      <c r="AA34" s="624"/>
      <c r="AB34" s="624"/>
    </row>
    <row r="35" spans="1:28" s="676" customFormat="1" ht="41.25" customHeight="1">
      <c r="A35" s="680"/>
      <c r="B35" s="2256" t="s">
        <v>842</v>
      </c>
      <c r="C35" s="2397" t="s">
        <v>523</v>
      </c>
      <c r="D35" s="2365"/>
      <c r="E35" s="2365"/>
      <c r="F35" s="2365"/>
      <c r="G35" s="2365"/>
      <c r="H35" s="2365"/>
      <c r="I35" s="2365"/>
      <c r="J35" s="2366"/>
      <c r="K35" s="2356"/>
      <c r="L35" s="2358"/>
      <c r="M35" s="678"/>
      <c r="N35" s="692"/>
      <c r="O35" s="839"/>
      <c r="U35" s="1377" t="b">
        <v>0</v>
      </c>
      <c r="V35" s="841">
        <f t="shared" si="1"/>
        <v>1</v>
      </c>
      <c r="Z35" s="695"/>
      <c r="AA35" s="624"/>
      <c r="AB35" s="624"/>
    </row>
    <row r="36" spans="1:28" s="676" customFormat="1" ht="33.75" customHeight="1">
      <c r="A36" s="680"/>
      <c r="B36" s="2259"/>
      <c r="C36" s="2405" t="s">
        <v>925</v>
      </c>
      <c r="D36" s="2406"/>
      <c r="E36" s="2406"/>
      <c r="F36" s="2406"/>
      <c r="G36" s="2406"/>
      <c r="H36" s="2406"/>
      <c r="I36" s="2406"/>
      <c r="J36" s="2407"/>
      <c r="K36" s="2357"/>
      <c r="L36" s="2359"/>
      <c r="M36" s="678"/>
      <c r="O36" s="680"/>
      <c r="U36" s="1377"/>
      <c r="V36" s="841">
        <f t="shared" si="1"/>
        <v>1</v>
      </c>
      <c r="Z36" s="556"/>
      <c r="AA36" s="624"/>
      <c r="AB36" s="624"/>
    </row>
    <row r="37" spans="1:28" s="676" customFormat="1" ht="88.5" customHeight="1">
      <c r="A37" s="680"/>
      <c r="B37" s="2256" t="s">
        <v>899</v>
      </c>
      <c r="C37" s="2397" t="s">
        <v>1162</v>
      </c>
      <c r="D37" s="2365"/>
      <c r="E37" s="2365"/>
      <c r="F37" s="2365"/>
      <c r="G37" s="2365"/>
      <c r="H37" s="2365"/>
      <c r="I37" s="2365"/>
      <c r="J37" s="2366"/>
      <c r="K37" s="2356"/>
      <c r="L37" s="2367"/>
      <c r="M37" s="678"/>
      <c r="O37" s="680"/>
      <c r="U37" s="1377" t="b">
        <v>0</v>
      </c>
      <c r="V37" s="841">
        <f t="shared" si="1"/>
        <v>1</v>
      </c>
      <c r="Z37" s="556"/>
      <c r="AA37" s="624"/>
      <c r="AB37" s="624"/>
    </row>
    <row r="38" spans="1:28" s="676" customFormat="1" ht="33" customHeight="1">
      <c r="A38" s="680"/>
      <c r="B38" s="2259"/>
      <c r="C38" s="2405" t="s">
        <v>915</v>
      </c>
      <c r="D38" s="2406"/>
      <c r="E38" s="2406"/>
      <c r="F38" s="2406"/>
      <c r="G38" s="2406"/>
      <c r="H38" s="2406"/>
      <c r="I38" s="2406"/>
      <c r="J38" s="2407"/>
      <c r="K38" s="2357"/>
      <c r="L38" s="2368"/>
      <c r="M38" s="678"/>
      <c r="O38" s="680"/>
      <c r="U38" s="1377"/>
      <c r="V38" s="841">
        <f t="shared" si="1"/>
        <v>1</v>
      </c>
      <c r="Z38" s="556"/>
      <c r="AA38" s="624"/>
      <c r="AB38" s="624"/>
    </row>
    <row r="39" spans="1:28" s="676" customFormat="1" ht="100.5" customHeight="1">
      <c r="A39" s="680"/>
      <c r="B39" s="2256" t="s">
        <v>900</v>
      </c>
      <c r="C39" s="2397" t="s">
        <v>1163</v>
      </c>
      <c r="D39" s="2398"/>
      <c r="E39" s="2398"/>
      <c r="F39" s="2398"/>
      <c r="G39" s="2398"/>
      <c r="H39" s="2398"/>
      <c r="I39" s="2398"/>
      <c r="J39" s="2399"/>
      <c r="K39" s="2356"/>
      <c r="L39" s="2358"/>
      <c r="M39" s="678"/>
      <c r="O39" s="680"/>
      <c r="P39" s="844"/>
      <c r="Q39" s="844"/>
      <c r="R39" s="844"/>
      <c r="S39" s="844"/>
      <c r="T39" s="844"/>
      <c r="U39" s="1338" t="b">
        <v>0</v>
      </c>
      <c r="V39" s="841">
        <f t="shared" si="1"/>
        <v>1</v>
      </c>
      <c r="W39" s="844"/>
      <c r="X39" s="844"/>
      <c r="Y39" s="844"/>
      <c r="Z39" s="556"/>
      <c r="AA39" s="624"/>
      <c r="AB39" s="624"/>
    </row>
    <row r="40" spans="1:28" s="676" customFormat="1" ht="34.5" customHeight="1">
      <c r="A40" s="680"/>
      <c r="B40" s="2259"/>
      <c r="C40" s="2408" t="s">
        <v>915</v>
      </c>
      <c r="D40" s="2409"/>
      <c r="E40" s="2409"/>
      <c r="F40" s="2409"/>
      <c r="G40" s="2409"/>
      <c r="H40" s="2409"/>
      <c r="I40" s="2409"/>
      <c r="J40" s="2410"/>
      <c r="K40" s="2357"/>
      <c r="L40" s="2359"/>
      <c r="M40" s="678"/>
      <c r="N40" s="692"/>
      <c r="O40" s="680"/>
      <c r="U40" s="1377"/>
      <c r="V40" s="841">
        <f t="shared" si="1"/>
        <v>1</v>
      </c>
      <c r="Z40" s="556"/>
      <c r="AA40" s="624"/>
      <c r="AB40" s="624"/>
    </row>
    <row r="41" spans="1:28" s="676" customFormat="1" ht="53.25" customHeight="1">
      <c r="A41" s="680"/>
      <c r="B41" s="2256" t="s">
        <v>911</v>
      </c>
      <c r="C41" s="2397" t="s">
        <v>524</v>
      </c>
      <c r="D41" s="2398"/>
      <c r="E41" s="2398"/>
      <c r="F41" s="2398"/>
      <c r="G41" s="2398"/>
      <c r="H41" s="2398"/>
      <c r="I41" s="2398"/>
      <c r="J41" s="2399"/>
      <c r="K41" s="2356"/>
      <c r="L41" s="2358"/>
      <c r="M41" s="678"/>
      <c r="N41" s="692"/>
      <c r="O41" s="921"/>
      <c r="P41" s="844"/>
      <c r="Q41" s="844"/>
      <c r="R41" s="844"/>
      <c r="S41" s="844"/>
      <c r="T41" s="844"/>
      <c r="U41" s="1338" t="b">
        <v>0</v>
      </c>
      <c r="V41" s="841">
        <f t="shared" si="1"/>
        <v>1</v>
      </c>
      <c r="W41" s="844"/>
      <c r="X41" s="844"/>
      <c r="Y41" s="844"/>
      <c r="Z41" s="556"/>
      <c r="AA41" s="624"/>
      <c r="AB41" s="624"/>
    </row>
    <row r="42" spans="1:28" s="676" customFormat="1" ht="34.5" customHeight="1">
      <c r="A42" s="680"/>
      <c r="B42" s="2259"/>
      <c r="C42" s="2408" t="s">
        <v>915</v>
      </c>
      <c r="D42" s="2409"/>
      <c r="E42" s="2409"/>
      <c r="F42" s="2409"/>
      <c r="G42" s="2409"/>
      <c r="H42" s="2409"/>
      <c r="I42" s="2409"/>
      <c r="J42" s="2410"/>
      <c r="K42" s="2357"/>
      <c r="L42" s="2359"/>
      <c r="M42" s="678"/>
      <c r="N42" s="692"/>
      <c r="O42" s="680"/>
      <c r="U42" s="1377"/>
      <c r="V42" s="841">
        <f t="shared" si="1"/>
        <v>1</v>
      </c>
      <c r="Z42" s="556"/>
      <c r="AA42" s="624"/>
      <c r="AB42" s="624"/>
    </row>
    <row r="43" spans="1:28" s="676" customFormat="1" ht="47.25" customHeight="1">
      <c r="A43" s="680"/>
      <c r="B43" s="2256" t="s">
        <v>918</v>
      </c>
      <c r="C43" s="2397" t="s">
        <v>525</v>
      </c>
      <c r="D43" s="2398"/>
      <c r="E43" s="2398"/>
      <c r="F43" s="2398"/>
      <c r="G43" s="2398"/>
      <c r="H43" s="2398"/>
      <c r="I43" s="2398"/>
      <c r="J43" s="2399"/>
      <c r="K43" s="2356"/>
      <c r="L43" s="2358"/>
      <c r="M43" s="678"/>
      <c r="N43" s="692"/>
      <c r="O43" s="680"/>
      <c r="U43" s="1377" t="b">
        <v>0</v>
      </c>
      <c r="V43" s="841">
        <f t="shared" si="1"/>
        <v>1</v>
      </c>
      <c r="Z43" s="556"/>
      <c r="AA43" s="624"/>
      <c r="AB43" s="624"/>
    </row>
    <row r="44" spans="1:28" s="676" customFormat="1" ht="34.5" customHeight="1">
      <c r="A44" s="680"/>
      <c r="B44" s="2259"/>
      <c r="C44" s="2408" t="s">
        <v>915</v>
      </c>
      <c r="D44" s="2409"/>
      <c r="E44" s="2409"/>
      <c r="F44" s="2409"/>
      <c r="G44" s="2409"/>
      <c r="H44" s="2409"/>
      <c r="I44" s="2409"/>
      <c r="J44" s="2410"/>
      <c r="K44" s="2357"/>
      <c r="L44" s="2359"/>
      <c r="M44" s="678"/>
      <c r="N44" s="692"/>
      <c r="O44" s="680"/>
      <c r="U44" s="1377"/>
      <c r="V44" s="841">
        <f t="shared" si="1"/>
        <v>1</v>
      </c>
      <c r="Z44" s="556"/>
      <c r="AA44" s="624"/>
      <c r="AB44" s="624"/>
    </row>
    <row r="45" spans="1:28" s="676" customFormat="1" ht="45" customHeight="1">
      <c r="A45" s="680"/>
      <c r="B45" s="2256" t="s">
        <v>926</v>
      </c>
      <c r="C45" s="2397" t="s">
        <v>526</v>
      </c>
      <c r="D45" s="2398"/>
      <c r="E45" s="2398"/>
      <c r="F45" s="2398"/>
      <c r="G45" s="2398"/>
      <c r="H45" s="2398"/>
      <c r="I45" s="2398"/>
      <c r="J45" s="2399"/>
      <c r="K45" s="2356"/>
      <c r="L45" s="2358"/>
      <c r="M45" s="678"/>
      <c r="O45" s="680"/>
      <c r="U45" s="1377" t="b">
        <v>0</v>
      </c>
      <c r="V45" s="841">
        <f t="shared" si="1"/>
        <v>1</v>
      </c>
      <c r="Z45" s="556"/>
      <c r="AA45" s="624"/>
      <c r="AB45" s="624"/>
    </row>
    <row r="46" spans="1:28" s="676" customFormat="1" ht="34.5" customHeight="1">
      <c r="A46" s="680"/>
      <c r="B46" s="2259"/>
      <c r="C46" s="2408" t="s">
        <v>915</v>
      </c>
      <c r="D46" s="2409"/>
      <c r="E46" s="2409"/>
      <c r="F46" s="2409"/>
      <c r="G46" s="2409"/>
      <c r="H46" s="2409"/>
      <c r="I46" s="2409"/>
      <c r="J46" s="2410"/>
      <c r="K46" s="2357"/>
      <c r="L46" s="2359"/>
      <c r="M46" s="678"/>
      <c r="O46" s="680"/>
      <c r="U46" s="1377"/>
      <c r="V46" s="841">
        <f t="shared" si="1"/>
        <v>1</v>
      </c>
      <c r="Z46" s="556"/>
      <c r="AA46" s="624"/>
      <c r="AB46" s="624"/>
    </row>
    <row r="47" spans="1:28" s="676" customFormat="1" ht="45" customHeight="1">
      <c r="A47" s="680"/>
      <c r="B47" s="2256" t="s">
        <v>927</v>
      </c>
      <c r="C47" s="2397" t="s">
        <v>527</v>
      </c>
      <c r="D47" s="2398"/>
      <c r="E47" s="2398"/>
      <c r="F47" s="2398"/>
      <c r="G47" s="2398"/>
      <c r="H47" s="2398"/>
      <c r="I47" s="2398"/>
      <c r="J47" s="2399"/>
      <c r="K47" s="2356"/>
      <c r="L47" s="2358"/>
      <c r="M47" s="678"/>
      <c r="O47" s="680"/>
      <c r="U47" s="1377" t="b">
        <v>0</v>
      </c>
      <c r="V47" s="841">
        <f t="shared" si="1"/>
        <v>1</v>
      </c>
      <c r="Z47" s="556"/>
      <c r="AA47" s="624"/>
      <c r="AB47" s="624"/>
    </row>
    <row r="48" spans="1:28" s="676" customFormat="1" ht="34.5" customHeight="1">
      <c r="A48" s="680"/>
      <c r="B48" s="2259"/>
      <c r="C48" s="2408" t="s">
        <v>915</v>
      </c>
      <c r="D48" s="2409"/>
      <c r="E48" s="2409"/>
      <c r="F48" s="2409"/>
      <c r="G48" s="2409"/>
      <c r="H48" s="2409"/>
      <c r="I48" s="2409"/>
      <c r="J48" s="2410"/>
      <c r="K48" s="2357"/>
      <c r="L48" s="2359"/>
      <c r="M48" s="678"/>
      <c r="N48" s="692"/>
      <c r="O48" s="680"/>
      <c r="U48" s="1377"/>
      <c r="V48" s="841">
        <f t="shared" si="1"/>
        <v>1</v>
      </c>
      <c r="Z48" s="556"/>
      <c r="AA48" s="624"/>
      <c r="AB48" s="624"/>
    </row>
    <row r="49" spans="1:28" s="676" customFormat="1" ht="33.75" customHeight="1">
      <c r="A49" s="680"/>
      <c r="B49" s="2256" t="s">
        <v>928</v>
      </c>
      <c r="C49" s="2397" t="s">
        <v>528</v>
      </c>
      <c r="D49" s="2398"/>
      <c r="E49" s="2398"/>
      <c r="F49" s="2398"/>
      <c r="G49" s="2398"/>
      <c r="H49" s="2398"/>
      <c r="I49" s="2398"/>
      <c r="J49" s="2399"/>
      <c r="K49" s="2356"/>
      <c r="L49" s="2358"/>
      <c r="M49" s="678"/>
      <c r="O49" s="680"/>
      <c r="U49" s="1377" t="b">
        <v>0</v>
      </c>
      <c r="V49" s="841">
        <f t="shared" si="1"/>
        <v>1</v>
      </c>
      <c r="Z49" s="556"/>
      <c r="AA49" s="624"/>
      <c r="AB49" s="624"/>
    </row>
    <row r="50" spans="1:28" s="676" customFormat="1" ht="34.5" customHeight="1">
      <c r="A50" s="680"/>
      <c r="B50" s="2259"/>
      <c r="C50" s="2408" t="s">
        <v>915</v>
      </c>
      <c r="D50" s="2409"/>
      <c r="E50" s="2409"/>
      <c r="F50" s="2409"/>
      <c r="G50" s="2409"/>
      <c r="H50" s="2409"/>
      <c r="I50" s="2409"/>
      <c r="J50" s="2410"/>
      <c r="K50" s="2357"/>
      <c r="L50" s="2359"/>
      <c r="M50" s="678"/>
      <c r="N50" s="692"/>
      <c r="O50" s="680"/>
      <c r="U50" s="1377"/>
      <c r="V50" s="841">
        <f t="shared" si="1"/>
        <v>1</v>
      </c>
      <c r="Z50" s="556"/>
      <c r="AA50" s="624"/>
      <c r="AB50" s="624"/>
    </row>
    <row r="51" spans="1:28" s="676" customFormat="1" ht="34.5" customHeight="1">
      <c r="A51" s="680"/>
      <c r="B51" s="845"/>
      <c r="C51" s="800"/>
      <c r="D51" s="800"/>
      <c r="E51" s="800"/>
      <c r="F51" s="800"/>
      <c r="G51" s="800"/>
      <c r="H51" s="800"/>
      <c r="I51" s="800"/>
      <c r="J51" s="800"/>
      <c r="K51" s="801"/>
      <c r="L51" s="679"/>
      <c r="M51" s="678"/>
      <c r="N51" s="692"/>
      <c r="O51" s="680"/>
      <c r="U51" s="479"/>
      <c r="V51" s="1003"/>
      <c r="Z51" s="556"/>
      <c r="AA51" s="624"/>
      <c r="AB51" s="624"/>
    </row>
    <row r="52" spans="1:28" s="676" customFormat="1" ht="15" customHeight="1">
      <c r="A52" s="680"/>
      <c r="B52" s="2026" t="s">
        <v>1208</v>
      </c>
      <c r="C52" s="2026"/>
      <c r="D52" s="2026"/>
      <c r="E52" s="2026"/>
      <c r="F52" s="2026"/>
      <c r="G52" s="2026"/>
      <c r="H52" s="2026"/>
      <c r="I52" s="2026"/>
      <c r="J52" s="2026"/>
      <c r="K52" s="2026"/>
      <c r="L52" s="2026"/>
      <c r="M52" s="2026"/>
      <c r="N52" s="692"/>
      <c r="O52" s="680"/>
    </row>
    <row r="53" spans="1:28" s="676" customFormat="1" ht="15" customHeight="1">
      <c r="A53" s="680"/>
      <c r="B53" s="2026"/>
      <c r="C53" s="2026"/>
      <c r="D53" s="2026"/>
      <c r="E53" s="2026"/>
      <c r="F53" s="2026"/>
      <c r="G53" s="2026"/>
      <c r="H53" s="2026"/>
      <c r="I53" s="2026"/>
      <c r="J53" s="2026"/>
      <c r="K53" s="2026"/>
      <c r="L53" s="2026"/>
      <c r="M53" s="2026"/>
      <c r="N53" s="692"/>
      <c r="O53" s="680"/>
    </row>
    <row r="54" spans="1:28" s="676" customFormat="1" ht="15" customHeight="1">
      <c r="A54" s="680"/>
      <c r="B54" s="1118" t="s">
        <v>207</v>
      </c>
      <c r="C54" s="2026" t="s">
        <v>988</v>
      </c>
      <c r="D54" s="2026"/>
      <c r="E54" s="2026"/>
      <c r="F54" s="2026"/>
      <c r="G54" s="2026"/>
      <c r="H54" s="2026"/>
      <c r="I54" s="2026"/>
      <c r="J54" s="2026"/>
      <c r="K54" s="2026"/>
      <c r="L54" s="2026"/>
      <c r="M54" s="2026"/>
      <c r="N54" s="692"/>
      <c r="O54" s="680"/>
    </row>
    <row r="55" spans="1:28" s="676" customFormat="1" ht="24" customHeight="1">
      <c r="A55" s="680"/>
      <c r="B55" s="1373"/>
      <c r="C55" s="2026"/>
      <c r="D55" s="2026"/>
      <c r="E55" s="2026"/>
      <c r="F55" s="2026"/>
      <c r="G55" s="2026"/>
      <c r="H55" s="2026"/>
      <c r="I55" s="2026"/>
      <c r="J55" s="2026"/>
      <c r="K55" s="2026"/>
      <c r="L55" s="2026"/>
      <c r="M55" s="2026"/>
      <c r="N55" s="692"/>
      <c r="O55" s="680"/>
    </row>
    <row r="56" spans="1:28" s="676" customFormat="1" ht="15" customHeight="1">
      <c r="A56" s="680"/>
      <c r="B56" s="1119" t="s">
        <v>208</v>
      </c>
      <c r="C56" s="2048" t="s">
        <v>1109</v>
      </c>
      <c r="D56" s="2048"/>
      <c r="E56" s="2048"/>
      <c r="F56" s="2048"/>
      <c r="G56" s="2048"/>
      <c r="H56" s="2048"/>
      <c r="I56" s="2048"/>
      <c r="J56" s="2048"/>
      <c r="K56" s="2048"/>
      <c r="L56" s="2048"/>
      <c r="M56" s="2048"/>
      <c r="N56" s="692"/>
      <c r="O56" s="680"/>
    </row>
    <row r="57" spans="1:28" s="676" customFormat="1">
      <c r="A57" s="680"/>
      <c r="B57" s="413"/>
      <c r="C57" s="2048"/>
      <c r="D57" s="2048"/>
      <c r="E57" s="2048"/>
      <c r="F57" s="2048"/>
      <c r="G57" s="2048"/>
      <c r="H57" s="2048"/>
      <c r="I57" s="2048"/>
      <c r="J57" s="2048"/>
      <c r="K57" s="2048"/>
      <c r="L57" s="2048"/>
      <c r="M57" s="2048"/>
      <c r="N57" s="692"/>
      <c r="O57" s="680"/>
    </row>
    <row r="58" spans="1:28" s="676" customFormat="1" ht="15" customHeight="1">
      <c r="A58" s="680"/>
      <c r="B58" s="413"/>
      <c r="C58" s="2048"/>
      <c r="D58" s="2048"/>
      <c r="E58" s="2048"/>
      <c r="F58" s="2048"/>
      <c r="G58" s="2048"/>
      <c r="H58" s="2048"/>
      <c r="I58" s="2048"/>
      <c r="J58" s="2048"/>
      <c r="K58" s="2048"/>
      <c r="L58" s="2048"/>
      <c r="M58" s="2048"/>
      <c r="N58" s="692"/>
      <c r="O58" s="680"/>
    </row>
    <row r="59" spans="1:28" s="676" customFormat="1" ht="15" customHeight="1">
      <c r="A59" s="680"/>
      <c r="B59" s="413"/>
      <c r="C59" s="2048"/>
      <c r="D59" s="2048"/>
      <c r="E59" s="2048"/>
      <c r="F59" s="2048"/>
      <c r="G59" s="2048"/>
      <c r="H59" s="2048"/>
      <c r="I59" s="2048"/>
      <c r="J59" s="2048"/>
      <c r="K59" s="2048"/>
      <c r="L59" s="2048"/>
      <c r="M59" s="2048"/>
      <c r="N59" s="692"/>
      <c r="O59" s="680"/>
    </row>
    <row r="60" spans="1:28" s="676" customFormat="1" ht="27.75" customHeight="1">
      <c r="A60" s="680"/>
      <c r="B60" s="2048" t="s">
        <v>1220</v>
      </c>
      <c r="C60" s="2048"/>
      <c r="D60" s="2048"/>
      <c r="E60" s="2048"/>
      <c r="F60" s="2048"/>
      <c r="G60" s="2048"/>
      <c r="H60" s="2048"/>
      <c r="I60" s="2048"/>
      <c r="J60" s="2048"/>
      <c r="K60" s="2048"/>
      <c r="L60" s="2048"/>
      <c r="M60" s="2048"/>
      <c r="N60" s="692"/>
      <c r="O60" s="680"/>
    </row>
    <row r="61" spans="1:28" s="676" customFormat="1">
      <c r="A61" s="680"/>
      <c r="B61" s="1119" t="s">
        <v>215</v>
      </c>
      <c r="C61" s="2048" t="s">
        <v>1120</v>
      </c>
      <c r="D61" s="2048"/>
      <c r="E61" s="2048"/>
      <c r="F61" s="2048"/>
      <c r="G61" s="2048"/>
      <c r="H61" s="2048"/>
      <c r="I61" s="2048"/>
      <c r="J61" s="2048"/>
      <c r="K61" s="2048"/>
      <c r="L61" s="2048"/>
      <c r="M61" s="2048"/>
      <c r="N61" s="692"/>
      <c r="O61" s="680"/>
    </row>
    <row r="62" spans="1:28" s="676" customFormat="1">
      <c r="A62" s="680"/>
      <c r="B62" s="413"/>
      <c r="C62" s="2048"/>
      <c r="D62" s="2048"/>
      <c r="E62" s="2048"/>
      <c r="F62" s="2048"/>
      <c r="G62" s="2048"/>
      <c r="H62" s="2048"/>
      <c r="I62" s="2048"/>
      <c r="J62" s="2048"/>
      <c r="K62" s="2048"/>
      <c r="L62" s="2048"/>
      <c r="M62" s="2048"/>
      <c r="N62" s="692"/>
      <c r="O62" s="680"/>
    </row>
    <row r="63" spans="1:28" s="676" customFormat="1">
      <c r="A63" s="680"/>
      <c r="B63" s="413"/>
      <c r="C63" s="2048"/>
      <c r="D63" s="2048"/>
      <c r="E63" s="2048"/>
      <c r="F63" s="2048"/>
      <c r="G63" s="2048"/>
      <c r="H63" s="2048"/>
      <c r="I63" s="2048"/>
      <c r="J63" s="2048"/>
      <c r="K63" s="2048"/>
      <c r="L63" s="2048"/>
      <c r="M63" s="2048"/>
      <c r="N63" s="692"/>
      <c r="O63" s="680"/>
    </row>
    <row r="64" spans="1:28" s="676" customFormat="1">
      <c r="A64" s="835"/>
      <c r="B64" s="519"/>
      <c r="C64" s="2048"/>
      <c r="D64" s="2048"/>
      <c r="E64" s="2048"/>
      <c r="F64" s="2048"/>
      <c r="G64" s="2048"/>
      <c r="H64" s="2048"/>
      <c r="I64" s="2048"/>
      <c r="J64" s="2048"/>
      <c r="K64" s="2048"/>
      <c r="L64" s="2048"/>
      <c r="M64" s="2048"/>
      <c r="N64" s="692"/>
      <c r="O64" s="680"/>
    </row>
    <row r="65" spans="1:34" s="676" customFormat="1" ht="34.5" customHeight="1">
      <c r="A65" s="680"/>
      <c r="B65" s="845"/>
      <c r="C65" s="800"/>
      <c r="D65" s="800"/>
      <c r="E65" s="800"/>
      <c r="F65" s="800"/>
      <c r="G65" s="800"/>
      <c r="H65" s="800"/>
      <c r="I65" s="800"/>
      <c r="J65" s="800"/>
      <c r="K65" s="801"/>
      <c r="L65" s="679"/>
      <c r="M65" s="678"/>
      <c r="N65" s="692"/>
      <c r="O65" s="680"/>
      <c r="U65" s="479"/>
      <c r="V65" s="1003"/>
      <c r="Z65" s="556"/>
      <c r="AA65" s="624"/>
      <c r="AB65" s="624"/>
    </row>
    <row r="66" spans="1:34" s="676" customFormat="1" ht="5.0999999999999996" customHeight="1">
      <c r="A66" s="868"/>
      <c r="B66" s="868"/>
      <c r="C66" s="680"/>
      <c r="D66" s="869"/>
      <c r="E66" s="680"/>
      <c r="F66" s="680"/>
      <c r="G66" s="680"/>
      <c r="H66" s="680"/>
      <c r="I66" s="680"/>
      <c r="J66" s="680"/>
      <c r="K66" s="680"/>
      <c r="L66" s="680"/>
      <c r="M66" s="680"/>
      <c r="N66" s="680"/>
      <c r="O66" s="924"/>
      <c r="P66" s="1389"/>
      <c r="Q66" s="1389"/>
      <c r="R66" s="1389"/>
      <c r="S66" s="1389"/>
      <c r="T66" s="1389"/>
      <c r="U66" s="925"/>
      <c r="V66" s="1389"/>
      <c r="W66" s="1389"/>
      <c r="X66" s="1389"/>
      <c r="Y66" s="1389"/>
      <c r="AA66" s="607"/>
      <c r="AB66" s="607"/>
    </row>
    <row r="67" spans="1:34" s="676" customFormat="1">
      <c r="A67" s="284"/>
      <c r="B67" s="285"/>
      <c r="D67" s="848"/>
      <c r="E67" s="678"/>
      <c r="M67" s="142"/>
      <c r="N67" s="158" t="s">
        <v>631</v>
      </c>
      <c r="O67" s="1389"/>
      <c r="P67" s="1389"/>
      <c r="Q67" s="1389"/>
      <c r="R67" s="1389"/>
      <c r="S67" s="1389"/>
      <c r="T67" s="1389"/>
      <c r="U67" s="925"/>
      <c r="V67" s="1389"/>
      <c r="W67" s="1389"/>
      <c r="X67" s="1389"/>
      <c r="Y67" s="1389"/>
      <c r="AA67" s="607"/>
      <c r="AB67" s="607"/>
    </row>
    <row r="68" spans="1:34" s="676" customFormat="1">
      <c r="A68" s="677"/>
      <c r="B68" s="677"/>
      <c r="D68" s="848"/>
      <c r="E68" s="678"/>
      <c r="O68" s="1389"/>
      <c r="P68" s="1389"/>
      <c r="Q68" s="1389"/>
      <c r="R68" s="1389"/>
      <c r="S68" s="1389"/>
      <c r="T68" s="1389"/>
      <c r="U68" s="925"/>
      <c r="V68" s="1389"/>
      <c r="W68" s="1389"/>
      <c r="X68" s="1389"/>
      <c r="Y68" s="1389"/>
      <c r="AA68" s="607"/>
      <c r="AB68" s="607"/>
    </row>
    <row r="69" spans="1:34" s="676" customFormat="1" ht="20.100000000000001" customHeight="1">
      <c r="A69" s="1918" t="s">
        <v>158</v>
      </c>
      <c r="B69" s="1918"/>
      <c r="C69" s="1918"/>
      <c r="D69" s="1918"/>
      <c r="E69" s="1918"/>
      <c r="F69" s="1918"/>
      <c r="G69" s="1918"/>
      <c r="H69" s="1918"/>
      <c r="I69" s="1918"/>
      <c r="J69" s="1918"/>
      <c r="K69" s="1918"/>
      <c r="L69" s="1918"/>
      <c r="M69" s="1918"/>
      <c r="N69" s="1918"/>
      <c r="O69" s="926"/>
      <c r="P69" s="1389"/>
      <c r="Q69" s="1389"/>
      <c r="R69" s="1389"/>
      <c r="S69" s="1389"/>
      <c r="T69" s="1389"/>
      <c r="U69" s="925"/>
      <c r="V69" s="1389"/>
      <c r="W69" s="1389"/>
      <c r="X69" s="1389"/>
      <c r="Y69" s="1389"/>
      <c r="AA69" s="607"/>
      <c r="AB69" s="607"/>
    </row>
    <row r="70" spans="1:34" s="676" customFormat="1" ht="5.0999999999999996" customHeight="1">
      <c r="A70" s="700"/>
      <c r="B70" s="698"/>
      <c r="C70" s="699"/>
      <c r="D70" s="582"/>
      <c r="E70" s="699"/>
      <c r="F70" s="699"/>
      <c r="G70" s="678"/>
      <c r="H70" s="678"/>
      <c r="I70" s="678"/>
      <c r="J70" s="678"/>
      <c r="K70" s="678"/>
      <c r="L70" s="678"/>
      <c r="M70" s="678"/>
      <c r="O70" s="926"/>
      <c r="P70" s="1389"/>
      <c r="Q70" s="1389"/>
      <c r="R70" s="1389"/>
      <c r="S70" s="1389"/>
      <c r="T70" s="1389"/>
      <c r="U70" s="925"/>
      <c r="V70" s="1389"/>
      <c r="W70" s="1389"/>
      <c r="X70" s="1389"/>
      <c r="Y70" s="1389"/>
      <c r="AA70" s="607"/>
      <c r="AB70" s="607"/>
    </row>
    <row r="71" spans="1:34" s="676" customFormat="1" ht="15" customHeight="1">
      <c r="A71" s="526"/>
      <c r="B71" s="412" t="s">
        <v>651</v>
      </c>
      <c r="C71" s="595"/>
      <c r="D71" s="595"/>
      <c r="E71" s="595"/>
      <c r="F71" s="595"/>
      <c r="G71" s="595"/>
      <c r="H71" s="595"/>
      <c r="I71" s="595"/>
      <c r="J71" s="595"/>
      <c r="K71" s="595"/>
      <c r="L71" s="595"/>
      <c r="M71" s="595"/>
      <c r="N71" s="688"/>
      <c r="O71" s="926"/>
      <c r="P71" s="1389"/>
      <c r="Q71" s="1389"/>
      <c r="R71" s="1389"/>
      <c r="S71" s="1389"/>
      <c r="T71" s="1389"/>
      <c r="U71" s="925"/>
      <c r="V71" s="1389"/>
      <c r="W71" s="1389"/>
      <c r="X71" s="1389"/>
      <c r="Y71" s="1389"/>
      <c r="Z71" s="696"/>
      <c r="AA71" s="624"/>
      <c r="AB71" s="624"/>
    </row>
    <row r="72" spans="1:34" s="676" customFormat="1" ht="5.0999999999999996" customHeight="1">
      <c r="A72" s="702"/>
      <c r="C72" s="585"/>
      <c r="D72" s="585"/>
      <c r="E72" s="585"/>
      <c r="F72" s="297"/>
      <c r="G72" s="585"/>
      <c r="H72" s="585"/>
      <c r="I72" s="585"/>
      <c r="J72" s="585"/>
      <c r="K72" s="678"/>
      <c r="L72" s="678"/>
      <c r="M72" s="678"/>
      <c r="O72" s="926"/>
      <c r="P72" s="1389"/>
      <c r="Q72" s="1389"/>
      <c r="R72" s="1389"/>
      <c r="S72" s="1389"/>
      <c r="T72" s="1389"/>
      <c r="U72" s="925"/>
      <c r="V72" s="1389"/>
      <c r="W72" s="1389"/>
      <c r="X72" s="1389"/>
      <c r="Y72" s="1389"/>
      <c r="Z72" s="696"/>
      <c r="AA72" s="624"/>
      <c r="AB72" s="624"/>
    </row>
    <row r="73" spans="1:34" s="676" customFormat="1" ht="15" customHeight="1">
      <c r="A73" s="702"/>
      <c r="B73" s="705" t="s">
        <v>159</v>
      </c>
      <c r="C73" s="598"/>
      <c r="D73" s="598"/>
      <c r="E73" s="598"/>
      <c r="F73" s="742"/>
      <c r="G73" s="598"/>
      <c r="H73" s="598"/>
      <c r="I73" s="598"/>
      <c r="J73" s="598"/>
      <c r="K73" s="688"/>
      <c r="L73" s="688"/>
      <c r="M73" s="688"/>
      <c r="N73" s="927"/>
      <c r="O73" s="926"/>
      <c r="P73" s="1389"/>
      <c r="Q73" s="1389"/>
      <c r="R73" s="1389"/>
      <c r="S73" s="1389"/>
      <c r="T73" s="1389"/>
      <c r="U73" s="925"/>
      <c r="V73" s="1389"/>
      <c r="W73" s="1389"/>
      <c r="X73" s="1389"/>
      <c r="Y73" s="1389"/>
      <c r="Z73" s="696"/>
      <c r="AA73" s="624"/>
      <c r="AB73" s="624"/>
    </row>
    <row r="74" spans="1:34" s="676" customFormat="1" ht="47.25" customHeight="1">
      <c r="A74" s="714"/>
      <c r="B74" s="2350" t="s">
        <v>1207</v>
      </c>
      <c r="C74" s="2350"/>
      <c r="D74" s="2350"/>
      <c r="E74" s="2350"/>
      <c r="F74" s="2350"/>
      <c r="G74" s="2350"/>
      <c r="H74" s="2350"/>
      <c r="I74" s="2350"/>
      <c r="J74" s="2350"/>
      <c r="K74" s="2350"/>
      <c r="L74" s="2350"/>
      <c r="M74" s="2350"/>
      <c r="N74" s="2350"/>
      <c r="O74" s="926"/>
      <c r="P74" s="1389"/>
      <c r="Q74" s="1389"/>
      <c r="R74" s="1389"/>
      <c r="S74" s="1389"/>
      <c r="T74" s="1389"/>
      <c r="U74" s="925"/>
      <c r="V74" s="1389"/>
      <c r="W74" s="1389"/>
      <c r="X74" s="1389"/>
      <c r="Y74" s="1389"/>
      <c r="Z74" s="696"/>
      <c r="AA74" s="624"/>
      <c r="AB74" s="624"/>
    </row>
    <row r="75" spans="1:34" s="676" customFormat="1" ht="5.0999999999999996" customHeight="1">
      <c r="A75" s="714"/>
      <c r="B75" s="928"/>
      <c r="C75" s="1386"/>
      <c r="D75" s="1386"/>
      <c r="E75" s="1386"/>
      <c r="F75" s="1386"/>
      <c r="G75" s="1386"/>
      <c r="H75" s="1386"/>
      <c r="I75" s="1386"/>
      <c r="J75" s="1386"/>
      <c r="K75" s="1386"/>
      <c r="L75" s="1386"/>
      <c r="M75" s="1386"/>
      <c r="N75" s="855"/>
      <c r="O75" s="926"/>
      <c r="P75" s="1389"/>
      <c r="Q75" s="1389"/>
      <c r="R75" s="1389"/>
      <c r="S75" s="1389"/>
      <c r="T75" s="1389"/>
      <c r="U75" s="925"/>
      <c r="V75" s="1389"/>
      <c r="W75" s="1389"/>
      <c r="X75" s="1389"/>
      <c r="Y75" s="1389"/>
      <c r="Z75" s="693"/>
      <c r="AA75" s="624"/>
      <c r="AB75" s="624"/>
    </row>
    <row r="76" spans="1:34" s="676" customFormat="1" ht="14.25" customHeight="1">
      <c r="A76" s="714"/>
      <c r="B76" s="1919" t="s">
        <v>1202</v>
      </c>
      <c r="C76" s="1919"/>
      <c r="D76" s="1919"/>
      <c r="E76" s="1919"/>
      <c r="F76" s="1919"/>
      <c r="G76" s="1919"/>
      <c r="H76" s="1919"/>
      <c r="I76" s="1919"/>
      <c r="J76" s="1919"/>
      <c r="K76" s="1919"/>
      <c r="L76" s="1919"/>
      <c r="M76" s="1919"/>
      <c r="N76" s="1919"/>
      <c r="O76" s="926"/>
      <c r="P76" s="1389"/>
      <c r="Q76" s="1389"/>
      <c r="R76" s="1389"/>
      <c r="S76" s="1389"/>
      <c r="T76" s="1389"/>
      <c r="U76" s="925"/>
      <c r="V76" s="1389"/>
      <c r="W76" s="1389"/>
      <c r="X76" s="1389"/>
      <c r="Y76" s="1389"/>
      <c r="Z76" s="693"/>
      <c r="AA76" s="624"/>
      <c r="AB76" s="624"/>
    </row>
    <row r="77" spans="1:34" s="676" customFormat="1" ht="15" customHeight="1">
      <c r="A77" s="714"/>
      <c r="B77" s="1919"/>
      <c r="C77" s="1919"/>
      <c r="D77" s="1919"/>
      <c r="E77" s="1919"/>
      <c r="F77" s="1919"/>
      <c r="G77" s="1919"/>
      <c r="H77" s="1919"/>
      <c r="I77" s="1919"/>
      <c r="J77" s="1919"/>
      <c r="K77" s="1919"/>
      <c r="L77" s="1919"/>
      <c r="M77" s="1919"/>
      <c r="N77" s="1919"/>
      <c r="O77" s="926"/>
      <c r="P77" s="1389"/>
      <c r="Q77" s="1389"/>
      <c r="R77" s="1389"/>
      <c r="S77" s="1389"/>
      <c r="T77" s="1389"/>
      <c r="U77" s="925"/>
      <c r="V77" s="1389"/>
      <c r="W77" s="1389"/>
      <c r="X77" s="1389"/>
      <c r="Y77" s="1389"/>
      <c r="Z77" s="709"/>
      <c r="AA77" s="624"/>
      <c r="AB77" s="624"/>
      <c r="AC77" s="678"/>
      <c r="AD77" s="709"/>
      <c r="AE77" s="678"/>
      <c r="AF77" s="678"/>
      <c r="AG77" s="678"/>
    </row>
    <row r="78" spans="1:34" s="676" customFormat="1" ht="15" customHeight="1">
      <c r="A78" s="714"/>
      <c r="B78" s="1919"/>
      <c r="C78" s="1919"/>
      <c r="D78" s="1919"/>
      <c r="E78" s="1919"/>
      <c r="F78" s="1919"/>
      <c r="G78" s="1919"/>
      <c r="H78" s="1919"/>
      <c r="I78" s="1919"/>
      <c r="J78" s="1919"/>
      <c r="K78" s="1919"/>
      <c r="L78" s="1919"/>
      <c r="M78" s="1919"/>
      <c r="N78" s="1919"/>
      <c r="O78" s="926"/>
      <c r="P78" s="1389"/>
      <c r="Q78" s="1389"/>
      <c r="R78" s="1389"/>
      <c r="S78" s="1389"/>
      <c r="T78" s="1389"/>
      <c r="U78" s="925"/>
      <c r="V78" s="1389"/>
      <c r="W78" s="1389"/>
      <c r="X78" s="1389"/>
      <c r="Y78" s="1389"/>
      <c r="Z78" s="709"/>
      <c r="AA78" s="624"/>
      <c r="AB78" s="624"/>
      <c r="AC78" s="678"/>
      <c r="AD78" s="709"/>
      <c r="AE78" s="678"/>
      <c r="AF78" s="678"/>
      <c r="AG78" s="678"/>
    </row>
    <row r="79" spans="1:34" s="676" customFormat="1" ht="5.0999999999999996" customHeight="1">
      <c r="A79" s="714"/>
      <c r="B79" s="1386"/>
      <c r="C79" s="1386"/>
      <c r="D79" s="1386"/>
      <c r="E79" s="1386"/>
      <c r="F79" s="1386"/>
      <c r="G79" s="1386"/>
      <c r="H79" s="1386"/>
      <c r="I79" s="1386"/>
      <c r="J79" s="1386"/>
      <c r="K79" s="1386"/>
      <c r="L79" s="1386"/>
      <c r="M79" s="1386"/>
      <c r="N79" s="688"/>
      <c r="O79" s="714"/>
      <c r="P79" s="709"/>
      <c r="Q79" s="709"/>
      <c r="R79" s="709"/>
      <c r="S79" s="709"/>
      <c r="T79" s="709"/>
      <c r="U79" s="500"/>
      <c r="V79" s="863"/>
      <c r="W79" s="709"/>
      <c r="X79" s="709"/>
      <c r="Y79" s="709"/>
      <c r="Z79" s="709"/>
      <c r="AA79" s="624"/>
      <c r="AB79" s="624"/>
      <c r="AC79" s="709"/>
      <c r="AD79" s="678"/>
      <c r="AE79" s="709"/>
      <c r="AF79" s="678"/>
      <c r="AG79" s="678"/>
      <c r="AH79" s="678"/>
    </row>
    <row r="80" spans="1:34" s="676" customFormat="1" ht="15" customHeight="1">
      <c r="A80" s="714"/>
      <c r="B80" s="1919" t="s">
        <v>1024</v>
      </c>
      <c r="C80" s="1919"/>
      <c r="D80" s="1919"/>
      <c r="E80" s="1919"/>
      <c r="F80" s="1919"/>
      <c r="G80" s="1919"/>
      <c r="H80" s="1919"/>
      <c r="I80" s="1919"/>
      <c r="J80" s="1919"/>
      <c r="K80" s="1919"/>
      <c r="L80" s="1919"/>
      <c r="M80" s="1919"/>
      <c r="N80" s="1919"/>
      <c r="O80" s="714"/>
      <c r="P80" s="709"/>
      <c r="Q80" s="709"/>
      <c r="R80" s="709"/>
      <c r="S80" s="709"/>
      <c r="T80" s="709"/>
      <c r="U80" s="500"/>
      <c r="V80" s="863"/>
      <c r="W80" s="709"/>
      <c r="X80" s="709"/>
      <c r="Y80" s="709"/>
      <c r="Z80" s="709"/>
      <c r="AA80" s="624"/>
      <c r="AB80" s="624"/>
      <c r="AC80" s="709"/>
      <c r="AD80" s="678"/>
      <c r="AE80" s="709"/>
      <c r="AF80" s="678"/>
      <c r="AG80" s="678"/>
      <c r="AH80" s="678"/>
    </row>
    <row r="81" spans="1:34" s="676" customFormat="1" ht="5.0999999999999996" customHeight="1">
      <c r="A81" s="702"/>
      <c r="O81" s="714"/>
      <c r="P81" s="709"/>
      <c r="Q81" s="709"/>
      <c r="R81" s="709"/>
      <c r="S81" s="709"/>
      <c r="T81" s="709"/>
      <c r="U81" s="500"/>
      <c r="V81" s="863"/>
      <c r="W81" s="709"/>
      <c r="X81" s="709"/>
      <c r="Y81" s="709"/>
      <c r="Z81" s="709"/>
      <c r="AA81" s="624"/>
      <c r="AB81" s="624"/>
      <c r="AC81" s="709"/>
      <c r="AD81" s="678"/>
      <c r="AE81" s="709"/>
      <c r="AF81" s="678"/>
      <c r="AG81" s="678"/>
      <c r="AH81" s="678"/>
    </row>
    <row r="82" spans="1:34" s="676" customFormat="1" ht="5.0999999999999996" customHeight="1">
      <c r="A82" s="702"/>
      <c r="O82" s="714"/>
      <c r="P82" s="709"/>
      <c r="Q82" s="709"/>
      <c r="R82" s="709"/>
      <c r="S82" s="709"/>
      <c r="T82" s="709"/>
      <c r="U82" s="500"/>
      <c r="V82" s="863"/>
      <c r="W82" s="709"/>
      <c r="X82" s="709"/>
      <c r="Y82" s="709"/>
      <c r="Z82" s="709"/>
      <c r="AA82" s="624"/>
      <c r="AB82" s="624"/>
      <c r="AC82" s="709"/>
      <c r="AD82" s="678"/>
      <c r="AE82" s="709"/>
      <c r="AF82" s="678"/>
      <c r="AG82" s="678"/>
      <c r="AH82" s="678"/>
    </row>
    <row r="83" spans="1:34" s="676" customFormat="1" ht="18.75" customHeight="1">
      <c r="A83" s="530"/>
      <c r="B83" s="2452" t="s">
        <v>371</v>
      </c>
      <c r="C83" s="1384"/>
      <c r="D83" s="1384"/>
      <c r="E83" s="1384"/>
      <c r="F83" s="1384"/>
      <c r="G83" s="1384"/>
      <c r="H83" s="1384"/>
      <c r="I83" s="1384"/>
      <c r="J83" s="1384"/>
      <c r="K83" s="1384"/>
      <c r="L83" s="1384"/>
      <c r="M83" s="1384"/>
      <c r="O83" s="929"/>
      <c r="P83" s="930"/>
      <c r="Q83" s="930"/>
      <c r="R83" s="930"/>
      <c r="S83" s="930"/>
      <c r="T83" s="930"/>
      <c r="U83" s="930"/>
      <c r="V83" s="1389"/>
      <c r="W83" s="1389"/>
      <c r="X83" s="1389"/>
      <c r="Y83" s="1389"/>
      <c r="Z83" s="709"/>
      <c r="AA83" s="624"/>
      <c r="AB83" s="624"/>
      <c r="AC83" s="678"/>
      <c r="AD83" s="709"/>
      <c r="AE83" s="678"/>
      <c r="AF83" s="678"/>
      <c r="AG83" s="678"/>
    </row>
    <row r="84" spans="1:34" s="676" customFormat="1" ht="15" customHeight="1">
      <c r="A84" s="702"/>
      <c r="B84" s="2452"/>
      <c r="C84" s="908" t="s">
        <v>1017</v>
      </c>
      <c r="D84" s="908"/>
      <c r="E84" s="908"/>
      <c r="F84" s="908"/>
      <c r="G84" s="908"/>
      <c r="H84" s="1384"/>
      <c r="I84" s="809"/>
      <c r="J84" s="663"/>
      <c r="K84" s="663"/>
      <c r="L84" s="663"/>
      <c r="M84" s="663"/>
      <c r="O84" s="702"/>
      <c r="U84" s="500"/>
      <c r="V84" s="863"/>
      <c r="W84" s="709"/>
      <c r="X84" s="709"/>
      <c r="Y84" s="709"/>
      <c r="Z84" s="709"/>
      <c r="AA84" s="624"/>
      <c r="AB84" s="624"/>
      <c r="AC84" s="678"/>
      <c r="AD84" s="709"/>
      <c r="AE84" s="678"/>
      <c r="AF84" s="678"/>
      <c r="AG84" s="678"/>
    </row>
    <row r="85" spans="1:34" s="676" customFormat="1" ht="15.75" customHeight="1">
      <c r="A85" s="931"/>
      <c r="B85" s="2452"/>
      <c r="C85" s="601" t="s">
        <v>372</v>
      </c>
      <c r="D85" s="601" t="s">
        <v>373</v>
      </c>
      <c r="E85" s="601" t="s">
        <v>374</v>
      </c>
      <c r="F85" s="601" t="s">
        <v>375</v>
      </c>
      <c r="G85" s="601" t="s">
        <v>376</v>
      </c>
      <c r="H85" s="601" t="s">
        <v>377</v>
      </c>
      <c r="I85" s="932"/>
      <c r="J85" s="933"/>
      <c r="K85" s="601" t="s">
        <v>529</v>
      </c>
      <c r="L85" s="934"/>
      <c r="M85" s="663"/>
      <c r="O85" s="702"/>
      <c r="U85" s="481"/>
      <c r="V85" s="832"/>
      <c r="Y85" s="709"/>
      <c r="Z85" s="709"/>
      <c r="AA85" s="624"/>
      <c r="AB85" s="624"/>
      <c r="AC85" s="678"/>
      <c r="AD85" s="709"/>
      <c r="AE85" s="678"/>
      <c r="AF85" s="678"/>
      <c r="AG85" s="678"/>
    </row>
    <row r="86" spans="1:34" s="676" customFormat="1" ht="18" customHeight="1">
      <c r="A86" s="931"/>
      <c r="B86" s="2452"/>
      <c r="C86" s="604"/>
      <c r="D86" s="604"/>
      <c r="E86" s="604"/>
      <c r="F86" s="604"/>
      <c r="G86" s="604"/>
      <c r="H86" s="604"/>
      <c r="I86" s="935"/>
      <c r="J86" s="936"/>
      <c r="K86" s="604"/>
      <c r="L86" s="937"/>
      <c r="M86" s="663"/>
      <c r="O86" s="702"/>
      <c r="U86" s="500"/>
      <c r="V86" s="863"/>
      <c r="W86" s="709"/>
      <c r="X86" s="709"/>
      <c r="Y86" s="709"/>
      <c r="Z86" s="709"/>
      <c r="AA86" s="624"/>
      <c r="AB86" s="624"/>
      <c r="AC86" s="678"/>
      <c r="AD86" s="709"/>
      <c r="AE86" s="678"/>
      <c r="AF86" s="678"/>
      <c r="AG86" s="678"/>
    </row>
    <row r="87" spans="1:34" s="676" customFormat="1" ht="12.75" customHeight="1">
      <c r="A87" s="702"/>
      <c r="B87" s="2452" t="s">
        <v>379</v>
      </c>
      <c r="C87" s="601" t="s">
        <v>380</v>
      </c>
      <c r="D87" s="601" t="s">
        <v>381</v>
      </c>
      <c r="E87" s="601" t="s">
        <v>382</v>
      </c>
      <c r="F87" s="601" t="s">
        <v>383</v>
      </c>
      <c r="G87" s="601" t="s">
        <v>384</v>
      </c>
      <c r="H87" s="601" t="s">
        <v>385</v>
      </c>
      <c r="I87" s="938"/>
      <c r="J87" s="939"/>
      <c r="K87" s="601" t="s">
        <v>530</v>
      </c>
      <c r="L87" s="937"/>
      <c r="M87" s="663"/>
      <c r="O87" s="702"/>
      <c r="U87" s="500"/>
      <c r="V87" s="863"/>
      <c r="W87" s="709"/>
      <c r="X87" s="709"/>
      <c r="Y87" s="709"/>
      <c r="Z87" s="709"/>
      <c r="AA87" s="624"/>
      <c r="AB87" s="624"/>
      <c r="AC87" s="678"/>
      <c r="AD87" s="709"/>
      <c r="AE87" s="678"/>
      <c r="AF87" s="678"/>
      <c r="AG87" s="678"/>
    </row>
    <row r="88" spans="1:34" s="676" customFormat="1" ht="15.75" customHeight="1">
      <c r="A88" s="931"/>
      <c r="B88" s="2452"/>
      <c r="C88" s="604"/>
      <c r="D88" s="604"/>
      <c r="E88" s="604"/>
      <c r="F88" s="604"/>
      <c r="G88" s="604"/>
      <c r="H88" s="604"/>
      <c r="I88" s="940"/>
      <c r="J88" s="941"/>
      <c r="K88" s="604"/>
      <c r="L88" s="942"/>
      <c r="M88" s="663"/>
      <c r="O88" s="702"/>
      <c r="U88" s="500"/>
      <c r="V88" s="863"/>
      <c r="W88" s="709"/>
      <c r="X88" s="709"/>
      <c r="Y88" s="709"/>
      <c r="Z88" s="709"/>
      <c r="AA88" s="624"/>
      <c r="AB88" s="624"/>
      <c r="AC88" s="678"/>
      <c r="AD88" s="709"/>
      <c r="AE88" s="678"/>
      <c r="AF88" s="678"/>
      <c r="AG88" s="678"/>
    </row>
    <row r="89" spans="1:34" s="676" customFormat="1" ht="62.25" customHeight="1">
      <c r="A89" s="931"/>
      <c r="B89" s="2452"/>
      <c r="C89" s="1385"/>
      <c r="D89" s="1385"/>
      <c r="E89" s="1385"/>
      <c r="F89" s="1385"/>
      <c r="G89" s="1385"/>
      <c r="H89" s="1385"/>
      <c r="I89" s="809"/>
      <c r="J89" s="663"/>
      <c r="K89" s="663"/>
      <c r="L89" s="663"/>
      <c r="M89" s="663"/>
      <c r="N89" s="678"/>
      <c r="O89" s="702"/>
      <c r="U89" s="500"/>
      <c r="V89" s="863"/>
      <c r="W89" s="709"/>
      <c r="X89" s="709"/>
      <c r="Y89" s="709"/>
      <c r="Z89" s="709"/>
      <c r="AA89" s="624"/>
      <c r="AB89" s="624"/>
      <c r="AC89" s="678"/>
      <c r="AD89" s="709"/>
      <c r="AE89" s="678"/>
      <c r="AF89" s="678"/>
      <c r="AG89" s="678"/>
    </row>
    <row r="90" spans="1:34" s="676" customFormat="1" ht="5.0999999999999996" customHeight="1">
      <c r="A90" s="931"/>
      <c r="B90" s="809"/>
      <c r="C90" s="1385"/>
      <c r="D90" s="1385"/>
      <c r="E90" s="1385"/>
      <c r="F90" s="1385"/>
      <c r="G90" s="1385"/>
      <c r="H90" s="1385"/>
      <c r="I90" s="809"/>
      <c r="J90" s="663"/>
      <c r="K90" s="663"/>
      <c r="L90" s="663"/>
      <c r="M90" s="663"/>
      <c r="N90" s="678"/>
      <c r="O90" s="702"/>
      <c r="U90" s="500"/>
      <c r="V90" s="863"/>
      <c r="W90" s="709"/>
      <c r="X90" s="709"/>
      <c r="Y90" s="709"/>
      <c r="Z90" s="709"/>
      <c r="AA90" s="624"/>
      <c r="AB90" s="624"/>
      <c r="AC90" s="678"/>
      <c r="AD90" s="709"/>
      <c r="AE90" s="678"/>
      <c r="AF90" s="678"/>
      <c r="AG90" s="678"/>
    </row>
    <row r="91" spans="1:34" s="676" customFormat="1" ht="52.5" customHeight="1">
      <c r="A91" s="943"/>
      <c r="B91" s="2452" t="s">
        <v>492</v>
      </c>
      <c r="C91" s="1385"/>
      <c r="D91" s="1385"/>
      <c r="E91" s="1385"/>
      <c r="F91" s="1385"/>
      <c r="G91" s="1385"/>
      <c r="H91" s="1385"/>
      <c r="I91" s="809"/>
      <c r="J91" s="663"/>
      <c r="K91" s="663"/>
      <c r="L91" s="663"/>
      <c r="M91" s="663"/>
      <c r="N91" s="678"/>
      <c r="O91" s="702"/>
      <c r="U91" s="500"/>
      <c r="V91" s="863"/>
      <c r="W91" s="709"/>
      <c r="X91" s="709"/>
      <c r="Y91" s="709"/>
      <c r="Z91" s="709"/>
      <c r="AA91" s="624"/>
      <c r="AB91" s="624"/>
      <c r="AC91" s="678"/>
      <c r="AD91" s="709"/>
      <c r="AE91" s="678"/>
      <c r="AF91" s="678"/>
      <c r="AG91" s="678"/>
    </row>
    <row r="92" spans="1:34" s="676" customFormat="1" ht="15" customHeight="1">
      <c r="A92" s="702"/>
      <c r="B92" s="2452"/>
      <c r="C92" s="908" t="s">
        <v>1018</v>
      </c>
      <c r="D92" s="908"/>
      <c r="E92" s="908"/>
      <c r="F92" s="908"/>
      <c r="G92" s="908"/>
      <c r="H92" s="1384"/>
      <c r="I92" s="597"/>
      <c r="J92" s="597"/>
      <c r="K92" s="597"/>
      <c r="L92" s="597"/>
      <c r="M92" s="597"/>
      <c r="N92" s="678"/>
      <c r="O92" s="702"/>
      <c r="U92" s="500"/>
      <c r="V92" s="863"/>
      <c r="W92" s="709"/>
      <c r="X92" s="709"/>
      <c r="Y92" s="709"/>
      <c r="Z92" s="709"/>
      <c r="AA92" s="624"/>
      <c r="AB92" s="624"/>
      <c r="AC92" s="678"/>
      <c r="AD92" s="709"/>
      <c r="AE92" s="678"/>
      <c r="AF92" s="678"/>
      <c r="AG92" s="678"/>
    </row>
    <row r="93" spans="1:34" s="676" customFormat="1" ht="15.75" customHeight="1">
      <c r="A93" s="702"/>
      <c r="B93" s="2452"/>
      <c r="C93" s="944"/>
      <c r="D93" s="945"/>
      <c r="E93" s="945"/>
      <c r="F93" s="945"/>
      <c r="G93" s="945"/>
      <c r="H93" s="945"/>
      <c r="I93" s="810" t="s">
        <v>503</v>
      </c>
      <c r="J93" s="810" t="s">
        <v>531</v>
      </c>
      <c r="K93" s="932"/>
      <c r="L93" s="810" t="s">
        <v>532</v>
      </c>
      <c r="M93" s="597"/>
      <c r="O93" s="702"/>
      <c r="U93" s="500"/>
      <c r="V93" s="863"/>
      <c r="W93" s="709"/>
      <c r="X93" s="709"/>
      <c r="Y93" s="709"/>
      <c r="Z93" s="709"/>
      <c r="AA93" s="624"/>
      <c r="AB93" s="624"/>
      <c r="AC93" s="678"/>
      <c r="AD93" s="709"/>
      <c r="AE93" s="678"/>
      <c r="AF93" s="678"/>
      <c r="AG93" s="678"/>
    </row>
    <row r="94" spans="1:34" s="676" customFormat="1" ht="15.75" customHeight="1">
      <c r="A94" s="702"/>
      <c r="B94" s="2452" t="s">
        <v>493</v>
      </c>
      <c r="C94" s="946"/>
      <c r="D94" s="936"/>
      <c r="E94" s="936"/>
      <c r="F94" s="936"/>
      <c r="G94" s="936"/>
      <c r="H94" s="936"/>
      <c r="I94" s="604"/>
      <c r="J94" s="604"/>
      <c r="K94" s="1378"/>
      <c r="L94" s="604"/>
      <c r="M94" s="597"/>
      <c r="O94" s="702"/>
      <c r="U94" s="500"/>
      <c r="V94" s="863"/>
      <c r="W94" s="709"/>
      <c r="X94" s="709"/>
      <c r="Y94" s="709"/>
      <c r="Z94" s="709"/>
      <c r="AA94" s="624"/>
      <c r="AB94" s="624"/>
      <c r="AC94" s="678"/>
      <c r="AD94" s="709"/>
      <c r="AE94" s="678"/>
      <c r="AF94" s="678"/>
      <c r="AG94" s="678"/>
    </row>
    <row r="95" spans="1:34" s="676" customFormat="1" ht="15.75" customHeight="1">
      <c r="A95" s="702"/>
      <c r="B95" s="2452"/>
      <c r="C95" s="946"/>
      <c r="D95" s="936"/>
      <c r="E95" s="936"/>
      <c r="F95" s="936"/>
      <c r="G95" s="936"/>
      <c r="H95" s="936"/>
      <c r="I95" s="601" t="s">
        <v>504</v>
      </c>
      <c r="J95" s="601" t="s">
        <v>533</v>
      </c>
      <c r="K95" s="938"/>
      <c r="L95" s="601" t="s">
        <v>534</v>
      </c>
      <c r="M95" s="597"/>
      <c r="O95" s="702"/>
      <c r="U95" s="500"/>
      <c r="V95" s="863"/>
      <c r="W95" s="709"/>
      <c r="X95" s="709"/>
      <c r="Y95" s="709"/>
      <c r="Z95" s="709"/>
      <c r="AA95" s="624"/>
      <c r="AB95" s="624"/>
      <c r="AC95" s="678"/>
      <c r="AD95" s="709"/>
      <c r="AE95" s="678"/>
      <c r="AF95" s="678"/>
      <c r="AG95" s="678"/>
    </row>
    <row r="96" spans="1:34" s="676" customFormat="1" ht="15.75" customHeight="1">
      <c r="A96" s="931"/>
      <c r="B96" s="2452"/>
      <c r="C96" s="947"/>
      <c r="D96" s="941"/>
      <c r="E96" s="941"/>
      <c r="F96" s="941"/>
      <c r="G96" s="941"/>
      <c r="H96" s="941"/>
      <c r="I96" s="604"/>
      <c r="J96" s="604"/>
      <c r="K96" s="948"/>
      <c r="L96" s="604"/>
      <c r="M96" s="597"/>
      <c r="O96" s="702"/>
      <c r="U96" s="500"/>
      <c r="V96" s="863"/>
      <c r="W96" s="709"/>
      <c r="X96" s="709"/>
      <c r="Y96" s="709"/>
      <c r="Z96" s="709"/>
      <c r="AA96" s="624"/>
      <c r="AB96" s="624"/>
      <c r="AC96" s="678"/>
      <c r="AD96" s="709"/>
      <c r="AE96" s="678"/>
      <c r="AF96" s="678"/>
      <c r="AG96" s="678"/>
    </row>
    <row r="97" spans="1:33" s="676" customFormat="1" ht="15.75" customHeight="1">
      <c r="A97" s="931"/>
      <c r="B97" s="2452"/>
      <c r="C97" s="1384"/>
      <c r="D97" s="1384"/>
      <c r="E97" s="1384"/>
      <c r="F97" s="1384"/>
      <c r="G97" s="1384"/>
      <c r="H97" s="1384"/>
      <c r="I97" s="597"/>
      <c r="J97" s="597"/>
      <c r="K97" s="597"/>
      <c r="L97" s="597"/>
      <c r="M97" s="597"/>
      <c r="O97" s="702"/>
      <c r="U97" s="500"/>
      <c r="V97" s="863"/>
      <c r="W97" s="709"/>
      <c r="X97" s="709"/>
      <c r="Y97" s="709"/>
      <c r="Z97" s="709"/>
      <c r="AA97" s="624"/>
      <c r="AB97" s="624"/>
      <c r="AC97" s="678"/>
      <c r="AD97" s="709"/>
      <c r="AE97" s="678"/>
      <c r="AF97" s="678"/>
      <c r="AG97" s="678"/>
    </row>
    <row r="98" spans="1:33" s="676" customFormat="1" ht="28.5" customHeight="1">
      <c r="A98" s="931"/>
      <c r="B98" s="2452"/>
      <c r="C98" s="1384"/>
      <c r="D98" s="1384"/>
      <c r="E98" s="1384"/>
      <c r="F98" s="1384"/>
      <c r="G98" s="1384"/>
      <c r="H98" s="1384"/>
      <c r="I98" s="597"/>
      <c r="J98" s="597"/>
      <c r="K98" s="597"/>
      <c r="L98" s="597"/>
      <c r="M98" s="597"/>
      <c r="N98" s="693"/>
      <c r="O98" s="714"/>
      <c r="P98" s="709"/>
      <c r="Q98" s="709"/>
      <c r="R98" s="709"/>
      <c r="S98" s="709"/>
      <c r="T98" s="709"/>
      <c r="U98" s="500"/>
      <c r="V98" s="863"/>
      <c r="W98" s="709"/>
      <c r="X98" s="709"/>
      <c r="Y98" s="709"/>
      <c r="Z98" s="709"/>
      <c r="AA98" s="624"/>
      <c r="AB98" s="624"/>
      <c r="AC98" s="678"/>
      <c r="AD98" s="709"/>
      <c r="AE98" s="678"/>
      <c r="AF98" s="678"/>
      <c r="AG98" s="678"/>
    </row>
    <row r="99" spans="1:33" s="676" customFormat="1" ht="5.0999999999999996" customHeight="1">
      <c r="A99" s="530"/>
      <c r="B99" s="1384"/>
      <c r="C99" s="1384"/>
      <c r="D99" s="1384"/>
      <c r="E99" s="1384"/>
      <c r="F99" s="1384"/>
      <c r="G99" s="1384"/>
      <c r="H99" s="1384"/>
      <c r="I99" s="597"/>
      <c r="J99" s="597"/>
      <c r="K99" s="597"/>
      <c r="L99" s="597"/>
      <c r="M99" s="597"/>
      <c r="N99" s="693"/>
      <c r="O99" s="714"/>
      <c r="P99" s="709"/>
      <c r="Q99" s="709"/>
      <c r="R99" s="709"/>
      <c r="S99" s="709"/>
      <c r="T99" s="709"/>
      <c r="U99" s="500"/>
      <c r="V99" s="863"/>
      <c r="W99" s="709"/>
      <c r="X99" s="709"/>
      <c r="Y99" s="709"/>
      <c r="Z99" s="709"/>
      <c r="AA99" s="624"/>
      <c r="AB99" s="624"/>
      <c r="AC99" s="678"/>
      <c r="AD99" s="709"/>
      <c r="AE99" s="678"/>
      <c r="AF99" s="678"/>
      <c r="AG99" s="678"/>
    </row>
    <row r="100" spans="1:33" s="676" customFormat="1" ht="24.75" customHeight="1">
      <c r="A100" s="530"/>
      <c r="B100" s="2176" t="s">
        <v>1021</v>
      </c>
      <c r="C100" s="2176"/>
      <c r="D100" s="2176"/>
      <c r="E100" s="2176"/>
      <c r="F100" s="2176"/>
      <c r="G100" s="2176"/>
      <c r="H100" s="2176"/>
      <c r="I100" s="2176"/>
      <c r="J100" s="2176"/>
      <c r="K100" s="2176"/>
      <c r="L100" s="2176"/>
      <c r="M100" s="2176"/>
      <c r="N100" s="2176"/>
      <c r="O100" s="926"/>
      <c r="P100" s="1389"/>
      <c r="Q100" s="1389"/>
      <c r="R100" s="1389"/>
      <c r="S100" s="1389"/>
      <c r="T100" s="1389"/>
      <c r="U100" s="925"/>
      <c r="V100" s="1389"/>
      <c r="W100" s="1389"/>
      <c r="X100" s="1389"/>
      <c r="Y100" s="1389"/>
      <c r="Z100" s="709"/>
      <c r="AA100" s="624"/>
      <c r="AB100" s="624"/>
      <c r="AC100" s="678"/>
      <c r="AD100" s="709"/>
      <c r="AE100" s="678"/>
      <c r="AF100" s="678"/>
      <c r="AG100" s="678"/>
    </row>
    <row r="101" spans="1:33" s="676" customFormat="1" ht="24.75" customHeight="1">
      <c r="A101" s="530"/>
      <c r="B101" s="2176" t="s">
        <v>1209</v>
      </c>
      <c r="C101" s="2176"/>
      <c r="D101" s="2176"/>
      <c r="E101" s="2176"/>
      <c r="F101" s="2176"/>
      <c r="G101" s="2176"/>
      <c r="H101" s="2176"/>
      <c r="I101" s="2176"/>
      <c r="J101" s="2176"/>
      <c r="K101" s="2176"/>
      <c r="L101" s="2176"/>
      <c r="M101" s="2176"/>
      <c r="N101" s="2176"/>
      <c r="O101" s="926"/>
      <c r="P101" s="1389"/>
      <c r="Q101" s="1389"/>
      <c r="R101" s="1389"/>
      <c r="S101" s="1389"/>
      <c r="T101" s="1389"/>
      <c r="U101" s="925"/>
      <c r="V101" s="1389"/>
      <c r="W101" s="1389"/>
      <c r="X101" s="1389"/>
      <c r="Y101" s="1389"/>
      <c r="Z101" s="709"/>
      <c r="AA101" s="624"/>
      <c r="AB101" s="624"/>
      <c r="AC101" s="678"/>
      <c r="AD101" s="709"/>
      <c r="AE101" s="678"/>
      <c r="AF101" s="678"/>
      <c r="AG101" s="678"/>
    </row>
    <row r="102" spans="1:33" s="676" customFormat="1" ht="24.75" customHeight="1">
      <c r="A102" s="700"/>
      <c r="B102" s="302" t="s">
        <v>341</v>
      </c>
      <c r="C102" s="699"/>
      <c r="D102" s="582"/>
      <c r="E102" s="699"/>
      <c r="F102" s="699"/>
      <c r="G102" s="678"/>
      <c r="H102" s="678"/>
      <c r="I102" s="678"/>
      <c r="J102" s="709"/>
      <c r="K102" s="709"/>
      <c r="L102" s="678"/>
      <c r="M102" s="678"/>
      <c r="N102" s="692"/>
      <c r="O102" s="739"/>
      <c r="P102" s="696"/>
      <c r="Q102" s="696"/>
      <c r="R102" s="696"/>
      <c r="S102" s="696"/>
      <c r="T102" s="696"/>
      <c r="U102" s="949"/>
      <c r="V102" s="696"/>
      <c r="W102" s="696"/>
      <c r="X102" s="696"/>
      <c r="Y102" s="696"/>
      <c r="Z102" s="696"/>
      <c r="AA102" s="624"/>
      <c r="AB102" s="624"/>
    </row>
    <row r="103" spans="1:33" s="676" customFormat="1" ht="15" customHeight="1">
      <c r="A103" s="702"/>
      <c r="B103" s="2173" t="s">
        <v>6</v>
      </c>
      <c r="C103" s="2348" t="s">
        <v>898</v>
      </c>
      <c r="D103" s="2348"/>
      <c r="E103" s="2348"/>
      <c r="F103" s="2348"/>
      <c r="G103" s="2348"/>
      <c r="H103" s="2348"/>
      <c r="I103" s="2348"/>
      <c r="J103" s="2348"/>
      <c r="K103" s="2348"/>
      <c r="L103" s="2348"/>
      <c r="M103" s="678"/>
      <c r="N103" s="692"/>
      <c r="O103" s="756"/>
      <c r="P103" s="695"/>
      <c r="Q103" s="695"/>
      <c r="R103" s="695"/>
      <c r="S103" s="695"/>
      <c r="T103" s="695"/>
      <c r="U103" s="950"/>
      <c r="V103" s="695"/>
      <c r="W103" s="695"/>
      <c r="X103" s="695"/>
      <c r="Y103" s="695"/>
      <c r="Z103" s="695"/>
      <c r="AA103" s="624"/>
      <c r="AB103" s="624"/>
    </row>
    <row r="104" spans="1:33" s="676" customFormat="1" ht="15" customHeight="1">
      <c r="A104" s="702"/>
      <c r="B104" s="2177"/>
      <c r="C104" s="852">
        <v>1</v>
      </c>
      <c r="D104" s="852">
        <v>2</v>
      </c>
      <c r="E104" s="852">
        <v>3</v>
      </c>
      <c r="F104" s="852">
        <v>4</v>
      </c>
      <c r="G104" s="852">
        <v>5</v>
      </c>
      <c r="H104" s="852">
        <v>6</v>
      </c>
      <c r="I104" s="852">
        <v>7</v>
      </c>
      <c r="J104" s="852">
        <v>8</v>
      </c>
      <c r="K104" s="852">
        <v>9</v>
      </c>
      <c r="L104" s="852">
        <v>10</v>
      </c>
      <c r="M104" s="678"/>
      <c r="N104" s="692"/>
      <c r="O104" s="747"/>
      <c r="P104" s="1382"/>
      <c r="Q104" s="1382"/>
      <c r="R104" s="1382"/>
      <c r="S104" s="1382"/>
      <c r="T104" s="1382"/>
      <c r="U104" s="950"/>
      <c r="V104" s="1382"/>
      <c r="W104" s="1382"/>
      <c r="X104" s="1382"/>
      <c r="Y104" s="1382"/>
      <c r="Z104" s="1382"/>
      <c r="AA104" s="624"/>
      <c r="AB104" s="624"/>
    </row>
    <row r="105" spans="1:33" s="676" customFormat="1" ht="15" customHeight="1">
      <c r="A105" s="702"/>
      <c r="B105" s="2174"/>
      <c r="C105" s="1411" t="s">
        <v>537</v>
      </c>
      <c r="D105" s="1411" t="s">
        <v>537</v>
      </c>
      <c r="E105" s="1411" t="s">
        <v>538</v>
      </c>
      <c r="F105" s="1336" t="s">
        <v>145</v>
      </c>
      <c r="G105" s="1336" t="s">
        <v>145</v>
      </c>
      <c r="H105" s="1336" t="s">
        <v>539</v>
      </c>
      <c r="I105" s="1336" t="s">
        <v>540</v>
      </c>
      <c r="J105" s="1336" t="s">
        <v>541</v>
      </c>
      <c r="K105" s="1336" t="s">
        <v>542</v>
      </c>
      <c r="L105" s="1336" t="s">
        <v>146</v>
      </c>
      <c r="M105" s="678"/>
      <c r="N105" s="692"/>
      <c r="O105" s="747"/>
      <c r="P105" s="1382"/>
      <c r="Q105" s="1382"/>
      <c r="R105" s="1382"/>
      <c r="S105" s="1382"/>
      <c r="T105" s="1382"/>
      <c r="U105" s="950"/>
      <c r="V105" s="1382"/>
      <c r="W105" s="1382"/>
      <c r="X105" s="1382"/>
      <c r="Y105" s="1382"/>
      <c r="Z105" s="1382"/>
      <c r="AA105" s="624"/>
      <c r="AB105" s="624"/>
    </row>
    <row r="106" spans="1:33" s="676" customFormat="1" ht="15" customHeight="1">
      <c r="A106" s="702"/>
      <c r="B106" s="721" t="str">
        <f>IF('Bendras vertinimas'!$B$20="","",'Bendras vertinimas'!$B$20)</f>
        <v>Tiekėjas 1</v>
      </c>
      <c r="C106" s="224"/>
      <c r="D106" s="224"/>
      <c r="E106" s="224"/>
      <c r="F106" s="224"/>
      <c r="G106" s="224"/>
      <c r="H106" s="224"/>
      <c r="I106" s="224"/>
      <c r="J106" s="224"/>
      <c r="K106" s="224"/>
      <c r="L106" s="224"/>
      <c r="M106" s="678"/>
      <c r="N106" s="692"/>
      <c r="O106" s="747"/>
      <c r="P106" s="1382"/>
      <c r="Q106" s="1382"/>
      <c r="R106" s="1382"/>
      <c r="S106" s="1382"/>
      <c r="T106" s="1382"/>
      <c r="U106" s="307">
        <f t="shared" ref="U106:U125" si="2">IF(C106="",0,IF(OR(C106&lt;C$86),1,0))</f>
        <v>0</v>
      </c>
      <c r="V106" s="307">
        <f t="shared" ref="V106:V125" si="3">IF(D106="",0,IF(OR(D106&lt;D$86),1,0))</f>
        <v>0</v>
      </c>
      <c r="W106" s="307">
        <f t="shared" ref="W106:W125" si="4">IF(E106="",0,IF(OR(E106&lt;E$86),1,0))</f>
        <v>0</v>
      </c>
      <c r="X106" s="307">
        <f t="shared" ref="X106:X125" si="5">IF(F106="",0,IF(OR(F106&lt;F$86),1,0))</f>
        <v>0</v>
      </c>
      <c r="Y106" s="307">
        <f t="shared" ref="Y106:Y125" si="6">IF(G106="",0,IF(OR(G106&lt;G$86),1,0))</f>
        <v>0</v>
      </c>
      <c r="Z106" s="307">
        <f t="shared" ref="Z106:Z125" si="7">IF(H106="",0,IF(OR(H106&lt;H$86),1,0))</f>
        <v>0</v>
      </c>
      <c r="AA106" s="452">
        <f t="shared" ref="AA106:AA125" si="8">IF(I106="",0,IF(OR(I106&gt;I$96),1,0))</f>
        <v>0</v>
      </c>
      <c r="AB106" s="452">
        <f t="shared" ref="AB106:AB125" si="9">IF(J106="",0,IF(OR(J106&gt;J$96),1,0))</f>
        <v>0</v>
      </c>
      <c r="AC106" s="307">
        <f t="shared" ref="AC106:AC125" si="10">IF(K106="",0,IF(OR(K106&lt;K$86),1,0))</f>
        <v>0</v>
      </c>
      <c r="AD106" s="452">
        <f t="shared" ref="AD106:AD125" si="11">IF(L106="",0,IF(OR(L106&gt;L$96),1,0))</f>
        <v>0</v>
      </c>
    </row>
    <row r="107" spans="1:33" s="676" customFormat="1" ht="15" customHeight="1">
      <c r="A107" s="702"/>
      <c r="B107" s="721" t="str">
        <f>IF('Bendras vertinimas'!$B$21="","",'Bendras vertinimas'!$B$21)</f>
        <v>Tiekėjas 2</v>
      </c>
      <c r="C107" s="224"/>
      <c r="D107" s="224"/>
      <c r="E107" s="224"/>
      <c r="F107" s="224"/>
      <c r="G107" s="224"/>
      <c r="H107" s="224"/>
      <c r="I107" s="224"/>
      <c r="J107" s="224"/>
      <c r="K107" s="224"/>
      <c r="L107" s="224"/>
      <c r="M107" s="678"/>
      <c r="N107" s="694"/>
      <c r="O107" s="756"/>
      <c r="P107" s="695"/>
      <c r="Q107" s="695"/>
      <c r="R107" s="695"/>
      <c r="S107" s="695"/>
      <c r="T107" s="695"/>
      <c r="U107" s="307">
        <f t="shared" si="2"/>
        <v>0</v>
      </c>
      <c r="V107" s="307">
        <f t="shared" si="3"/>
        <v>0</v>
      </c>
      <c r="W107" s="307">
        <f t="shared" si="4"/>
        <v>0</v>
      </c>
      <c r="X107" s="307">
        <f t="shared" si="5"/>
        <v>0</v>
      </c>
      <c r="Y107" s="307">
        <f t="shared" si="6"/>
        <v>0</v>
      </c>
      <c r="Z107" s="307">
        <f t="shared" si="7"/>
        <v>0</v>
      </c>
      <c r="AA107" s="452">
        <f t="shared" si="8"/>
        <v>0</v>
      </c>
      <c r="AB107" s="452">
        <f t="shared" si="9"/>
        <v>0</v>
      </c>
      <c r="AC107" s="307">
        <f t="shared" si="10"/>
        <v>0</v>
      </c>
      <c r="AD107" s="452">
        <f t="shared" si="11"/>
        <v>0</v>
      </c>
    </row>
    <row r="108" spans="1:33" s="676" customFormat="1" ht="15" customHeight="1">
      <c r="A108" s="702"/>
      <c r="B108" s="721" t="str">
        <f>IF('Bendras vertinimas'!$B$22="","",'Bendras vertinimas'!$B$22)</f>
        <v>Tiekėjas 3</v>
      </c>
      <c r="C108" s="224"/>
      <c r="D108" s="224"/>
      <c r="E108" s="224"/>
      <c r="F108" s="224"/>
      <c r="G108" s="224"/>
      <c r="H108" s="224"/>
      <c r="I108" s="224"/>
      <c r="J108" s="224"/>
      <c r="K108" s="224"/>
      <c r="L108" s="224"/>
      <c r="M108" s="678"/>
      <c r="N108" s="692"/>
      <c r="O108" s="747"/>
      <c r="P108" s="1382"/>
      <c r="Q108" s="1382"/>
      <c r="R108" s="1382"/>
      <c r="S108" s="1382"/>
      <c r="T108" s="1382"/>
      <c r="U108" s="307">
        <f t="shared" si="2"/>
        <v>0</v>
      </c>
      <c r="V108" s="307">
        <f t="shared" si="3"/>
        <v>0</v>
      </c>
      <c r="W108" s="307">
        <f t="shared" si="4"/>
        <v>0</v>
      </c>
      <c r="X108" s="307">
        <f t="shared" si="5"/>
        <v>0</v>
      </c>
      <c r="Y108" s="307">
        <f t="shared" si="6"/>
        <v>0</v>
      </c>
      <c r="Z108" s="307">
        <f t="shared" si="7"/>
        <v>0</v>
      </c>
      <c r="AA108" s="452">
        <f t="shared" si="8"/>
        <v>0</v>
      </c>
      <c r="AB108" s="452">
        <f t="shared" si="9"/>
        <v>0</v>
      </c>
      <c r="AC108" s="307">
        <f t="shared" si="10"/>
        <v>0</v>
      </c>
      <c r="AD108" s="452">
        <f t="shared" si="11"/>
        <v>0</v>
      </c>
    </row>
    <row r="109" spans="1:33" s="676" customFormat="1" ht="15" customHeight="1">
      <c r="A109" s="702"/>
      <c r="B109" s="721" t="str">
        <f>IF('Bendras vertinimas'!$B$23="","",'Bendras vertinimas'!$B$23)</f>
        <v>Tiekėjas 4</v>
      </c>
      <c r="C109" s="224"/>
      <c r="D109" s="224"/>
      <c r="E109" s="224"/>
      <c r="F109" s="224"/>
      <c r="G109" s="224"/>
      <c r="H109" s="224"/>
      <c r="I109" s="224"/>
      <c r="J109" s="224"/>
      <c r="K109" s="224"/>
      <c r="L109" s="224"/>
      <c r="M109" s="678"/>
      <c r="N109" s="692"/>
      <c r="O109" s="747"/>
      <c r="P109" s="1382"/>
      <c r="Q109" s="1382"/>
      <c r="R109" s="1382"/>
      <c r="S109" s="1382"/>
      <c r="T109" s="1382"/>
      <c r="U109" s="307">
        <f t="shared" si="2"/>
        <v>0</v>
      </c>
      <c r="V109" s="307">
        <f t="shared" si="3"/>
        <v>0</v>
      </c>
      <c r="W109" s="307">
        <f t="shared" si="4"/>
        <v>0</v>
      </c>
      <c r="X109" s="307">
        <f t="shared" si="5"/>
        <v>0</v>
      </c>
      <c r="Y109" s="307">
        <f t="shared" si="6"/>
        <v>0</v>
      </c>
      <c r="Z109" s="307">
        <f t="shared" si="7"/>
        <v>0</v>
      </c>
      <c r="AA109" s="452">
        <f t="shared" si="8"/>
        <v>0</v>
      </c>
      <c r="AB109" s="452">
        <f t="shared" si="9"/>
        <v>0</v>
      </c>
      <c r="AC109" s="307">
        <f t="shared" si="10"/>
        <v>0</v>
      </c>
      <c r="AD109" s="452">
        <f t="shared" si="11"/>
        <v>0</v>
      </c>
    </row>
    <row r="110" spans="1:33" s="676" customFormat="1" ht="15" customHeight="1">
      <c r="A110" s="702"/>
      <c r="B110" s="721" t="str">
        <f>IF('Bendras vertinimas'!$B$24="","",'Bendras vertinimas'!$B$24)</f>
        <v>Tiekėjas 5</v>
      </c>
      <c r="C110" s="224"/>
      <c r="D110" s="224"/>
      <c r="E110" s="224"/>
      <c r="F110" s="224"/>
      <c r="G110" s="224"/>
      <c r="H110" s="224"/>
      <c r="I110" s="224"/>
      <c r="J110" s="224"/>
      <c r="K110" s="224"/>
      <c r="L110" s="224"/>
      <c r="M110" s="678"/>
      <c r="N110" s="692"/>
      <c r="O110" s="747"/>
      <c r="P110" s="1382"/>
      <c r="Q110" s="1382"/>
      <c r="R110" s="1382"/>
      <c r="S110" s="1382"/>
      <c r="T110" s="1382"/>
      <c r="U110" s="307">
        <f t="shared" si="2"/>
        <v>0</v>
      </c>
      <c r="V110" s="307">
        <f t="shared" si="3"/>
        <v>0</v>
      </c>
      <c r="W110" s="307">
        <f t="shared" si="4"/>
        <v>0</v>
      </c>
      <c r="X110" s="307">
        <f t="shared" si="5"/>
        <v>0</v>
      </c>
      <c r="Y110" s="307">
        <f t="shared" si="6"/>
        <v>0</v>
      </c>
      <c r="Z110" s="307">
        <f t="shared" si="7"/>
        <v>0</v>
      </c>
      <c r="AA110" s="452">
        <f t="shared" si="8"/>
        <v>0</v>
      </c>
      <c r="AB110" s="452">
        <f t="shared" si="9"/>
        <v>0</v>
      </c>
      <c r="AC110" s="307">
        <f t="shared" si="10"/>
        <v>0</v>
      </c>
      <c r="AD110" s="452">
        <f t="shared" si="11"/>
        <v>0</v>
      </c>
    </row>
    <row r="111" spans="1:33" s="676" customFormat="1" ht="15" customHeight="1">
      <c r="A111" s="702"/>
      <c r="B111" s="721" t="str">
        <f>IF('Bendras vertinimas'!$B$25="","",'Bendras vertinimas'!$B$25)</f>
        <v>Tiekėjas 6</v>
      </c>
      <c r="C111" s="224"/>
      <c r="D111" s="224"/>
      <c r="E111" s="224"/>
      <c r="F111" s="224"/>
      <c r="G111" s="224"/>
      <c r="H111" s="224"/>
      <c r="I111" s="224"/>
      <c r="J111" s="224"/>
      <c r="K111" s="224"/>
      <c r="L111" s="224"/>
      <c r="M111" s="678"/>
      <c r="N111" s="692"/>
      <c r="O111" s="747"/>
      <c r="P111" s="1382"/>
      <c r="Q111" s="1382"/>
      <c r="R111" s="1382"/>
      <c r="S111" s="1382"/>
      <c r="T111" s="1382"/>
      <c r="U111" s="307">
        <f t="shared" si="2"/>
        <v>0</v>
      </c>
      <c r="V111" s="307">
        <f t="shared" si="3"/>
        <v>0</v>
      </c>
      <c r="W111" s="307">
        <f t="shared" si="4"/>
        <v>0</v>
      </c>
      <c r="X111" s="307">
        <f t="shared" si="5"/>
        <v>0</v>
      </c>
      <c r="Y111" s="307">
        <f t="shared" si="6"/>
        <v>0</v>
      </c>
      <c r="Z111" s="307">
        <f t="shared" si="7"/>
        <v>0</v>
      </c>
      <c r="AA111" s="452">
        <f t="shared" si="8"/>
        <v>0</v>
      </c>
      <c r="AB111" s="452">
        <f t="shared" si="9"/>
        <v>0</v>
      </c>
      <c r="AC111" s="307">
        <f t="shared" si="10"/>
        <v>0</v>
      </c>
      <c r="AD111" s="452">
        <f t="shared" si="11"/>
        <v>0</v>
      </c>
    </row>
    <row r="112" spans="1:33" s="676" customFormat="1" ht="15" customHeight="1">
      <c r="A112" s="702"/>
      <c r="B112" s="721" t="str">
        <f>IF('Bendras vertinimas'!$B$26="","",'Bendras vertinimas'!$B$26)</f>
        <v>Tiekėjas 7</v>
      </c>
      <c r="C112" s="224"/>
      <c r="D112" s="224"/>
      <c r="E112" s="224"/>
      <c r="F112" s="224"/>
      <c r="G112" s="224"/>
      <c r="H112" s="224"/>
      <c r="I112" s="224"/>
      <c r="J112" s="224"/>
      <c r="K112" s="224"/>
      <c r="L112" s="224"/>
      <c r="M112" s="678"/>
      <c r="N112" s="694"/>
      <c r="O112" s="756"/>
      <c r="P112" s="695"/>
      <c r="Q112" s="695"/>
      <c r="R112" s="695"/>
      <c r="S112" s="695"/>
      <c r="T112" s="695"/>
      <c r="U112" s="307">
        <f t="shared" si="2"/>
        <v>0</v>
      </c>
      <c r="V112" s="307">
        <f t="shared" si="3"/>
        <v>0</v>
      </c>
      <c r="W112" s="307">
        <f t="shared" si="4"/>
        <v>0</v>
      </c>
      <c r="X112" s="307">
        <f t="shared" si="5"/>
        <v>0</v>
      </c>
      <c r="Y112" s="307">
        <f t="shared" si="6"/>
        <v>0</v>
      </c>
      <c r="Z112" s="307">
        <f t="shared" si="7"/>
        <v>0</v>
      </c>
      <c r="AA112" s="452">
        <f t="shared" si="8"/>
        <v>0</v>
      </c>
      <c r="AB112" s="452">
        <f t="shared" si="9"/>
        <v>0</v>
      </c>
      <c r="AC112" s="307">
        <f t="shared" si="10"/>
        <v>0</v>
      </c>
      <c r="AD112" s="452">
        <f t="shared" si="11"/>
        <v>0</v>
      </c>
    </row>
    <row r="113" spans="1:30" s="676" customFormat="1" ht="15" customHeight="1">
      <c r="A113" s="702"/>
      <c r="B113" s="721" t="str">
        <f>IF('Bendras vertinimas'!$B$27="","",'Bendras vertinimas'!$B$27)</f>
        <v>Tiekėjas 8</v>
      </c>
      <c r="C113" s="224"/>
      <c r="D113" s="224"/>
      <c r="E113" s="224"/>
      <c r="F113" s="224"/>
      <c r="G113" s="224"/>
      <c r="H113" s="224"/>
      <c r="I113" s="224"/>
      <c r="J113" s="224"/>
      <c r="K113" s="224"/>
      <c r="L113" s="224"/>
      <c r="M113" s="678"/>
      <c r="N113" s="692"/>
      <c r="O113" s="747"/>
      <c r="P113" s="1382"/>
      <c r="Q113" s="1382"/>
      <c r="R113" s="1382"/>
      <c r="S113" s="1382"/>
      <c r="T113" s="1382"/>
      <c r="U113" s="307">
        <f t="shared" si="2"/>
        <v>0</v>
      </c>
      <c r="V113" s="307">
        <f t="shared" si="3"/>
        <v>0</v>
      </c>
      <c r="W113" s="307">
        <f t="shared" si="4"/>
        <v>0</v>
      </c>
      <c r="X113" s="307">
        <f t="shared" si="5"/>
        <v>0</v>
      </c>
      <c r="Y113" s="307">
        <f t="shared" si="6"/>
        <v>0</v>
      </c>
      <c r="Z113" s="307">
        <f t="shared" si="7"/>
        <v>0</v>
      </c>
      <c r="AA113" s="452">
        <f t="shared" si="8"/>
        <v>0</v>
      </c>
      <c r="AB113" s="452">
        <f t="shared" si="9"/>
        <v>0</v>
      </c>
      <c r="AC113" s="307">
        <f t="shared" si="10"/>
        <v>0</v>
      </c>
      <c r="AD113" s="452">
        <f t="shared" si="11"/>
        <v>0</v>
      </c>
    </row>
    <row r="114" spans="1:30" s="676" customFormat="1" ht="15" customHeight="1">
      <c r="A114" s="702"/>
      <c r="B114" s="721" t="str">
        <f>IF('Bendras vertinimas'!$B$28="","",'Bendras vertinimas'!$B$28)</f>
        <v>Tiekėjas 9</v>
      </c>
      <c r="C114" s="224"/>
      <c r="D114" s="224"/>
      <c r="E114" s="224"/>
      <c r="F114" s="224"/>
      <c r="G114" s="224"/>
      <c r="H114" s="224"/>
      <c r="I114" s="224"/>
      <c r="J114" s="224"/>
      <c r="K114" s="224"/>
      <c r="L114" s="224"/>
      <c r="M114" s="678"/>
      <c r="N114" s="692"/>
      <c r="O114" s="747"/>
      <c r="P114" s="1382"/>
      <c r="Q114" s="1382"/>
      <c r="R114" s="1382"/>
      <c r="S114" s="1382"/>
      <c r="T114" s="1382"/>
      <c r="U114" s="307">
        <f t="shared" si="2"/>
        <v>0</v>
      </c>
      <c r="V114" s="307">
        <f t="shared" si="3"/>
        <v>0</v>
      </c>
      <c r="W114" s="307">
        <f t="shared" si="4"/>
        <v>0</v>
      </c>
      <c r="X114" s="307">
        <f t="shared" si="5"/>
        <v>0</v>
      </c>
      <c r="Y114" s="307">
        <f t="shared" si="6"/>
        <v>0</v>
      </c>
      <c r="Z114" s="307">
        <f t="shared" si="7"/>
        <v>0</v>
      </c>
      <c r="AA114" s="452">
        <f t="shared" si="8"/>
        <v>0</v>
      </c>
      <c r="AB114" s="452">
        <f t="shared" si="9"/>
        <v>0</v>
      </c>
      <c r="AC114" s="307">
        <f t="shared" si="10"/>
        <v>0</v>
      </c>
      <c r="AD114" s="452">
        <f t="shared" si="11"/>
        <v>0</v>
      </c>
    </row>
    <row r="115" spans="1:30" s="676" customFormat="1" ht="15" customHeight="1">
      <c r="A115" s="702"/>
      <c r="B115" s="721" t="str">
        <f>IF('Bendras vertinimas'!$B$29="","",'Bendras vertinimas'!$B$29)</f>
        <v>Tiekėjas 10</v>
      </c>
      <c r="C115" s="224"/>
      <c r="D115" s="224"/>
      <c r="E115" s="224"/>
      <c r="F115" s="224"/>
      <c r="G115" s="224"/>
      <c r="H115" s="224"/>
      <c r="I115" s="224"/>
      <c r="J115" s="224"/>
      <c r="K115" s="224"/>
      <c r="L115" s="224"/>
      <c r="M115" s="678"/>
      <c r="N115" s="692"/>
      <c r="O115" s="747"/>
      <c r="P115" s="1382"/>
      <c r="Q115" s="1382"/>
      <c r="R115" s="1382"/>
      <c r="S115" s="1382"/>
      <c r="T115" s="1382"/>
      <c r="U115" s="307">
        <f t="shared" si="2"/>
        <v>0</v>
      </c>
      <c r="V115" s="307">
        <f t="shared" si="3"/>
        <v>0</v>
      </c>
      <c r="W115" s="307">
        <f t="shared" si="4"/>
        <v>0</v>
      </c>
      <c r="X115" s="307">
        <f t="shared" si="5"/>
        <v>0</v>
      </c>
      <c r="Y115" s="307">
        <f t="shared" si="6"/>
        <v>0</v>
      </c>
      <c r="Z115" s="307">
        <f t="shared" si="7"/>
        <v>0</v>
      </c>
      <c r="AA115" s="452">
        <f t="shared" si="8"/>
        <v>0</v>
      </c>
      <c r="AB115" s="452">
        <f t="shared" si="9"/>
        <v>0</v>
      </c>
      <c r="AC115" s="307">
        <f t="shared" si="10"/>
        <v>0</v>
      </c>
      <c r="AD115" s="452">
        <f t="shared" si="11"/>
        <v>0</v>
      </c>
    </row>
    <row r="116" spans="1:30" s="676" customFormat="1" ht="15" customHeight="1">
      <c r="A116" s="702"/>
      <c r="B116" s="721" t="str">
        <f>IF('Bendras vertinimas'!$B$30="","",'Bendras vertinimas'!$B$30)</f>
        <v>Tiekėjas 11</v>
      </c>
      <c r="C116" s="224"/>
      <c r="D116" s="224"/>
      <c r="E116" s="224"/>
      <c r="F116" s="224"/>
      <c r="G116" s="224"/>
      <c r="H116" s="224"/>
      <c r="I116" s="224"/>
      <c r="J116" s="224"/>
      <c r="K116" s="224"/>
      <c r="L116" s="224"/>
      <c r="M116" s="678"/>
      <c r="O116" s="702"/>
      <c r="U116" s="307">
        <f t="shared" si="2"/>
        <v>0</v>
      </c>
      <c r="V116" s="307">
        <f t="shared" si="3"/>
        <v>0</v>
      </c>
      <c r="W116" s="307">
        <f t="shared" si="4"/>
        <v>0</v>
      </c>
      <c r="X116" s="307">
        <f t="shared" si="5"/>
        <v>0</v>
      </c>
      <c r="Y116" s="307">
        <f t="shared" si="6"/>
        <v>0</v>
      </c>
      <c r="Z116" s="307">
        <f t="shared" si="7"/>
        <v>0</v>
      </c>
      <c r="AA116" s="452">
        <f t="shared" si="8"/>
        <v>0</v>
      </c>
      <c r="AB116" s="452">
        <f t="shared" si="9"/>
        <v>0</v>
      </c>
      <c r="AC116" s="307">
        <f t="shared" si="10"/>
        <v>0</v>
      </c>
      <c r="AD116" s="452">
        <f t="shared" si="11"/>
        <v>0</v>
      </c>
    </row>
    <row r="117" spans="1:30" s="676" customFormat="1" ht="15" customHeight="1">
      <c r="A117" s="702"/>
      <c r="B117" s="721" t="str">
        <f>IF('Bendras vertinimas'!$B$31="","",'Bendras vertinimas'!$B$31)</f>
        <v>Tiekėjas 12</v>
      </c>
      <c r="C117" s="224"/>
      <c r="D117" s="224"/>
      <c r="E117" s="224"/>
      <c r="F117" s="224"/>
      <c r="G117" s="224"/>
      <c r="H117" s="224"/>
      <c r="I117" s="224"/>
      <c r="J117" s="224"/>
      <c r="K117" s="224"/>
      <c r="L117" s="224"/>
      <c r="M117" s="678"/>
      <c r="N117" s="692"/>
      <c r="O117" s="747"/>
      <c r="P117" s="1382"/>
      <c r="Q117" s="1382"/>
      <c r="R117" s="1382"/>
      <c r="S117" s="1382"/>
      <c r="T117" s="1382"/>
      <c r="U117" s="307">
        <f t="shared" si="2"/>
        <v>0</v>
      </c>
      <c r="V117" s="307">
        <f t="shared" si="3"/>
        <v>0</v>
      </c>
      <c r="W117" s="307">
        <f t="shared" si="4"/>
        <v>0</v>
      </c>
      <c r="X117" s="307">
        <f t="shared" si="5"/>
        <v>0</v>
      </c>
      <c r="Y117" s="307">
        <f t="shared" si="6"/>
        <v>0</v>
      </c>
      <c r="Z117" s="307">
        <f t="shared" si="7"/>
        <v>0</v>
      </c>
      <c r="AA117" s="452">
        <f t="shared" si="8"/>
        <v>0</v>
      </c>
      <c r="AB117" s="452">
        <f t="shared" si="9"/>
        <v>0</v>
      </c>
      <c r="AC117" s="307">
        <f t="shared" si="10"/>
        <v>0</v>
      </c>
      <c r="AD117" s="452">
        <f t="shared" si="11"/>
        <v>0</v>
      </c>
    </row>
    <row r="118" spans="1:30" s="676" customFormat="1" ht="15" customHeight="1">
      <c r="A118" s="702"/>
      <c r="B118" s="721" t="str">
        <f>IF('Bendras vertinimas'!$B$32="","",'Bendras vertinimas'!$B$32)</f>
        <v>Tiekėjas 13</v>
      </c>
      <c r="C118" s="224"/>
      <c r="D118" s="224"/>
      <c r="E118" s="224"/>
      <c r="F118" s="224"/>
      <c r="G118" s="224"/>
      <c r="H118" s="224"/>
      <c r="I118" s="224"/>
      <c r="J118" s="224"/>
      <c r="K118" s="224"/>
      <c r="L118" s="224"/>
      <c r="M118" s="678"/>
      <c r="N118" s="692"/>
      <c r="O118" s="747"/>
      <c r="P118" s="1382"/>
      <c r="Q118" s="1382"/>
      <c r="R118" s="1382"/>
      <c r="S118" s="1382"/>
      <c r="T118" s="1382"/>
      <c r="U118" s="307">
        <f t="shared" si="2"/>
        <v>0</v>
      </c>
      <c r="V118" s="307">
        <f t="shared" si="3"/>
        <v>0</v>
      </c>
      <c r="W118" s="307">
        <f t="shared" si="4"/>
        <v>0</v>
      </c>
      <c r="X118" s="307">
        <f t="shared" si="5"/>
        <v>0</v>
      </c>
      <c r="Y118" s="307">
        <f t="shared" si="6"/>
        <v>0</v>
      </c>
      <c r="Z118" s="307">
        <f t="shared" si="7"/>
        <v>0</v>
      </c>
      <c r="AA118" s="452">
        <f t="shared" si="8"/>
        <v>0</v>
      </c>
      <c r="AB118" s="452">
        <f t="shared" si="9"/>
        <v>0</v>
      </c>
      <c r="AC118" s="307">
        <f t="shared" si="10"/>
        <v>0</v>
      </c>
      <c r="AD118" s="452">
        <f t="shared" si="11"/>
        <v>0</v>
      </c>
    </row>
    <row r="119" spans="1:30" s="676" customFormat="1" ht="15" customHeight="1">
      <c r="A119" s="702"/>
      <c r="B119" s="721" t="str">
        <f>IF('Bendras vertinimas'!$B$33="","",'Bendras vertinimas'!$B$33)</f>
        <v>Tiekėjas 14</v>
      </c>
      <c r="C119" s="224"/>
      <c r="D119" s="224"/>
      <c r="E119" s="224"/>
      <c r="F119" s="224"/>
      <c r="G119" s="224"/>
      <c r="H119" s="224"/>
      <c r="I119" s="224"/>
      <c r="J119" s="224"/>
      <c r="K119" s="224"/>
      <c r="L119" s="224"/>
      <c r="M119" s="678"/>
      <c r="N119" s="692"/>
      <c r="O119" s="747"/>
      <c r="P119" s="1382"/>
      <c r="Q119" s="1382"/>
      <c r="R119" s="1382"/>
      <c r="S119" s="1382"/>
      <c r="T119" s="1382"/>
      <c r="U119" s="307">
        <f t="shared" si="2"/>
        <v>0</v>
      </c>
      <c r="V119" s="307">
        <f t="shared" si="3"/>
        <v>0</v>
      </c>
      <c r="W119" s="307">
        <f t="shared" si="4"/>
        <v>0</v>
      </c>
      <c r="X119" s="307">
        <f t="shared" si="5"/>
        <v>0</v>
      </c>
      <c r="Y119" s="307">
        <f t="shared" si="6"/>
        <v>0</v>
      </c>
      <c r="Z119" s="307">
        <f t="shared" si="7"/>
        <v>0</v>
      </c>
      <c r="AA119" s="452">
        <f t="shared" si="8"/>
        <v>0</v>
      </c>
      <c r="AB119" s="452">
        <f t="shared" si="9"/>
        <v>0</v>
      </c>
      <c r="AC119" s="307">
        <f t="shared" si="10"/>
        <v>0</v>
      </c>
      <c r="AD119" s="452">
        <f t="shared" si="11"/>
        <v>0</v>
      </c>
    </row>
    <row r="120" spans="1:30" s="676" customFormat="1" ht="15" customHeight="1">
      <c r="A120" s="702"/>
      <c r="B120" s="721" t="str">
        <f>IF('Bendras vertinimas'!$B$34="","",'Bendras vertinimas'!$B$34)</f>
        <v>Tiekėjas 15</v>
      </c>
      <c r="C120" s="224"/>
      <c r="D120" s="224"/>
      <c r="E120" s="224"/>
      <c r="F120" s="224"/>
      <c r="G120" s="224"/>
      <c r="H120" s="224"/>
      <c r="I120" s="224"/>
      <c r="J120" s="224"/>
      <c r="K120" s="224"/>
      <c r="L120" s="224"/>
      <c r="M120" s="678"/>
      <c r="N120" s="692"/>
      <c r="O120" s="747"/>
      <c r="P120" s="1382"/>
      <c r="Q120" s="1382"/>
      <c r="R120" s="1382"/>
      <c r="S120" s="1382"/>
      <c r="T120" s="1382"/>
      <c r="U120" s="307">
        <f t="shared" si="2"/>
        <v>0</v>
      </c>
      <c r="V120" s="307">
        <f t="shared" si="3"/>
        <v>0</v>
      </c>
      <c r="W120" s="307">
        <f t="shared" si="4"/>
        <v>0</v>
      </c>
      <c r="X120" s="307">
        <f t="shared" si="5"/>
        <v>0</v>
      </c>
      <c r="Y120" s="307">
        <f t="shared" si="6"/>
        <v>0</v>
      </c>
      <c r="Z120" s="307">
        <f t="shared" si="7"/>
        <v>0</v>
      </c>
      <c r="AA120" s="452">
        <f t="shared" si="8"/>
        <v>0</v>
      </c>
      <c r="AB120" s="452">
        <f t="shared" si="9"/>
        <v>0</v>
      </c>
      <c r="AC120" s="307">
        <f t="shared" si="10"/>
        <v>0</v>
      </c>
      <c r="AD120" s="452">
        <f t="shared" si="11"/>
        <v>0</v>
      </c>
    </row>
    <row r="121" spans="1:30" s="676" customFormat="1" ht="15" customHeight="1">
      <c r="A121" s="702"/>
      <c r="B121" s="721" t="str">
        <f>IF('Bendras vertinimas'!$B$35="","",'Bendras vertinimas'!$B$35)</f>
        <v>Tiekėjas 16</v>
      </c>
      <c r="C121" s="224"/>
      <c r="D121" s="224"/>
      <c r="E121" s="224"/>
      <c r="F121" s="224"/>
      <c r="G121" s="224"/>
      <c r="H121" s="224"/>
      <c r="I121" s="224"/>
      <c r="J121" s="224"/>
      <c r="K121" s="224"/>
      <c r="L121" s="224"/>
      <c r="M121" s="678"/>
      <c r="N121" s="692"/>
      <c r="O121" s="747"/>
      <c r="P121" s="1382"/>
      <c r="Q121" s="1382"/>
      <c r="R121" s="1382"/>
      <c r="S121" s="1382"/>
      <c r="T121" s="1382"/>
      <c r="U121" s="307">
        <f t="shared" si="2"/>
        <v>0</v>
      </c>
      <c r="V121" s="307">
        <f t="shared" si="3"/>
        <v>0</v>
      </c>
      <c r="W121" s="307">
        <f t="shared" si="4"/>
        <v>0</v>
      </c>
      <c r="X121" s="307">
        <f t="shared" si="5"/>
        <v>0</v>
      </c>
      <c r="Y121" s="307">
        <f t="shared" si="6"/>
        <v>0</v>
      </c>
      <c r="Z121" s="307">
        <f t="shared" si="7"/>
        <v>0</v>
      </c>
      <c r="AA121" s="452">
        <f t="shared" si="8"/>
        <v>0</v>
      </c>
      <c r="AB121" s="452">
        <f t="shared" si="9"/>
        <v>0</v>
      </c>
      <c r="AC121" s="307">
        <f t="shared" si="10"/>
        <v>0</v>
      </c>
      <c r="AD121" s="452">
        <f t="shared" si="11"/>
        <v>0</v>
      </c>
    </row>
    <row r="122" spans="1:30" s="676" customFormat="1" ht="15" customHeight="1">
      <c r="A122" s="702"/>
      <c r="B122" s="721" t="str">
        <f>IF('Bendras vertinimas'!$B$36="","",'Bendras vertinimas'!$B$36)</f>
        <v>Tiekėjas 17</v>
      </c>
      <c r="C122" s="224"/>
      <c r="D122" s="224"/>
      <c r="E122" s="224"/>
      <c r="F122" s="224"/>
      <c r="G122" s="224"/>
      <c r="H122" s="224"/>
      <c r="I122" s="224"/>
      <c r="J122" s="224"/>
      <c r="K122" s="224"/>
      <c r="L122" s="224"/>
      <c r="M122" s="678"/>
      <c r="N122" s="692"/>
      <c r="O122" s="747"/>
      <c r="P122" s="1382"/>
      <c r="Q122" s="1382"/>
      <c r="R122" s="1382"/>
      <c r="S122" s="1382"/>
      <c r="T122" s="1382"/>
      <c r="U122" s="307">
        <f t="shared" si="2"/>
        <v>0</v>
      </c>
      <c r="V122" s="307">
        <f t="shared" si="3"/>
        <v>0</v>
      </c>
      <c r="W122" s="307">
        <f t="shared" si="4"/>
        <v>0</v>
      </c>
      <c r="X122" s="307">
        <f t="shared" si="5"/>
        <v>0</v>
      </c>
      <c r="Y122" s="307">
        <f t="shared" si="6"/>
        <v>0</v>
      </c>
      <c r="Z122" s="307">
        <f t="shared" si="7"/>
        <v>0</v>
      </c>
      <c r="AA122" s="452">
        <f t="shared" si="8"/>
        <v>0</v>
      </c>
      <c r="AB122" s="452">
        <f t="shared" si="9"/>
        <v>0</v>
      </c>
      <c r="AC122" s="307">
        <f t="shared" si="10"/>
        <v>0</v>
      </c>
      <c r="AD122" s="452">
        <f t="shared" si="11"/>
        <v>0</v>
      </c>
    </row>
    <row r="123" spans="1:30" s="676" customFormat="1" ht="15" customHeight="1">
      <c r="A123" s="702"/>
      <c r="B123" s="721" t="str">
        <f>IF('Bendras vertinimas'!$B$37="","",'Bendras vertinimas'!$B$37)</f>
        <v>Tiekėjas 18</v>
      </c>
      <c r="C123" s="224"/>
      <c r="D123" s="224"/>
      <c r="E123" s="224"/>
      <c r="F123" s="224"/>
      <c r="G123" s="224"/>
      <c r="H123" s="224"/>
      <c r="I123" s="224"/>
      <c r="J123" s="224"/>
      <c r="K123" s="224"/>
      <c r="L123" s="224"/>
      <c r="M123" s="678"/>
      <c r="N123" s="692"/>
      <c r="O123" s="747"/>
      <c r="P123" s="1382"/>
      <c r="Q123" s="1382"/>
      <c r="R123" s="1382"/>
      <c r="S123" s="1382"/>
      <c r="T123" s="1382"/>
      <c r="U123" s="307">
        <f t="shared" si="2"/>
        <v>0</v>
      </c>
      <c r="V123" s="307">
        <f t="shared" si="3"/>
        <v>0</v>
      </c>
      <c r="W123" s="307">
        <f t="shared" si="4"/>
        <v>0</v>
      </c>
      <c r="X123" s="307">
        <f t="shared" si="5"/>
        <v>0</v>
      </c>
      <c r="Y123" s="307">
        <f t="shared" si="6"/>
        <v>0</v>
      </c>
      <c r="Z123" s="307">
        <f t="shared" si="7"/>
        <v>0</v>
      </c>
      <c r="AA123" s="452">
        <f t="shared" si="8"/>
        <v>0</v>
      </c>
      <c r="AB123" s="452">
        <f t="shared" si="9"/>
        <v>0</v>
      </c>
      <c r="AC123" s="307">
        <f t="shared" si="10"/>
        <v>0</v>
      </c>
      <c r="AD123" s="452">
        <f t="shared" si="11"/>
        <v>0</v>
      </c>
    </row>
    <row r="124" spans="1:30" s="676" customFormat="1" ht="15" customHeight="1">
      <c r="A124" s="702"/>
      <c r="B124" s="721" t="str">
        <f>IF('Bendras vertinimas'!$B$38="","",'Bendras vertinimas'!$B$38)</f>
        <v>Tiekėjas 19</v>
      </c>
      <c r="C124" s="224"/>
      <c r="D124" s="224"/>
      <c r="E124" s="224"/>
      <c r="F124" s="224"/>
      <c r="G124" s="224"/>
      <c r="H124" s="224"/>
      <c r="I124" s="224"/>
      <c r="J124" s="224"/>
      <c r="K124" s="224"/>
      <c r="L124" s="224"/>
      <c r="M124" s="678"/>
      <c r="N124" s="692"/>
      <c r="O124" s="747"/>
      <c r="P124" s="1382"/>
      <c r="Q124" s="1382"/>
      <c r="R124" s="1382"/>
      <c r="S124" s="1382"/>
      <c r="T124" s="1382"/>
      <c r="U124" s="307">
        <f t="shared" si="2"/>
        <v>0</v>
      </c>
      <c r="V124" s="307">
        <f t="shared" si="3"/>
        <v>0</v>
      </c>
      <c r="W124" s="307">
        <f t="shared" si="4"/>
        <v>0</v>
      </c>
      <c r="X124" s="307">
        <f t="shared" si="5"/>
        <v>0</v>
      </c>
      <c r="Y124" s="307">
        <f t="shared" si="6"/>
        <v>0</v>
      </c>
      <c r="Z124" s="307">
        <f t="shared" si="7"/>
        <v>0</v>
      </c>
      <c r="AA124" s="452">
        <f t="shared" si="8"/>
        <v>0</v>
      </c>
      <c r="AB124" s="452">
        <f t="shared" si="9"/>
        <v>0</v>
      </c>
      <c r="AC124" s="307">
        <f t="shared" si="10"/>
        <v>0</v>
      </c>
      <c r="AD124" s="452">
        <f t="shared" si="11"/>
        <v>0</v>
      </c>
    </row>
    <row r="125" spans="1:30" s="676" customFormat="1" ht="15" customHeight="1">
      <c r="A125" s="702"/>
      <c r="B125" s="721" t="str">
        <f>IF('Bendras vertinimas'!$B$39="","",'Bendras vertinimas'!$B$39)</f>
        <v>Tiekėjas 20</v>
      </c>
      <c r="C125" s="224"/>
      <c r="D125" s="224"/>
      <c r="E125" s="224"/>
      <c r="F125" s="224"/>
      <c r="G125" s="224"/>
      <c r="H125" s="224"/>
      <c r="I125" s="224"/>
      <c r="J125" s="224"/>
      <c r="K125" s="224"/>
      <c r="L125" s="224"/>
      <c r="M125" s="678"/>
      <c r="O125" s="702"/>
      <c r="U125" s="307">
        <f t="shared" si="2"/>
        <v>0</v>
      </c>
      <c r="V125" s="307">
        <f t="shared" si="3"/>
        <v>0</v>
      </c>
      <c r="W125" s="307">
        <f t="shared" si="4"/>
        <v>0</v>
      </c>
      <c r="X125" s="307">
        <f t="shared" si="5"/>
        <v>0</v>
      </c>
      <c r="Y125" s="307">
        <f t="shared" si="6"/>
        <v>0</v>
      </c>
      <c r="Z125" s="307">
        <f t="shared" si="7"/>
        <v>0</v>
      </c>
      <c r="AA125" s="452">
        <f t="shared" si="8"/>
        <v>0</v>
      </c>
      <c r="AB125" s="452">
        <f t="shared" si="9"/>
        <v>0</v>
      </c>
      <c r="AC125" s="307">
        <f t="shared" si="10"/>
        <v>0</v>
      </c>
      <c r="AD125" s="452">
        <f t="shared" si="11"/>
        <v>0</v>
      </c>
    </row>
    <row r="126" spans="1:30" ht="9.9499999999999993" customHeight="1">
      <c r="A126" s="700"/>
      <c r="B126" s="698"/>
      <c r="C126" s="698"/>
      <c r="D126" s="698"/>
      <c r="E126" s="698"/>
      <c r="F126" s="698"/>
      <c r="G126" s="698"/>
      <c r="H126" s="698"/>
      <c r="I126" s="698"/>
      <c r="J126" s="698"/>
      <c r="K126" s="698"/>
      <c r="L126" s="698"/>
      <c r="M126" s="698"/>
      <c r="O126" s="889"/>
    </row>
    <row r="127" spans="1:30" s="676" customFormat="1" ht="15" customHeight="1">
      <c r="A127" s="700"/>
      <c r="B127" s="302" t="s">
        <v>1022</v>
      </c>
      <c r="C127" s="699"/>
      <c r="D127" s="582"/>
      <c r="E127" s="699"/>
      <c r="F127" s="699"/>
      <c r="G127" s="678"/>
      <c r="H127" s="678"/>
      <c r="I127" s="678"/>
      <c r="J127" s="709"/>
      <c r="K127" s="709"/>
      <c r="L127" s="678"/>
      <c r="M127" s="678"/>
      <c r="N127" s="692"/>
      <c r="O127" s="739"/>
      <c r="P127" s="696"/>
      <c r="Q127" s="696"/>
      <c r="R127" s="696"/>
      <c r="S127" s="696"/>
      <c r="T127" s="696"/>
      <c r="U127" s="949"/>
      <c r="V127" s="696"/>
      <c r="W127" s="696"/>
      <c r="X127" s="696"/>
      <c r="Y127" s="696"/>
      <c r="Z127" s="696"/>
      <c r="AA127" s="624"/>
      <c r="AB127" s="624"/>
    </row>
    <row r="128" spans="1:30" s="676" customFormat="1" ht="15" customHeight="1">
      <c r="A128" s="702"/>
      <c r="B128" s="2173" t="s">
        <v>6</v>
      </c>
      <c r="C128" s="2348" t="s">
        <v>903</v>
      </c>
      <c r="D128" s="2348"/>
      <c r="E128" s="2348"/>
      <c r="F128" s="2348"/>
      <c r="G128" s="2348"/>
      <c r="H128" s="2348"/>
      <c r="I128" s="2348"/>
      <c r="J128" s="2348"/>
      <c r="K128" s="2348"/>
      <c r="L128" s="2348"/>
      <c r="M128" s="678"/>
      <c r="N128" s="694"/>
      <c r="O128" s="756"/>
      <c r="P128" s="695"/>
      <c r="Q128" s="695"/>
      <c r="R128" s="695"/>
      <c r="S128" s="695"/>
      <c r="T128" s="695"/>
      <c r="U128" s="950"/>
      <c r="V128" s="695"/>
      <c r="W128" s="695"/>
      <c r="X128" s="695"/>
      <c r="Y128" s="695"/>
      <c r="Z128" s="695"/>
      <c r="AA128" s="624"/>
      <c r="AB128" s="624"/>
    </row>
    <row r="129" spans="1:28" s="676" customFormat="1" ht="15" customHeight="1">
      <c r="A129" s="702"/>
      <c r="B129" s="2177"/>
      <c r="C129" s="776" t="s">
        <v>88</v>
      </c>
      <c r="D129" s="776" t="s">
        <v>336</v>
      </c>
      <c r="E129" s="776" t="s">
        <v>337</v>
      </c>
      <c r="F129" s="776" t="s">
        <v>356</v>
      </c>
      <c r="G129" s="776" t="s">
        <v>357</v>
      </c>
      <c r="H129" s="776" t="s">
        <v>386</v>
      </c>
      <c r="I129" s="776" t="s">
        <v>454</v>
      </c>
      <c r="J129" s="776" t="s">
        <v>543</v>
      </c>
      <c r="K129" s="776" t="s">
        <v>544</v>
      </c>
      <c r="L129" s="776" t="s">
        <v>545</v>
      </c>
      <c r="M129" s="678"/>
      <c r="N129" s="692"/>
      <c r="O129" s="747"/>
      <c r="P129" s="1382"/>
      <c r="Q129" s="1382"/>
      <c r="R129" s="1382"/>
      <c r="S129" s="1382"/>
      <c r="T129" s="1382"/>
      <c r="U129" s="950"/>
      <c r="V129" s="1382"/>
      <c r="W129" s="1382"/>
      <c r="X129" s="1382"/>
      <c r="Y129" s="1382"/>
      <c r="Z129" s="1382"/>
      <c r="AA129" s="624"/>
      <c r="AB129" s="624"/>
    </row>
    <row r="130" spans="1:28" s="676" customFormat="1" ht="15" customHeight="1">
      <c r="A130" s="702"/>
      <c r="B130" s="2174"/>
      <c r="C130" s="853" t="s">
        <v>145</v>
      </c>
      <c r="D130" s="853" t="s">
        <v>145</v>
      </c>
      <c r="E130" s="853" t="s">
        <v>145</v>
      </c>
      <c r="F130" s="853" t="s">
        <v>145</v>
      </c>
      <c r="G130" s="853" t="s">
        <v>145</v>
      </c>
      <c r="H130" s="853" t="s">
        <v>145</v>
      </c>
      <c r="I130" s="853" t="s">
        <v>145</v>
      </c>
      <c r="J130" s="853" t="s">
        <v>145</v>
      </c>
      <c r="K130" s="853" t="s">
        <v>145</v>
      </c>
      <c r="L130" s="853" t="s">
        <v>145</v>
      </c>
      <c r="M130" s="678"/>
      <c r="N130" s="692"/>
      <c r="O130" s="747"/>
      <c r="P130" s="1382"/>
      <c r="Q130" s="1382"/>
      <c r="R130" s="1382"/>
      <c r="S130" s="1382"/>
      <c r="T130" s="1382"/>
      <c r="U130" s="950"/>
      <c r="V130" s="1382"/>
      <c r="W130" s="1382"/>
      <c r="X130" s="1382"/>
      <c r="Y130" s="1382"/>
      <c r="Z130" s="1382"/>
      <c r="AA130" s="624"/>
      <c r="AB130" s="624"/>
    </row>
    <row r="131" spans="1:28" s="676" customFormat="1" ht="15" customHeight="1">
      <c r="A131" s="702"/>
      <c r="B131" s="721" t="str">
        <f>IF('Bendras vertinimas'!$B$20="","",'Bendras vertinimas'!$B$20)</f>
        <v>Tiekėjas 1</v>
      </c>
      <c r="C131" s="583" t="str">
        <f t="shared" ref="C131:H131" si="12">IF(C106&lt;=C$86,"",IF(C106&gt;C$88,C$88,C106))</f>
        <v/>
      </c>
      <c r="D131" s="583" t="str">
        <f t="shared" si="12"/>
        <v/>
      </c>
      <c r="E131" s="583" t="str">
        <f t="shared" si="12"/>
        <v/>
      </c>
      <c r="F131" s="583" t="str">
        <f t="shared" si="12"/>
        <v/>
      </c>
      <c r="G131" s="583" t="str">
        <f t="shared" si="12"/>
        <v/>
      </c>
      <c r="H131" s="583" t="str">
        <f t="shared" si="12"/>
        <v/>
      </c>
      <c r="I131" s="448" t="str">
        <f>IF(OR(I106="",I106&gt;=I$96),"",IF(I106&lt;I$94,I$94,I106))</f>
        <v/>
      </c>
      <c r="J131" s="448" t="str">
        <f>IF(OR(J106="",J106&gt;=J$96),"",IF(J106&lt;J$94,J$94,J106))</f>
        <v/>
      </c>
      <c r="K131" s="583" t="str">
        <f>IF(K106&lt;=K$86,"",IF(K106&gt;K$88,K$88,K106))</f>
        <v/>
      </c>
      <c r="L131" s="448" t="str">
        <f>IF(OR(L106="",L106&gt;=L$96),"",IF(L106&lt;L$94,L$94,L106))</f>
        <v/>
      </c>
      <c r="M131" s="678"/>
      <c r="N131" s="692"/>
      <c r="O131" s="747"/>
      <c r="P131" s="1382"/>
      <c r="Q131" s="1382"/>
      <c r="R131" s="1382"/>
      <c r="S131" s="1382"/>
      <c r="T131" s="1382"/>
      <c r="U131" s="950"/>
      <c r="V131" s="1382"/>
      <c r="W131" s="1382"/>
      <c r="X131" s="1382"/>
      <c r="Y131" s="1382"/>
      <c r="Z131" s="1382"/>
      <c r="AA131" s="624"/>
      <c r="AB131" s="624"/>
    </row>
    <row r="132" spans="1:28" s="676" customFormat="1" ht="15" customHeight="1">
      <c r="A132" s="702"/>
      <c r="B132" s="721" t="str">
        <f>IF('Bendras vertinimas'!$B$21="","",'Bendras vertinimas'!$B$21)</f>
        <v>Tiekėjas 2</v>
      </c>
      <c r="C132" s="583" t="str">
        <f t="shared" ref="C132:D150" si="13">IF(C107&lt;=C$86,"",IF(C107&gt;C$88,C$88,C107))</f>
        <v/>
      </c>
      <c r="D132" s="583" t="str">
        <f t="shared" si="13"/>
        <v/>
      </c>
      <c r="E132" s="583" t="str">
        <f t="shared" ref="E132:H132" si="14">IF(E107&lt;=E$86,"",IF(E107&gt;E$88,E$88,E107))</f>
        <v/>
      </c>
      <c r="F132" s="583" t="str">
        <f t="shared" si="14"/>
        <v/>
      </c>
      <c r="G132" s="583" t="str">
        <f t="shared" si="14"/>
        <v/>
      </c>
      <c r="H132" s="583" t="str">
        <f t="shared" si="14"/>
        <v/>
      </c>
      <c r="I132" s="448" t="str">
        <f t="shared" ref="I132:J150" si="15">IF(OR(I107="",I107&gt;=I$96),"",IF(I107&lt;I$94,I$94,I107))</f>
        <v/>
      </c>
      <c r="J132" s="448" t="str">
        <f t="shared" si="15"/>
        <v/>
      </c>
      <c r="K132" s="583" t="str">
        <f t="shared" ref="K132:K150" si="16">IF(K107&lt;=K$86,"",IF(K107&gt;K$88,K$88,K107))</f>
        <v/>
      </c>
      <c r="L132" s="448" t="str">
        <f t="shared" ref="L132" si="17">IF(OR(L107="",L107&gt;=L$96),"",IF(L107&lt;L$94,L$94,L107))</f>
        <v/>
      </c>
      <c r="M132" s="678"/>
      <c r="N132" s="694"/>
      <c r="O132" s="756"/>
      <c r="P132" s="695"/>
      <c r="Q132" s="695"/>
      <c r="R132" s="695"/>
      <c r="S132" s="695"/>
      <c r="T132" s="695"/>
      <c r="U132" s="950"/>
      <c r="V132" s="695"/>
      <c r="W132" s="695"/>
      <c r="X132" s="695"/>
      <c r="Y132" s="695"/>
      <c r="Z132" s="695"/>
      <c r="AA132" s="624"/>
      <c r="AB132" s="624"/>
    </row>
    <row r="133" spans="1:28" s="676" customFormat="1" ht="15" customHeight="1">
      <c r="A133" s="702"/>
      <c r="B133" s="721" t="str">
        <f>IF('Bendras vertinimas'!$B$22="","",'Bendras vertinimas'!$B$22)</f>
        <v>Tiekėjas 3</v>
      </c>
      <c r="C133" s="583" t="str">
        <f t="shared" si="13"/>
        <v/>
      </c>
      <c r="D133" s="583" t="str">
        <f t="shared" si="13"/>
        <v/>
      </c>
      <c r="E133" s="583" t="str">
        <f t="shared" ref="E133:H133" si="18">IF(E108&lt;=E$86,"",IF(E108&gt;E$88,E$88,E108))</f>
        <v/>
      </c>
      <c r="F133" s="583" t="str">
        <f t="shared" si="18"/>
        <v/>
      </c>
      <c r="G133" s="583" t="str">
        <f t="shared" si="18"/>
        <v/>
      </c>
      <c r="H133" s="583" t="str">
        <f t="shared" si="18"/>
        <v/>
      </c>
      <c r="I133" s="448" t="str">
        <f t="shared" si="15"/>
        <v/>
      </c>
      <c r="J133" s="448" t="str">
        <f t="shared" si="15"/>
        <v/>
      </c>
      <c r="K133" s="583" t="str">
        <f t="shared" si="16"/>
        <v/>
      </c>
      <c r="L133" s="448" t="str">
        <f t="shared" ref="L133" si="19">IF(OR(L108="",L108&gt;=L$96),"",IF(L108&lt;L$94,L$94,L108))</f>
        <v/>
      </c>
      <c r="M133" s="678"/>
      <c r="N133" s="692"/>
      <c r="O133" s="747"/>
      <c r="P133" s="1382"/>
      <c r="Q133" s="1382"/>
      <c r="R133" s="1382"/>
      <c r="S133" s="1382"/>
      <c r="T133" s="1382"/>
      <c r="U133" s="950"/>
      <c r="V133" s="1382"/>
      <c r="W133" s="1382"/>
      <c r="X133" s="1382"/>
      <c r="Y133" s="1382"/>
      <c r="Z133" s="1382"/>
      <c r="AA133" s="624"/>
      <c r="AB133" s="624"/>
    </row>
    <row r="134" spans="1:28" s="676" customFormat="1" ht="15" customHeight="1">
      <c r="A134" s="702"/>
      <c r="B134" s="721" t="str">
        <f>IF('Bendras vertinimas'!$B$23="","",'Bendras vertinimas'!$B$23)</f>
        <v>Tiekėjas 4</v>
      </c>
      <c r="C134" s="583" t="str">
        <f t="shared" si="13"/>
        <v/>
      </c>
      <c r="D134" s="583" t="str">
        <f t="shared" si="13"/>
        <v/>
      </c>
      <c r="E134" s="583" t="str">
        <f t="shared" ref="E134:H134" si="20">IF(E109&lt;=E$86,"",IF(E109&gt;E$88,E$88,E109))</f>
        <v/>
      </c>
      <c r="F134" s="583" t="str">
        <f t="shared" si="20"/>
        <v/>
      </c>
      <c r="G134" s="583" t="str">
        <f t="shared" si="20"/>
        <v/>
      </c>
      <c r="H134" s="583" t="str">
        <f t="shared" si="20"/>
        <v/>
      </c>
      <c r="I134" s="448" t="str">
        <f t="shared" si="15"/>
        <v/>
      </c>
      <c r="J134" s="448" t="str">
        <f t="shared" si="15"/>
        <v/>
      </c>
      <c r="K134" s="583" t="str">
        <f t="shared" si="16"/>
        <v/>
      </c>
      <c r="L134" s="448" t="str">
        <f t="shared" ref="L134" si="21">IF(OR(L109="",L109&gt;=L$96),"",IF(L109&lt;L$94,L$94,L109))</f>
        <v/>
      </c>
      <c r="M134" s="678"/>
      <c r="N134" s="692"/>
      <c r="O134" s="747"/>
      <c r="P134" s="1382"/>
      <c r="Q134" s="1382"/>
      <c r="R134" s="1382"/>
      <c r="S134" s="1382"/>
      <c r="T134" s="1382"/>
      <c r="U134" s="950"/>
      <c r="V134" s="1382"/>
      <c r="W134" s="1382"/>
      <c r="X134" s="1382"/>
      <c r="Y134" s="1382"/>
      <c r="Z134" s="1382"/>
      <c r="AA134" s="624"/>
      <c r="AB134" s="624"/>
    </row>
    <row r="135" spans="1:28" s="676" customFormat="1" ht="15" customHeight="1">
      <c r="A135" s="702"/>
      <c r="B135" s="721" t="str">
        <f>IF('Bendras vertinimas'!$B$24="","",'Bendras vertinimas'!$B$24)</f>
        <v>Tiekėjas 5</v>
      </c>
      <c r="C135" s="583" t="str">
        <f t="shared" si="13"/>
        <v/>
      </c>
      <c r="D135" s="583" t="str">
        <f t="shared" si="13"/>
        <v/>
      </c>
      <c r="E135" s="583" t="str">
        <f t="shared" ref="E135:H135" si="22">IF(E110&lt;=E$86,"",IF(E110&gt;E$88,E$88,E110))</f>
        <v/>
      </c>
      <c r="F135" s="583" t="str">
        <f t="shared" si="22"/>
        <v/>
      </c>
      <c r="G135" s="583" t="str">
        <f t="shared" si="22"/>
        <v/>
      </c>
      <c r="H135" s="583" t="str">
        <f t="shared" si="22"/>
        <v/>
      </c>
      <c r="I135" s="448" t="str">
        <f t="shared" si="15"/>
        <v/>
      </c>
      <c r="J135" s="448" t="str">
        <f t="shared" si="15"/>
        <v/>
      </c>
      <c r="K135" s="583" t="str">
        <f t="shared" si="16"/>
        <v/>
      </c>
      <c r="L135" s="448" t="str">
        <f t="shared" ref="L135" si="23">IF(OR(L110="",L110&gt;=L$96),"",IF(L110&lt;L$94,L$94,L110))</f>
        <v/>
      </c>
      <c r="M135" s="678"/>
      <c r="O135" s="702"/>
      <c r="U135" s="481"/>
      <c r="V135" s="832"/>
      <c r="Y135" s="1382"/>
      <c r="Z135" s="1382"/>
      <c r="AA135" s="624"/>
      <c r="AB135" s="624"/>
    </row>
    <row r="136" spans="1:28" s="676" customFormat="1" ht="15" customHeight="1">
      <c r="A136" s="702"/>
      <c r="B136" s="721" t="str">
        <f>IF('Bendras vertinimas'!$B$25="","",'Bendras vertinimas'!$B$25)</f>
        <v>Tiekėjas 6</v>
      </c>
      <c r="C136" s="583" t="str">
        <f t="shared" si="13"/>
        <v/>
      </c>
      <c r="D136" s="583" t="str">
        <f t="shared" si="13"/>
        <v/>
      </c>
      <c r="E136" s="583" t="str">
        <f t="shared" ref="E136:H136" si="24">IF(E111&lt;=E$86,"",IF(E111&gt;E$88,E$88,E111))</f>
        <v/>
      </c>
      <c r="F136" s="583" t="str">
        <f t="shared" si="24"/>
        <v/>
      </c>
      <c r="G136" s="583" t="str">
        <f t="shared" si="24"/>
        <v/>
      </c>
      <c r="H136" s="583" t="str">
        <f t="shared" si="24"/>
        <v/>
      </c>
      <c r="I136" s="448" t="str">
        <f t="shared" si="15"/>
        <v/>
      </c>
      <c r="J136" s="448" t="str">
        <f t="shared" si="15"/>
        <v/>
      </c>
      <c r="K136" s="583" t="str">
        <f t="shared" si="16"/>
        <v/>
      </c>
      <c r="L136" s="448" t="str">
        <f t="shared" ref="L136" si="25">IF(OR(L111="",L111&gt;=L$96),"",IF(L111&lt;L$94,L$94,L111))</f>
        <v/>
      </c>
      <c r="M136" s="678"/>
      <c r="N136" s="692"/>
      <c r="O136" s="747"/>
      <c r="P136" s="1382"/>
      <c r="Q136" s="1382"/>
      <c r="R136" s="1382"/>
      <c r="S136" s="1382"/>
      <c r="T136" s="1382"/>
      <c r="U136" s="950"/>
      <c r="V136" s="1382"/>
      <c r="W136" s="1382"/>
      <c r="X136" s="1382"/>
      <c r="Y136" s="1382"/>
      <c r="Z136" s="1382"/>
      <c r="AA136" s="624"/>
      <c r="AB136" s="624"/>
    </row>
    <row r="137" spans="1:28" s="676" customFormat="1" ht="15" customHeight="1">
      <c r="A137" s="702"/>
      <c r="B137" s="721" t="str">
        <f>IF('Bendras vertinimas'!$B$26="","",'Bendras vertinimas'!$B$26)</f>
        <v>Tiekėjas 7</v>
      </c>
      <c r="C137" s="583" t="str">
        <f t="shared" si="13"/>
        <v/>
      </c>
      <c r="D137" s="583" t="str">
        <f t="shared" si="13"/>
        <v/>
      </c>
      <c r="E137" s="583" t="str">
        <f t="shared" ref="E137:H137" si="26">IF(E112&lt;=E$86,"",IF(E112&gt;E$88,E$88,E112))</f>
        <v/>
      </c>
      <c r="F137" s="583" t="str">
        <f t="shared" si="26"/>
        <v/>
      </c>
      <c r="G137" s="583" t="str">
        <f t="shared" si="26"/>
        <v/>
      </c>
      <c r="H137" s="583" t="str">
        <f t="shared" si="26"/>
        <v/>
      </c>
      <c r="I137" s="448" t="str">
        <f t="shared" si="15"/>
        <v/>
      </c>
      <c r="J137" s="448" t="str">
        <f t="shared" si="15"/>
        <v/>
      </c>
      <c r="K137" s="583" t="str">
        <f t="shared" si="16"/>
        <v/>
      </c>
      <c r="L137" s="448" t="str">
        <f t="shared" ref="L137" si="27">IF(OR(L112="",L112&gt;=L$96),"",IF(L112&lt;L$94,L$94,L112))</f>
        <v/>
      </c>
      <c r="M137" s="678"/>
      <c r="N137" s="694"/>
      <c r="O137" s="756"/>
      <c r="P137" s="695"/>
      <c r="Q137" s="695"/>
      <c r="R137" s="695"/>
      <c r="S137" s="695"/>
      <c r="T137" s="695"/>
      <c r="U137" s="950"/>
      <c r="V137" s="695"/>
      <c r="W137" s="695"/>
      <c r="X137" s="695"/>
      <c r="Y137" s="695"/>
      <c r="Z137" s="695"/>
      <c r="AA137" s="624"/>
      <c r="AB137" s="624"/>
    </row>
    <row r="138" spans="1:28" s="676" customFormat="1" ht="15" customHeight="1">
      <c r="A138" s="702"/>
      <c r="B138" s="721" t="str">
        <f>IF('Bendras vertinimas'!$B$27="","",'Bendras vertinimas'!$B$27)</f>
        <v>Tiekėjas 8</v>
      </c>
      <c r="C138" s="583" t="str">
        <f t="shared" si="13"/>
        <v/>
      </c>
      <c r="D138" s="583" t="str">
        <f t="shared" si="13"/>
        <v/>
      </c>
      <c r="E138" s="583" t="str">
        <f t="shared" ref="E138:H138" si="28">IF(E113&lt;=E$86,"",IF(E113&gt;E$88,E$88,E113))</f>
        <v/>
      </c>
      <c r="F138" s="583" t="str">
        <f t="shared" si="28"/>
        <v/>
      </c>
      <c r="G138" s="583" t="str">
        <f t="shared" si="28"/>
        <v/>
      </c>
      <c r="H138" s="583" t="str">
        <f t="shared" si="28"/>
        <v/>
      </c>
      <c r="I138" s="448" t="str">
        <f t="shared" si="15"/>
        <v/>
      </c>
      <c r="J138" s="448" t="str">
        <f t="shared" si="15"/>
        <v/>
      </c>
      <c r="K138" s="583" t="str">
        <f t="shared" si="16"/>
        <v/>
      </c>
      <c r="L138" s="448" t="str">
        <f t="shared" ref="L138" si="29">IF(OR(L113="",L113&gt;=L$96),"",IF(L113&lt;L$94,L$94,L113))</f>
        <v/>
      </c>
      <c r="M138" s="678"/>
      <c r="N138" s="692"/>
      <c r="O138" s="747"/>
      <c r="P138" s="1382"/>
      <c r="Q138" s="1382"/>
      <c r="R138" s="1382"/>
      <c r="S138" s="1382"/>
      <c r="T138" s="1382"/>
      <c r="U138" s="950"/>
      <c r="V138" s="1382"/>
      <c r="W138" s="1382"/>
      <c r="X138" s="1382"/>
      <c r="Y138" s="1382"/>
      <c r="Z138" s="1382"/>
      <c r="AA138" s="624"/>
      <c r="AB138" s="624"/>
    </row>
    <row r="139" spans="1:28" s="676" customFormat="1" ht="15" customHeight="1">
      <c r="A139" s="702"/>
      <c r="B139" s="721" t="str">
        <f>IF('Bendras vertinimas'!$B$28="","",'Bendras vertinimas'!$B$28)</f>
        <v>Tiekėjas 9</v>
      </c>
      <c r="C139" s="583" t="str">
        <f t="shared" si="13"/>
        <v/>
      </c>
      <c r="D139" s="583" t="str">
        <f t="shared" si="13"/>
        <v/>
      </c>
      <c r="E139" s="583" t="str">
        <f t="shared" ref="E139:H139" si="30">IF(E114&lt;=E$86,"",IF(E114&gt;E$88,E$88,E114))</f>
        <v/>
      </c>
      <c r="F139" s="583" t="str">
        <f t="shared" si="30"/>
        <v/>
      </c>
      <c r="G139" s="583" t="str">
        <f t="shared" si="30"/>
        <v/>
      </c>
      <c r="H139" s="583" t="str">
        <f t="shared" si="30"/>
        <v/>
      </c>
      <c r="I139" s="448" t="str">
        <f t="shared" si="15"/>
        <v/>
      </c>
      <c r="J139" s="448" t="str">
        <f t="shared" si="15"/>
        <v/>
      </c>
      <c r="K139" s="583" t="str">
        <f t="shared" si="16"/>
        <v/>
      </c>
      <c r="L139" s="448" t="str">
        <f t="shared" ref="L139" si="31">IF(OR(L114="",L114&gt;=L$96),"",IF(L114&lt;L$94,L$94,L114))</f>
        <v/>
      </c>
      <c r="M139" s="678"/>
      <c r="N139" s="692"/>
      <c r="O139" s="747"/>
      <c r="P139" s="1382"/>
      <c r="Q139" s="1382"/>
      <c r="R139" s="1382"/>
      <c r="S139" s="1382"/>
      <c r="T139" s="1382"/>
      <c r="U139" s="950"/>
      <c r="V139" s="1382"/>
      <c r="W139" s="1382"/>
      <c r="X139" s="1382"/>
      <c r="Y139" s="1382"/>
      <c r="Z139" s="1382"/>
      <c r="AA139" s="624"/>
      <c r="AB139" s="624"/>
    </row>
    <row r="140" spans="1:28" s="676" customFormat="1" ht="15" customHeight="1">
      <c r="A140" s="702"/>
      <c r="B140" s="721" t="str">
        <f>IF('Bendras vertinimas'!$B$29="","",'Bendras vertinimas'!$B$29)</f>
        <v>Tiekėjas 10</v>
      </c>
      <c r="C140" s="583" t="str">
        <f t="shared" si="13"/>
        <v/>
      </c>
      <c r="D140" s="583" t="str">
        <f t="shared" si="13"/>
        <v/>
      </c>
      <c r="E140" s="583" t="str">
        <f t="shared" ref="E140:H140" si="32">IF(E115&lt;=E$86,"",IF(E115&gt;E$88,E$88,E115))</f>
        <v/>
      </c>
      <c r="F140" s="583" t="str">
        <f t="shared" si="32"/>
        <v/>
      </c>
      <c r="G140" s="583" t="str">
        <f t="shared" si="32"/>
        <v/>
      </c>
      <c r="H140" s="583" t="str">
        <f t="shared" si="32"/>
        <v/>
      </c>
      <c r="I140" s="448" t="str">
        <f t="shared" si="15"/>
        <v/>
      </c>
      <c r="J140" s="448" t="str">
        <f t="shared" si="15"/>
        <v/>
      </c>
      <c r="K140" s="583" t="str">
        <f t="shared" si="16"/>
        <v/>
      </c>
      <c r="L140" s="448" t="str">
        <f t="shared" ref="L140" si="33">IF(OR(L115="",L115&gt;=L$96),"",IF(L115&lt;L$94,L$94,L115))</f>
        <v/>
      </c>
      <c r="M140" s="678"/>
      <c r="N140" s="692"/>
      <c r="O140" s="747"/>
      <c r="P140" s="1382"/>
      <c r="Q140" s="1382"/>
      <c r="R140" s="1382"/>
      <c r="S140" s="1382"/>
      <c r="T140" s="1382"/>
      <c r="U140" s="950"/>
      <c r="V140" s="1382"/>
      <c r="W140" s="1382"/>
      <c r="X140" s="1382"/>
      <c r="Y140" s="1382"/>
      <c r="Z140" s="1382"/>
      <c r="AA140" s="624"/>
      <c r="AB140" s="624"/>
    </row>
    <row r="141" spans="1:28" s="676" customFormat="1" ht="15" customHeight="1">
      <c r="A141" s="702"/>
      <c r="B141" s="721" t="str">
        <f>IF('Bendras vertinimas'!$B$30="","",'Bendras vertinimas'!$B$30)</f>
        <v>Tiekėjas 11</v>
      </c>
      <c r="C141" s="583" t="str">
        <f t="shared" si="13"/>
        <v/>
      </c>
      <c r="D141" s="583" t="str">
        <f t="shared" si="13"/>
        <v/>
      </c>
      <c r="E141" s="583" t="str">
        <f t="shared" ref="E141:H141" si="34">IF(E116&lt;=E$86,"",IF(E116&gt;E$88,E$88,E116))</f>
        <v/>
      </c>
      <c r="F141" s="583" t="str">
        <f t="shared" si="34"/>
        <v/>
      </c>
      <c r="G141" s="583" t="str">
        <f t="shared" si="34"/>
        <v/>
      </c>
      <c r="H141" s="583" t="str">
        <f t="shared" si="34"/>
        <v/>
      </c>
      <c r="I141" s="448" t="str">
        <f t="shared" si="15"/>
        <v/>
      </c>
      <c r="J141" s="448" t="str">
        <f t="shared" si="15"/>
        <v/>
      </c>
      <c r="K141" s="583" t="str">
        <f t="shared" si="16"/>
        <v/>
      </c>
      <c r="L141" s="448" t="str">
        <f t="shared" ref="L141" si="35">IF(OR(L116="",L116&gt;=L$96),"",IF(L116&lt;L$94,L$94,L116))</f>
        <v/>
      </c>
      <c r="M141" s="678"/>
      <c r="N141" s="692"/>
      <c r="O141" s="747"/>
      <c r="P141" s="1382"/>
      <c r="Q141" s="1382"/>
      <c r="R141" s="1382"/>
      <c r="S141" s="1382"/>
      <c r="T141" s="1382"/>
      <c r="U141" s="950"/>
      <c r="V141" s="1382"/>
      <c r="W141" s="1382"/>
      <c r="X141" s="1382"/>
      <c r="Y141" s="1382"/>
      <c r="Z141" s="1382"/>
      <c r="AA141" s="624"/>
      <c r="AB141" s="624"/>
    </row>
    <row r="142" spans="1:28" s="676" customFormat="1" ht="15" customHeight="1">
      <c r="A142" s="702"/>
      <c r="B142" s="721" t="str">
        <f>IF('Bendras vertinimas'!$B$31="","",'Bendras vertinimas'!$B$31)</f>
        <v>Tiekėjas 12</v>
      </c>
      <c r="C142" s="583" t="str">
        <f t="shared" si="13"/>
        <v/>
      </c>
      <c r="D142" s="583" t="str">
        <f t="shared" si="13"/>
        <v/>
      </c>
      <c r="E142" s="583" t="str">
        <f t="shared" ref="E142:H142" si="36">IF(E117&lt;=E$86,"",IF(E117&gt;E$88,E$88,E117))</f>
        <v/>
      </c>
      <c r="F142" s="583" t="str">
        <f t="shared" si="36"/>
        <v/>
      </c>
      <c r="G142" s="583" t="str">
        <f t="shared" si="36"/>
        <v/>
      </c>
      <c r="H142" s="583" t="str">
        <f t="shared" si="36"/>
        <v/>
      </c>
      <c r="I142" s="448" t="str">
        <f t="shared" si="15"/>
        <v/>
      </c>
      <c r="J142" s="448" t="str">
        <f t="shared" si="15"/>
        <v/>
      </c>
      <c r="K142" s="583" t="str">
        <f t="shared" si="16"/>
        <v/>
      </c>
      <c r="L142" s="448" t="str">
        <f t="shared" ref="L142" si="37">IF(OR(L117="",L117&gt;=L$96),"",IF(L117&lt;L$94,L$94,L117))</f>
        <v/>
      </c>
      <c r="M142" s="678"/>
      <c r="N142" s="692"/>
      <c r="O142" s="747"/>
      <c r="P142" s="1382"/>
      <c r="Q142" s="1382"/>
      <c r="R142" s="1382"/>
      <c r="S142" s="1382"/>
      <c r="T142" s="1382"/>
      <c r="U142" s="950"/>
      <c r="V142" s="1382"/>
      <c r="W142" s="1382"/>
      <c r="X142" s="1382"/>
      <c r="Y142" s="1382"/>
      <c r="Z142" s="1382"/>
      <c r="AA142" s="624"/>
      <c r="AB142" s="624"/>
    </row>
    <row r="143" spans="1:28" s="676" customFormat="1" ht="15" customHeight="1">
      <c r="A143" s="702"/>
      <c r="B143" s="721" t="str">
        <f>IF('Bendras vertinimas'!$B$32="","",'Bendras vertinimas'!$B$32)</f>
        <v>Tiekėjas 13</v>
      </c>
      <c r="C143" s="583" t="str">
        <f t="shared" si="13"/>
        <v/>
      </c>
      <c r="D143" s="583" t="str">
        <f t="shared" si="13"/>
        <v/>
      </c>
      <c r="E143" s="583" t="str">
        <f t="shared" ref="E143:H143" si="38">IF(E118&lt;=E$86,"",IF(E118&gt;E$88,E$88,E118))</f>
        <v/>
      </c>
      <c r="F143" s="583" t="str">
        <f t="shared" si="38"/>
        <v/>
      </c>
      <c r="G143" s="583" t="str">
        <f t="shared" si="38"/>
        <v/>
      </c>
      <c r="H143" s="583" t="str">
        <f t="shared" si="38"/>
        <v/>
      </c>
      <c r="I143" s="448" t="str">
        <f t="shared" si="15"/>
        <v/>
      </c>
      <c r="J143" s="448" t="str">
        <f t="shared" si="15"/>
        <v/>
      </c>
      <c r="K143" s="583" t="str">
        <f t="shared" si="16"/>
        <v/>
      </c>
      <c r="L143" s="448" t="str">
        <f t="shared" ref="L143" si="39">IF(OR(L118="",L118&gt;=L$96),"",IF(L118&lt;L$94,L$94,L118))</f>
        <v/>
      </c>
      <c r="M143" s="678"/>
      <c r="N143" s="692"/>
      <c r="O143" s="747"/>
      <c r="P143" s="1382"/>
      <c r="Q143" s="1382"/>
      <c r="R143" s="1382"/>
      <c r="S143" s="1382"/>
      <c r="T143" s="1382"/>
      <c r="U143" s="950"/>
      <c r="V143" s="1382"/>
      <c r="W143" s="1382"/>
      <c r="X143" s="1382"/>
      <c r="Y143" s="1382"/>
      <c r="Z143" s="1382"/>
      <c r="AA143" s="624"/>
      <c r="AB143" s="624"/>
    </row>
    <row r="144" spans="1:28" s="676" customFormat="1" ht="15" customHeight="1">
      <c r="A144" s="702"/>
      <c r="B144" s="721" t="str">
        <f>IF('Bendras vertinimas'!$B$33="","",'Bendras vertinimas'!$B$33)</f>
        <v>Tiekėjas 14</v>
      </c>
      <c r="C144" s="583" t="str">
        <f t="shared" si="13"/>
        <v/>
      </c>
      <c r="D144" s="583" t="str">
        <f t="shared" si="13"/>
        <v/>
      </c>
      <c r="E144" s="583" t="str">
        <f t="shared" ref="E144:H144" si="40">IF(E119&lt;=E$86,"",IF(E119&gt;E$88,E$88,E119))</f>
        <v/>
      </c>
      <c r="F144" s="583" t="str">
        <f t="shared" si="40"/>
        <v/>
      </c>
      <c r="G144" s="583" t="str">
        <f t="shared" si="40"/>
        <v/>
      </c>
      <c r="H144" s="583" t="str">
        <f t="shared" si="40"/>
        <v/>
      </c>
      <c r="I144" s="448" t="str">
        <f t="shared" si="15"/>
        <v/>
      </c>
      <c r="J144" s="448" t="str">
        <f t="shared" si="15"/>
        <v/>
      </c>
      <c r="K144" s="583" t="str">
        <f t="shared" si="16"/>
        <v/>
      </c>
      <c r="L144" s="448" t="str">
        <f t="shared" ref="L144" si="41">IF(OR(L119="",L119&gt;=L$96),"",IF(L119&lt;L$94,L$94,L119))</f>
        <v/>
      </c>
      <c r="M144" s="678"/>
      <c r="N144" s="692"/>
      <c r="O144" s="747"/>
      <c r="P144" s="1382"/>
      <c r="Q144" s="1382"/>
      <c r="R144" s="1382"/>
      <c r="S144" s="1382"/>
      <c r="T144" s="1382"/>
      <c r="U144" s="950"/>
      <c r="V144" s="1382"/>
      <c r="W144" s="1382"/>
      <c r="X144" s="1382"/>
      <c r="Y144" s="1382"/>
      <c r="Z144" s="1382"/>
      <c r="AA144" s="624"/>
      <c r="AB144" s="624"/>
    </row>
    <row r="145" spans="1:1018" s="676" customFormat="1" ht="15" customHeight="1">
      <c r="A145" s="702"/>
      <c r="B145" s="721" t="str">
        <f>IF('Bendras vertinimas'!$B$34="","",'Bendras vertinimas'!$B$34)</f>
        <v>Tiekėjas 15</v>
      </c>
      <c r="C145" s="583" t="str">
        <f t="shared" si="13"/>
        <v/>
      </c>
      <c r="D145" s="583" t="str">
        <f t="shared" si="13"/>
        <v/>
      </c>
      <c r="E145" s="583" t="str">
        <f t="shared" ref="E145:H145" si="42">IF(E120&lt;=E$86,"",IF(E120&gt;E$88,E$88,E120))</f>
        <v/>
      </c>
      <c r="F145" s="583" t="str">
        <f t="shared" si="42"/>
        <v/>
      </c>
      <c r="G145" s="583" t="str">
        <f t="shared" si="42"/>
        <v/>
      </c>
      <c r="H145" s="583" t="str">
        <f t="shared" si="42"/>
        <v/>
      </c>
      <c r="I145" s="448" t="str">
        <f t="shared" si="15"/>
        <v/>
      </c>
      <c r="J145" s="448" t="str">
        <f t="shared" si="15"/>
        <v/>
      </c>
      <c r="K145" s="583" t="str">
        <f t="shared" si="16"/>
        <v/>
      </c>
      <c r="L145" s="448" t="str">
        <f t="shared" ref="L145" si="43">IF(OR(L120="",L120&gt;=L$96),"",IF(L120&lt;L$94,L$94,L120))</f>
        <v/>
      </c>
      <c r="M145" s="678"/>
      <c r="N145" s="692"/>
      <c r="O145" s="747"/>
      <c r="P145" s="1382"/>
      <c r="Q145" s="1382"/>
      <c r="R145" s="1382"/>
      <c r="S145" s="1382"/>
      <c r="T145" s="1382"/>
      <c r="U145" s="950"/>
      <c r="V145" s="1382"/>
      <c r="W145" s="1382"/>
      <c r="X145" s="1382"/>
      <c r="Y145" s="1382"/>
      <c r="Z145" s="1382"/>
      <c r="AA145" s="624"/>
      <c r="AB145" s="624"/>
    </row>
    <row r="146" spans="1:1018" s="676" customFormat="1" ht="15" customHeight="1">
      <c r="A146" s="702"/>
      <c r="B146" s="721" t="str">
        <f>IF('Bendras vertinimas'!$B$35="","",'Bendras vertinimas'!$B$35)</f>
        <v>Tiekėjas 16</v>
      </c>
      <c r="C146" s="583" t="str">
        <f t="shared" si="13"/>
        <v/>
      </c>
      <c r="D146" s="583" t="str">
        <f t="shared" si="13"/>
        <v/>
      </c>
      <c r="E146" s="583" t="str">
        <f t="shared" ref="E146:H146" si="44">IF(E121&lt;=E$86,"",IF(E121&gt;E$88,E$88,E121))</f>
        <v/>
      </c>
      <c r="F146" s="583" t="str">
        <f t="shared" si="44"/>
        <v/>
      </c>
      <c r="G146" s="583" t="str">
        <f t="shared" si="44"/>
        <v/>
      </c>
      <c r="H146" s="583" t="str">
        <f t="shared" si="44"/>
        <v/>
      </c>
      <c r="I146" s="448" t="str">
        <f t="shared" si="15"/>
        <v/>
      </c>
      <c r="J146" s="448" t="str">
        <f t="shared" si="15"/>
        <v/>
      </c>
      <c r="K146" s="583" t="str">
        <f t="shared" si="16"/>
        <v/>
      </c>
      <c r="L146" s="448" t="str">
        <f t="shared" ref="L146" si="45">IF(OR(L121="",L121&gt;=L$96),"",IF(L121&lt;L$94,L$94,L121))</f>
        <v/>
      </c>
      <c r="M146" s="678"/>
      <c r="N146" s="692"/>
      <c r="O146" s="747"/>
      <c r="P146" s="1382"/>
      <c r="Q146" s="1382"/>
      <c r="R146" s="1382"/>
      <c r="S146" s="1382"/>
      <c r="T146" s="1382"/>
      <c r="U146" s="950"/>
      <c r="V146" s="1382"/>
      <c r="W146" s="1382"/>
      <c r="X146" s="1382"/>
      <c r="Y146" s="1382"/>
      <c r="Z146" s="1382"/>
      <c r="AA146" s="624"/>
      <c r="AB146" s="624"/>
    </row>
    <row r="147" spans="1:1018" s="676" customFormat="1" ht="15" customHeight="1">
      <c r="A147" s="702"/>
      <c r="B147" s="721" t="str">
        <f>IF('Bendras vertinimas'!$B$36="","",'Bendras vertinimas'!$B$36)</f>
        <v>Tiekėjas 17</v>
      </c>
      <c r="C147" s="583" t="str">
        <f t="shared" si="13"/>
        <v/>
      </c>
      <c r="D147" s="583" t="str">
        <f t="shared" si="13"/>
        <v/>
      </c>
      <c r="E147" s="583" t="str">
        <f t="shared" ref="E147:H147" si="46">IF(E122&lt;=E$86,"",IF(E122&gt;E$88,E$88,E122))</f>
        <v/>
      </c>
      <c r="F147" s="583" t="str">
        <f t="shared" si="46"/>
        <v/>
      </c>
      <c r="G147" s="583" t="str">
        <f t="shared" si="46"/>
        <v/>
      </c>
      <c r="H147" s="583" t="str">
        <f t="shared" si="46"/>
        <v/>
      </c>
      <c r="I147" s="448" t="str">
        <f t="shared" si="15"/>
        <v/>
      </c>
      <c r="J147" s="448" t="str">
        <f t="shared" si="15"/>
        <v/>
      </c>
      <c r="K147" s="583" t="str">
        <f t="shared" si="16"/>
        <v/>
      </c>
      <c r="L147" s="448" t="str">
        <f t="shared" ref="L147" si="47">IF(OR(L122="",L122&gt;=L$96),"",IF(L122&lt;L$94,L$94,L122))</f>
        <v/>
      </c>
      <c r="M147" s="678"/>
      <c r="N147" s="692"/>
      <c r="O147" s="747"/>
      <c r="P147" s="1382"/>
      <c r="Q147" s="1382"/>
      <c r="R147" s="1382"/>
      <c r="S147" s="1382"/>
      <c r="T147" s="1382"/>
      <c r="U147" s="950"/>
      <c r="V147" s="1382"/>
      <c r="W147" s="1382"/>
      <c r="X147" s="1382"/>
      <c r="Y147" s="1382"/>
      <c r="Z147" s="1382"/>
      <c r="AA147" s="624"/>
      <c r="AB147" s="624"/>
    </row>
    <row r="148" spans="1:1018" s="676" customFormat="1" ht="15" customHeight="1">
      <c r="A148" s="702"/>
      <c r="B148" s="721" t="str">
        <f>IF('Bendras vertinimas'!$B$37="","",'Bendras vertinimas'!$B$37)</f>
        <v>Tiekėjas 18</v>
      </c>
      <c r="C148" s="583" t="str">
        <f t="shared" si="13"/>
        <v/>
      </c>
      <c r="D148" s="583" t="str">
        <f t="shared" si="13"/>
        <v/>
      </c>
      <c r="E148" s="583" t="str">
        <f t="shared" ref="E148:H148" si="48">IF(E123&lt;=E$86,"",IF(E123&gt;E$88,E$88,E123))</f>
        <v/>
      </c>
      <c r="F148" s="583" t="str">
        <f t="shared" si="48"/>
        <v/>
      </c>
      <c r="G148" s="583" t="str">
        <f t="shared" si="48"/>
        <v/>
      </c>
      <c r="H148" s="583" t="str">
        <f t="shared" si="48"/>
        <v/>
      </c>
      <c r="I148" s="448" t="str">
        <f t="shared" si="15"/>
        <v/>
      </c>
      <c r="J148" s="448" t="str">
        <f t="shared" si="15"/>
        <v/>
      </c>
      <c r="K148" s="583" t="str">
        <f t="shared" si="16"/>
        <v/>
      </c>
      <c r="L148" s="448" t="str">
        <f t="shared" ref="L148" si="49">IF(OR(L123="",L123&gt;=L$96),"",IF(L123&lt;L$94,L$94,L123))</f>
        <v/>
      </c>
      <c r="M148" s="678"/>
      <c r="N148" s="692"/>
      <c r="O148" s="747"/>
      <c r="P148" s="1382"/>
      <c r="Q148" s="1382"/>
      <c r="R148" s="1382"/>
      <c r="S148" s="1382"/>
      <c r="T148" s="1382"/>
      <c r="U148" s="950"/>
      <c r="V148" s="1382"/>
      <c r="W148" s="1382"/>
      <c r="X148" s="1382"/>
      <c r="Y148" s="1382"/>
      <c r="Z148" s="1382"/>
      <c r="AA148" s="624"/>
      <c r="AB148" s="624"/>
    </row>
    <row r="149" spans="1:1018" s="676" customFormat="1" ht="15" customHeight="1">
      <c r="A149" s="702"/>
      <c r="B149" s="721" t="str">
        <f>IF('Bendras vertinimas'!$B$38="","",'Bendras vertinimas'!$B$38)</f>
        <v>Tiekėjas 19</v>
      </c>
      <c r="C149" s="583" t="str">
        <f t="shared" si="13"/>
        <v/>
      </c>
      <c r="D149" s="583" t="str">
        <f t="shared" si="13"/>
        <v/>
      </c>
      <c r="E149" s="583" t="str">
        <f t="shared" ref="E149:H149" si="50">IF(E124&lt;=E$86,"",IF(E124&gt;E$88,E$88,E124))</f>
        <v/>
      </c>
      <c r="F149" s="583" t="str">
        <f t="shared" si="50"/>
        <v/>
      </c>
      <c r="G149" s="583" t="str">
        <f t="shared" si="50"/>
        <v/>
      </c>
      <c r="H149" s="583" t="str">
        <f t="shared" si="50"/>
        <v/>
      </c>
      <c r="I149" s="448" t="str">
        <f t="shared" si="15"/>
        <v/>
      </c>
      <c r="J149" s="448" t="str">
        <f t="shared" si="15"/>
        <v/>
      </c>
      <c r="K149" s="583" t="str">
        <f t="shared" si="16"/>
        <v/>
      </c>
      <c r="L149" s="448" t="str">
        <f t="shared" ref="L149" si="51">IF(OR(L124="",L124&gt;=L$96),"",IF(L124&lt;L$94,L$94,L124))</f>
        <v/>
      </c>
      <c r="M149" s="678"/>
      <c r="N149" s="692"/>
      <c r="O149" s="747"/>
      <c r="P149" s="1382"/>
      <c r="Q149" s="1382"/>
      <c r="R149" s="1382"/>
      <c r="S149" s="1382"/>
      <c r="T149" s="1382"/>
      <c r="U149" s="950"/>
      <c r="V149" s="1382"/>
      <c r="W149" s="1382"/>
      <c r="X149" s="1382"/>
      <c r="Y149" s="1382"/>
      <c r="Z149" s="1382"/>
      <c r="AA149" s="624"/>
      <c r="AB149" s="624"/>
    </row>
    <row r="150" spans="1:1018" s="676" customFormat="1" ht="15" customHeight="1">
      <c r="A150" s="702"/>
      <c r="B150" s="721" t="str">
        <f>IF('Bendras vertinimas'!$B$39="","",'Bendras vertinimas'!$B$39)</f>
        <v>Tiekėjas 20</v>
      </c>
      <c r="C150" s="583" t="str">
        <f t="shared" si="13"/>
        <v/>
      </c>
      <c r="D150" s="583" t="str">
        <f t="shared" si="13"/>
        <v/>
      </c>
      <c r="E150" s="583" t="str">
        <f t="shared" ref="E150:H150" si="52">IF(E125&lt;=E$86,"",IF(E125&gt;E$88,E$88,E125))</f>
        <v/>
      </c>
      <c r="F150" s="583" t="str">
        <f t="shared" si="52"/>
        <v/>
      </c>
      <c r="G150" s="583" t="str">
        <f t="shared" si="52"/>
        <v/>
      </c>
      <c r="H150" s="583" t="str">
        <f t="shared" si="52"/>
        <v/>
      </c>
      <c r="I150" s="448" t="str">
        <f t="shared" si="15"/>
        <v/>
      </c>
      <c r="J150" s="448" t="str">
        <f t="shared" si="15"/>
        <v/>
      </c>
      <c r="K150" s="583" t="str">
        <f t="shared" si="16"/>
        <v/>
      </c>
      <c r="L150" s="448" t="str">
        <f t="shared" ref="L150" si="53">IF(OR(L125="",L125&gt;=L$96),"",IF(L125&lt;L$94,L$94,L125))</f>
        <v/>
      </c>
      <c r="M150" s="678"/>
      <c r="O150" s="702"/>
      <c r="U150" s="481"/>
      <c r="V150" s="832"/>
      <c r="Y150" s="1382"/>
      <c r="Z150" s="1382"/>
      <c r="AA150" s="624"/>
      <c r="AB150" s="624"/>
    </row>
    <row r="151" spans="1:1018" ht="9.9499999999999993" customHeight="1">
      <c r="A151" s="702"/>
      <c r="B151" s="678"/>
      <c r="C151" s="678"/>
      <c r="D151" s="678"/>
      <c r="E151" s="678"/>
      <c r="F151" s="678"/>
      <c r="G151" s="678"/>
      <c r="H151" s="678"/>
      <c r="I151" s="678"/>
      <c r="J151" s="678"/>
      <c r="K151" s="678"/>
      <c r="L151" s="678"/>
      <c r="M151" s="678"/>
      <c r="N151" s="893"/>
      <c r="O151" s="889"/>
    </row>
    <row r="152" spans="1:1018" s="676" customFormat="1" ht="15.75" customHeight="1">
      <c r="A152" s="530"/>
      <c r="B152" s="1384"/>
      <c r="C152" s="504" t="s">
        <v>85</v>
      </c>
      <c r="D152" s="504" t="s">
        <v>86</v>
      </c>
      <c r="E152" s="504" t="s">
        <v>355</v>
      </c>
      <c r="F152" s="504" t="s">
        <v>352</v>
      </c>
      <c r="G152" s="504" t="s">
        <v>353</v>
      </c>
      <c r="H152" s="504" t="s">
        <v>364</v>
      </c>
      <c r="I152" s="504" t="s">
        <v>455</v>
      </c>
      <c r="J152" s="504" t="s">
        <v>518</v>
      </c>
      <c r="K152" s="504" t="s">
        <v>519</v>
      </c>
      <c r="L152" s="504" t="s">
        <v>520</v>
      </c>
      <c r="M152" s="719" t="s">
        <v>76</v>
      </c>
      <c r="N152" s="693"/>
      <c r="O152" s="714"/>
      <c r="P152" s="709"/>
      <c r="Q152" s="709"/>
      <c r="R152" s="709"/>
      <c r="S152" s="709"/>
      <c r="T152" s="709"/>
      <c r="U152" s="500"/>
      <c r="V152" s="863"/>
      <c r="W152" s="709"/>
      <c r="X152" s="709"/>
      <c r="Y152" s="709"/>
      <c r="Z152" s="709"/>
      <c r="AA152" s="624"/>
      <c r="AB152" s="624"/>
      <c r="AC152" s="678"/>
      <c r="AD152" s="709"/>
      <c r="AE152" s="678"/>
      <c r="AF152" s="678"/>
      <c r="AG152" s="678"/>
    </row>
    <row r="153" spans="1:1018" s="676" customFormat="1" ht="15.75" customHeight="1">
      <c r="A153" s="530"/>
      <c r="B153" s="1384"/>
      <c r="C153" s="854">
        <f>C191</f>
        <v>1</v>
      </c>
      <c r="D153" s="854">
        <f t="shared" ref="D153:L153" si="54">D191</f>
        <v>1</v>
      </c>
      <c r="E153" s="854">
        <f t="shared" si="54"/>
        <v>1</v>
      </c>
      <c r="F153" s="854">
        <f t="shared" si="54"/>
        <v>1</v>
      </c>
      <c r="G153" s="854">
        <f t="shared" si="54"/>
        <v>1</v>
      </c>
      <c r="H153" s="854">
        <f t="shared" si="54"/>
        <v>1</v>
      </c>
      <c r="I153" s="854">
        <f t="shared" si="54"/>
        <v>1</v>
      </c>
      <c r="J153" s="854">
        <f t="shared" si="54"/>
        <v>1</v>
      </c>
      <c r="K153" s="854">
        <f t="shared" si="54"/>
        <v>1</v>
      </c>
      <c r="L153" s="854">
        <f t="shared" si="54"/>
        <v>1</v>
      </c>
      <c r="M153" s="854">
        <f>'Kriterijų sąrašas'!AG32</f>
        <v>0</v>
      </c>
      <c r="N153" s="693"/>
      <c r="O153" s="714"/>
      <c r="P153" s="709"/>
      <c r="Q153" s="709"/>
      <c r="R153" s="709"/>
      <c r="S153" s="709"/>
      <c r="T153" s="709"/>
      <c r="U153" s="500"/>
      <c r="V153" s="863"/>
      <c r="W153" s="709"/>
      <c r="X153" s="709"/>
      <c r="Y153" s="709"/>
      <c r="Z153" s="709"/>
      <c r="AA153" s="624"/>
      <c r="AB153" s="624"/>
      <c r="AC153" s="678"/>
      <c r="AD153" s="709"/>
      <c r="AE153" s="678"/>
      <c r="AF153" s="678"/>
      <c r="AG153" s="678"/>
    </row>
    <row r="154" spans="1:1018" s="676" customFormat="1" ht="9.9499999999999993" customHeight="1">
      <c r="A154" s="530"/>
      <c r="B154" s="1384"/>
      <c r="C154" s="1384"/>
      <c r="D154" s="1384"/>
      <c r="E154" s="1384"/>
      <c r="F154" s="1384"/>
      <c r="G154" s="709"/>
      <c r="H154" s="709"/>
      <c r="I154" s="709"/>
      <c r="J154" s="709"/>
      <c r="K154" s="709"/>
      <c r="L154" s="709"/>
      <c r="M154" s="709"/>
      <c r="N154" s="709"/>
      <c r="O154" s="714"/>
      <c r="P154" s="709"/>
      <c r="Q154" s="709"/>
      <c r="R154" s="709"/>
      <c r="S154" s="709"/>
      <c r="T154" s="709"/>
      <c r="U154" s="500"/>
      <c r="V154" s="863"/>
      <c r="W154" s="709"/>
      <c r="X154" s="709"/>
      <c r="Y154" s="709"/>
      <c r="Z154" s="709"/>
      <c r="AA154" s="624"/>
      <c r="AB154" s="624"/>
      <c r="AC154" s="678"/>
      <c r="AD154" s="709"/>
      <c r="AE154" s="678"/>
      <c r="AF154" s="678"/>
      <c r="AG154" s="678"/>
    </row>
    <row r="155" spans="1:1018" s="676" customFormat="1" ht="15" customHeight="1">
      <c r="A155" s="702"/>
      <c r="B155" s="582"/>
      <c r="C155" s="699"/>
      <c r="D155" s="699"/>
      <c r="E155" s="678"/>
      <c r="F155" s="678"/>
      <c r="G155" s="678"/>
      <c r="H155" s="678"/>
      <c r="I155" s="678"/>
      <c r="J155" s="678"/>
      <c r="K155" s="678"/>
      <c r="L155" s="678"/>
      <c r="M155" s="678"/>
      <c r="N155" s="871"/>
      <c r="O155" s="747"/>
      <c r="P155" s="1382"/>
      <c r="Q155" s="1382"/>
      <c r="R155" s="1382"/>
      <c r="S155" s="1382"/>
      <c r="T155" s="1382"/>
      <c r="U155" s="950"/>
      <c r="V155" s="1382"/>
      <c r="W155" s="1382"/>
      <c r="X155" s="1382"/>
      <c r="Y155" s="1382"/>
      <c r="Z155" s="1382"/>
      <c r="AA155" s="624"/>
      <c r="AB155" s="624"/>
    </row>
    <row r="156" spans="1:1018" s="676" customFormat="1">
      <c r="A156" s="856"/>
      <c r="B156" s="302" t="s">
        <v>1023</v>
      </c>
      <c r="C156" s="678"/>
      <c r="D156" s="13"/>
      <c r="E156" s="13"/>
      <c r="F156" s="13"/>
      <c r="G156" s="13"/>
      <c r="H156" s="13"/>
      <c r="I156" s="13"/>
      <c r="J156" s="13"/>
      <c r="K156" s="13"/>
      <c r="L156" s="13"/>
      <c r="M156" s="709"/>
      <c r="N156" s="678"/>
      <c r="O156" s="926"/>
      <c r="P156" s="1389"/>
      <c r="Q156" s="1389"/>
      <c r="R156" s="1389"/>
      <c r="S156" s="1389"/>
      <c r="T156" s="1389"/>
      <c r="U156" s="1389"/>
      <c r="V156" s="1389"/>
      <c r="W156" s="1389"/>
      <c r="X156" s="1389"/>
      <c r="Y156" s="1389"/>
      <c r="AA156" s="607"/>
      <c r="AB156" s="607"/>
    </row>
    <row r="157" spans="1:1018" s="826" customFormat="1" ht="15" customHeight="1">
      <c r="A157" s="857"/>
      <c r="B157" s="2173" t="s">
        <v>6</v>
      </c>
      <c r="C157" s="2416" t="s">
        <v>896</v>
      </c>
      <c r="D157" s="2417"/>
      <c r="E157" s="2417"/>
      <c r="F157" s="2417"/>
      <c r="G157" s="2417"/>
      <c r="H157" s="2417"/>
      <c r="I157" s="2417"/>
      <c r="J157" s="2417"/>
      <c r="K157" s="2417"/>
      <c r="L157" s="2417"/>
      <c r="M157" s="2418"/>
      <c r="O157" s="857"/>
      <c r="U157" s="864"/>
      <c r="V157" s="864"/>
      <c r="AA157" s="951"/>
      <c r="AB157" s="951"/>
      <c r="AC157" s="11"/>
      <c r="AD157" s="709"/>
      <c r="AE157" s="709"/>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row>
    <row r="158" spans="1:1018" s="676" customFormat="1" ht="18">
      <c r="A158" s="702"/>
      <c r="B158" s="2177"/>
      <c r="C158" s="504" t="s">
        <v>90</v>
      </c>
      <c r="D158" s="504" t="s">
        <v>338</v>
      </c>
      <c r="E158" s="504" t="s">
        <v>339</v>
      </c>
      <c r="F158" s="504" t="s">
        <v>358</v>
      </c>
      <c r="G158" s="504" t="s">
        <v>359</v>
      </c>
      <c r="H158" s="504" t="s">
        <v>389</v>
      </c>
      <c r="I158" s="504" t="s">
        <v>456</v>
      </c>
      <c r="J158" s="504" t="s">
        <v>546</v>
      </c>
      <c r="K158" s="504" t="s">
        <v>547</v>
      </c>
      <c r="L158" s="504" t="s">
        <v>548</v>
      </c>
      <c r="M158" s="718" t="s">
        <v>955</v>
      </c>
      <c r="O158" s="702"/>
      <c r="U158" s="481"/>
      <c r="V158" s="832"/>
      <c r="AA158" s="607"/>
      <c r="AB158" s="607"/>
      <c r="AD158" s="709"/>
      <c r="AE158" s="709"/>
    </row>
    <row r="159" spans="1:1018" s="676" customFormat="1">
      <c r="A159" s="702"/>
      <c r="B159" s="2174"/>
      <c r="C159" s="853" t="s">
        <v>145</v>
      </c>
      <c r="D159" s="853" t="s">
        <v>145</v>
      </c>
      <c r="E159" s="853" t="s">
        <v>145</v>
      </c>
      <c r="F159" s="853" t="s">
        <v>145</v>
      </c>
      <c r="G159" s="853" t="s">
        <v>145</v>
      </c>
      <c r="H159" s="853" t="s">
        <v>145</v>
      </c>
      <c r="I159" s="853" t="s">
        <v>145</v>
      </c>
      <c r="J159" s="853" t="s">
        <v>145</v>
      </c>
      <c r="K159" s="853" t="s">
        <v>145</v>
      </c>
      <c r="L159" s="853" t="s">
        <v>145</v>
      </c>
      <c r="M159" s="853" t="s">
        <v>145</v>
      </c>
      <c r="O159" s="702"/>
      <c r="U159" s="481"/>
      <c r="V159" s="832"/>
      <c r="AA159" s="607"/>
      <c r="AB159" s="607"/>
    </row>
    <row r="160" spans="1:1018" s="676" customFormat="1">
      <c r="A160" s="702"/>
      <c r="B160" s="721" t="str">
        <f>IF('Bendras vertinimas'!$B$20="","",'Bendras vertinimas'!$B$20)</f>
        <v>Tiekėjas 1</v>
      </c>
      <c r="C160" s="583" t="str">
        <f t="shared" ref="C160:H160" si="55">IF(C131="","",C$153*C131/(MAX(C$131:C$150)))</f>
        <v/>
      </c>
      <c r="D160" s="583" t="str">
        <f t="shared" si="55"/>
        <v/>
      </c>
      <c r="E160" s="583" t="str">
        <f t="shared" si="55"/>
        <v/>
      </c>
      <c r="F160" s="583" t="str">
        <f t="shared" si="55"/>
        <v/>
      </c>
      <c r="G160" s="583" t="str">
        <f t="shared" si="55"/>
        <v/>
      </c>
      <c r="H160" s="583" t="str">
        <f t="shared" si="55"/>
        <v/>
      </c>
      <c r="I160" s="448" t="str">
        <f>IF(SUM(I131)=0,"",I$153*MIN(I$131:I$150)/I131)</f>
        <v/>
      </c>
      <c r="J160" s="448" t="str">
        <f>IF(SUM(J131)=0,"",J$153*MIN(J$131:J$150)/J131)</f>
        <v/>
      </c>
      <c r="K160" s="583" t="str">
        <f>IF(K131="","",K$153*K131/(MAX(K$131:K$150)))</f>
        <v/>
      </c>
      <c r="L160" s="448" t="str">
        <f>IF(SUM(L131)=0,"",L$153*MIN(L$131:L$150)/L131)</f>
        <v/>
      </c>
      <c r="M160" s="751" t="str">
        <f>IF($M$153=0,"",IF(SUM(U106:AD106)&gt;0,'Bendras vertinimas'!$AS$18,IF(OR(SUM(C160:L160)*$M$153=0,$M$153=0),"",SUM(C160:L160)*$M$153)))</f>
        <v/>
      </c>
      <c r="O160" s="702"/>
      <c r="U160" s="481"/>
      <c r="V160" s="832"/>
      <c r="AA160" s="607"/>
      <c r="AB160" s="607"/>
    </row>
    <row r="161" spans="1:31" s="676" customFormat="1">
      <c r="A161" s="702"/>
      <c r="B161" s="721" t="str">
        <f>IF('Bendras vertinimas'!$B$21="","",'Bendras vertinimas'!$B$21)</f>
        <v>Tiekėjas 2</v>
      </c>
      <c r="C161" s="583" t="str">
        <f t="shared" ref="C161:D179" si="56">IF(C132="","",C$153*C132/(MAX(C$131:C$150)))</f>
        <v/>
      </c>
      <c r="D161" s="583" t="str">
        <f t="shared" si="56"/>
        <v/>
      </c>
      <c r="E161" s="583" t="str">
        <f t="shared" ref="E161:H161" si="57">IF(E132="","",E$153*E132/(MAX(E$131:E$150)))</f>
        <v/>
      </c>
      <c r="F161" s="583" t="str">
        <f t="shared" si="57"/>
        <v/>
      </c>
      <c r="G161" s="583" t="str">
        <f t="shared" si="57"/>
        <v/>
      </c>
      <c r="H161" s="583" t="str">
        <f t="shared" si="57"/>
        <v/>
      </c>
      <c r="I161" s="448" t="str">
        <f t="shared" ref="I161:J179" si="58">IF(SUM(I132)=0,"",I$153*MIN(I$131:I$150)/I132)</f>
        <v/>
      </c>
      <c r="J161" s="448" t="str">
        <f t="shared" si="58"/>
        <v/>
      </c>
      <c r="K161" s="583" t="str">
        <f t="shared" ref="K161:K179" si="59">IF(K132="","",K$153*K132/(MAX(K$131:K$150)))</f>
        <v/>
      </c>
      <c r="L161" s="448" t="str">
        <f t="shared" ref="L161" si="60">IF(SUM(L132)=0,"",L$153*MIN(L$131:L$150)/L132)</f>
        <v/>
      </c>
      <c r="M161" s="751" t="str">
        <f>IF($M$153=0,"",IF(SUM(U107:AD107)&gt;0,'Bendras vertinimas'!$AS$18,IF(OR(SUM(C161:L161)*$M$153=0,$M$153=0),"",SUM(C161:L161)*$M$153)))</f>
        <v/>
      </c>
      <c r="O161" s="702"/>
      <c r="P161" s="11"/>
      <c r="Q161" s="11"/>
      <c r="R161" s="11"/>
      <c r="S161" s="11"/>
      <c r="T161" s="11"/>
      <c r="U161" s="71"/>
      <c r="V161" s="11"/>
      <c r="W161" s="11"/>
      <c r="X161" s="11"/>
      <c r="Y161" s="11"/>
      <c r="Z161" s="11"/>
      <c r="AA161" s="72"/>
      <c r="AB161" s="72"/>
      <c r="AC161" s="11"/>
      <c r="AD161" s="11"/>
      <c r="AE161" s="11"/>
    </row>
    <row r="162" spans="1:31" s="676" customFormat="1">
      <c r="A162" s="702"/>
      <c r="B162" s="721" t="str">
        <f>IF('Bendras vertinimas'!$B$22="","",'Bendras vertinimas'!$B$22)</f>
        <v>Tiekėjas 3</v>
      </c>
      <c r="C162" s="583" t="str">
        <f t="shared" si="56"/>
        <v/>
      </c>
      <c r="D162" s="583" t="str">
        <f t="shared" si="56"/>
        <v/>
      </c>
      <c r="E162" s="583" t="str">
        <f t="shared" ref="E162:H162" si="61">IF(E133="","",E$153*E133/(MAX(E$131:E$150)))</f>
        <v/>
      </c>
      <c r="F162" s="583" t="str">
        <f t="shared" si="61"/>
        <v/>
      </c>
      <c r="G162" s="583" t="str">
        <f t="shared" si="61"/>
        <v/>
      </c>
      <c r="H162" s="583" t="str">
        <f t="shared" si="61"/>
        <v/>
      </c>
      <c r="I162" s="448" t="str">
        <f t="shared" si="58"/>
        <v/>
      </c>
      <c r="J162" s="448" t="str">
        <f t="shared" si="58"/>
        <v/>
      </c>
      <c r="K162" s="583" t="str">
        <f t="shared" si="59"/>
        <v/>
      </c>
      <c r="L162" s="448" t="str">
        <f t="shared" ref="L162" si="62">IF(SUM(L133)=0,"",L$153*MIN(L$131:L$150)/L133)</f>
        <v/>
      </c>
      <c r="M162" s="751" t="str">
        <f>IF($M$153=0,"",IF(SUM(U108:AD108)&gt;0,'Bendras vertinimas'!$AS$18,IF(OR(SUM(C162:L162)*$M$153=0,$M$153=0),"",SUM(C162:L162)*$M$153)))</f>
        <v/>
      </c>
      <c r="O162" s="702"/>
      <c r="U162" s="481"/>
      <c r="V162" s="832"/>
      <c r="AA162" s="607"/>
      <c r="AB162" s="607"/>
    </row>
    <row r="163" spans="1:31" s="676" customFormat="1">
      <c r="A163" s="702"/>
      <c r="B163" s="721" t="str">
        <f>IF('Bendras vertinimas'!$B$23="","",'Bendras vertinimas'!$B$23)</f>
        <v>Tiekėjas 4</v>
      </c>
      <c r="C163" s="583" t="str">
        <f t="shared" si="56"/>
        <v/>
      </c>
      <c r="D163" s="583" t="str">
        <f t="shared" si="56"/>
        <v/>
      </c>
      <c r="E163" s="583" t="str">
        <f t="shared" ref="E163:H163" si="63">IF(E134="","",E$153*E134/(MAX(E$131:E$150)))</f>
        <v/>
      </c>
      <c r="F163" s="583" t="str">
        <f t="shared" si="63"/>
        <v/>
      </c>
      <c r="G163" s="583" t="str">
        <f t="shared" si="63"/>
        <v/>
      </c>
      <c r="H163" s="583" t="str">
        <f t="shared" si="63"/>
        <v/>
      </c>
      <c r="I163" s="448" t="str">
        <f t="shared" si="58"/>
        <v/>
      </c>
      <c r="J163" s="448" t="str">
        <f t="shared" si="58"/>
        <v/>
      </c>
      <c r="K163" s="583" t="str">
        <f t="shared" si="59"/>
        <v/>
      </c>
      <c r="L163" s="448" t="str">
        <f t="shared" ref="L163" si="64">IF(SUM(L134)=0,"",L$153*MIN(L$131:L$150)/L134)</f>
        <v/>
      </c>
      <c r="M163" s="751" t="str">
        <f>IF($M$153=0,"",IF(SUM(U109:AD109)&gt;0,'Bendras vertinimas'!$AS$18,IF(OR(SUM(C163:L163)*$M$153=0,$M$153=0),"",SUM(C163:L163)*$M$153)))</f>
        <v/>
      </c>
      <c r="O163" s="702"/>
      <c r="U163" s="481"/>
      <c r="V163" s="832"/>
      <c r="AA163" s="607"/>
      <c r="AB163" s="607"/>
    </row>
    <row r="164" spans="1:31" s="676" customFormat="1">
      <c r="A164" s="702"/>
      <c r="B164" s="721" t="str">
        <f>IF('Bendras vertinimas'!$B$24="","",'Bendras vertinimas'!$B$24)</f>
        <v>Tiekėjas 5</v>
      </c>
      <c r="C164" s="583" t="str">
        <f t="shared" si="56"/>
        <v/>
      </c>
      <c r="D164" s="583" t="str">
        <f t="shared" si="56"/>
        <v/>
      </c>
      <c r="E164" s="583" t="str">
        <f t="shared" ref="E164:H164" si="65">IF(E135="","",E$153*E135/(MAX(E$131:E$150)))</f>
        <v/>
      </c>
      <c r="F164" s="583" t="str">
        <f t="shared" si="65"/>
        <v/>
      </c>
      <c r="G164" s="583" t="str">
        <f t="shared" si="65"/>
        <v/>
      </c>
      <c r="H164" s="583" t="str">
        <f t="shared" si="65"/>
        <v/>
      </c>
      <c r="I164" s="448" t="str">
        <f t="shared" si="58"/>
        <v/>
      </c>
      <c r="J164" s="448" t="str">
        <f t="shared" si="58"/>
        <v/>
      </c>
      <c r="K164" s="583" t="str">
        <f t="shared" si="59"/>
        <v/>
      </c>
      <c r="L164" s="448" t="str">
        <f t="shared" ref="L164" si="66">IF(SUM(L135)=0,"",L$153*MIN(L$131:L$150)/L135)</f>
        <v/>
      </c>
      <c r="M164" s="751" t="str">
        <f>IF($M$153=0,"",IF(SUM(U110:AD110)&gt;0,'Bendras vertinimas'!$AS$18,IF(OR(SUM(C164:L164)*$M$153=0,$M$153=0),"",SUM(C164:L164)*$M$153)))</f>
        <v/>
      </c>
      <c r="O164" s="702"/>
      <c r="U164" s="481"/>
      <c r="V164" s="832"/>
      <c r="AA164" s="607"/>
      <c r="AB164" s="607"/>
    </row>
    <row r="165" spans="1:31" s="676" customFormat="1">
      <c r="A165" s="702"/>
      <c r="B165" s="721" t="str">
        <f>IF('Bendras vertinimas'!$B$25="","",'Bendras vertinimas'!$B$25)</f>
        <v>Tiekėjas 6</v>
      </c>
      <c r="C165" s="583" t="str">
        <f t="shared" si="56"/>
        <v/>
      </c>
      <c r="D165" s="583" t="str">
        <f t="shared" si="56"/>
        <v/>
      </c>
      <c r="E165" s="583" t="str">
        <f t="shared" ref="E165:H165" si="67">IF(E136="","",E$153*E136/(MAX(E$131:E$150)))</f>
        <v/>
      </c>
      <c r="F165" s="583" t="str">
        <f t="shared" si="67"/>
        <v/>
      </c>
      <c r="G165" s="583" t="str">
        <f t="shared" si="67"/>
        <v/>
      </c>
      <c r="H165" s="583" t="str">
        <f t="shared" si="67"/>
        <v/>
      </c>
      <c r="I165" s="448" t="str">
        <f t="shared" si="58"/>
        <v/>
      </c>
      <c r="J165" s="448" t="str">
        <f t="shared" si="58"/>
        <v/>
      </c>
      <c r="K165" s="583" t="str">
        <f t="shared" si="59"/>
        <v/>
      </c>
      <c r="L165" s="448" t="str">
        <f t="shared" ref="L165" si="68">IF(SUM(L136)=0,"",L$153*MIN(L$131:L$150)/L136)</f>
        <v/>
      </c>
      <c r="M165" s="751" t="str">
        <f>IF($M$153=0,"",IF(SUM(U111:AD111)&gt;0,'Bendras vertinimas'!$AS$18,IF(OR(SUM(C165:L165)*$M$153=0,$M$153=0),"",SUM(C165:L165)*$M$153)))</f>
        <v/>
      </c>
      <c r="O165" s="702"/>
      <c r="U165" s="481"/>
      <c r="V165" s="832"/>
      <c r="AA165" s="607"/>
      <c r="AB165" s="607"/>
    </row>
    <row r="166" spans="1:31" s="676" customFormat="1">
      <c r="A166" s="702"/>
      <c r="B166" s="721" t="str">
        <f>IF('Bendras vertinimas'!$B$26="","",'Bendras vertinimas'!$B$26)</f>
        <v>Tiekėjas 7</v>
      </c>
      <c r="C166" s="583" t="str">
        <f t="shared" si="56"/>
        <v/>
      </c>
      <c r="D166" s="583" t="str">
        <f t="shared" si="56"/>
        <v/>
      </c>
      <c r="E166" s="583" t="str">
        <f t="shared" ref="E166:H166" si="69">IF(E137="","",E$153*E137/(MAX(E$131:E$150)))</f>
        <v/>
      </c>
      <c r="F166" s="583" t="str">
        <f t="shared" si="69"/>
        <v/>
      </c>
      <c r="G166" s="583" t="str">
        <f t="shared" si="69"/>
        <v/>
      </c>
      <c r="H166" s="583" t="str">
        <f t="shared" si="69"/>
        <v/>
      </c>
      <c r="I166" s="448" t="str">
        <f t="shared" si="58"/>
        <v/>
      </c>
      <c r="J166" s="448" t="str">
        <f t="shared" si="58"/>
        <v/>
      </c>
      <c r="K166" s="583" t="str">
        <f t="shared" si="59"/>
        <v/>
      </c>
      <c r="L166" s="448" t="str">
        <f t="shared" ref="L166" si="70">IF(SUM(L137)=0,"",L$153*MIN(L$131:L$150)/L137)</f>
        <v/>
      </c>
      <c r="M166" s="751" t="str">
        <f>IF($M$153=0,"",IF(SUM(U112:AD112)&gt;0,'Bendras vertinimas'!$AS$18,IF(OR(SUM(C166:L166)*$M$153=0,$M$153=0),"",SUM(C166:L166)*$M$153)))</f>
        <v/>
      </c>
      <c r="O166" s="702"/>
      <c r="U166" s="481"/>
      <c r="V166" s="832"/>
      <c r="AA166" s="607"/>
      <c r="AB166" s="607"/>
    </row>
    <row r="167" spans="1:31" s="676" customFormat="1">
      <c r="A167" s="702"/>
      <c r="B167" s="721" t="str">
        <f>IF('Bendras vertinimas'!$B$27="","",'Bendras vertinimas'!$B$27)</f>
        <v>Tiekėjas 8</v>
      </c>
      <c r="C167" s="583" t="str">
        <f t="shared" si="56"/>
        <v/>
      </c>
      <c r="D167" s="583" t="str">
        <f t="shared" si="56"/>
        <v/>
      </c>
      <c r="E167" s="583" t="str">
        <f t="shared" ref="E167:H167" si="71">IF(E138="","",E$153*E138/(MAX(E$131:E$150)))</f>
        <v/>
      </c>
      <c r="F167" s="583" t="str">
        <f t="shared" si="71"/>
        <v/>
      </c>
      <c r="G167" s="583" t="str">
        <f t="shared" si="71"/>
        <v/>
      </c>
      <c r="H167" s="583" t="str">
        <f t="shared" si="71"/>
        <v/>
      </c>
      <c r="I167" s="448" t="str">
        <f t="shared" si="58"/>
        <v/>
      </c>
      <c r="J167" s="448" t="str">
        <f t="shared" si="58"/>
        <v/>
      </c>
      <c r="K167" s="583" t="str">
        <f t="shared" si="59"/>
        <v/>
      </c>
      <c r="L167" s="448" t="str">
        <f t="shared" ref="L167" si="72">IF(SUM(L138)=0,"",L$153*MIN(L$131:L$150)/L138)</f>
        <v/>
      </c>
      <c r="M167" s="751" t="str">
        <f>IF($M$153=0,"",IF(SUM(U113:AD113)&gt;0,'Bendras vertinimas'!$AS$18,IF(OR(SUM(C167:L167)*$M$153=0,$M$153=0),"",SUM(C167:L167)*$M$153)))</f>
        <v/>
      </c>
      <c r="O167" s="702"/>
      <c r="U167" s="481"/>
      <c r="V167" s="832"/>
      <c r="AA167" s="607"/>
      <c r="AB167" s="607"/>
    </row>
    <row r="168" spans="1:31" s="676" customFormat="1">
      <c r="A168" s="702"/>
      <c r="B168" s="721" t="str">
        <f>IF('Bendras vertinimas'!$B$28="","",'Bendras vertinimas'!$B$28)</f>
        <v>Tiekėjas 9</v>
      </c>
      <c r="C168" s="583" t="str">
        <f t="shared" si="56"/>
        <v/>
      </c>
      <c r="D168" s="583" t="str">
        <f t="shared" si="56"/>
        <v/>
      </c>
      <c r="E168" s="583" t="str">
        <f t="shared" ref="E168:H168" si="73">IF(E139="","",E$153*E139/(MAX(E$131:E$150)))</f>
        <v/>
      </c>
      <c r="F168" s="583" t="str">
        <f t="shared" si="73"/>
        <v/>
      </c>
      <c r="G168" s="583" t="str">
        <f t="shared" si="73"/>
        <v/>
      </c>
      <c r="H168" s="583" t="str">
        <f t="shared" si="73"/>
        <v/>
      </c>
      <c r="I168" s="448" t="str">
        <f t="shared" si="58"/>
        <v/>
      </c>
      <c r="J168" s="448" t="str">
        <f t="shared" si="58"/>
        <v/>
      </c>
      <c r="K168" s="583" t="str">
        <f t="shared" si="59"/>
        <v/>
      </c>
      <c r="L168" s="448" t="str">
        <f t="shared" ref="L168" si="74">IF(SUM(L139)=0,"",L$153*MIN(L$131:L$150)/L139)</f>
        <v/>
      </c>
      <c r="M168" s="751" t="str">
        <f>IF($M$153=0,"",IF(SUM(U114:AD114)&gt;0,'Bendras vertinimas'!$AS$18,IF(OR(SUM(C168:L168)*$M$153=0,$M$153=0),"",SUM(C168:L168)*$M$153)))</f>
        <v/>
      </c>
      <c r="O168" s="702"/>
      <c r="U168" s="481"/>
      <c r="V168" s="832"/>
      <c r="AA168" s="607"/>
      <c r="AB168" s="607"/>
    </row>
    <row r="169" spans="1:31" s="676" customFormat="1">
      <c r="A169" s="702"/>
      <c r="B169" s="721" t="str">
        <f>IF('Bendras vertinimas'!$B$29="","",'Bendras vertinimas'!$B$29)</f>
        <v>Tiekėjas 10</v>
      </c>
      <c r="C169" s="583" t="str">
        <f t="shared" si="56"/>
        <v/>
      </c>
      <c r="D169" s="583" t="str">
        <f t="shared" si="56"/>
        <v/>
      </c>
      <c r="E169" s="583" t="str">
        <f t="shared" ref="E169:H169" si="75">IF(E140="","",E$153*E140/(MAX(E$131:E$150)))</f>
        <v/>
      </c>
      <c r="F169" s="583" t="str">
        <f t="shared" si="75"/>
        <v/>
      </c>
      <c r="G169" s="583" t="str">
        <f t="shared" si="75"/>
        <v/>
      </c>
      <c r="H169" s="583" t="str">
        <f t="shared" si="75"/>
        <v/>
      </c>
      <c r="I169" s="448" t="str">
        <f t="shared" si="58"/>
        <v/>
      </c>
      <c r="J169" s="448" t="str">
        <f t="shared" si="58"/>
        <v/>
      </c>
      <c r="K169" s="583" t="str">
        <f t="shared" si="59"/>
        <v/>
      </c>
      <c r="L169" s="448" t="str">
        <f t="shared" ref="L169" si="76">IF(SUM(L140)=0,"",L$153*MIN(L$131:L$150)/L140)</f>
        <v/>
      </c>
      <c r="M169" s="751" t="str">
        <f>IF($M$153=0,"",IF(SUM(U115:AD115)&gt;0,'Bendras vertinimas'!$AS$18,IF(OR(SUM(C169:L169)*$M$153=0,$M$153=0),"",SUM(C169:L169)*$M$153)))</f>
        <v/>
      </c>
      <c r="O169" s="702"/>
      <c r="U169" s="481"/>
      <c r="V169" s="832"/>
      <c r="AA169" s="607"/>
      <c r="AB169" s="607"/>
    </row>
    <row r="170" spans="1:31" s="676" customFormat="1">
      <c r="A170" s="702"/>
      <c r="B170" s="721" t="str">
        <f>IF('Bendras vertinimas'!$B$30="","",'Bendras vertinimas'!$B$30)</f>
        <v>Tiekėjas 11</v>
      </c>
      <c r="C170" s="583" t="str">
        <f t="shared" si="56"/>
        <v/>
      </c>
      <c r="D170" s="583" t="str">
        <f t="shared" si="56"/>
        <v/>
      </c>
      <c r="E170" s="583" t="str">
        <f t="shared" ref="E170:H170" si="77">IF(E141="","",E$153*E141/(MAX(E$131:E$150)))</f>
        <v/>
      </c>
      <c r="F170" s="583" t="str">
        <f t="shared" si="77"/>
        <v/>
      </c>
      <c r="G170" s="583" t="str">
        <f t="shared" si="77"/>
        <v/>
      </c>
      <c r="H170" s="583" t="str">
        <f t="shared" si="77"/>
        <v/>
      </c>
      <c r="I170" s="448" t="str">
        <f t="shared" si="58"/>
        <v/>
      </c>
      <c r="J170" s="448" t="str">
        <f t="shared" si="58"/>
        <v/>
      </c>
      <c r="K170" s="583" t="str">
        <f t="shared" si="59"/>
        <v/>
      </c>
      <c r="L170" s="448" t="str">
        <f t="shared" ref="L170" si="78">IF(SUM(L141)=0,"",L$153*MIN(L$131:L$150)/L141)</f>
        <v/>
      </c>
      <c r="M170" s="751" t="str">
        <f>IF($M$153=0,"",IF(SUM(U116:AD116)&gt;0,'Bendras vertinimas'!$AS$18,IF(OR(SUM(C170:L170)*$M$153=0,$M$153=0),"",SUM(C170:L170)*$M$153)))</f>
        <v/>
      </c>
      <c r="O170" s="702"/>
      <c r="U170" s="481"/>
      <c r="V170" s="832"/>
      <c r="AA170" s="607"/>
      <c r="AB170" s="607"/>
    </row>
    <row r="171" spans="1:31" s="676" customFormat="1">
      <c r="A171" s="702"/>
      <c r="B171" s="721" t="str">
        <f>IF('Bendras vertinimas'!$B$31="","",'Bendras vertinimas'!$B$31)</f>
        <v>Tiekėjas 12</v>
      </c>
      <c r="C171" s="583" t="str">
        <f t="shared" si="56"/>
        <v/>
      </c>
      <c r="D171" s="583" t="str">
        <f t="shared" si="56"/>
        <v/>
      </c>
      <c r="E171" s="583" t="str">
        <f t="shared" ref="E171:H171" si="79">IF(E142="","",E$153*E142/(MAX(E$131:E$150)))</f>
        <v/>
      </c>
      <c r="F171" s="583" t="str">
        <f t="shared" si="79"/>
        <v/>
      </c>
      <c r="G171" s="583" t="str">
        <f t="shared" si="79"/>
        <v/>
      </c>
      <c r="H171" s="583" t="str">
        <f t="shared" si="79"/>
        <v/>
      </c>
      <c r="I171" s="448" t="str">
        <f t="shared" si="58"/>
        <v/>
      </c>
      <c r="J171" s="448" t="str">
        <f t="shared" si="58"/>
        <v/>
      </c>
      <c r="K171" s="583" t="str">
        <f t="shared" si="59"/>
        <v/>
      </c>
      <c r="L171" s="448" t="str">
        <f t="shared" ref="L171" si="80">IF(SUM(L142)=0,"",L$153*MIN(L$131:L$150)/L142)</f>
        <v/>
      </c>
      <c r="M171" s="751" t="str">
        <f>IF($M$153=0,"",IF(SUM(U117:AD117)&gt;0,'Bendras vertinimas'!$AS$18,IF(OR(SUM(C171:L171)*$M$153=0,$M$153=0),"",SUM(C171:L171)*$M$153)))</f>
        <v/>
      </c>
      <c r="O171" s="702"/>
      <c r="U171" s="481"/>
      <c r="V171" s="832"/>
      <c r="AA171" s="607"/>
      <c r="AB171" s="607"/>
    </row>
    <row r="172" spans="1:31" s="676" customFormat="1">
      <c r="A172" s="702"/>
      <c r="B172" s="721" t="str">
        <f>IF('Bendras vertinimas'!$B$32="","",'Bendras vertinimas'!$B$32)</f>
        <v>Tiekėjas 13</v>
      </c>
      <c r="C172" s="583" t="str">
        <f t="shared" si="56"/>
        <v/>
      </c>
      <c r="D172" s="583" t="str">
        <f t="shared" si="56"/>
        <v/>
      </c>
      <c r="E172" s="583" t="str">
        <f t="shared" ref="E172:H172" si="81">IF(E143="","",E$153*E143/(MAX(E$131:E$150)))</f>
        <v/>
      </c>
      <c r="F172" s="583" t="str">
        <f t="shared" si="81"/>
        <v/>
      </c>
      <c r="G172" s="583" t="str">
        <f t="shared" si="81"/>
        <v/>
      </c>
      <c r="H172" s="583" t="str">
        <f t="shared" si="81"/>
        <v/>
      </c>
      <c r="I172" s="448" t="str">
        <f t="shared" si="58"/>
        <v/>
      </c>
      <c r="J172" s="448" t="str">
        <f t="shared" si="58"/>
        <v/>
      </c>
      <c r="K172" s="583" t="str">
        <f t="shared" si="59"/>
        <v/>
      </c>
      <c r="L172" s="448" t="str">
        <f t="shared" ref="L172" si="82">IF(SUM(L143)=0,"",L$153*MIN(L$131:L$150)/L143)</f>
        <v/>
      </c>
      <c r="M172" s="751" t="str">
        <f>IF($M$153=0,"",IF(SUM(U118:AD118)&gt;0,'Bendras vertinimas'!$AS$18,IF(OR(SUM(C172:L172)*$M$153=0,$M$153=0),"",SUM(C172:L172)*$M$153)))</f>
        <v/>
      </c>
      <c r="O172" s="702"/>
      <c r="U172" s="481"/>
      <c r="V172" s="832"/>
      <c r="AA172" s="607"/>
      <c r="AB172" s="607"/>
    </row>
    <row r="173" spans="1:31" s="676" customFormat="1">
      <c r="A173" s="702"/>
      <c r="B173" s="721" t="str">
        <f>IF('Bendras vertinimas'!$B$33="","",'Bendras vertinimas'!$B$33)</f>
        <v>Tiekėjas 14</v>
      </c>
      <c r="C173" s="583" t="str">
        <f t="shared" si="56"/>
        <v/>
      </c>
      <c r="D173" s="583" t="str">
        <f t="shared" si="56"/>
        <v/>
      </c>
      <c r="E173" s="583" t="str">
        <f t="shared" ref="E173:H173" si="83">IF(E144="","",E$153*E144/(MAX(E$131:E$150)))</f>
        <v/>
      </c>
      <c r="F173" s="583" t="str">
        <f t="shared" si="83"/>
        <v/>
      </c>
      <c r="G173" s="583" t="str">
        <f t="shared" si="83"/>
        <v/>
      </c>
      <c r="H173" s="583" t="str">
        <f t="shared" si="83"/>
        <v/>
      </c>
      <c r="I173" s="448" t="str">
        <f t="shared" si="58"/>
        <v/>
      </c>
      <c r="J173" s="448" t="str">
        <f t="shared" si="58"/>
        <v/>
      </c>
      <c r="K173" s="583" t="str">
        <f t="shared" si="59"/>
        <v/>
      </c>
      <c r="L173" s="448" t="str">
        <f t="shared" ref="L173" si="84">IF(SUM(L144)=0,"",L$153*MIN(L$131:L$150)/L144)</f>
        <v/>
      </c>
      <c r="M173" s="751" t="str">
        <f>IF($M$153=0,"",IF(SUM(U119:AD119)&gt;0,'Bendras vertinimas'!$AS$18,IF(OR(SUM(C173:L173)*$M$153=0,$M$153=0),"",SUM(C173:L173)*$M$153)))</f>
        <v/>
      </c>
      <c r="O173" s="702"/>
      <c r="U173" s="481"/>
      <c r="V173" s="832"/>
      <c r="AA173" s="607"/>
      <c r="AB173" s="607"/>
    </row>
    <row r="174" spans="1:31" s="676" customFormat="1">
      <c r="A174" s="702"/>
      <c r="B174" s="721" t="str">
        <f>IF('Bendras vertinimas'!$B$34="","",'Bendras vertinimas'!$B$34)</f>
        <v>Tiekėjas 15</v>
      </c>
      <c r="C174" s="583" t="str">
        <f t="shared" si="56"/>
        <v/>
      </c>
      <c r="D174" s="583" t="str">
        <f t="shared" si="56"/>
        <v/>
      </c>
      <c r="E174" s="583" t="str">
        <f t="shared" ref="E174:H174" si="85">IF(E145="","",E$153*E145/(MAX(E$131:E$150)))</f>
        <v/>
      </c>
      <c r="F174" s="583" t="str">
        <f t="shared" si="85"/>
        <v/>
      </c>
      <c r="G174" s="583" t="str">
        <f t="shared" si="85"/>
        <v/>
      </c>
      <c r="H174" s="583" t="str">
        <f t="shared" si="85"/>
        <v/>
      </c>
      <c r="I174" s="448" t="str">
        <f t="shared" si="58"/>
        <v/>
      </c>
      <c r="J174" s="448" t="str">
        <f t="shared" si="58"/>
        <v/>
      </c>
      <c r="K174" s="583" t="str">
        <f t="shared" si="59"/>
        <v/>
      </c>
      <c r="L174" s="448" t="str">
        <f t="shared" ref="L174" si="86">IF(SUM(L145)=0,"",L$153*MIN(L$131:L$150)/L145)</f>
        <v/>
      </c>
      <c r="M174" s="751" t="str">
        <f>IF($M$153=0,"",IF(SUM(U120:AD120)&gt;0,'Bendras vertinimas'!$AS$18,IF(OR(SUM(C174:L174)*$M$153=0,$M$153=0),"",SUM(C174:L174)*$M$153)))</f>
        <v/>
      </c>
      <c r="O174" s="702"/>
      <c r="U174" s="481"/>
      <c r="V174" s="832"/>
      <c r="AA174" s="607"/>
      <c r="AB174" s="607"/>
    </row>
    <row r="175" spans="1:31" s="676" customFormat="1">
      <c r="A175" s="702"/>
      <c r="B175" s="721" t="str">
        <f>IF('Bendras vertinimas'!$B$35="","",'Bendras vertinimas'!$B$35)</f>
        <v>Tiekėjas 16</v>
      </c>
      <c r="C175" s="583" t="str">
        <f t="shared" si="56"/>
        <v/>
      </c>
      <c r="D175" s="583" t="str">
        <f t="shared" si="56"/>
        <v/>
      </c>
      <c r="E175" s="583" t="str">
        <f t="shared" ref="E175:H175" si="87">IF(E146="","",E$153*E146/(MAX(E$131:E$150)))</f>
        <v/>
      </c>
      <c r="F175" s="583" t="str">
        <f t="shared" si="87"/>
        <v/>
      </c>
      <c r="G175" s="583" t="str">
        <f t="shared" si="87"/>
        <v/>
      </c>
      <c r="H175" s="583" t="str">
        <f t="shared" si="87"/>
        <v/>
      </c>
      <c r="I175" s="448" t="str">
        <f t="shared" si="58"/>
        <v/>
      </c>
      <c r="J175" s="448" t="str">
        <f t="shared" si="58"/>
        <v/>
      </c>
      <c r="K175" s="583" t="str">
        <f t="shared" si="59"/>
        <v/>
      </c>
      <c r="L175" s="448" t="str">
        <f t="shared" ref="L175" si="88">IF(SUM(L146)=0,"",L$153*MIN(L$131:L$150)/L146)</f>
        <v/>
      </c>
      <c r="M175" s="751" t="str">
        <f>IF($M$153=0,"",IF(SUM(U121:AD121)&gt;0,'Bendras vertinimas'!$AS$18,IF(OR(SUM(C175:L175)*$M$153=0,$M$153=0),"",SUM(C175:L175)*$M$153)))</f>
        <v/>
      </c>
      <c r="O175" s="702"/>
      <c r="U175" s="481"/>
      <c r="V175" s="832"/>
      <c r="AA175" s="607"/>
      <c r="AB175" s="607"/>
    </row>
    <row r="176" spans="1:31" s="676" customFormat="1">
      <c r="A176" s="702"/>
      <c r="B176" s="721" t="str">
        <f>IF('Bendras vertinimas'!$B$36="","",'Bendras vertinimas'!$B$36)</f>
        <v>Tiekėjas 17</v>
      </c>
      <c r="C176" s="583" t="str">
        <f t="shared" si="56"/>
        <v/>
      </c>
      <c r="D176" s="583" t="str">
        <f t="shared" si="56"/>
        <v/>
      </c>
      <c r="E176" s="583" t="str">
        <f t="shared" ref="E176:H176" si="89">IF(E147="","",E$153*E147/(MAX(E$131:E$150)))</f>
        <v/>
      </c>
      <c r="F176" s="583" t="str">
        <f t="shared" si="89"/>
        <v/>
      </c>
      <c r="G176" s="583" t="str">
        <f t="shared" si="89"/>
        <v/>
      </c>
      <c r="H176" s="583" t="str">
        <f t="shared" si="89"/>
        <v/>
      </c>
      <c r="I176" s="448" t="str">
        <f t="shared" si="58"/>
        <v/>
      </c>
      <c r="J176" s="448" t="str">
        <f t="shared" si="58"/>
        <v/>
      </c>
      <c r="K176" s="583" t="str">
        <f t="shared" si="59"/>
        <v/>
      </c>
      <c r="L176" s="448" t="str">
        <f t="shared" ref="L176" si="90">IF(SUM(L147)=0,"",L$153*MIN(L$131:L$150)/L147)</f>
        <v/>
      </c>
      <c r="M176" s="751" t="str">
        <f>IF($M$153=0,"",IF(SUM(U122:AD122)&gt;0,'Bendras vertinimas'!$AS$18,IF(OR(SUM(C176:L176)*$M$153=0,$M$153=0),"",SUM(C176:L176)*$M$153)))</f>
        <v/>
      </c>
      <c r="O176" s="702"/>
      <c r="U176" s="481"/>
      <c r="V176" s="832"/>
      <c r="AA176" s="607"/>
      <c r="AB176" s="607"/>
    </row>
    <row r="177" spans="1:28" s="676" customFormat="1">
      <c r="A177" s="702"/>
      <c r="B177" s="721" t="str">
        <f>IF('Bendras vertinimas'!$B$37="","",'Bendras vertinimas'!$B$37)</f>
        <v>Tiekėjas 18</v>
      </c>
      <c r="C177" s="583" t="str">
        <f t="shared" si="56"/>
        <v/>
      </c>
      <c r="D177" s="583" t="str">
        <f t="shared" si="56"/>
        <v/>
      </c>
      <c r="E177" s="583" t="str">
        <f t="shared" ref="E177:H177" si="91">IF(E148="","",E$153*E148/(MAX(E$131:E$150)))</f>
        <v/>
      </c>
      <c r="F177" s="583" t="str">
        <f t="shared" si="91"/>
        <v/>
      </c>
      <c r="G177" s="583" t="str">
        <f t="shared" si="91"/>
        <v/>
      </c>
      <c r="H177" s="583" t="str">
        <f t="shared" si="91"/>
        <v/>
      </c>
      <c r="I177" s="448" t="str">
        <f t="shared" si="58"/>
        <v/>
      </c>
      <c r="J177" s="448" t="str">
        <f t="shared" si="58"/>
        <v/>
      </c>
      <c r="K177" s="583" t="str">
        <f t="shared" si="59"/>
        <v/>
      </c>
      <c r="L177" s="448" t="str">
        <f t="shared" ref="L177" si="92">IF(SUM(L148)=0,"",L$153*MIN(L$131:L$150)/L148)</f>
        <v/>
      </c>
      <c r="M177" s="751" t="str">
        <f>IF($M$153=0,"",IF(SUM(U123:AD123)&gt;0,'Bendras vertinimas'!$AS$18,IF(OR(SUM(C177:L177)*$M$153=0,$M$153=0),"",SUM(C177:L177)*$M$153)))</f>
        <v/>
      </c>
      <c r="O177" s="702"/>
      <c r="U177" s="481"/>
      <c r="V177" s="832"/>
      <c r="AA177" s="607"/>
      <c r="AB177" s="607"/>
    </row>
    <row r="178" spans="1:28" s="676" customFormat="1">
      <c r="A178" s="702"/>
      <c r="B178" s="721" t="str">
        <f>IF('Bendras vertinimas'!$B$38="","",'Bendras vertinimas'!$B$38)</f>
        <v>Tiekėjas 19</v>
      </c>
      <c r="C178" s="583" t="str">
        <f t="shared" si="56"/>
        <v/>
      </c>
      <c r="D178" s="583" t="str">
        <f t="shared" si="56"/>
        <v/>
      </c>
      <c r="E178" s="583" t="str">
        <f t="shared" ref="E178:H178" si="93">IF(E149="","",E$153*E149/(MAX(E$131:E$150)))</f>
        <v/>
      </c>
      <c r="F178" s="583" t="str">
        <f t="shared" si="93"/>
        <v/>
      </c>
      <c r="G178" s="583" t="str">
        <f t="shared" si="93"/>
        <v/>
      </c>
      <c r="H178" s="583" t="str">
        <f t="shared" si="93"/>
        <v/>
      </c>
      <c r="I178" s="448" t="str">
        <f t="shared" si="58"/>
        <v/>
      </c>
      <c r="J178" s="448" t="str">
        <f t="shared" si="58"/>
        <v/>
      </c>
      <c r="K178" s="583" t="str">
        <f t="shared" si="59"/>
        <v/>
      </c>
      <c r="L178" s="448" t="str">
        <f t="shared" ref="L178" si="94">IF(SUM(L149)=0,"",L$153*MIN(L$131:L$150)/L149)</f>
        <v/>
      </c>
      <c r="M178" s="751" t="str">
        <f>IF($M$153=0,"",IF(SUM(U124:AD124)&gt;0,'Bendras vertinimas'!$AS$18,IF(OR(SUM(C178:L178)*$M$153=0,$M$153=0),"",SUM(C178:L178)*$M$153)))</f>
        <v/>
      </c>
      <c r="O178" s="702"/>
      <c r="U178" s="481"/>
      <c r="V178" s="832"/>
      <c r="AA178" s="607"/>
      <c r="AB178" s="607"/>
    </row>
    <row r="179" spans="1:28" s="676" customFormat="1">
      <c r="A179" s="702"/>
      <c r="B179" s="721" t="str">
        <f>IF('Bendras vertinimas'!$B$39="","",'Bendras vertinimas'!$B$39)</f>
        <v>Tiekėjas 20</v>
      </c>
      <c r="C179" s="583" t="str">
        <f t="shared" si="56"/>
        <v/>
      </c>
      <c r="D179" s="583" t="str">
        <f t="shared" si="56"/>
        <v/>
      </c>
      <c r="E179" s="583" t="str">
        <f t="shared" ref="E179:H179" si="95">IF(E150="","",E$153*E150/(MAX(E$131:E$150)))</f>
        <v/>
      </c>
      <c r="F179" s="583" t="str">
        <f t="shared" si="95"/>
        <v/>
      </c>
      <c r="G179" s="583" t="str">
        <f t="shared" si="95"/>
        <v/>
      </c>
      <c r="H179" s="583" t="str">
        <f t="shared" si="95"/>
        <v/>
      </c>
      <c r="I179" s="448" t="str">
        <f t="shared" si="58"/>
        <v/>
      </c>
      <c r="J179" s="448" t="str">
        <f t="shared" si="58"/>
        <v/>
      </c>
      <c r="K179" s="583" t="str">
        <f t="shared" si="59"/>
        <v/>
      </c>
      <c r="L179" s="448" t="str">
        <f t="shared" ref="L179" si="96">IF(SUM(L150)=0,"",L$153*MIN(L$131:L$150)/L150)</f>
        <v/>
      </c>
      <c r="M179" s="751" t="str">
        <f>IF($M$153=0,"",IF(SUM(U125:AD125)&gt;0,'Bendras vertinimas'!$AS$18,IF(OR(SUM(C179:L179)*$M$153=0,$M$153=0),"",SUM(C179:L179)*$M$153)))</f>
        <v/>
      </c>
      <c r="O179" s="702"/>
      <c r="U179" s="481"/>
      <c r="V179" s="832"/>
      <c r="AA179" s="607"/>
      <c r="AB179" s="607"/>
    </row>
    <row r="180" spans="1:28" s="676" customFormat="1" ht="9.9499999999999993" customHeight="1">
      <c r="A180" s="702"/>
      <c r="B180" s="678"/>
      <c r="C180" s="678"/>
      <c r="D180" s="678"/>
      <c r="E180" s="678"/>
      <c r="F180" s="678"/>
      <c r="G180" s="678"/>
      <c r="H180" s="678"/>
      <c r="I180" s="13"/>
      <c r="J180" s="678"/>
      <c r="K180" s="678"/>
      <c r="L180" s="678"/>
      <c r="M180" s="678"/>
      <c r="N180" s="678"/>
      <c r="O180" s="702"/>
      <c r="U180" s="481"/>
      <c r="V180" s="832"/>
      <c r="AA180" s="607"/>
      <c r="AB180" s="607"/>
    </row>
    <row r="181" spans="1:28" ht="5.0999999999999996" customHeight="1">
      <c r="A181" s="889"/>
      <c r="B181" s="889"/>
      <c r="C181" s="889"/>
      <c r="D181" s="891"/>
      <c r="E181" s="889"/>
      <c r="F181" s="889"/>
      <c r="G181" s="889"/>
      <c r="H181" s="889"/>
      <c r="I181" s="889"/>
      <c r="J181" s="889"/>
      <c r="K181" s="889"/>
      <c r="L181" s="889"/>
      <c r="M181" s="889"/>
      <c r="N181" s="889"/>
      <c r="O181" s="889"/>
    </row>
    <row r="182" spans="1:28">
      <c r="D182" s="920"/>
      <c r="F182" s="893"/>
      <c r="M182" s="142"/>
      <c r="N182" s="158" t="s">
        <v>631</v>
      </c>
    </row>
    <row r="183" spans="1:28">
      <c r="D183" s="920"/>
      <c r="F183" s="893"/>
    </row>
    <row r="186" spans="1:28" hidden="1">
      <c r="C186" s="859">
        <f>IF(V28=0,L28,0)</f>
        <v>0</v>
      </c>
      <c r="D186" s="859">
        <f>IF(V32=0,L32,0)</f>
        <v>0</v>
      </c>
      <c r="E186" s="859">
        <f>IF(V35=0,L35,0)</f>
        <v>0</v>
      </c>
      <c r="F186" s="859">
        <f>IF(V37=0,L37,0)</f>
        <v>0</v>
      </c>
      <c r="G186" s="859">
        <f>IF(V39=0,L39,0)</f>
        <v>0</v>
      </c>
      <c r="H186" s="859">
        <f>IF(V41=0,L41,0)</f>
        <v>0</v>
      </c>
      <c r="I186" s="859">
        <f>IF(V43=0,L43,0)</f>
        <v>0</v>
      </c>
      <c r="J186" s="859">
        <f>IF(V45=0,L45,0)</f>
        <v>0</v>
      </c>
      <c r="K186" s="859">
        <f>IF(V47=0,L47,0)</f>
        <v>0</v>
      </c>
      <c r="L186" s="859">
        <f>IF(V49=0,L49,0)</f>
        <v>0</v>
      </c>
      <c r="M186" s="860" t="s">
        <v>123</v>
      </c>
      <c r="N186" s="676"/>
    </row>
    <row r="187" spans="1:28" hidden="1">
      <c r="C187" s="860">
        <f>IF(C186=0,0,MAX($B187:B187)+1)</f>
        <v>0</v>
      </c>
      <c r="D187" s="860">
        <f>IF(D186=0,0,MAX($B187:C187)+1)</f>
        <v>0</v>
      </c>
      <c r="E187" s="860">
        <f>IF(E186=0,0,MAX($B187:D187)+1)</f>
        <v>0</v>
      </c>
      <c r="F187" s="860">
        <f>IF(F186=0,0,MAX($B187:E187)+1)</f>
        <v>0</v>
      </c>
      <c r="G187" s="860">
        <f>IF(G186=0,0,MAX($B187:F187)+1)</f>
        <v>0</v>
      </c>
      <c r="H187" s="860">
        <f>IF(H186=0,0,MAX($B187:G187)+1)</f>
        <v>0</v>
      </c>
      <c r="I187" s="860">
        <f>IF(I186=0,0,MAX($B187:H187)+1)</f>
        <v>0</v>
      </c>
      <c r="J187" s="860">
        <f>IF(J186=0,0,MAX($B187:I187)+1)</f>
        <v>0</v>
      </c>
      <c r="K187" s="860">
        <f>IF(K186=0,0,MAX($B187:J187)+1)</f>
        <v>0</v>
      </c>
      <c r="L187" s="860">
        <f>IF(L186=0,0,MAX($B187:K187)+1)</f>
        <v>0</v>
      </c>
      <c r="M187" s="860" t="s">
        <v>394</v>
      </c>
      <c r="N187" s="860"/>
    </row>
    <row r="188" spans="1:28" hidden="1">
      <c r="C188" s="860">
        <f>IFERROR(IF(C186=0,0,C186/SUM($C186:$L186)),"")</f>
        <v>0</v>
      </c>
      <c r="D188" s="860">
        <f t="shared" ref="D188:L188" si="97">IFERROR(IF(D186=0,0,D186/SUM($C186:$L186)),"")</f>
        <v>0</v>
      </c>
      <c r="E188" s="860">
        <f t="shared" si="97"/>
        <v>0</v>
      </c>
      <c r="F188" s="860">
        <f t="shared" si="97"/>
        <v>0</v>
      </c>
      <c r="G188" s="860">
        <f t="shared" si="97"/>
        <v>0</v>
      </c>
      <c r="H188" s="860">
        <f t="shared" si="97"/>
        <v>0</v>
      </c>
      <c r="I188" s="860">
        <f t="shared" si="97"/>
        <v>0</v>
      </c>
      <c r="J188" s="860">
        <f t="shared" si="97"/>
        <v>0</v>
      </c>
      <c r="K188" s="860">
        <f t="shared" si="97"/>
        <v>0</v>
      </c>
      <c r="L188" s="860">
        <f t="shared" si="97"/>
        <v>0</v>
      </c>
      <c r="M188" s="860" t="s">
        <v>395</v>
      </c>
      <c r="N188" s="860"/>
    </row>
    <row r="189" spans="1:28" hidden="1">
      <c r="C189" s="860">
        <f>ROUND(C188,$N189)</f>
        <v>0</v>
      </c>
      <c r="D189" s="860">
        <f t="shared" ref="D189:L189" si="98">ROUND(D188,$N189)</f>
        <v>0</v>
      </c>
      <c r="E189" s="860">
        <f t="shared" si="98"/>
        <v>0</v>
      </c>
      <c r="F189" s="860">
        <f t="shared" si="98"/>
        <v>0</v>
      </c>
      <c r="G189" s="860">
        <f t="shared" si="98"/>
        <v>0</v>
      </c>
      <c r="H189" s="860">
        <f t="shared" si="98"/>
        <v>0</v>
      </c>
      <c r="I189" s="860">
        <f t="shared" si="98"/>
        <v>0</v>
      </c>
      <c r="J189" s="860">
        <f t="shared" si="98"/>
        <v>0</v>
      </c>
      <c r="K189" s="860">
        <f t="shared" si="98"/>
        <v>0</v>
      </c>
      <c r="L189" s="860">
        <f t="shared" si="98"/>
        <v>0</v>
      </c>
      <c r="M189" s="860" t="s">
        <v>396</v>
      </c>
      <c r="N189" s="860">
        <v>3</v>
      </c>
    </row>
    <row r="190" spans="1:28" hidden="1">
      <c r="C190" s="860">
        <f>IF(C187=MAX($C187:$L187),0,1)</f>
        <v>0</v>
      </c>
      <c r="D190" s="860">
        <f t="shared" ref="D190:L190" si="99">IF(D187=MAX($C187:$L187),0,1)</f>
        <v>0</v>
      </c>
      <c r="E190" s="860">
        <f t="shared" si="99"/>
        <v>0</v>
      </c>
      <c r="F190" s="860">
        <f t="shared" si="99"/>
        <v>0</v>
      </c>
      <c r="G190" s="860">
        <f t="shared" si="99"/>
        <v>0</v>
      </c>
      <c r="H190" s="860">
        <f t="shared" si="99"/>
        <v>0</v>
      </c>
      <c r="I190" s="860">
        <f t="shared" si="99"/>
        <v>0</v>
      </c>
      <c r="J190" s="860">
        <f t="shared" si="99"/>
        <v>0</v>
      </c>
      <c r="K190" s="860">
        <f t="shared" si="99"/>
        <v>0</v>
      </c>
      <c r="L190" s="860">
        <f t="shared" si="99"/>
        <v>0</v>
      </c>
      <c r="M190" s="860" t="s">
        <v>515</v>
      </c>
      <c r="N190" s="860"/>
    </row>
    <row r="191" spans="1:28" hidden="1">
      <c r="C191" s="860">
        <f>IF(C190=0,1-SUMIFS($C189:$L189,$C190:$L190,1),C189)</f>
        <v>1</v>
      </c>
      <c r="D191" s="860">
        <f t="shared" ref="D191:L191" si="100">IF(D190=0,1-SUMIFS($C189:$L189,$C190:$L190,1),D189)</f>
        <v>1</v>
      </c>
      <c r="E191" s="860">
        <f t="shared" si="100"/>
        <v>1</v>
      </c>
      <c r="F191" s="860">
        <f t="shared" si="100"/>
        <v>1</v>
      </c>
      <c r="G191" s="860">
        <f t="shared" si="100"/>
        <v>1</v>
      </c>
      <c r="H191" s="860">
        <f t="shared" si="100"/>
        <v>1</v>
      </c>
      <c r="I191" s="860">
        <f t="shared" si="100"/>
        <v>1</v>
      </c>
      <c r="J191" s="860">
        <f t="shared" si="100"/>
        <v>1</v>
      </c>
      <c r="K191" s="860">
        <f t="shared" si="100"/>
        <v>1</v>
      </c>
      <c r="L191" s="860">
        <f t="shared" si="100"/>
        <v>1</v>
      </c>
      <c r="M191" s="860" t="s">
        <v>397</v>
      </c>
      <c r="N191" s="860">
        <f>SUM(C191:L191)</f>
        <v>10</v>
      </c>
    </row>
    <row r="192" spans="1:28" hidden="1">
      <c r="C192" s="861"/>
    </row>
    <row r="193" spans="3:12" hidden="1">
      <c r="C193" s="859">
        <f>IF(U28=FALSE,1,0)</f>
        <v>1</v>
      </c>
      <c r="D193" s="859">
        <f>IF(U32=FALSE,1,0)</f>
        <v>1</v>
      </c>
      <c r="E193" s="859">
        <f>IF(U35=FALSE,1,0)</f>
        <v>1</v>
      </c>
      <c r="F193" s="859">
        <f>IF(U37=FALSE,1,0)</f>
        <v>1</v>
      </c>
      <c r="G193" s="859">
        <f>IF(U39=FALSE,1,0)</f>
        <v>1</v>
      </c>
      <c r="H193" s="859">
        <f>IF(U41=FALSE,1,0)</f>
        <v>1</v>
      </c>
      <c r="I193" s="859">
        <f>IF(U43=FALSE,1,0)</f>
        <v>1</v>
      </c>
      <c r="J193" s="859">
        <f>IF(U45=FALSE,1,0)</f>
        <v>1</v>
      </c>
      <c r="K193" s="859">
        <f>IF(U47=FALSE,1,0)</f>
        <v>1</v>
      </c>
      <c r="L193" s="859">
        <f>IF(U49=FALSE,1,0)</f>
        <v>1</v>
      </c>
    </row>
    <row r="194" spans="3:12">
      <c r="C194" s="861"/>
    </row>
    <row r="195" spans="3:12">
      <c r="C195" s="861"/>
    </row>
    <row r="196" spans="3:12">
      <c r="C196" s="861"/>
    </row>
    <row r="197" spans="3:12">
      <c r="C197" s="893"/>
    </row>
    <row r="198" spans="3:12">
      <c r="C198" s="861"/>
    </row>
    <row r="199" spans="3:12">
      <c r="C199" s="861"/>
    </row>
    <row r="200" spans="3:12">
      <c r="C200" s="893"/>
    </row>
    <row r="201" spans="3:12">
      <c r="C201" s="861"/>
    </row>
    <row r="202" spans="3:12">
      <c r="C202" s="893"/>
    </row>
    <row r="203" spans="3:12">
      <c r="C203" s="861"/>
    </row>
    <row r="204" spans="3:12">
      <c r="C204" s="893"/>
    </row>
    <row r="205" spans="3:12">
      <c r="C205" s="861"/>
    </row>
    <row r="206" spans="3:12">
      <c r="C206" s="893"/>
    </row>
    <row r="207" spans="3:12">
      <c r="C207" s="861"/>
    </row>
    <row r="208" spans="3:12">
      <c r="C208" s="893"/>
    </row>
    <row r="209" spans="3:3">
      <c r="C209" s="861"/>
    </row>
    <row r="210" spans="3:3">
      <c r="C210" s="893"/>
    </row>
    <row r="211" spans="3:3">
      <c r="C211" s="861"/>
    </row>
    <row r="212" spans="3:3">
      <c r="C212" s="893"/>
    </row>
    <row r="213" spans="3:3">
      <c r="C213" s="861"/>
    </row>
    <row r="214" spans="3:3">
      <c r="C214" s="893"/>
    </row>
    <row r="215" spans="3:3">
      <c r="C215" s="861"/>
    </row>
    <row r="216" spans="3:3">
      <c r="C216" s="861"/>
    </row>
    <row r="217" spans="3:3">
      <c r="C217" s="861"/>
    </row>
    <row r="218" spans="3:3">
      <c r="C218" s="861"/>
    </row>
    <row r="219" spans="3:3">
      <c r="C219" s="861"/>
    </row>
    <row r="220" spans="3:3">
      <c r="C220" s="861"/>
    </row>
  </sheetData>
  <sheetProtection algorithmName="SHA-512" hashValue="NUTW4Pov+k3rNhCT3Lcw4p8POPrGwkAO6Cgwa7zwsWbDLPgLbu+AVWW5GxlpkOjHYv8VR/689LLqCe/iG2iajQ==" saltValue="oCuue1VyHmIM5hnsG8Fj+g==" spinCount="100000" sheet="1" objects="1" scenarios="1"/>
  <customSheetViews>
    <customSheetView guid="{AE7FCA23-A141-42BB-B68F-DD99A7DC8BEA}" showGridLines="0" hiddenRows="1" hiddenColumns="1" topLeftCell="A57">
      <selection activeCell="C18" sqref="C18:L18"/>
      <pageMargins left="0.7" right="0.7" top="0.75" bottom="0.75" header="0.3" footer="0.3"/>
      <pageSetup orientation="portrait" r:id="rId1"/>
    </customSheetView>
    <customSheetView guid="{A2242E59-B958-429D-B3CE-85E415A7ABA5}" showGridLines="0" hiddenRows="1" hiddenColumns="1" topLeftCell="A73">
      <selection activeCell="Q65" sqref="Q65"/>
      <pageMargins left="0.7" right="0.7" top="0.75" bottom="0.75" header="0.3" footer="0.3"/>
      <pageSetup orientation="portrait" r:id="rId2"/>
    </customSheetView>
  </customSheetViews>
  <mergeCells count="84">
    <mergeCell ref="B52:M53"/>
    <mergeCell ref="C54:M55"/>
    <mergeCell ref="C56:M59"/>
    <mergeCell ref="B60:M60"/>
    <mergeCell ref="C61:M64"/>
    <mergeCell ref="A10:N10"/>
    <mergeCell ref="B12:N12"/>
    <mergeCell ref="A7:O7"/>
    <mergeCell ref="A1:O1"/>
    <mergeCell ref="B128:B130"/>
    <mergeCell ref="A69:N69"/>
    <mergeCell ref="B21:N21"/>
    <mergeCell ref="B20:N20"/>
    <mergeCell ref="L49:L50"/>
    <mergeCell ref="C50:J50"/>
    <mergeCell ref="B41:B42"/>
    <mergeCell ref="C41:J41"/>
    <mergeCell ref="K41:K42"/>
    <mergeCell ref="L41:L42"/>
    <mergeCell ref="C42:J42"/>
    <mergeCell ref="B94:B98"/>
    <mergeCell ref="B100:N100"/>
    <mergeCell ref="B101:N101"/>
    <mergeCell ref="C103:L103"/>
    <mergeCell ref="C128:L128"/>
    <mergeCell ref="B76:N78"/>
    <mergeCell ref="B83:B86"/>
    <mergeCell ref="B87:B89"/>
    <mergeCell ref="B91:B93"/>
    <mergeCell ref="C157:M157"/>
    <mergeCell ref="B45:B46"/>
    <mergeCell ref="C45:J45"/>
    <mergeCell ref="K45:K46"/>
    <mergeCell ref="L45:L46"/>
    <mergeCell ref="C46:J46"/>
    <mergeCell ref="B47:B48"/>
    <mergeCell ref="C47:J47"/>
    <mergeCell ref="K47:K48"/>
    <mergeCell ref="L47:L48"/>
    <mergeCell ref="C48:J48"/>
    <mergeCell ref="B49:B50"/>
    <mergeCell ref="C49:J49"/>
    <mergeCell ref="K49:K50"/>
    <mergeCell ref="B157:B159"/>
    <mergeCell ref="B103:B105"/>
    <mergeCell ref="C43:J43"/>
    <mergeCell ref="K43:K44"/>
    <mergeCell ref="L43:L44"/>
    <mergeCell ref="C44:J44"/>
    <mergeCell ref="B37:B38"/>
    <mergeCell ref="C37:J37"/>
    <mergeCell ref="K37:K38"/>
    <mergeCell ref="L37:L38"/>
    <mergeCell ref="C38:J38"/>
    <mergeCell ref="B39:B40"/>
    <mergeCell ref="C39:J39"/>
    <mergeCell ref="K39:K40"/>
    <mergeCell ref="L39:L40"/>
    <mergeCell ref="C40:J40"/>
    <mergeCell ref="B43:B44"/>
    <mergeCell ref="K35:K36"/>
    <mergeCell ref="L35:L36"/>
    <mergeCell ref="C36:J36"/>
    <mergeCell ref="B32:B34"/>
    <mergeCell ref="C32:J33"/>
    <mergeCell ref="K32:K34"/>
    <mergeCell ref="L32:L34"/>
    <mergeCell ref="C34:J34"/>
    <mergeCell ref="B74:N74"/>
    <mergeCell ref="B80:N80"/>
    <mergeCell ref="C16:L16"/>
    <mergeCell ref="B13:L13"/>
    <mergeCell ref="B14:M14"/>
    <mergeCell ref="B28:B31"/>
    <mergeCell ref="C28:J30"/>
    <mergeCell ref="K28:K31"/>
    <mergeCell ref="L28:L31"/>
    <mergeCell ref="C31:J31"/>
    <mergeCell ref="C17:L17"/>
    <mergeCell ref="C18:L18"/>
    <mergeCell ref="B27:J27"/>
    <mergeCell ref="C23:D23"/>
    <mergeCell ref="B35:B36"/>
    <mergeCell ref="C35:J35"/>
  </mergeCells>
  <conditionalFormatting sqref="B28:L51 B65:L65">
    <cfRule type="expression" dxfId="49" priority="38">
      <formula>$V28=1</formula>
    </cfRule>
  </conditionalFormatting>
  <conditionalFormatting sqref="C24:L25 C129:L130 C152:L153 C158:L159 C104:L125">
    <cfRule type="expression" dxfId="48" priority="37">
      <formula>C$193=1</formula>
    </cfRule>
  </conditionalFormatting>
  <conditionalFormatting sqref="C131:C150">
    <cfRule type="expression" dxfId="47" priority="34">
      <formula>C$199=1</formula>
    </cfRule>
  </conditionalFormatting>
  <conditionalFormatting sqref="I131:I150">
    <cfRule type="expression" dxfId="46" priority="26">
      <formula>I$199=1</formula>
    </cfRule>
  </conditionalFormatting>
  <conditionalFormatting sqref="C160:C179">
    <cfRule type="expression" dxfId="45" priority="22">
      <formula>C$199=1</formula>
    </cfRule>
  </conditionalFormatting>
  <conditionalFormatting sqref="D160:D179">
    <cfRule type="expression" dxfId="44" priority="21">
      <formula>D$199=1</formula>
    </cfRule>
  </conditionalFormatting>
  <conditionalFormatting sqref="E160:E179">
    <cfRule type="expression" dxfId="43" priority="20">
      <formula>E$199=1</formula>
    </cfRule>
  </conditionalFormatting>
  <conditionalFormatting sqref="F160:F179">
    <cfRule type="expression" dxfId="42" priority="19">
      <formula>F$199=1</formula>
    </cfRule>
  </conditionalFormatting>
  <conditionalFormatting sqref="G160:G179">
    <cfRule type="expression" dxfId="41" priority="18">
      <formula>G$199=1</formula>
    </cfRule>
  </conditionalFormatting>
  <conditionalFormatting sqref="H160:H179">
    <cfRule type="expression" dxfId="40" priority="17">
      <formula>H$199=1</formula>
    </cfRule>
  </conditionalFormatting>
  <conditionalFormatting sqref="K160:K179">
    <cfRule type="expression" dxfId="39" priority="15">
      <formula>K$199=1</formula>
    </cfRule>
  </conditionalFormatting>
  <conditionalFormatting sqref="I160:I179">
    <cfRule type="expression" dxfId="38" priority="14">
      <formula>I$199=1</formula>
    </cfRule>
  </conditionalFormatting>
  <conditionalFormatting sqref="J160:J179">
    <cfRule type="expression" dxfId="37" priority="13">
      <formula>J$199=1</formula>
    </cfRule>
  </conditionalFormatting>
  <conditionalFormatting sqref="L160:L179">
    <cfRule type="expression" dxfId="36" priority="11">
      <formula>L$199=1</formula>
    </cfRule>
  </conditionalFormatting>
  <conditionalFormatting sqref="D131:D150">
    <cfRule type="expression" dxfId="35" priority="10">
      <formula>D$199=1</formula>
    </cfRule>
  </conditionalFormatting>
  <conditionalFormatting sqref="E131:E150">
    <cfRule type="expression" dxfId="34" priority="9">
      <formula>E$199=1</formula>
    </cfRule>
  </conditionalFormatting>
  <conditionalFormatting sqref="F131:F150">
    <cfRule type="expression" dxfId="33" priority="8">
      <formula>F$199=1</formula>
    </cfRule>
  </conditionalFormatting>
  <conditionalFormatting sqref="G131:G150">
    <cfRule type="expression" dxfId="32" priority="7">
      <formula>G$199=1</formula>
    </cfRule>
  </conditionalFormatting>
  <conditionalFormatting sqref="H131:H150">
    <cfRule type="expression" dxfId="31" priority="6">
      <formula>H$199=1</formula>
    </cfRule>
  </conditionalFormatting>
  <conditionalFormatting sqref="K131:K150">
    <cfRule type="expression" dxfId="30" priority="4">
      <formula>K$199=1</formula>
    </cfRule>
  </conditionalFormatting>
  <conditionalFormatting sqref="J131:J150">
    <cfRule type="expression" dxfId="29" priority="3">
      <formula>J$199=1</formula>
    </cfRule>
  </conditionalFormatting>
  <conditionalFormatting sqref="L131:L150">
    <cfRule type="expression" dxfId="28" priority="1">
      <formula>L$199=1</formula>
    </cfRule>
  </conditionalFormatting>
  <conditionalFormatting sqref="C106:L125">
    <cfRule type="expression" dxfId="27" priority="202">
      <formula>U106=1</formula>
    </cfRule>
  </conditionalFormatting>
  <pageMargins left="0.7" right="0.7" top="0.75" bottom="0.75" header="0.3" footer="0.3"/>
  <pageSetup orientation="portrait" r:id="rId3"/>
  <ignoredErrors>
    <ignoredError sqref="K160:K179 K131:K150"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22881" r:id="rId6" name="Check Box 1">
              <controlPr locked="0" defaultSize="0" autoFill="0" autoLine="0" autoPict="0">
                <anchor moveWithCells="1">
                  <from>
                    <xdr:col>10</xdr:col>
                    <xdr:colOff>171450</xdr:colOff>
                    <xdr:row>28</xdr:row>
                    <xdr:rowOff>190500</xdr:rowOff>
                  </from>
                  <to>
                    <xdr:col>10</xdr:col>
                    <xdr:colOff>447675</xdr:colOff>
                    <xdr:row>30</xdr:row>
                    <xdr:rowOff>19050</xdr:rowOff>
                  </to>
                </anchor>
              </controlPr>
            </control>
          </mc:Choice>
        </mc:AlternateContent>
        <mc:AlternateContent xmlns:mc="http://schemas.openxmlformats.org/markup-compatibility/2006">
          <mc:Choice Requires="x14">
            <control shapeId="122882" r:id="rId7" name="Check Box 2">
              <controlPr locked="0" defaultSize="0" autoFill="0" autoLine="0" autoPict="0">
                <anchor moveWithCells="1">
                  <from>
                    <xdr:col>10</xdr:col>
                    <xdr:colOff>190500</xdr:colOff>
                    <xdr:row>32</xdr:row>
                    <xdr:rowOff>123825</xdr:rowOff>
                  </from>
                  <to>
                    <xdr:col>10</xdr:col>
                    <xdr:colOff>466725</xdr:colOff>
                    <xdr:row>32</xdr:row>
                    <xdr:rowOff>333375</xdr:rowOff>
                  </to>
                </anchor>
              </controlPr>
            </control>
          </mc:Choice>
        </mc:AlternateContent>
        <mc:AlternateContent xmlns:mc="http://schemas.openxmlformats.org/markup-compatibility/2006">
          <mc:Choice Requires="x14">
            <control shapeId="122883" r:id="rId8" name="Check Box 3">
              <controlPr locked="0" defaultSize="0" autoFill="0" autoLine="0" autoPict="0">
                <anchor moveWithCells="1">
                  <from>
                    <xdr:col>10</xdr:col>
                    <xdr:colOff>180975</xdr:colOff>
                    <xdr:row>34</xdr:row>
                    <xdr:rowOff>342900</xdr:rowOff>
                  </from>
                  <to>
                    <xdr:col>10</xdr:col>
                    <xdr:colOff>457200</xdr:colOff>
                    <xdr:row>35</xdr:row>
                    <xdr:rowOff>28575</xdr:rowOff>
                  </to>
                </anchor>
              </controlPr>
            </control>
          </mc:Choice>
        </mc:AlternateContent>
        <mc:AlternateContent xmlns:mc="http://schemas.openxmlformats.org/markup-compatibility/2006">
          <mc:Choice Requires="x14">
            <control shapeId="122884" r:id="rId9" name="Check Box 4">
              <controlPr locked="0" defaultSize="0" autoFill="0" autoLine="0" autoPict="0">
                <anchor moveWithCells="1">
                  <from>
                    <xdr:col>10</xdr:col>
                    <xdr:colOff>180975</xdr:colOff>
                    <xdr:row>36</xdr:row>
                    <xdr:rowOff>523875</xdr:rowOff>
                  </from>
                  <to>
                    <xdr:col>10</xdr:col>
                    <xdr:colOff>457200</xdr:colOff>
                    <xdr:row>36</xdr:row>
                    <xdr:rowOff>733425</xdr:rowOff>
                  </to>
                </anchor>
              </controlPr>
            </control>
          </mc:Choice>
        </mc:AlternateContent>
        <mc:AlternateContent xmlns:mc="http://schemas.openxmlformats.org/markup-compatibility/2006">
          <mc:Choice Requires="x14">
            <control shapeId="122885" r:id="rId10" name="Check Box 5">
              <controlPr locked="0" defaultSize="0" autoFill="0" autoLine="0" autoPict="0">
                <anchor moveWithCells="1">
                  <from>
                    <xdr:col>10</xdr:col>
                    <xdr:colOff>171450</xdr:colOff>
                    <xdr:row>38</xdr:row>
                    <xdr:rowOff>523875</xdr:rowOff>
                  </from>
                  <to>
                    <xdr:col>10</xdr:col>
                    <xdr:colOff>447675</xdr:colOff>
                    <xdr:row>38</xdr:row>
                    <xdr:rowOff>733425</xdr:rowOff>
                  </to>
                </anchor>
              </controlPr>
            </control>
          </mc:Choice>
        </mc:AlternateContent>
        <mc:AlternateContent xmlns:mc="http://schemas.openxmlformats.org/markup-compatibility/2006">
          <mc:Choice Requires="x14">
            <control shapeId="122890" r:id="rId11" name="Check Box 10">
              <controlPr locked="0" defaultSize="0" autoFill="0" autoLine="0" autoPict="0">
                <anchor moveWithCells="1">
                  <from>
                    <xdr:col>10</xdr:col>
                    <xdr:colOff>209550</xdr:colOff>
                    <xdr:row>40</xdr:row>
                    <xdr:rowOff>428625</xdr:rowOff>
                  </from>
                  <to>
                    <xdr:col>10</xdr:col>
                    <xdr:colOff>485775</xdr:colOff>
                    <xdr:row>40</xdr:row>
                    <xdr:rowOff>638175</xdr:rowOff>
                  </to>
                </anchor>
              </controlPr>
            </control>
          </mc:Choice>
        </mc:AlternateContent>
        <mc:AlternateContent xmlns:mc="http://schemas.openxmlformats.org/markup-compatibility/2006">
          <mc:Choice Requires="x14">
            <control shapeId="122891" r:id="rId12" name="Check Box 11">
              <controlPr locked="0" defaultSize="0" autoFill="0" autoLine="0" autoPict="0">
                <anchor moveWithCells="1">
                  <from>
                    <xdr:col>10</xdr:col>
                    <xdr:colOff>190500</xdr:colOff>
                    <xdr:row>42</xdr:row>
                    <xdr:rowOff>323850</xdr:rowOff>
                  </from>
                  <to>
                    <xdr:col>10</xdr:col>
                    <xdr:colOff>466725</xdr:colOff>
                    <xdr:row>42</xdr:row>
                    <xdr:rowOff>533400</xdr:rowOff>
                  </to>
                </anchor>
              </controlPr>
            </control>
          </mc:Choice>
        </mc:AlternateContent>
        <mc:AlternateContent xmlns:mc="http://schemas.openxmlformats.org/markup-compatibility/2006">
          <mc:Choice Requires="x14">
            <control shapeId="122892" r:id="rId13" name="Check Box 12">
              <controlPr locked="0" defaultSize="0" autoFill="0" autoLine="0" autoPict="0">
                <anchor moveWithCells="1">
                  <from>
                    <xdr:col>10</xdr:col>
                    <xdr:colOff>219075</xdr:colOff>
                    <xdr:row>44</xdr:row>
                    <xdr:rowOff>342900</xdr:rowOff>
                  </from>
                  <to>
                    <xdr:col>10</xdr:col>
                    <xdr:colOff>495300</xdr:colOff>
                    <xdr:row>44</xdr:row>
                    <xdr:rowOff>552450</xdr:rowOff>
                  </to>
                </anchor>
              </controlPr>
            </control>
          </mc:Choice>
        </mc:AlternateContent>
        <mc:AlternateContent xmlns:mc="http://schemas.openxmlformats.org/markup-compatibility/2006">
          <mc:Choice Requires="x14">
            <control shapeId="122893" r:id="rId14" name="Check Box 13">
              <controlPr locked="0" defaultSize="0" autoFill="0" autoLine="0" autoPict="0">
                <anchor moveWithCells="1">
                  <from>
                    <xdr:col>10</xdr:col>
                    <xdr:colOff>180975</xdr:colOff>
                    <xdr:row>46</xdr:row>
                    <xdr:rowOff>333375</xdr:rowOff>
                  </from>
                  <to>
                    <xdr:col>10</xdr:col>
                    <xdr:colOff>457200</xdr:colOff>
                    <xdr:row>46</xdr:row>
                    <xdr:rowOff>542925</xdr:rowOff>
                  </to>
                </anchor>
              </controlPr>
            </control>
          </mc:Choice>
        </mc:AlternateContent>
        <mc:AlternateContent xmlns:mc="http://schemas.openxmlformats.org/markup-compatibility/2006">
          <mc:Choice Requires="x14">
            <control shapeId="122894" r:id="rId15" name="Check Box 14">
              <controlPr locked="0" defaultSize="0" autoFill="0" autoLine="0" autoPict="0">
                <anchor moveWithCells="1">
                  <from>
                    <xdr:col>10</xdr:col>
                    <xdr:colOff>190500</xdr:colOff>
                    <xdr:row>48</xdr:row>
                    <xdr:rowOff>238125</xdr:rowOff>
                  </from>
                  <to>
                    <xdr:col>10</xdr:col>
                    <xdr:colOff>466725</xdr:colOff>
                    <xdr:row>49</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D170"/>
  <sheetViews>
    <sheetView showGridLines="0" showRowColHeaders="0" zoomScaleNormal="100" workbookViewId="0">
      <selection activeCell="L26" sqref="L26:L27"/>
    </sheetView>
  </sheetViews>
  <sheetFormatPr defaultRowHeight="15"/>
  <cols>
    <col min="1" max="1" width="4.42578125" style="866" customWidth="1"/>
    <col min="2" max="2" width="28.28515625" style="866" customWidth="1"/>
    <col min="3" max="3" width="6.5703125" style="866" customWidth="1"/>
    <col min="4" max="4" width="9.42578125" style="892" customWidth="1"/>
    <col min="5" max="5" width="9.5703125" style="866" customWidth="1"/>
    <col min="6" max="6" width="8.5703125" style="892" customWidth="1"/>
    <col min="7" max="13" width="9.140625" style="866"/>
    <col min="14" max="14" width="0.85546875" style="866" customWidth="1"/>
    <col min="15" max="20" width="9.140625" style="866"/>
    <col min="21" max="21" width="9.140625" style="922" hidden="1" customWidth="1"/>
    <col min="22" max="22" width="9.140625" style="866" hidden="1" customWidth="1"/>
    <col min="23" max="25" width="0" style="866" hidden="1" customWidth="1"/>
    <col min="26" max="26" width="9.140625" style="866"/>
    <col min="27" max="28" width="9.140625" style="893"/>
    <col min="29" max="16384" width="9.140625" style="866"/>
  </cols>
  <sheetData>
    <row r="1" spans="1:1006" s="826" customFormat="1" ht="30" customHeight="1">
      <c r="A1" s="1895" t="s">
        <v>736</v>
      </c>
      <c r="B1" s="1895"/>
      <c r="C1" s="1895"/>
      <c r="D1" s="1895"/>
      <c r="E1" s="1895"/>
      <c r="F1" s="1895"/>
      <c r="G1" s="1895"/>
      <c r="H1" s="1895"/>
      <c r="I1" s="1895"/>
      <c r="J1" s="1895"/>
      <c r="K1" s="1895"/>
      <c r="L1" s="1895"/>
      <c r="M1" s="1895"/>
      <c r="N1" s="1895"/>
      <c r="O1" s="608"/>
      <c r="P1" s="608"/>
      <c r="Q1" s="608"/>
      <c r="R1" s="608"/>
      <c r="S1" s="11"/>
      <c r="T1" s="11"/>
      <c r="U1" s="7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677"/>
      <c r="B2" s="677"/>
      <c r="C2" s="894"/>
      <c r="D2" s="253"/>
      <c r="E2" s="253"/>
      <c r="F2" s="253"/>
      <c r="G2" s="253"/>
      <c r="H2" s="253"/>
      <c r="I2" s="253"/>
      <c r="J2" s="253"/>
      <c r="K2" s="11"/>
      <c r="L2" s="11"/>
      <c r="M2" s="11"/>
      <c r="N2" s="11"/>
      <c r="O2" s="11"/>
      <c r="P2" s="11"/>
      <c r="Q2" s="11"/>
      <c r="R2" s="11"/>
      <c r="S2" s="11"/>
      <c r="T2" s="11"/>
      <c r="U2" s="7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c r="A3" s="316"/>
      <c r="B3" s="408" t="s">
        <v>214</v>
      </c>
      <c r="C3" s="894"/>
      <c r="D3" s="10"/>
      <c r="E3" s="11"/>
      <c r="F3" s="11"/>
      <c r="G3" s="11"/>
      <c r="H3" s="11"/>
      <c r="I3" s="11"/>
      <c r="J3" s="11"/>
      <c r="K3" s="11"/>
      <c r="L3" s="11"/>
      <c r="M3" s="11"/>
      <c r="N3" s="11"/>
      <c r="O3" s="11"/>
      <c r="P3" s="11"/>
      <c r="Q3" s="11"/>
      <c r="R3" s="11"/>
      <c r="S3" s="11"/>
      <c r="T3" s="11"/>
      <c r="U3" s="7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C4" s="678"/>
      <c r="D4" s="454"/>
      <c r="E4" s="454"/>
      <c r="F4" s="454"/>
      <c r="G4" s="454"/>
      <c r="H4" s="454"/>
      <c r="I4" s="454"/>
      <c r="J4" s="454"/>
      <c r="K4" s="454"/>
      <c r="L4" s="678"/>
      <c r="M4" s="678"/>
      <c r="U4" s="481"/>
      <c r="AA4" s="678"/>
      <c r="AB4" s="678"/>
    </row>
    <row r="5" spans="1:1006" s="676" customFormat="1">
      <c r="A5" s="316"/>
      <c r="B5" s="408" t="s">
        <v>294</v>
      </c>
      <c r="C5" s="678"/>
      <c r="D5" s="454"/>
      <c r="E5" s="454"/>
      <c r="F5" s="454"/>
      <c r="G5" s="454"/>
      <c r="H5" s="454"/>
      <c r="I5" s="454"/>
      <c r="J5" s="454"/>
      <c r="K5" s="454"/>
      <c r="L5" s="678"/>
      <c r="M5" s="678"/>
      <c r="U5" s="481"/>
      <c r="AA5" s="678"/>
      <c r="AB5" s="678"/>
    </row>
    <row r="6" spans="1:1006" s="676" customFormat="1" ht="5.0999999999999996" customHeight="1">
      <c r="B6" s="677"/>
      <c r="C6" s="678"/>
      <c r="D6" s="549"/>
      <c r="E6" s="549"/>
      <c r="F6" s="549"/>
      <c r="G6" s="549"/>
      <c r="H6" s="549"/>
      <c r="I6" s="549"/>
      <c r="J6" s="549"/>
      <c r="K6" s="549"/>
      <c r="L6" s="678"/>
      <c r="M6" s="678"/>
      <c r="U6" s="481"/>
      <c r="AA6" s="678"/>
      <c r="AB6" s="678"/>
    </row>
    <row r="7" spans="1:1006" s="826" customFormat="1" ht="31.5" customHeight="1">
      <c r="A7" s="2127" t="s">
        <v>1190</v>
      </c>
      <c r="B7" s="2127"/>
      <c r="C7" s="2127"/>
      <c r="D7" s="2127"/>
      <c r="E7" s="2127"/>
      <c r="F7" s="2127"/>
      <c r="G7" s="2127"/>
      <c r="H7" s="2127"/>
      <c r="I7" s="2127"/>
      <c r="J7" s="2127"/>
      <c r="K7" s="2127"/>
      <c r="L7" s="2127"/>
      <c r="M7" s="2127"/>
      <c r="N7" s="2127"/>
      <c r="O7" s="11"/>
      <c r="P7" s="11"/>
      <c r="Q7" s="11"/>
      <c r="R7" s="11"/>
      <c r="S7" s="11"/>
      <c r="T7" s="11"/>
      <c r="U7" s="7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2463" t="s">
        <v>331</v>
      </c>
      <c r="B8" s="2463"/>
      <c r="C8" s="2463"/>
      <c r="D8" s="2463"/>
      <c r="E8" s="2463"/>
      <c r="F8" s="2463"/>
      <c r="G8" s="2463"/>
      <c r="H8" s="2463"/>
      <c r="I8" s="2463"/>
      <c r="J8" s="2463"/>
      <c r="K8" s="2463"/>
      <c r="L8" s="2463"/>
      <c r="M8" s="2463"/>
      <c r="N8" s="2463"/>
      <c r="O8" s="66"/>
      <c r="P8" s="66"/>
      <c r="Q8" s="66"/>
      <c r="R8" s="66"/>
      <c r="S8" s="66"/>
      <c r="T8" s="66"/>
      <c r="U8" s="481"/>
      <c r="AA8" s="678"/>
      <c r="AB8" s="678"/>
    </row>
    <row r="9" spans="1:1006" s="676" customFormat="1" ht="9.9499999999999993" customHeight="1">
      <c r="B9" s="410"/>
      <c r="C9" s="410"/>
      <c r="D9" s="410"/>
      <c r="E9" s="410"/>
      <c r="F9" s="410"/>
      <c r="G9" s="410"/>
      <c r="H9" s="410"/>
      <c r="I9" s="410"/>
      <c r="J9" s="410"/>
      <c r="K9" s="410"/>
      <c r="L9" s="410"/>
      <c r="M9" s="410"/>
      <c r="N9" s="67"/>
      <c r="O9" s="67"/>
      <c r="P9" s="67"/>
      <c r="Q9" s="67"/>
      <c r="R9" s="67"/>
      <c r="S9" s="67"/>
      <c r="T9" s="67"/>
      <c r="U9" s="481"/>
      <c r="AA9" s="678"/>
      <c r="AB9" s="678"/>
    </row>
    <row r="10" spans="1:1006" s="676" customFormat="1"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c r="U10" s="481"/>
      <c r="AA10" s="678"/>
      <c r="AB10" s="678"/>
    </row>
    <row r="11" spans="1:1006" s="676" customFormat="1" ht="5.0999999999999996" customHeight="1">
      <c r="A11" s="895"/>
      <c r="C11" s="620"/>
      <c r="D11" s="620"/>
      <c r="E11" s="620"/>
      <c r="F11" s="620"/>
      <c r="G11" s="620"/>
      <c r="H11" s="620"/>
      <c r="I11" s="620"/>
      <c r="J11" s="620"/>
      <c r="K11" s="620"/>
      <c r="L11" s="551"/>
      <c r="M11" s="678"/>
      <c r="N11" s="223"/>
      <c r="O11" s="66"/>
      <c r="P11" s="66"/>
      <c r="Q11" s="66"/>
      <c r="R11" s="66"/>
      <c r="S11" s="66"/>
      <c r="T11" s="66"/>
      <c r="U11" s="481"/>
      <c r="AA11" s="678"/>
      <c r="AB11" s="678"/>
    </row>
    <row r="12" spans="1:1006" s="676" customFormat="1" ht="31.5" customHeight="1">
      <c r="A12" s="895"/>
      <c r="B12" s="2109" t="s">
        <v>730</v>
      </c>
      <c r="C12" s="2109"/>
      <c r="D12" s="2109"/>
      <c r="E12" s="2109"/>
      <c r="F12" s="2109"/>
      <c r="G12" s="2109"/>
      <c r="H12" s="2109"/>
      <c r="I12" s="2109"/>
      <c r="J12" s="2109"/>
      <c r="K12" s="2109"/>
      <c r="L12" s="2109"/>
      <c r="M12" s="2109"/>
      <c r="N12" s="223"/>
      <c r="O12" s="66"/>
      <c r="P12" s="66"/>
      <c r="Q12" s="66"/>
      <c r="R12" s="66"/>
      <c r="S12" s="66"/>
      <c r="T12" s="66"/>
      <c r="U12" s="481"/>
      <c r="AA12" s="678"/>
      <c r="AB12" s="678"/>
    </row>
    <row r="13" spans="1:1006" s="676" customFormat="1" ht="5.0999999999999996" customHeight="1">
      <c r="A13" s="680"/>
      <c r="B13" s="764"/>
      <c r="C13" s="764"/>
      <c r="D13" s="764"/>
      <c r="E13" s="764"/>
      <c r="F13" s="764"/>
      <c r="G13" s="764"/>
      <c r="H13" s="764"/>
      <c r="I13" s="764"/>
      <c r="J13" s="764"/>
      <c r="K13" s="764"/>
      <c r="L13" s="764"/>
      <c r="M13" s="1405"/>
      <c r="N13" s="223"/>
      <c r="O13" s="66"/>
      <c r="P13" s="66"/>
      <c r="Q13" s="66"/>
      <c r="R13" s="66"/>
      <c r="S13" s="66"/>
      <c r="T13" s="66"/>
      <c r="U13" s="481"/>
      <c r="AA13" s="678"/>
      <c r="AB13" s="678"/>
    </row>
    <row r="14" spans="1:1006" s="676" customFormat="1" ht="16.5" customHeight="1">
      <c r="A14" s="680"/>
      <c r="B14" s="2287" t="s">
        <v>907</v>
      </c>
      <c r="C14" s="2287"/>
      <c r="D14" s="2287"/>
      <c r="E14" s="2287"/>
      <c r="F14" s="2287"/>
      <c r="G14" s="2287"/>
      <c r="H14" s="2287"/>
      <c r="I14" s="2287"/>
      <c r="J14" s="2287"/>
      <c r="K14" s="2287"/>
      <c r="L14" s="2287"/>
      <c r="M14" s="2287"/>
      <c r="N14" s="223"/>
      <c r="O14" s="66"/>
      <c r="P14" s="66"/>
      <c r="Q14" s="66"/>
      <c r="R14" s="66"/>
      <c r="S14" s="66"/>
      <c r="T14" s="66"/>
      <c r="U14" s="481"/>
      <c r="AA14" s="678"/>
      <c r="AB14" s="678"/>
    </row>
    <row r="15" spans="1:1006" s="676" customFormat="1" ht="9.9499999999999993" customHeight="1">
      <c r="A15" s="680"/>
      <c r="B15" s="678"/>
      <c r="C15" s="678"/>
      <c r="D15" s="678"/>
      <c r="E15" s="678"/>
      <c r="F15" s="678"/>
      <c r="G15" s="678"/>
      <c r="H15" s="678"/>
      <c r="I15" s="678"/>
      <c r="J15" s="678"/>
      <c r="K15" s="678"/>
      <c r="L15" s="678"/>
      <c r="M15" s="678"/>
      <c r="N15" s="680"/>
      <c r="U15" s="481"/>
      <c r="AA15" s="678"/>
      <c r="AB15" s="678"/>
    </row>
    <row r="16" spans="1:1006" s="676" customFormat="1">
      <c r="A16" s="680"/>
      <c r="B16" s="1396" t="s">
        <v>12</v>
      </c>
      <c r="C16" s="2074" t="s">
        <v>13</v>
      </c>
      <c r="D16" s="2125"/>
      <c r="E16" s="2125"/>
      <c r="F16" s="2125"/>
      <c r="G16" s="2125"/>
      <c r="H16" s="2125"/>
      <c r="I16" s="2125"/>
      <c r="J16" s="2125"/>
      <c r="K16" s="2125"/>
      <c r="L16" s="2075"/>
      <c r="M16" s="678"/>
      <c r="N16" s="680"/>
      <c r="U16" s="481"/>
      <c r="AA16" s="678"/>
      <c r="AB16" s="678"/>
    </row>
    <row r="17" spans="1:28" s="676" customFormat="1" ht="94.5" customHeight="1">
      <c r="A17" s="680"/>
      <c r="B17" s="1355" t="s">
        <v>549</v>
      </c>
      <c r="C17" s="2393" t="s">
        <v>937</v>
      </c>
      <c r="D17" s="2394"/>
      <c r="E17" s="2394"/>
      <c r="F17" s="2394"/>
      <c r="G17" s="2394"/>
      <c r="H17" s="2394"/>
      <c r="I17" s="2394"/>
      <c r="J17" s="2394"/>
      <c r="K17" s="2394"/>
      <c r="L17" s="2395"/>
      <c r="M17" s="678"/>
      <c r="N17" s="680"/>
      <c r="U17" s="481"/>
      <c r="AA17" s="678"/>
      <c r="AB17" s="678"/>
    </row>
    <row r="18" spans="1:28" s="676" customFormat="1" ht="38.25" customHeight="1">
      <c r="A18" s="680"/>
      <c r="B18" s="1400" t="s">
        <v>11</v>
      </c>
      <c r="C18" s="2394" t="s">
        <v>486</v>
      </c>
      <c r="D18" s="2394"/>
      <c r="E18" s="2394"/>
      <c r="F18" s="2394"/>
      <c r="G18" s="2394"/>
      <c r="H18" s="2394"/>
      <c r="I18" s="2394"/>
      <c r="J18" s="2394"/>
      <c r="K18" s="2394"/>
      <c r="L18" s="2395"/>
      <c r="M18" s="678"/>
      <c r="N18" s="680"/>
      <c r="U18" s="481"/>
      <c r="AA18" s="678"/>
      <c r="AB18" s="678"/>
    </row>
    <row r="19" spans="1:28" s="676" customFormat="1" ht="9.9499999999999993" customHeight="1">
      <c r="A19" s="680"/>
      <c r="B19" s="678"/>
      <c r="C19" s="678"/>
      <c r="D19" s="678"/>
      <c r="E19" s="678"/>
      <c r="F19" s="678"/>
      <c r="G19" s="678"/>
      <c r="H19" s="678"/>
      <c r="I19" s="678"/>
      <c r="J19" s="678"/>
      <c r="K19" s="678"/>
      <c r="L19" s="678"/>
      <c r="M19" s="678"/>
      <c r="N19" s="680"/>
      <c r="U19" s="481"/>
      <c r="AA19" s="678"/>
      <c r="AB19" s="678"/>
    </row>
    <row r="20" spans="1:28" s="693" customFormat="1" ht="15" customHeight="1">
      <c r="A20" s="835"/>
      <c r="B20" s="1882" t="s">
        <v>986</v>
      </c>
      <c r="C20" s="1882"/>
      <c r="D20" s="1882"/>
      <c r="E20" s="1882"/>
      <c r="F20" s="1882"/>
      <c r="G20" s="1882"/>
      <c r="H20" s="503" t="s">
        <v>716</v>
      </c>
      <c r="I20" s="685"/>
      <c r="J20" s="610"/>
      <c r="K20" s="709"/>
      <c r="L20" s="917"/>
      <c r="M20" s="709"/>
      <c r="N20" s="680"/>
      <c r="U20" s="505"/>
      <c r="AA20" s="709"/>
      <c r="AB20" s="709"/>
    </row>
    <row r="21" spans="1:28" s="693" customFormat="1" ht="15" customHeight="1">
      <c r="A21" s="835"/>
      <c r="B21" s="1882"/>
      <c r="C21" s="1882"/>
      <c r="D21" s="1882"/>
      <c r="E21" s="1882"/>
      <c r="F21" s="1882"/>
      <c r="G21" s="1882"/>
      <c r="H21" s="504" t="s">
        <v>85</v>
      </c>
      <c r="I21" s="504" t="s">
        <v>86</v>
      </c>
      <c r="J21" s="504" t="s">
        <v>124</v>
      </c>
      <c r="K21" s="504" t="s">
        <v>352</v>
      </c>
      <c r="L21" s="504" t="s">
        <v>353</v>
      </c>
      <c r="M21" s="709"/>
      <c r="N21" s="680"/>
      <c r="U21" s="505"/>
      <c r="AA21" s="709"/>
      <c r="AB21" s="709"/>
    </row>
    <row r="22" spans="1:28" s="693" customFormat="1" ht="81.75" customHeight="1">
      <c r="A22" s="835"/>
      <c r="B22" s="1882"/>
      <c r="C22" s="1882"/>
      <c r="D22" s="1882"/>
      <c r="E22" s="1882"/>
      <c r="F22" s="1882"/>
      <c r="G22" s="1882"/>
      <c r="H22" s="854">
        <f>C99</f>
        <v>1</v>
      </c>
      <c r="I22" s="854">
        <f>D99</f>
        <v>1</v>
      </c>
      <c r="J22" s="854">
        <f>E99</f>
        <v>1</v>
      </c>
      <c r="K22" s="854">
        <f>F99</f>
        <v>1</v>
      </c>
      <c r="L22" s="854">
        <f>G99</f>
        <v>1</v>
      </c>
      <c r="M22" s="709"/>
      <c r="N22" s="837"/>
      <c r="U22" s="505"/>
      <c r="AA22" s="709"/>
      <c r="AB22" s="709"/>
    </row>
    <row r="23" spans="1:28" s="693" customFormat="1" ht="30" customHeight="1">
      <c r="A23" s="835"/>
      <c r="B23" s="1882" t="s">
        <v>1160</v>
      </c>
      <c r="C23" s="1882"/>
      <c r="D23" s="1882"/>
      <c r="E23" s="1882"/>
      <c r="F23" s="1882"/>
      <c r="G23" s="1882"/>
      <c r="H23" s="610"/>
      <c r="I23" s="610"/>
      <c r="J23" s="610"/>
      <c r="K23" s="709"/>
      <c r="L23" s="709"/>
      <c r="M23" s="709"/>
      <c r="N23" s="835"/>
      <c r="U23" s="505"/>
      <c r="AA23" s="709"/>
      <c r="AB23" s="709"/>
    </row>
    <row r="24" spans="1:28" s="676" customFormat="1" ht="9.9499999999999993" customHeight="1">
      <c r="A24" s="680"/>
      <c r="B24" s="794"/>
      <c r="C24" s="794"/>
      <c r="D24" s="794"/>
      <c r="E24" s="794"/>
      <c r="F24" s="794"/>
      <c r="G24" s="794"/>
      <c r="H24" s="678"/>
      <c r="I24" s="678"/>
      <c r="J24" s="678"/>
      <c r="K24" s="678"/>
      <c r="L24" s="678"/>
      <c r="M24" s="678"/>
      <c r="N24" s="680"/>
      <c r="U24" s="481"/>
      <c r="AA24" s="678"/>
      <c r="AB24" s="678"/>
    </row>
    <row r="25" spans="1:28" s="676" customFormat="1" ht="18.75" customHeight="1">
      <c r="A25" s="680"/>
      <c r="B25" s="2277" t="s">
        <v>898</v>
      </c>
      <c r="C25" s="2430"/>
      <c r="D25" s="2430"/>
      <c r="E25" s="2430"/>
      <c r="F25" s="2430"/>
      <c r="G25" s="2430"/>
      <c r="H25" s="2430"/>
      <c r="I25" s="2430"/>
      <c r="J25" s="2430"/>
      <c r="K25" s="732" t="s">
        <v>259</v>
      </c>
      <c r="L25" s="504" t="s">
        <v>123</v>
      </c>
      <c r="M25" s="709"/>
      <c r="N25" s="839"/>
      <c r="U25" s="481"/>
      <c r="Z25" s="556"/>
      <c r="AA25" s="709"/>
      <c r="AB25" s="709"/>
    </row>
    <row r="26" spans="1:28" s="676" customFormat="1" ht="36" customHeight="1">
      <c r="A26" s="680"/>
      <c r="B26" s="2256" t="s">
        <v>840</v>
      </c>
      <c r="C26" s="2397" t="s">
        <v>550</v>
      </c>
      <c r="D26" s="2398"/>
      <c r="E26" s="2398"/>
      <c r="F26" s="2398"/>
      <c r="G26" s="2398"/>
      <c r="H26" s="2398"/>
      <c r="I26" s="2398"/>
      <c r="J26" s="2399"/>
      <c r="K26" s="2356"/>
      <c r="L26" s="2367"/>
      <c r="M26" s="678"/>
      <c r="N26" s="839"/>
      <c r="U26" s="1398" t="b">
        <v>0</v>
      </c>
      <c r="V26" s="841">
        <f>IF(U26=FALSE,1,0)</f>
        <v>1</v>
      </c>
      <c r="Z26" s="556"/>
      <c r="AA26" s="709"/>
      <c r="AB26" s="709"/>
    </row>
    <row r="27" spans="1:28" s="676" customFormat="1" ht="35.25" customHeight="1">
      <c r="A27" s="680"/>
      <c r="B27" s="2259"/>
      <c r="C27" s="2405" t="s">
        <v>915</v>
      </c>
      <c r="D27" s="2406"/>
      <c r="E27" s="2406"/>
      <c r="F27" s="2406"/>
      <c r="G27" s="2406"/>
      <c r="H27" s="2406"/>
      <c r="I27" s="2406"/>
      <c r="J27" s="2407"/>
      <c r="K27" s="2357"/>
      <c r="L27" s="2368"/>
      <c r="M27" s="678"/>
      <c r="N27" s="839"/>
      <c r="U27" s="1398"/>
      <c r="V27" s="841">
        <f>IF(U27="",V26,IF(U27=FALSE,1,0))</f>
        <v>1</v>
      </c>
      <c r="Z27" s="556"/>
      <c r="AA27" s="709"/>
      <c r="AB27" s="709"/>
    </row>
    <row r="28" spans="1:28" s="676" customFormat="1" ht="91.5" customHeight="1">
      <c r="A28" s="680"/>
      <c r="B28" s="2256" t="s">
        <v>841</v>
      </c>
      <c r="C28" s="2397" t="s">
        <v>1164</v>
      </c>
      <c r="D28" s="2398"/>
      <c r="E28" s="2398"/>
      <c r="F28" s="2398"/>
      <c r="G28" s="2398"/>
      <c r="H28" s="2398"/>
      <c r="I28" s="2398"/>
      <c r="J28" s="2399"/>
      <c r="K28" s="2356"/>
      <c r="L28" s="2367"/>
      <c r="M28" s="678"/>
      <c r="N28" s="839"/>
      <c r="U28" s="1398" t="b">
        <v>0</v>
      </c>
      <c r="V28" s="841">
        <f t="shared" ref="V28:V35" si="0">IF(U28="",V27,IF(U28=FALSE,1,0))</f>
        <v>1</v>
      </c>
      <c r="Z28" s="556"/>
      <c r="AA28" s="709"/>
      <c r="AB28" s="709"/>
    </row>
    <row r="29" spans="1:28" s="676" customFormat="1" ht="36.75" customHeight="1">
      <c r="A29" s="680"/>
      <c r="B29" s="2259"/>
      <c r="C29" s="2405" t="s">
        <v>915</v>
      </c>
      <c r="D29" s="2406"/>
      <c r="E29" s="2406"/>
      <c r="F29" s="2406"/>
      <c r="G29" s="2406"/>
      <c r="H29" s="2406"/>
      <c r="I29" s="2406"/>
      <c r="J29" s="2407"/>
      <c r="K29" s="2357"/>
      <c r="L29" s="2368"/>
      <c r="M29" s="678"/>
      <c r="N29" s="839"/>
      <c r="U29" s="1398"/>
      <c r="V29" s="841">
        <f t="shared" si="0"/>
        <v>1</v>
      </c>
      <c r="Z29" s="556"/>
      <c r="AA29" s="709"/>
      <c r="AB29" s="709"/>
    </row>
    <row r="30" spans="1:28" s="676" customFormat="1" ht="45.75" customHeight="1">
      <c r="A30" s="680"/>
      <c r="B30" s="2256" t="s">
        <v>842</v>
      </c>
      <c r="C30" s="2397" t="s">
        <v>551</v>
      </c>
      <c r="D30" s="2365"/>
      <c r="E30" s="2365"/>
      <c r="F30" s="2365"/>
      <c r="G30" s="2365"/>
      <c r="H30" s="2365"/>
      <c r="I30" s="2365"/>
      <c r="J30" s="2366"/>
      <c r="K30" s="2356"/>
      <c r="L30" s="2358"/>
      <c r="M30" s="678"/>
      <c r="N30" s="839"/>
      <c r="U30" s="1398" t="b">
        <v>0</v>
      </c>
      <c r="V30" s="841">
        <f t="shared" si="0"/>
        <v>1</v>
      </c>
      <c r="Z30" s="695"/>
      <c r="AA30" s="709"/>
      <c r="AB30" s="709"/>
    </row>
    <row r="31" spans="1:28" s="676" customFormat="1" ht="33.75" customHeight="1">
      <c r="A31" s="680"/>
      <c r="B31" s="2259"/>
      <c r="C31" s="2405" t="s">
        <v>915</v>
      </c>
      <c r="D31" s="2406"/>
      <c r="E31" s="2406"/>
      <c r="F31" s="2406"/>
      <c r="G31" s="2406"/>
      <c r="H31" s="2406"/>
      <c r="I31" s="2406"/>
      <c r="J31" s="2407"/>
      <c r="K31" s="2357"/>
      <c r="L31" s="2359"/>
      <c r="M31" s="678"/>
      <c r="N31" s="839"/>
      <c r="U31" s="1398"/>
      <c r="V31" s="841">
        <f t="shared" si="0"/>
        <v>1</v>
      </c>
      <c r="Z31" s="556"/>
      <c r="AA31" s="709"/>
      <c r="AB31" s="709"/>
    </row>
    <row r="32" spans="1:28" s="676" customFormat="1" ht="37.5" customHeight="1">
      <c r="A32" s="680"/>
      <c r="B32" s="2256" t="s">
        <v>899</v>
      </c>
      <c r="C32" s="2397" t="s">
        <v>552</v>
      </c>
      <c r="D32" s="2365"/>
      <c r="E32" s="2365"/>
      <c r="F32" s="2365"/>
      <c r="G32" s="2365"/>
      <c r="H32" s="2365"/>
      <c r="I32" s="2365"/>
      <c r="J32" s="2366"/>
      <c r="K32" s="2356"/>
      <c r="L32" s="2367"/>
      <c r="M32" s="678"/>
      <c r="N32" s="839"/>
      <c r="U32" s="1398" t="b">
        <v>0</v>
      </c>
      <c r="V32" s="841">
        <f t="shared" si="0"/>
        <v>1</v>
      </c>
      <c r="Z32" s="556"/>
      <c r="AA32" s="709"/>
      <c r="AB32" s="709"/>
    </row>
    <row r="33" spans="1:28" s="676" customFormat="1" ht="33" customHeight="1">
      <c r="A33" s="680"/>
      <c r="B33" s="2259"/>
      <c r="C33" s="2405" t="s">
        <v>915</v>
      </c>
      <c r="D33" s="2406"/>
      <c r="E33" s="2406"/>
      <c r="F33" s="2406"/>
      <c r="G33" s="2406"/>
      <c r="H33" s="2406"/>
      <c r="I33" s="2406"/>
      <c r="J33" s="2407"/>
      <c r="K33" s="2357"/>
      <c r="L33" s="2368"/>
      <c r="M33" s="678"/>
      <c r="N33" s="839"/>
      <c r="U33" s="1398"/>
      <c r="V33" s="841">
        <f t="shared" si="0"/>
        <v>1</v>
      </c>
      <c r="Z33" s="556"/>
      <c r="AA33" s="709"/>
      <c r="AB33" s="709"/>
    </row>
    <row r="34" spans="1:28" s="676" customFormat="1" ht="81.75" customHeight="1">
      <c r="A34" s="680"/>
      <c r="B34" s="2256" t="s">
        <v>900</v>
      </c>
      <c r="C34" s="2397" t="s">
        <v>553</v>
      </c>
      <c r="D34" s="2398"/>
      <c r="E34" s="2398"/>
      <c r="F34" s="2398"/>
      <c r="G34" s="2398"/>
      <c r="H34" s="2398"/>
      <c r="I34" s="2398"/>
      <c r="J34" s="2399"/>
      <c r="K34" s="2356"/>
      <c r="L34" s="2358"/>
      <c r="M34" s="678"/>
      <c r="N34" s="839"/>
      <c r="O34" s="843"/>
      <c r="P34" s="843"/>
      <c r="Q34" s="843"/>
      <c r="R34" s="843"/>
      <c r="S34" s="844"/>
      <c r="T34" s="844"/>
      <c r="U34" s="1338" t="b">
        <v>0</v>
      </c>
      <c r="V34" s="841">
        <f t="shared" si="0"/>
        <v>1</v>
      </c>
      <c r="W34" s="844"/>
      <c r="X34" s="844"/>
      <c r="Y34" s="844"/>
      <c r="Z34" s="556"/>
      <c r="AA34" s="709"/>
      <c r="AB34" s="709"/>
    </row>
    <row r="35" spans="1:28" s="676" customFormat="1" ht="34.5" customHeight="1">
      <c r="A35" s="680"/>
      <c r="B35" s="2259"/>
      <c r="C35" s="2408" t="s">
        <v>915</v>
      </c>
      <c r="D35" s="2409"/>
      <c r="E35" s="2409"/>
      <c r="F35" s="2409"/>
      <c r="G35" s="2409"/>
      <c r="H35" s="2409"/>
      <c r="I35" s="2409"/>
      <c r="J35" s="2410"/>
      <c r="K35" s="2357"/>
      <c r="L35" s="2359"/>
      <c r="M35" s="678"/>
      <c r="N35" s="839"/>
      <c r="U35" s="1398"/>
      <c r="V35" s="841">
        <f t="shared" si="0"/>
        <v>1</v>
      </c>
      <c r="Z35" s="556"/>
      <c r="AA35" s="709"/>
      <c r="AB35" s="709"/>
    </row>
    <row r="36" spans="1:28" s="676" customFormat="1" ht="9.9499999999999993" customHeight="1">
      <c r="A36" s="680"/>
      <c r="B36" s="799"/>
      <c r="C36" s="800"/>
      <c r="D36" s="800"/>
      <c r="E36" s="800"/>
      <c r="F36" s="800"/>
      <c r="G36" s="800"/>
      <c r="H36" s="800"/>
      <c r="I36" s="800"/>
      <c r="J36" s="800"/>
      <c r="K36" s="801"/>
      <c r="L36" s="802"/>
      <c r="M36" s="678"/>
      <c r="N36" s="839"/>
      <c r="U36" s="481"/>
      <c r="Z36" s="556"/>
      <c r="AA36" s="709"/>
      <c r="AB36" s="709"/>
    </row>
    <row r="37" spans="1:28" s="676" customFormat="1" ht="15" customHeight="1">
      <c r="A37" s="680"/>
      <c r="B37" s="1905" t="s">
        <v>1186</v>
      </c>
      <c r="C37" s="1905"/>
      <c r="D37" s="1905"/>
      <c r="E37" s="1905"/>
      <c r="F37" s="1905"/>
      <c r="G37" s="1905"/>
      <c r="H37" s="1905"/>
      <c r="I37" s="1905"/>
      <c r="J37" s="1905"/>
      <c r="K37" s="1905"/>
      <c r="L37" s="1905"/>
      <c r="M37" s="1905"/>
      <c r="N37" s="680"/>
      <c r="U37" s="481"/>
      <c r="AA37" s="678"/>
      <c r="AB37" s="678"/>
    </row>
    <row r="38" spans="1:28" s="676" customFormat="1" ht="15" customHeight="1">
      <c r="A38" s="680"/>
      <c r="B38" s="1905"/>
      <c r="C38" s="1905"/>
      <c r="D38" s="1905"/>
      <c r="E38" s="1905"/>
      <c r="F38" s="1905"/>
      <c r="G38" s="1905"/>
      <c r="H38" s="1905"/>
      <c r="I38" s="1905"/>
      <c r="J38" s="1905"/>
      <c r="K38" s="1905"/>
      <c r="L38" s="1905"/>
      <c r="M38" s="1905"/>
      <c r="N38" s="680"/>
      <c r="U38" s="481"/>
      <c r="AA38" s="678"/>
      <c r="AB38" s="678"/>
    </row>
    <row r="39" spans="1:28" s="676" customFormat="1" ht="15" customHeight="1">
      <c r="A39" s="680"/>
      <c r="B39" s="1392" t="s">
        <v>207</v>
      </c>
      <c r="C39" s="1959" t="s">
        <v>990</v>
      </c>
      <c r="D39" s="1959"/>
      <c r="E39" s="1959"/>
      <c r="F39" s="1959"/>
      <c r="G39" s="1959"/>
      <c r="H39" s="1959"/>
      <c r="I39" s="1959"/>
      <c r="J39" s="1959"/>
      <c r="K39" s="1959"/>
      <c r="L39" s="1959"/>
      <c r="M39" s="1959"/>
      <c r="N39" s="680"/>
      <c r="U39" s="481"/>
      <c r="AA39" s="678"/>
      <c r="AB39" s="678"/>
    </row>
    <row r="40" spans="1:28" s="676" customFormat="1" ht="21" customHeight="1">
      <c r="A40" s="680"/>
      <c r="B40" s="1391"/>
      <c r="C40" s="1959"/>
      <c r="D40" s="1959"/>
      <c r="E40" s="1959"/>
      <c r="F40" s="1959"/>
      <c r="G40" s="1959"/>
      <c r="H40" s="1959"/>
      <c r="I40" s="1959"/>
      <c r="J40" s="1959"/>
      <c r="K40" s="1959"/>
      <c r="L40" s="1959"/>
      <c r="M40" s="1959"/>
      <c r="N40" s="680"/>
      <c r="U40" s="481"/>
      <c r="AA40" s="678"/>
      <c r="AB40" s="678"/>
    </row>
    <row r="41" spans="1:28" s="676" customFormat="1" ht="15" customHeight="1">
      <c r="A41" s="680"/>
      <c r="B41" s="1393" t="s">
        <v>208</v>
      </c>
      <c r="C41" s="1907" t="s">
        <v>1105</v>
      </c>
      <c r="D41" s="1907"/>
      <c r="E41" s="1907"/>
      <c r="F41" s="1907"/>
      <c r="G41" s="1907"/>
      <c r="H41" s="1907"/>
      <c r="I41" s="1907"/>
      <c r="J41" s="1907"/>
      <c r="K41" s="1907"/>
      <c r="L41" s="1907"/>
      <c r="M41" s="1907"/>
      <c r="N41" s="680"/>
      <c r="U41" s="481"/>
      <c r="AA41" s="678"/>
      <c r="AB41" s="678"/>
    </row>
    <row r="42" spans="1:28" s="676" customFormat="1">
      <c r="A42" s="680"/>
      <c r="B42" s="688"/>
      <c r="C42" s="1907"/>
      <c r="D42" s="1907"/>
      <c r="E42" s="1907"/>
      <c r="F42" s="1907"/>
      <c r="G42" s="1907"/>
      <c r="H42" s="1907"/>
      <c r="I42" s="1907"/>
      <c r="J42" s="1907"/>
      <c r="K42" s="1907"/>
      <c r="L42" s="1907"/>
      <c r="M42" s="1907"/>
      <c r="N42" s="680"/>
      <c r="U42" s="481"/>
      <c r="AA42" s="678"/>
      <c r="AB42" s="678"/>
    </row>
    <row r="43" spans="1:28" s="676" customFormat="1" ht="15" customHeight="1">
      <c r="A43" s="680"/>
      <c r="B43" s="688"/>
      <c r="C43" s="1907"/>
      <c r="D43" s="1907"/>
      <c r="E43" s="1907"/>
      <c r="F43" s="1907"/>
      <c r="G43" s="1907"/>
      <c r="H43" s="1907"/>
      <c r="I43" s="1907"/>
      <c r="J43" s="1907"/>
      <c r="K43" s="1907"/>
      <c r="L43" s="1907"/>
      <c r="M43" s="1907"/>
      <c r="N43" s="680"/>
      <c r="U43" s="481"/>
      <c r="AA43" s="678"/>
      <c r="AB43" s="678"/>
    </row>
    <row r="44" spans="1:28" s="676" customFormat="1" ht="15" customHeight="1">
      <c r="A44" s="680"/>
      <c r="B44" s="688"/>
      <c r="C44" s="1907"/>
      <c r="D44" s="1907"/>
      <c r="E44" s="1907"/>
      <c r="F44" s="1907"/>
      <c r="G44" s="1907"/>
      <c r="H44" s="1907"/>
      <c r="I44" s="1907"/>
      <c r="J44" s="1907"/>
      <c r="K44" s="1907"/>
      <c r="L44" s="1907"/>
      <c r="M44" s="1907"/>
      <c r="N44" s="680"/>
      <c r="U44" s="481"/>
      <c r="AA44" s="678"/>
      <c r="AB44" s="678"/>
    </row>
    <row r="45" spans="1:28" s="676" customFormat="1" ht="16.5" customHeight="1">
      <c r="A45" s="680"/>
      <c r="B45" s="1907" t="s">
        <v>849</v>
      </c>
      <c r="C45" s="1907"/>
      <c r="D45" s="1907"/>
      <c r="E45" s="1907"/>
      <c r="F45" s="1907"/>
      <c r="G45" s="1907"/>
      <c r="H45" s="1907"/>
      <c r="I45" s="1907"/>
      <c r="J45" s="1907"/>
      <c r="K45" s="1907"/>
      <c r="L45" s="1907"/>
      <c r="M45" s="1907"/>
      <c r="N45" s="680"/>
      <c r="U45" s="481"/>
      <c r="AA45" s="678"/>
      <c r="AB45" s="678"/>
    </row>
    <row r="46" spans="1:28" s="676" customFormat="1">
      <c r="A46" s="680"/>
      <c r="B46" s="1393" t="s">
        <v>215</v>
      </c>
      <c r="C46" s="1907" t="s">
        <v>1121</v>
      </c>
      <c r="D46" s="1907"/>
      <c r="E46" s="1907"/>
      <c r="F46" s="1907"/>
      <c r="G46" s="1907"/>
      <c r="H46" s="1907"/>
      <c r="I46" s="1907"/>
      <c r="J46" s="1907"/>
      <c r="K46" s="1907"/>
      <c r="L46" s="1907"/>
      <c r="M46" s="1907"/>
      <c r="N46" s="680"/>
      <c r="U46" s="481"/>
      <c r="AA46" s="678"/>
      <c r="AB46" s="678"/>
    </row>
    <row r="47" spans="1:28" s="676" customFormat="1">
      <c r="A47" s="680"/>
      <c r="B47" s="688"/>
      <c r="C47" s="1907"/>
      <c r="D47" s="1907"/>
      <c r="E47" s="1907"/>
      <c r="F47" s="1907"/>
      <c r="G47" s="1907"/>
      <c r="H47" s="1907"/>
      <c r="I47" s="1907"/>
      <c r="J47" s="1907"/>
      <c r="K47" s="1907"/>
      <c r="L47" s="1907"/>
      <c r="M47" s="1907"/>
      <c r="N47" s="680"/>
      <c r="U47" s="481"/>
      <c r="AA47" s="678"/>
      <c r="AB47" s="678"/>
    </row>
    <row r="48" spans="1:28" s="676" customFormat="1">
      <c r="A48" s="680"/>
      <c r="B48" s="688"/>
      <c r="C48" s="1907"/>
      <c r="D48" s="1907"/>
      <c r="E48" s="1907"/>
      <c r="F48" s="1907"/>
      <c r="G48" s="1907"/>
      <c r="H48" s="1907"/>
      <c r="I48" s="1907"/>
      <c r="J48" s="1907"/>
      <c r="K48" s="1907"/>
      <c r="L48" s="1907"/>
      <c r="M48" s="1907"/>
      <c r="N48" s="680"/>
      <c r="U48" s="481"/>
      <c r="AA48" s="678"/>
      <c r="AB48" s="678"/>
    </row>
    <row r="49" spans="1:34" s="676" customFormat="1">
      <c r="A49" s="835"/>
      <c r="B49" s="899"/>
      <c r="C49" s="1907"/>
      <c r="D49" s="1907"/>
      <c r="E49" s="1907"/>
      <c r="F49" s="1907"/>
      <c r="G49" s="1907"/>
      <c r="H49" s="1907"/>
      <c r="I49" s="1907"/>
      <c r="J49" s="1907"/>
      <c r="K49" s="1907"/>
      <c r="L49" s="1907"/>
      <c r="M49" s="1907"/>
      <c r="N49" s="680"/>
      <c r="U49" s="481"/>
      <c r="AA49" s="678"/>
      <c r="AB49" s="678"/>
    </row>
    <row r="50" spans="1:34" ht="9.9499999999999993" customHeight="1">
      <c r="A50" s="462"/>
      <c r="B50" s="285"/>
      <c r="N50" s="867"/>
    </row>
    <row r="51" spans="1:34" s="676" customFormat="1" ht="5.0999999999999996" customHeight="1">
      <c r="A51" s="868"/>
      <c r="B51" s="868"/>
      <c r="C51" s="680"/>
      <c r="D51" s="869"/>
      <c r="E51" s="680"/>
      <c r="F51" s="680"/>
      <c r="G51" s="680"/>
      <c r="H51" s="680"/>
      <c r="I51" s="680"/>
      <c r="J51" s="680"/>
      <c r="K51" s="680"/>
      <c r="L51" s="680"/>
      <c r="M51" s="680"/>
      <c r="N51" s="680"/>
      <c r="O51" s="1406"/>
      <c r="P51" s="1406"/>
      <c r="Q51" s="1406"/>
      <c r="R51" s="1406"/>
      <c r="S51" s="1406"/>
      <c r="T51" s="1406"/>
      <c r="U51" s="925"/>
      <c r="V51" s="1406"/>
      <c r="W51" s="1406"/>
      <c r="X51" s="1406"/>
      <c r="Y51" s="1406"/>
      <c r="AA51" s="678"/>
      <c r="AB51" s="678"/>
    </row>
    <row r="52" spans="1:34" s="676" customFormat="1">
      <c r="A52" s="284"/>
      <c r="B52" s="285"/>
      <c r="D52" s="848"/>
      <c r="E52" s="678"/>
      <c r="L52" s="142"/>
      <c r="M52" s="158" t="s">
        <v>631</v>
      </c>
      <c r="O52" s="1406"/>
      <c r="P52" s="1406"/>
      <c r="Q52" s="1406"/>
      <c r="R52" s="1406"/>
      <c r="S52" s="1406"/>
      <c r="T52" s="1406"/>
      <c r="U52" s="925"/>
      <c r="V52" s="1406"/>
      <c r="W52" s="1406"/>
      <c r="X52" s="1406"/>
      <c r="Y52" s="1406"/>
      <c r="AA52" s="678"/>
      <c r="AB52" s="678"/>
    </row>
    <row r="53" spans="1:34" s="676" customFormat="1">
      <c r="A53" s="677"/>
      <c r="B53" s="677"/>
      <c r="D53" s="848"/>
      <c r="E53" s="678"/>
      <c r="O53" s="1406"/>
      <c r="P53" s="1406"/>
      <c r="Q53" s="1406"/>
      <c r="R53" s="1406"/>
      <c r="S53" s="1406"/>
      <c r="T53" s="1406"/>
      <c r="U53" s="925"/>
      <c r="V53" s="1406"/>
      <c r="W53" s="1406"/>
      <c r="X53" s="1406"/>
      <c r="Y53" s="1406"/>
      <c r="AA53" s="678"/>
      <c r="AB53" s="678"/>
    </row>
    <row r="54" spans="1:34" s="676" customFormat="1" hidden="1">
      <c r="A54" s="284"/>
      <c r="B54" s="285"/>
      <c r="L54" s="678"/>
      <c r="M54" s="678"/>
      <c r="N54" s="678"/>
      <c r="O54" s="870"/>
      <c r="P54" s="870"/>
      <c r="Q54" s="870"/>
      <c r="R54" s="870"/>
      <c r="S54" s="1406"/>
      <c r="T54" s="1406"/>
      <c r="U54" s="925"/>
      <c r="V54" s="1406"/>
      <c r="W54" s="1406"/>
      <c r="X54" s="1406"/>
      <c r="Y54" s="1406"/>
      <c r="AA54" s="678"/>
      <c r="AB54" s="678"/>
    </row>
    <row r="55" spans="1:34" s="678" customFormat="1" ht="15" hidden="1" customHeight="1">
      <c r="A55" s="677"/>
      <c r="B55" s="677"/>
      <c r="O55" s="870"/>
      <c r="P55" s="870"/>
      <c r="Q55" s="870"/>
      <c r="R55" s="870"/>
      <c r="S55" s="870"/>
      <c r="T55" s="870"/>
      <c r="U55" s="953"/>
      <c r="V55" s="870"/>
      <c r="W55" s="870"/>
      <c r="X55" s="870"/>
      <c r="Y55" s="870"/>
    </row>
    <row r="56" spans="1:34" s="678" customFormat="1" ht="15" hidden="1" customHeight="1">
      <c r="A56" s="698"/>
      <c r="B56" s="698"/>
      <c r="C56" s="699"/>
      <c r="D56" s="582"/>
      <c r="E56" s="699"/>
      <c r="F56" s="699"/>
      <c r="N56" s="871"/>
      <c r="O56" s="870"/>
      <c r="P56" s="870"/>
      <c r="Q56" s="870"/>
      <c r="R56" s="870"/>
      <c r="S56" s="870"/>
      <c r="T56" s="870"/>
      <c r="U56" s="953"/>
      <c r="V56" s="870"/>
      <c r="W56" s="870"/>
      <c r="X56" s="870"/>
      <c r="Y56" s="870"/>
      <c r="Z56" s="556"/>
      <c r="AA56" s="709"/>
      <c r="AB56" s="709"/>
    </row>
    <row r="57" spans="1:34" s="676" customFormat="1" ht="20.100000000000001" customHeight="1">
      <c r="A57" s="1918" t="s">
        <v>158</v>
      </c>
      <c r="B57" s="1918"/>
      <c r="C57" s="1918"/>
      <c r="D57" s="1918"/>
      <c r="E57" s="1918"/>
      <c r="F57" s="1918"/>
      <c r="G57" s="1918"/>
      <c r="H57" s="1918"/>
      <c r="I57" s="1918"/>
      <c r="J57" s="1918"/>
      <c r="K57" s="1918"/>
      <c r="L57" s="1918"/>
      <c r="M57" s="1918"/>
      <c r="N57" s="1918"/>
      <c r="O57" s="1406"/>
      <c r="P57" s="1406"/>
      <c r="Q57" s="1406"/>
      <c r="R57" s="1406"/>
      <c r="S57" s="1406"/>
      <c r="T57" s="1406"/>
      <c r="U57" s="925"/>
      <c r="V57" s="1406"/>
      <c r="W57" s="1406"/>
      <c r="X57" s="1406"/>
      <c r="Y57" s="1406"/>
      <c r="Z57" s="696"/>
      <c r="AA57" s="709"/>
      <c r="AB57" s="709"/>
    </row>
    <row r="58" spans="1:34" s="676" customFormat="1" ht="5.0999999999999996" customHeight="1">
      <c r="A58" s="700"/>
      <c r="B58" s="698"/>
      <c r="C58" s="699"/>
      <c r="D58" s="582"/>
      <c r="E58" s="699"/>
      <c r="F58" s="699"/>
      <c r="G58" s="678"/>
      <c r="H58" s="678"/>
      <c r="I58" s="678"/>
      <c r="J58" s="678"/>
      <c r="K58" s="678"/>
      <c r="L58" s="678"/>
      <c r="M58" s="678"/>
      <c r="N58" s="849"/>
      <c r="O58" s="1406"/>
      <c r="P58" s="1406"/>
      <c r="Q58" s="1406"/>
      <c r="R58" s="1406"/>
      <c r="S58" s="1406"/>
      <c r="T58" s="1406"/>
      <c r="U58" s="925"/>
      <c r="V58" s="1406"/>
      <c r="W58" s="1406"/>
      <c r="X58" s="1406"/>
      <c r="Y58" s="1406"/>
      <c r="Z58" s="696"/>
      <c r="AA58" s="709"/>
      <c r="AB58" s="709"/>
    </row>
    <row r="59" spans="1:34" s="676" customFormat="1" ht="15" customHeight="1">
      <c r="A59" s="526"/>
      <c r="B59" s="412" t="s">
        <v>651</v>
      </c>
      <c r="C59" s="595"/>
      <c r="D59" s="595"/>
      <c r="E59" s="595"/>
      <c r="F59" s="595"/>
      <c r="G59" s="595"/>
      <c r="H59" s="595"/>
      <c r="I59" s="595"/>
      <c r="J59" s="595"/>
      <c r="K59" s="595"/>
      <c r="L59" s="595"/>
      <c r="M59" s="595"/>
      <c r="N59" s="849"/>
      <c r="O59" s="1406"/>
      <c r="P59" s="1406"/>
      <c r="Q59" s="1406"/>
      <c r="R59" s="1406"/>
      <c r="S59" s="1406"/>
      <c r="T59" s="1406"/>
      <c r="U59" s="925"/>
      <c r="V59" s="1406"/>
      <c r="W59" s="1406"/>
      <c r="X59" s="1406"/>
      <c r="Y59" s="1406"/>
      <c r="Z59" s="696"/>
      <c r="AA59" s="709"/>
      <c r="AB59" s="709"/>
    </row>
    <row r="60" spans="1:34" s="676" customFormat="1" ht="5.0999999999999996" customHeight="1">
      <c r="A60" s="702"/>
      <c r="C60" s="585"/>
      <c r="D60" s="585"/>
      <c r="E60" s="585"/>
      <c r="F60" s="297"/>
      <c r="G60" s="585"/>
      <c r="H60" s="585"/>
      <c r="I60" s="585"/>
      <c r="J60" s="585"/>
      <c r="K60" s="678"/>
      <c r="L60" s="678"/>
      <c r="M60" s="678"/>
      <c r="N60" s="714"/>
      <c r="O60" s="1406"/>
      <c r="P60" s="1406"/>
      <c r="Q60" s="1406"/>
      <c r="R60" s="1406"/>
      <c r="S60" s="1406"/>
      <c r="T60" s="1406"/>
      <c r="U60" s="925"/>
      <c r="V60" s="1406"/>
      <c r="W60" s="1406"/>
      <c r="X60" s="1406"/>
      <c r="Y60" s="1406"/>
      <c r="Z60" s="693"/>
      <c r="AA60" s="709"/>
      <c r="AB60" s="709"/>
    </row>
    <row r="61" spans="1:34" s="676" customFormat="1" ht="14.25" customHeight="1">
      <c r="A61" s="702"/>
      <c r="B61" s="705" t="s">
        <v>159</v>
      </c>
      <c r="C61" s="598"/>
      <c r="D61" s="598"/>
      <c r="E61" s="598"/>
      <c r="F61" s="595"/>
      <c r="G61" s="598"/>
      <c r="H61" s="598"/>
      <c r="I61" s="598"/>
      <c r="J61" s="598"/>
      <c r="K61" s="706"/>
      <c r="L61" s="706"/>
      <c r="M61" s="706"/>
      <c r="N61" s="714"/>
      <c r="O61" s="1406"/>
      <c r="P61" s="1406"/>
      <c r="Q61" s="1406"/>
      <c r="R61" s="1406"/>
      <c r="S61" s="1406"/>
      <c r="T61" s="1406"/>
      <c r="U61" s="925"/>
      <c r="V61" s="1406"/>
      <c r="W61" s="1406"/>
      <c r="X61" s="1406"/>
      <c r="Y61" s="1406"/>
      <c r="Z61" s="693"/>
      <c r="AA61" s="709"/>
      <c r="AB61" s="709"/>
    </row>
    <row r="62" spans="1:34" s="676" customFormat="1" ht="45.75" customHeight="1">
      <c r="A62" s="714"/>
      <c r="B62" s="2350" t="s">
        <v>1207</v>
      </c>
      <c r="C62" s="2350"/>
      <c r="D62" s="2350"/>
      <c r="E62" s="2350"/>
      <c r="F62" s="2350"/>
      <c r="G62" s="2350"/>
      <c r="H62" s="2350"/>
      <c r="I62" s="2350"/>
      <c r="J62" s="2350"/>
      <c r="K62" s="2350"/>
      <c r="L62" s="2350"/>
      <c r="M62" s="2350"/>
      <c r="N62" s="714"/>
      <c r="O62" s="1406"/>
      <c r="P62" s="1406"/>
      <c r="Q62" s="1406"/>
      <c r="R62" s="1406"/>
      <c r="S62" s="1406"/>
      <c r="T62" s="1406"/>
      <c r="U62" s="925"/>
      <c r="V62" s="1406"/>
      <c r="W62" s="1406"/>
      <c r="X62" s="1406"/>
      <c r="Y62" s="1406"/>
      <c r="Z62" s="709"/>
      <c r="AA62" s="709"/>
      <c r="AB62" s="709"/>
      <c r="AC62" s="678"/>
      <c r="AD62" s="709"/>
      <c r="AE62" s="678"/>
      <c r="AF62" s="678"/>
      <c r="AG62" s="678"/>
    </row>
    <row r="63" spans="1:34" s="676" customFormat="1" ht="5.0999999999999996" customHeight="1">
      <c r="A63" s="714"/>
      <c r="B63" s="1403"/>
      <c r="C63" s="1403"/>
      <c r="D63" s="1403"/>
      <c r="E63" s="1403"/>
      <c r="F63" s="1403"/>
      <c r="G63" s="1403"/>
      <c r="H63" s="1403"/>
      <c r="I63" s="1403"/>
      <c r="J63" s="1403"/>
      <c r="K63" s="1403"/>
      <c r="L63" s="1403"/>
      <c r="M63" s="1403"/>
      <c r="N63" s="714"/>
      <c r="O63" s="1406"/>
      <c r="P63" s="1406"/>
      <c r="Q63" s="1406"/>
      <c r="R63" s="1406"/>
      <c r="S63" s="1406"/>
      <c r="T63" s="1406"/>
      <c r="U63" s="925"/>
      <c r="V63" s="1406"/>
      <c r="W63" s="1406"/>
      <c r="X63" s="1406"/>
      <c r="Y63" s="1406"/>
      <c r="Z63" s="709"/>
      <c r="AA63" s="709"/>
      <c r="AB63" s="709"/>
      <c r="AC63" s="678"/>
      <c r="AD63" s="709"/>
      <c r="AE63" s="678"/>
      <c r="AF63" s="678"/>
      <c r="AG63" s="678"/>
    </row>
    <row r="64" spans="1:34" s="676" customFormat="1" ht="15" customHeight="1">
      <c r="A64" s="714"/>
      <c r="B64" s="2350" t="s">
        <v>1025</v>
      </c>
      <c r="C64" s="2350"/>
      <c r="D64" s="2350"/>
      <c r="E64" s="2350"/>
      <c r="F64" s="2350"/>
      <c r="G64" s="2350"/>
      <c r="H64" s="2350"/>
      <c r="I64" s="2350"/>
      <c r="J64" s="2350"/>
      <c r="K64" s="2350"/>
      <c r="L64" s="2350"/>
      <c r="M64" s="2350"/>
      <c r="N64" s="702"/>
      <c r="O64" s="693"/>
      <c r="P64" s="693"/>
      <c r="Q64" s="693"/>
      <c r="R64" s="693"/>
      <c r="S64" s="709"/>
      <c r="T64" s="709"/>
      <c r="U64" s="500"/>
      <c r="V64" s="709"/>
      <c r="W64" s="709"/>
      <c r="X64" s="709"/>
      <c r="Y64" s="709"/>
      <c r="Z64" s="709"/>
      <c r="AA64" s="709"/>
      <c r="AB64" s="709"/>
      <c r="AC64" s="709"/>
      <c r="AD64" s="678"/>
      <c r="AE64" s="709"/>
      <c r="AF64" s="678"/>
      <c r="AG64" s="678"/>
      <c r="AH64" s="678"/>
    </row>
    <row r="65" spans="1:33" s="676" customFormat="1" ht="9.9499999999999993" customHeight="1">
      <c r="A65" s="530"/>
      <c r="B65" s="1401"/>
      <c r="C65" s="1401"/>
      <c r="D65" s="1401"/>
      <c r="E65" s="1401"/>
      <c r="F65" s="1401"/>
      <c r="G65" s="1401"/>
      <c r="H65" s="1401"/>
      <c r="I65" s="1401"/>
      <c r="J65" s="1401"/>
      <c r="K65" s="1401"/>
      <c r="L65" s="1401"/>
      <c r="M65" s="1401"/>
      <c r="N65" s="714"/>
      <c r="O65" s="1406"/>
      <c r="P65" s="1406"/>
      <c r="Q65" s="1406"/>
      <c r="R65" s="1406"/>
      <c r="S65" s="1406"/>
      <c r="T65" s="1406"/>
      <c r="U65" s="925"/>
      <c r="V65" s="1406"/>
      <c r="W65" s="1406"/>
      <c r="X65" s="1406"/>
      <c r="Y65" s="1406"/>
      <c r="Z65" s="709"/>
      <c r="AA65" s="709"/>
      <c r="AB65" s="709"/>
      <c r="AC65" s="678"/>
      <c r="AD65" s="709"/>
      <c r="AE65" s="678"/>
      <c r="AF65" s="678"/>
      <c r="AG65" s="678"/>
    </row>
    <row r="66" spans="1:33" s="676" customFormat="1">
      <c r="A66" s="530"/>
      <c r="B66" s="1402"/>
      <c r="C66" s="850" t="s">
        <v>1017</v>
      </c>
      <c r="D66" s="850"/>
      <c r="E66" s="850"/>
      <c r="F66" s="850"/>
      <c r="G66" s="850"/>
      <c r="H66" s="1401"/>
      <c r="I66" s="809"/>
      <c r="J66" s="809"/>
      <c r="K66" s="809"/>
      <c r="L66" s="809"/>
      <c r="M66" s="809"/>
      <c r="N66" s="714"/>
      <c r="O66" s="709"/>
      <c r="P66" s="709"/>
      <c r="Q66" s="709"/>
      <c r="R66" s="709"/>
      <c r="S66" s="709"/>
      <c r="T66" s="709"/>
      <c r="U66" s="500"/>
      <c r="V66" s="709"/>
      <c r="W66" s="709"/>
      <c r="X66" s="709"/>
      <c r="Y66" s="709"/>
      <c r="Z66" s="709"/>
      <c r="AA66" s="709"/>
      <c r="AB66" s="709"/>
      <c r="AC66" s="678"/>
      <c r="AD66" s="709"/>
      <c r="AE66" s="678"/>
      <c r="AF66" s="678"/>
      <c r="AG66" s="678"/>
    </row>
    <row r="67" spans="1:33" s="676" customFormat="1" ht="15.75" customHeight="1">
      <c r="A67" s="530"/>
      <c r="B67" s="1402"/>
      <c r="C67" s="810" t="s">
        <v>372</v>
      </c>
      <c r="D67" s="810" t="s">
        <v>373</v>
      </c>
      <c r="E67" s="810" t="s">
        <v>374</v>
      </c>
      <c r="F67" s="810" t="s">
        <v>375</v>
      </c>
      <c r="G67" s="810" t="s">
        <v>376</v>
      </c>
      <c r="H67" s="2414" t="s">
        <v>371</v>
      </c>
      <c r="I67" s="2415"/>
      <c r="J67" s="2415"/>
      <c r="K67" s="2415"/>
      <c r="L67" s="2415"/>
      <c r="M67" s="2415"/>
      <c r="N67" s="714"/>
      <c r="O67" s="709"/>
      <c r="P67" s="709"/>
      <c r="Q67" s="709"/>
      <c r="R67" s="709"/>
      <c r="S67" s="709"/>
      <c r="T67" s="709"/>
      <c r="U67" s="500"/>
      <c r="V67" s="709"/>
      <c r="W67" s="709"/>
      <c r="X67" s="709"/>
      <c r="Y67" s="709"/>
      <c r="Z67" s="709"/>
      <c r="AA67" s="709"/>
      <c r="AB67" s="709"/>
      <c r="AC67" s="678"/>
      <c r="AD67" s="709"/>
      <c r="AE67" s="678"/>
      <c r="AF67" s="678"/>
      <c r="AG67" s="678"/>
    </row>
    <row r="68" spans="1:33" s="676" customFormat="1" ht="15.75" customHeight="1">
      <c r="A68" s="530"/>
      <c r="B68" s="1402"/>
      <c r="C68" s="604"/>
      <c r="D68" s="604"/>
      <c r="E68" s="604"/>
      <c r="F68" s="604"/>
      <c r="G68" s="604"/>
      <c r="H68" s="2414"/>
      <c r="I68" s="2415"/>
      <c r="J68" s="2415"/>
      <c r="K68" s="2415"/>
      <c r="L68" s="2415"/>
      <c r="M68" s="2415"/>
      <c r="N68" s="714"/>
      <c r="O68" s="709"/>
      <c r="P68" s="709"/>
      <c r="Q68" s="709"/>
      <c r="R68" s="709"/>
      <c r="S68" s="709"/>
      <c r="T68" s="709"/>
      <c r="U68" s="500"/>
      <c r="V68" s="709"/>
      <c r="W68" s="709"/>
      <c r="X68" s="709"/>
      <c r="Y68" s="709"/>
      <c r="Z68" s="709"/>
      <c r="AA68" s="709"/>
      <c r="AB68" s="709"/>
      <c r="AC68" s="678"/>
      <c r="AD68" s="709"/>
      <c r="AE68" s="678"/>
      <c r="AF68" s="678"/>
      <c r="AG68" s="678"/>
    </row>
    <row r="69" spans="1:33" s="676" customFormat="1" ht="12.75" customHeight="1">
      <c r="A69" s="530"/>
      <c r="B69" s="1402"/>
      <c r="C69" s="810" t="s">
        <v>380</v>
      </c>
      <c r="D69" s="810" t="s">
        <v>381</v>
      </c>
      <c r="E69" s="810" t="s">
        <v>382</v>
      </c>
      <c r="F69" s="810" t="s">
        <v>383</v>
      </c>
      <c r="G69" s="810" t="s">
        <v>384</v>
      </c>
      <c r="H69" s="2467" t="s">
        <v>379</v>
      </c>
      <c r="I69" s="2422"/>
      <c r="J69" s="2422"/>
      <c r="K69" s="2422"/>
      <c r="L69" s="2422"/>
      <c r="M69" s="2422"/>
      <c r="N69" s="714"/>
      <c r="O69" s="709"/>
      <c r="P69" s="709"/>
      <c r="Q69" s="709"/>
      <c r="R69" s="709"/>
      <c r="S69" s="709"/>
      <c r="T69" s="709"/>
      <c r="U69" s="500"/>
      <c r="V69" s="709"/>
      <c r="W69" s="709"/>
      <c r="X69" s="709"/>
      <c r="Y69" s="709"/>
      <c r="Z69" s="709"/>
      <c r="AA69" s="709"/>
      <c r="AB69" s="709"/>
      <c r="AC69" s="678"/>
      <c r="AD69" s="709"/>
      <c r="AE69" s="678"/>
      <c r="AF69" s="678"/>
      <c r="AG69" s="678"/>
    </row>
    <row r="70" spans="1:33" s="676" customFormat="1" ht="15.75" customHeight="1">
      <c r="A70" s="530"/>
      <c r="B70" s="1402"/>
      <c r="C70" s="604"/>
      <c r="D70" s="604"/>
      <c r="E70" s="604"/>
      <c r="F70" s="604"/>
      <c r="G70" s="604"/>
      <c r="H70" s="2467"/>
      <c r="I70" s="2422"/>
      <c r="J70" s="2422"/>
      <c r="K70" s="2422"/>
      <c r="L70" s="2422"/>
      <c r="M70" s="2422"/>
      <c r="N70" s="714"/>
      <c r="O70" s="709"/>
      <c r="P70" s="709"/>
      <c r="Q70" s="709"/>
      <c r="R70" s="709"/>
      <c r="S70" s="709"/>
      <c r="T70" s="709"/>
      <c r="U70" s="500"/>
      <c r="V70" s="709"/>
      <c r="W70" s="709"/>
      <c r="X70" s="709"/>
      <c r="Y70" s="709"/>
      <c r="Z70" s="709"/>
      <c r="AA70" s="709"/>
      <c r="AB70" s="709"/>
      <c r="AC70" s="678"/>
      <c r="AD70" s="709"/>
      <c r="AE70" s="678"/>
      <c r="AF70" s="678"/>
      <c r="AG70" s="678"/>
    </row>
    <row r="71" spans="1:33" s="676" customFormat="1" ht="9.9499999999999993" customHeight="1">
      <c r="A71" s="530"/>
      <c r="B71" s="1402"/>
      <c r="C71" s="1402"/>
      <c r="D71" s="1402"/>
      <c r="E71" s="1402"/>
      <c r="F71" s="1402"/>
      <c r="G71" s="1402"/>
      <c r="H71" s="1402"/>
      <c r="I71" s="597"/>
      <c r="J71" s="597"/>
      <c r="K71" s="597"/>
      <c r="L71" s="597"/>
      <c r="M71" s="597"/>
      <c r="N71" s="714"/>
      <c r="O71" s="709"/>
      <c r="P71" s="709"/>
      <c r="Q71" s="709"/>
      <c r="R71" s="709"/>
      <c r="S71" s="709"/>
      <c r="T71" s="709"/>
      <c r="U71" s="500"/>
      <c r="V71" s="709"/>
      <c r="W71" s="709"/>
      <c r="X71" s="709"/>
      <c r="Y71" s="709"/>
      <c r="Z71" s="709"/>
      <c r="AA71" s="709"/>
      <c r="AB71" s="709"/>
      <c r="AC71" s="678"/>
      <c r="AD71" s="709"/>
      <c r="AE71" s="678"/>
      <c r="AF71" s="678"/>
      <c r="AG71" s="678"/>
    </row>
    <row r="72" spans="1:33" s="676" customFormat="1" ht="28.5" customHeight="1">
      <c r="A72" s="530"/>
      <c r="B72" s="2420" t="s">
        <v>1014</v>
      </c>
      <c r="C72" s="2420"/>
      <c r="D72" s="2420"/>
      <c r="E72" s="2420"/>
      <c r="F72" s="2420"/>
      <c r="G72" s="2420"/>
      <c r="H72" s="2420"/>
      <c r="I72" s="2420"/>
      <c r="J72" s="2420"/>
      <c r="K72" s="2420"/>
      <c r="L72" s="2420"/>
      <c r="M72" s="2420"/>
      <c r="N72" s="714"/>
      <c r="O72" s="1406"/>
      <c r="P72" s="1406"/>
      <c r="Q72" s="1406"/>
      <c r="R72" s="1406"/>
      <c r="S72" s="1406"/>
      <c r="T72" s="1406"/>
      <c r="U72" s="925"/>
      <c r="V72" s="1406"/>
      <c r="W72" s="1406"/>
      <c r="X72" s="1406"/>
      <c r="Y72" s="1406"/>
      <c r="Z72" s="709"/>
      <c r="AA72" s="709"/>
      <c r="AB72" s="709"/>
      <c r="AC72" s="678"/>
      <c r="AD72" s="709"/>
      <c r="AE72" s="678"/>
      <c r="AF72" s="678"/>
      <c r="AG72" s="678"/>
    </row>
    <row r="73" spans="1:33" s="676" customFormat="1" ht="21.75" customHeight="1">
      <c r="A73" s="700"/>
      <c r="B73" s="302" t="s">
        <v>1009</v>
      </c>
      <c r="C73" s="699"/>
      <c r="D73" s="582"/>
      <c r="E73" s="699"/>
      <c r="F73" s="699"/>
      <c r="G73" s="678"/>
      <c r="H73" s="678"/>
      <c r="I73" s="678"/>
      <c r="J73" s="709"/>
      <c r="K73" s="709"/>
      <c r="L73" s="678"/>
      <c r="M73" s="678"/>
      <c r="N73" s="849"/>
      <c r="O73" s="696"/>
      <c r="P73" s="696"/>
      <c r="Q73" s="696"/>
      <c r="R73" s="696"/>
      <c r="S73" s="696"/>
      <c r="T73" s="696"/>
      <c r="U73" s="949"/>
      <c r="V73" s="696"/>
      <c r="W73" s="696"/>
      <c r="X73" s="696"/>
      <c r="Y73" s="696"/>
      <c r="Z73" s="696"/>
      <c r="AA73" s="709"/>
      <c r="AB73" s="709"/>
    </row>
    <row r="74" spans="1:33" s="676" customFormat="1" ht="15" customHeight="1">
      <c r="A74" s="702"/>
      <c r="B74" s="2173" t="s">
        <v>6</v>
      </c>
      <c r="C74" s="2411" t="s">
        <v>898</v>
      </c>
      <c r="D74" s="2412"/>
      <c r="E74" s="2412"/>
      <c r="F74" s="2412"/>
      <c r="G74" s="2413"/>
      <c r="H74" s="2411" t="s">
        <v>901</v>
      </c>
      <c r="I74" s="2412"/>
      <c r="J74" s="2412"/>
      <c r="K74" s="2412"/>
      <c r="L74" s="2413"/>
      <c r="M74" s="678"/>
      <c r="N74" s="759"/>
      <c r="O74" s="695"/>
      <c r="P74" s="695"/>
      <c r="Q74" s="695"/>
      <c r="R74" s="695"/>
      <c r="S74" s="695"/>
      <c r="T74" s="695"/>
      <c r="U74" s="950"/>
      <c r="V74" s="695"/>
      <c r="W74" s="695"/>
      <c r="X74" s="695"/>
      <c r="Y74" s="695"/>
      <c r="Z74" s="695"/>
      <c r="AA74" s="709"/>
      <c r="AB74" s="709"/>
    </row>
    <row r="75" spans="1:33" s="676" customFormat="1" ht="15" customHeight="1">
      <c r="A75" s="702"/>
      <c r="B75" s="2177"/>
      <c r="C75" s="590">
        <v>1</v>
      </c>
      <c r="D75" s="590">
        <v>2</v>
      </c>
      <c r="E75" s="590">
        <v>3</v>
      </c>
      <c r="F75" s="590">
        <v>4</v>
      </c>
      <c r="G75" s="590">
        <v>5</v>
      </c>
      <c r="H75" s="776" t="s">
        <v>88</v>
      </c>
      <c r="I75" s="776" t="s">
        <v>336</v>
      </c>
      <c r="J75" s="776" t="s">
        <v>337</v>
      </c>
      <c r="K75" s="776" t="s">
        <v>356</v>
      </c>
      <c r="L75" s="776" t="s">
        <v>357</v>
      </c>
      <c r="M75" s="678"/>
      <c r="N75" s="759"/>
      <c r="O75" s="1399"/>
      <c r="P75" s="1399"/>
      <c r="Q75" s="1399"/>
      <c r="R75" s="1399"/>
      <c r="S75" s="1399"/>
      <c r="T75" s="1399"/>
      <c r="U75" s="950"/>
      <c r="V75" s="1399"/>
      <c r="W75" s="1399"/>
      <c r="X75" s="1399"/>
      <c r="Y75" s="1399"/>
      <c r="Z75" s="1399"/>
      <c r="AA75" s="709"/>
      <c r="AB75" s="709"/>
    </row>
    <row r="76" spans="1:33" s="676" customFormat="1" ht="15" customHeight="1">
      <c r="A76" s="702"/>
      <c r="B76" s="2174"/>
      <c r="C76" s="1336" t="s">
        <v>538</v>
      </c>
      <c r="D76" s="1336" t="s">
        <v>554</v>
      </c>
      <c r="E76" s="1440" t="s">
        <v>555</v>
      </c>
      <c r="F76" s="1336" t="s">
        <v>556</v>
      </c>
      <c r="G76" s="1336" t="s">
        <v>557</v>
      </c>
      <c r="H76" s="853" t="s">
        <v>145</v>
      </c>
      <c r="I76" s="853" t="s">
        <v>145</v>
      </c>
      <c r="J76" s="853" t="s">
        <v>145</v>
      </c>
      <c r="K76" s="853" t="s">
        <v>145</v>
      </c>
      <c r="L76" s="853" t="s">
        <v>145</v>
      </c>
      <c r="M76" s="678"/>
      <c r="N76" s="849"/>
      <c r="O76" s="1399"/>
      <c r="P76" s="1399"/>
      <c r="Q76" s="1399"/>
      <c r="R76" s="1399"/>
      <c r="S76" s="1399"/>
      <c r="T76" s="1399"/>
      <c r="U76" s="950"/>
      <c r="V76" s="1399"/>
      <c r="W76" s="1399"/>
      <c r="X76" s="1399"/>
      <c r="Y76" s="1399"/>
      <c r="Z76" s="1399"/>
      <c r="AA76" s="709"/>
      <c r="AB76" s="709"/>
    </row>
    <row r="77" spans="1:33" s="676" customFormat="1" ht="15" customHeight="1">
      <c r="A77" s="702"/>
      <c r="B77" s="721" t="str">
        <f>IF('Bendras vertinimas'!$B$20="","",'Bendras vertinimas'!$B$20)</f>
        <v>Tiekėjas 1</v>
      </c>
      <c r="C77" s="224"/>
      <c r="D77" s="224"/>
      <c r="E77" s="224"/>
      <c r="F77" s="224"/>
      <c r="G77" s="224"/>
      <c r="H77" s="722" t="str">
        <f>IF(C77&lt;=C$68,"",IF(C77&gt;C$70,C$70,C77))</f>
        <v/>
      </c>
      <c r="I77" s="722" t="str">
        <f>IF(D77&lt;=D$68,"",IF(D77&gt;D$70,D$70,D77))</f>
        <v/>
      </c>
      <c r="J77" s="722" t="str">
        <f>IF(E77&lt;=E$68,"",IF(E77&gt;E$70,E$70,E77))</f>
        <v/>
      </c>
      <c r="K77" s="722" t="str">
        <f>IF(F77&lt;=F$68,"",IF(F77&gt;F$70,F$70,F77))</f>
        <v/>
      </c>
      <c r="L77" s="722" t="str">
        <f>IF(G77&lt;=G$68,"",IF(G77&gt;G$70,G$70,G77))</f>
        <v/>
      </c>
      <c r="M77" s="678"/>
      <c r="N77" s="849"/>
      <c r="O77" s="1399"/>
      <c r="P77" s="1399"/>
      <c r="Q77" s="1399"/>
      <c r="R77" s="1399"/>
      <c r="S77" s="1399"/>
      <c r="T77" s="1399"/>
      <c r="U77" s="452">
        <f t="shared" ref="U77:U96" si="1">IF(C77="",0,IF(OR(C77&lt;C$68),1,0))</f>
        <v>0</v>
      </c>
      <c r="V77" s="452">
        <f t="shared" ref="V77:V96" si="2">IF(D77="",0,IF(OR(D77&lt;D$68),1,0))</f>
        <v>0</v>
      </c>
      <c r="W77" s="452">
        <f t="shared" ref="W77:W96" si="3">IF(E77="",0,IF(OR(E77&lt;E$68),1,0))</f>
        <v>0</v>
      </c>
      <c r="X77" s="452">
        <f t="shared" ref="X77:X96" si="4">IF(F77="",0,IF(OR(F77&lt;F$68),1,0))</f>
        <v>0</v>
      </c>
      <c r="Y77" s="452">
        <f t="shared" ref="Y77:Y96" si="5">IF(G77="",0,IF(OR(G77&lt;G$68),1,0))</f>
        <v>0</v>
      </c>
      <c r="Z77" s="1399"/>
      <c r="AA77" s="709"/>
    </row>
    <row r="78" spans="1:33" s="676" customFormat="1" ht="15" customHeight="1">
      <c r="A78" s="702"/>
      <c r="B78" s="721" t="str">
        <f>IF('Bendras vertinimas'!$B$21="","",'Bendras vertinimas'!$B$21)</f>
        <v>Tiekėjas 2</v>
      </c>
      <c r="C78" s="224"/>
      <c r="D78" s="224"/>
      <c r="E78" s="224"/>
      <c r="F78" s="224"/>
      <c r="G78" s="224"/>
      <c r="H78" s="722" t="str">
        <f t="shared" ref="H78:L96" si="6">IF(C78&lt;=C$68,"",IF(C78&gt;C$70,C$70,C78))</f>
        <v/>
      </c>
      <c r="I78" s="722" t="str">
        <f t="shared" si="6"/>
        <v/>
      </c>
      <c r="J78" s="722" t="str">
        <f t="shared" si="6"/>
        <v/>
      </c>
      <c r="K78" s="722" t="str">
        <f t="shared" si="6"/>
        <v/>
      </c>
      <c r="L78" s="722" t="str">
        <f t="shared" si="6"/>
        <v/>
      </c>
      <c r="M78" s="678"/>
      <c r="N78" s="759"/>
      <c r="O78" s="695"/>
      <c r="P78" s="695"/>
      <c r="Q78" s="695"/>
      <c r="R78" s="695"/>
      <c r="S78" s="695"/>
      <c r="T78" s="695"/>
      <c r="U78" s="452">
        <f t="shared" si="1"/>
        <v>0</v>
      </c>
      <c r="V78" s="452">
        <f t="shared" si="2"/>
        <v>0</v>
      </c>
      <c r="W78" s="452">
        <f t="shared" si="3"/>
        <v>0</v>
      </c>
      <c r="X78" s="452">
        <f t="shared" si="4"/>
        <v>0</v>
      </c>
      <c r="Y78" s="452">
        <f t="shared" si="5"/>
        <v>0</v>
      </c>
      <c r="Z78" s="695"/>
      <c r="AA78" s="709"/>
    </row>
    <row r="79" spans="1:33" s="676" customFormat="1" ht="15" customHeight="1">
      <c r="A79" s="702"/>
      <c r="B79" s="721" t="str">
        <f>IF('Bendras vertinimas'!$B$22="","",'Bendras vertinimas'!$B$22)</f>
        <v>Tiekėjas 3</v>
      </c>
      <c r="C79" s="224"/>
      <c r="D79" s="224"/>
      <c r="E79" s="224"/>
      <c r="F79" s="224"/>
      <c r="G79" s="224"/>
      <c r="H79" s="722" t="str">
        <f t="shared" si="6"/>
        <v/>
      </c>
      <c r="I79" s="722" t="str">
        <f t="shared" si="6"/>
        <v/>
      </c>
      <c r="J79" s="722" t="str">
        <f t="shared" si="6"/>
        <v/>
      </c>
      <c r="K79" s="722" t="str">
        <f t="shared" si="6"/>
        <v/>
      </c>
      <c r="L79" s="722" t="str">
        <f t="shared" si="6"/>
        <v/>
      </c>
      <c r="M79" s="678"/>
      <c r="N79" s="849"/>
      <c r="O79" s="1399"/>
      <c r="P79" s="1399"/>
      <c r="Q79" s="1399"/>
      <c r="R79" s="1399"/>
      <c r="S79" s="1399"/>
      <c r="T79" s="1399"/>
      <c r="U79" s="452">
        <f t="shared" si="1"/>
        <v>0</v>
      </c>
      <c r="V79" s="452">
        <f t="shared" si="2"/>
        <v>0</v>
      </c>
      <c r="W79" s="452">
        <f t="shared" si="3"/>
        <v>0</v>
      </c>
      <c r="X79" s="452">
        <f t="shared" si="4"/>
        <v>0</v>
      </c>
      <c r="Y79" s="452">
        <f t="shared" si="5"/>
        <v>0</v>
      </c>
      <c r="Z79" s="1399"/>
      <c r="AA79" s="709"/>
    </row>
    <row r="80" spans="1:33" s="676" customFormat="1" ht="15" customHeight="1">
      <c r="A80" s="702"/>
      <c r="B80" s="721" t="str">
        <f>IF('Bendras vertinimas'!$B$23="","",'Bendras vertinimas'!$B$23)</f>
        <v>Tiekėjas 4</v>
      </c>
      <c r="C80" s="224"/>
      <c r="D80" s="224"/>
      <c r="E80" s="224"/>
      <c r="F80" s="224"/>
      <c r="G80" s="224"/>
      <c r="H80" s="722" t="str">
        <f t="shared" si="6"/>
        <v/>
      </c>
      <c r="I80" s="722" t="str">
        <f t="shared" si="6"/>
        <v/>
      </c>
      <c r="J80" s="722" t="str">
        <f t="shared" si="6"/>
        <v/>
      </c>
      <c r="K80" s="722" t="str">
        <f t="shared" si="6"/>
        <v/>
      </c>
      <c r="L80" s="722" t="str">
        <f t="shared" si="6"/>
        <v/>
      </c>
      <c r="M80" s="678"/>
      <c r="N80" s="849"/>
      <c r="O80" s="1399"/>
      <c r="P80" s="1399"/>
      <c r="Q80" s="1399"/>
      <c r="R80" s="1399"/>
      <c r="S80" s="1399"/>
      <c r="T80" s="1399"/>
      <c r="U80" s="452">
        <f t="shared" si="1"/>
        <v>0</v>
      </c>
      <c r="V80" s="452">
        <f t="shared" si="2"/>
        <v>0</v>
      </c>
      <c r="W80" s="452">
        <f t="shared" si="3"/>
        <v>0</v>
      </c>
      <c r="X80" s="452">
        <f t="shared" si="4"/>
        <v>0</v>
      </c>
      <c r="Y80" s="452">
        <f t="shared" si="5"/>
        <v>0</v>
      </c>
      <c r="Z80" s="1399"/>
      <c r="AA80" s="709"/>
    </row>
    <row r="81" spans="1:27" s="676" customFormat="1" ht="15" customHeight="1">
      <c r="A81" s="702"/>
      <c r="B81" s="721" t="str">
        <f>IF('Bendras vertinimas'!$B$24="","",'Bendras vertinimas'!$B$24)</f>
        <v>Tiekėjas 5</v>
      </c>
      <c r="C81" s="224"/>
      <c r="D81" s="224"/>
      <c r="E81" s="224"/>
      <c r="F81" s="224"/>
      <c r="G81" s="224"/>
      <c r="H81" s="722" t="str">
        <f t="shared" si="6"/>
        <v/>
      </c>
      <c r="I81" s="722" t="str">
        <f t="shared" si="6"/>
        <v/>
      </c>
      <c r="J81" s="722" t="str">
        <f t="shared" si="6"/>
        <v/>
      </c>
      <c r="K81" s="722" t="str">
        <f t="shared" si="6"/>
        <v/>
      </c>
      <c r="L81" s="722" t="str">
        <f t="shared" si="6"/>
        <v/>
      </c>
      <c r="M81" s="678"/>
      <c r="N81" s="849"/>
      <c r="O81" s="1399"/>
      <c r="P81" s="1399"/>
      <c r="Q81" s="1399"/>
      <c r="R81" s="1399"/>
      <c r="S81" s="1399"/>
      <c r="T81" s="1399"/>
      <c r="U81" s="452">
        <f t="shared" si="1"/>
        <v>0</v>
      </c>
      <c r="V81" s="452">
        <f t="shared" si="2"/>
        <v>0</v>
      </c>
      <c r="W81" s="452">
        <f t="shared" si="3"/>
        <v>0</v>
      </c>
      <c r="X81" s="452">
        <f t="shared" si="4"/>
        <v>0</v>
      </c>
      <c r="Y81" s="452">
        <f t="shared" si="5"/>
        <v>0</v>
      </c>
      <c r="Z81" s="1399"/>
      <c r="AA81" s="709"/>
    </row>
    <row r="82" spans="1:27" s="676" customFormat="1" ht="15" customHeight="1">
      <c r="A82" s="702"/>
      <c r="B82" s="721" t="str">
        <f>IF('Bendras vertinimas'!$B$25="","",'Bendras vertinimas'!$B$25)</f>
        <v>Tiekėjas 6</v>
      </c>
      <c r="C82" s="224"/>
      <c r="D82" s="224"/>
      <c r="E82" s="224"/>
      <c r="F82" s="224"/>
      <c r="G82" s="224"/>
      <c r="H82" s="722" t="str">
        <f t="shared" si="6"/>
        <v/>
      </c>
      <c r="I82" s="722" t="str">
        <f t="shared" si="6"/>
        <v/>
      </c>
      <c r="J82" s="722" t="str">
        <f t="shared" si="6"/>
        <v/>
      </c>
      <c r="K82" s="722" t="str">
        <f t="shared" si="6"/>
        <v/>
      </c>
      <c r="L82" s="722" t="str">
        <f t="shared" si="6"/>
        <v/>
      </c>
      <c r="M82" s="678"/>
      <c r="N82" s="849"/>
      <c r="O82" s="1399"/>
      <c r="P82" s="1399"/>
      <c r="Q82" s="1399"/>
      <c r="R82" s="1399"/>
      <c r="S82" s="1399"/>
      <c r="T82" s="1399"/>
      <c r="U82" s="452">
        <f t="shared" si="1"/>
        <v>0</v>
      </c>
      <c r="V82" s="452">
        <f t="shared" si="2"/>
        <v>0</v>
      </c>
      <c r="W82" s="452">
        <f t="shared" si="3"/>
        <v>0</v>
      </c>
      <c r="X82" s="452">
        <f t="shared" si="4"/>
        <v>0</v>
      </c>
      <c r="Y82" s="452">
        <f t="shared" si="5"/>
        <v>0</v>
      </c>
      <c r="Z82" s="1399"/>
      <c r="AA82" s="709"/>
    </row>
    <row r="83" spans="1:27" s="676" customFormat="1" ht="15" customHeight="1">
      <c r="A83" s="702"/>
      <c r="B83" s="721" t="str">
        <f>IF('Bendras vertinimas'!$B$26="","",'Bendras vertinimas'!$B$26)</f>
        <v>Tiekėjas 7</v>
      </c>
      <c r="C83" s="224"/>
      <c r="D83" s="224"/>
      <c r="E83" s="224"/>
      <c r="F83" s="224"/>
      <c r="G83" s="224"/>
      <c r="H83" s="722" t="str">
        <f t="shared" si="6"/>
        <v/>
      </c>
      <c r="I83" s="722" t="str">
        <f t="shared" si="6"/>
        <v/>
      </c>
      <c r="J83" s="722" t="str">
        <f t="shared" si="6"/>
        <v/>
      </c>
      <c r="K83" s="722" t="str">
        <f t="shared" si="6"/>
        <v/>
      </c>
      <c r="L83" s="722" t="str">
        <f t="shared" si="6"/>
        <v/>
      </c>
      <c r="M83" s="678"/>
      <c r="N83" s="759"/>
      <c r="O83" s="695"/>
      <c r="P83" s="695"/>
      <c r="Q83" s="695"/>
      <c r="R83" s="695"/>
      <c r="S83" s="695"/>
      <c r="T83" s="695"/>
      <c r="U83" s="452">
        <f t="shared" si="1"/>
        <v>0</v>
      </c>
      <c r="V83" s="452">
        <f t="shared" si="2"/>
        <v>0</v>
      </c>
      <c r="W83" s="452">
        <f t="shared" si="3"/>
        <v>0</v>
      </c>
      <c r="X83" s="452">
        <f t="shared" si="4"/>
        <v>0</v>
      </c>
      <c r="Y83" s="452">
        <f t="shared" si="5"/>
        <v>0</v>
      </c>
      <c r="Z83" s="695"/>
      <c r="AA83" s="709"/>
    </row>
    <row r="84" spans="1:27" s="676" customFormat="1" ht="15" customHeight="1">
      <c r="A84" s="702"/>
      <c r="B84" s="721" t="str">
        <f>IF('Bendras vertinimas'!$B$27="","",'Bendras vertinimas'!$B$27)</f>
        <v>Tiekėjas 8</v>
      </c>
      <c r="C84" s="224"/>
      <c r="D84" s="224"/>
      <c r="E84" s="224"/>
      <c r="F84" s="224"/>
      <c r="G84" s="224"/>
      <c r="H84" s="722" t="str">
        <f t="shared" si="6"/>
        <v/>
      </c>
      <c r="I84" s="722" t="str">
        <f t="shared" si="6"/>
        <v/>
      </c>
      <c r="J84" s="722" t="str">
        <f t="shared" si="6"/>
        <v/>
      </c>
      <c r="K84" s="722" t="str">
        <f t="shared" si="6"/>
        <v/>
      </c>
      <c r="L84" s="722" t="str">
        <f t="shared" si="6"/>
        <v/>
      </c>
      <c r="M84" s="678"/>
      <c r="N84" s="849"/>
      <c r="O84" s="1399"/>
      <c r="P84" s="1399"/>
      <c r="Q84" s="1399"/>
      <c r="R84" s="1399"/>
      <c r="S84" s="1399"/>
      <c r="T84" s="1399"/>
      <c r="U84" s="452">
        <f t="shared" si="1"/>
        <v>0</v>
      </c>
      <c r="V84" s="452">
        <f t="shared" si="2"/>
        <v>0</v>
      </c>
      <c r="W84" s="452">
        <f t="shared" si="3"/>
        <v>0</v>
      </c>
      <c r="X84" s="452">
        <f t="shared" si="4"/>
        <v>0</v>
      </c>
      <c r="Y84" s="452">
        <f t="shared" si="5"/>
        <v>0</v>
      </c>
      <c r="Z84" s="1399"/>
      <c r="AA84" s="709"/>
    </row>
    <row r="85" spans="1:27" s="676" customFormat="1" ht="15" customHeight="1">
      <c r="A85" s="702"/>
      <c r="B85" s="721" t="str">
        <f>IF('Bendras vertinimas'!$B$28="","",'Bendras vertinimas'!$B$28)</f>
        <v>Tiekėjas 9</v>
      </c>
      <c r="C85" s="224"/>
      <c r="D85" s="224"/>
      <c r="E85" s="224"/>
      <c r="F85" s="224"/>
      <c r="G85" s="224"/>
      <c r="H85" s="722" t="str">
        <f t="shared" si="6"/>
        <v/>
      </c>
      <c r="I85" s="722" t="str">
        <f t="shared" si="6"/>
        <v/>
      </c>
      <c r="J85" s="722" t="str">
        <f t="shared" si="6"/>
        <v/>
      </c>
      <c r="K85" s="722" t="str">
        <f t="shared" si="6"/>
        <v/>
      </c>
      <c r="L85" s="722" t="str">
        <f t="shared" si="6"/>
        <v/>
      </c>
      <c r="M85" s="678"/>
      <c r="N85" s="849"/>
      <c r="O85" s="1399"/>
      <c r="P85" s="1399"/>
      <c r="Q85" s="1399"/>
      <c r="R85" s="1399"/>
      <c r="S85" s="1399"/>
      <c r="T85" s="1399"/>
      <c r="U85" s="452">
        <f t="shared" si="1"/>
        <v>0</v>
      </c>
      <c r="V85" s="452">
        <f t="shared" si="2"/>
        <v>0</v>
      </c>
      <c r="W85" s="452">
        <f t="shared" si="3"/>
        <v>0</v>
      </c>
      <c r="X85" s="452">
        <f t="shared" si="4"/>
        <v>0</v>
      </c>
      <c r="Y85" s="452">
        <f t="shared" si="5"/>
        <v>0</v>
      </c>
      <c r="Z85" s="1399"/>
      <c r="AA85" s="709"/>
    </row>
    <row r="86" spans="1:27" s="676" customFormat="1" ht="15" customHeight="1">
      <c r="A86" s="702"/>
      <c r="B86" s="721" t="str">
        <f>IF('Bendras vertinimas'!$B$29="","",'Bendras vertinimas'!$B$29)</f>
        <v>Tiekėjas 10</v>
      </c>
      <c r="C86" s="224"/>
      <c r="D86" s="224"/>
      <c r="E86" s="224"/>
      <c r="F86" s="224"/>
      <c r="G86" s="224"/>
      <c r="H86" s="722" t="str">
        <f t="shared" si="6"/>
        <v/>
      </c>
      <c r="I86" s="722" t="str">
        <f t="shared" si="6"/>
        <v/>
      </c>
      <c r="J86" s="722" t="str">
        <f t="shared" si="6"/>
        <v/>
      </c>
      <c r="K86" s="722" t="str">
        <f t="shared" si="6"/>
        <v/>
      </c>
      <c r="L86" s="722" t="str">
        <f t="shared" si="6"/>
        <v/>
      </c>
      <c r="M86" s="678"/>
      <c r="N86" s="849"/>
      <c r="O86" s="1399"/>
      <c r="P86" s="1399"/>
      <c r="Q86" s="1399"/>
      <c r="R86" s="1399"/>
      <c r="S86" s="1399"/>
      <c r="T86" s="1399"/>
      <c r="U86" s="452">
        <f t="shared" si="1"/>
        <v>0</v>
      </c>
      <c r="V86" s="452">
        <f t="shared" si="2"/>
        <v>0</v>
      </c>
      <c r="W86" s="452">
        <f t="shared" si="3"/>
        <v>0</v>
      </c>
      <c r="X86" s="452">
        <f t="shared" si="4"/>
        <v>0</v>
      </c>
      <c r="Y86" s="452">
        <f t="shared" si="5"/>
        <v>0</v>
      </c>
      <c r="Z86" s="1399"/>
      <c r="AA86" s="709"/>
    </row>
    <row r="87" spans="1:27" s="676" customFormat="1" ht="15" customHeight="1">
      <c r="A87" s="702"/>
      <c r="B87" s="721" t="str">
        <f>IF('Bendras vertinimas'!$B$30="","",'Bendras vertinimas'!$B$30)</f>
        <v>Tiekėjas 11</v>
      </c>
      <c r="C87" s="224"/>
      <c r="D87" s="224"/>
      <c r="E87" s="224"/>
      <c r="F87" s="224"/>
      <c r="G87" s="224"/>
      <c r="H87" s="722" t="str">
        <f t="shared" si="6"/>
        <v/>
      </c>
      <c r="I87" s="722" t="str">
        <f t="shared" si="6"/>
        <v/>
      </c>
      <c r="J87" s="722" t="str">
        <f t="shared" si="6"/>
        <v/>
      </c>
      <c r="K87" s="722" t="str">
        <f t="shared" si="6"/>
        <v/>
      </c>
      <c r="L87" s="722" t="str">
        <f t="shared" si="6"/>
        <v/>
      </c>
      <c r="M87" s="678"/>
      <c r="N87" s="849"/>
      <c r="O87" s="1399"/>
      <c r="P87" s="1399"/>
      <c r="Q87" s="1399"/>
      <c r="R87" s="1399"/>
      <c r="S87" s="1399"/>
      <c r="T87" s="1399"/>
      <c r="U87" s="452">
        <f t="shared" si="1"/>
        <v>0</v>
      </c>
      <c r="V87" s="452">
        <f t="shared" si="2"/>
        <v>0</v>
      </c>
      <c r="W87" s="452">
        <f t="shared" si="3"/>
        <v>0</v>
      </c>
      <c r="X87" s="452">
        <f t="shared" si="4"/>
        <v>0</v>
      </c>
      <c r="Y87" s="452">
        <f t="shared" si="5"/>
        <v>0</v>
      </c>
      <c r="Z87" s="1399"/>
      <c r="AA87" s="709"/>
    </row>
    <row r="88" spans="1:27" s="676" customFormat="1" ht="15" customHeight="1">
      <c r="A88" s="702"/>
      <c r="B88" s="721" t="str">
        <f>IF('Bendras vertinimas'!$B$31="","",'Bendras vertinimas'!$B$31)</f>
        <v>Tiekėjas 12</v>
      </c>
      <c r="C88" s="224"/>
      <c r="D88" s="224"/>
      <c r="E88" s="224"/>
      <c r="F88" s="224"/>
      <c r="G88" s="224"/>
      <c r="H88" s="722" t="str">
        <f t="shared" si="6"/>
        <v/>
      </c>
      <c r="I88" s="722" t="str">
        <f t="shared" si="6"/>
        <v/>
      </c>
      <c r="J88" s="722" t="str">
        <f t="shared" si="6"/>
        <v/>
      </c>
      <c r="K88" s="722" t="str">
        <f t="shared" si="6"/>
        <v/>
      </c>
      <c r="L88" s="722" t="str">
        <f t="shared" si="6"/>
        <v/>
      </c>
      <c r="M88" s="678"/>
      <c r="N88" s="849"/>
      <c r="O88" s="1399"/>
      <c r="P88" s="1399"/>
      <c r="Q88" s="1399"/>
      <c r="R88" s="1399"/>
      <c r="S88" s="1399"/>
      <c r="T88" s="1399"/>
      <c r="U88" s="452">
        <f t="shared" si="1"/>
        <v>0</v>
      </c>
      <c r="V88" s="452">
        <f t="shared" si="2"/>
        <v>0</v>
      </c>
      <c r="W88" s="452">
        <f t="shared" si="3"/>
        <v>0</v>
      </c>
      <c r="X88" s="452">
        <f t="shared" si="4"/>
        <v>0</v>
      </c>
      <c r="Y88" s="452">
        <f t="shared" si="5"/>
        <v>0</v>
      </c>
      <c r="Z88" s="1399"/>
      <c r="AA88" s="709"/>
    </row>
    <row r="89" spans="1:27" s="676" customFormat="1" ht="15" customHeight="1">
      <c r="A89" s="702"/>
      <c r="B89" s="721" t="str">
        <f>IF('Bendras vertinimas'!$B$32="","",'Bendras vertinimas'!$B$32)</f>
        <v>Tiekėjas 13</v>
      </c>
      <c r="C89" s="224"/>
      <c r="D89" s="224"/>
      <c r="E89" s="224"/>
      <c r="F89" s="224"/>
      <c r="G89" s="224"/>
      <c r="H89" s="722" t="str">
        <f t="shared" si="6"/>
        <v/>
      </c>
      <c r="I89" s="722" t="str">
        <f t="shared" si="6"/>
        <v/>
      </c>
      <c r="J89" s="722" t="str">
        <f t="shared" si="6"/>
        <v/>
      </c>
      <c r="K89" s="722" t="str">
        <f t="shared" si="6"/>
        <v/>
      </c>
      <c r="L89" s="722" t="str">
        <f t="shared" si="6"/>
        <v/>
      </c>
      <c r="M89" s="678"/>
      <c r="N89" s="849"/>
      <c r="O89" s="1399"/>
      <c r="P89" s="1399"/>
      <c r="Q89" s="1399"/>
      <c r="R89" s="1399"/>
      <c r="S89" s="1399"/>
      <c r="T89" s="1399"/>
      <c r="U89" s="452">
        <f t="shared" si="1"/>
        <v>0</v>
      </c>
      <c r="V89" s="452">
        <f t="shared" si="2"/>
        <v>0</v>
      </c>
      <c r="W89" s="452">
        <f t="shared" si="3"/>
        <v>0</v>
      </c>
      <c r="X89" s="452">
        <f t="shared" si="4"/>
        <v>0</v>
      </c>
      <c r="Y89" s="452">
        <f t="shared" si="5"/>
        <v>0</v>
      </c>
      <c r="Z89" s="1399"/>
      <c r="AA89" s="709"/>
    </row>
    <row r="90" spans="1:27" s="676" customFormat="1" ht="15" customHeight="1">
      <c r="A90" s="702"/>
      <c r="B90" s="721" t="str">
        <f>IF('Bendras vertinimas'!$B$33="","",'Bendras vertinimas'!$B$33)</f>
        <v>Tiekėjas 14</v>
      </c>
      <c r="C90" s="224"/>
      <c r="D90" s="224"/>
      <c r="E90" s="224"/>
      <c r="F90" s="224"/>
      <c r="G90" s="224"/>
      <c r="H90" s="722" t="str">
        <f t="shared" si="6"/>
        <v/>
      </c>
      <c r="I90" s="722" t="str">
        <f t="shared" si="6"/>
        <v/>
      </c>
      <c r="J90" s="722" t="str">
        <f t="shared" si="6"/>
        <v/>
      </c>
      <c r="K90" s="722" t="str">
        <f t="shared" si="6"/>
        <v/>
      </c>
      <c r="L90" s="722" t="str">
        <f t="shared" si="6"/>
        <v/>
      </c>
      <c r="M90" s="678"/>
      <c r="N90" s="849"/>
      <c r="O90" s="1399"/>
      <c r="P90" s="1399"/>
      <c r="Q90" s="1399"/>
      <c r="R90" s="1399"/>
      <c r="S90" s="1399"/>
      <c r="T90" s="1399"/>
      <c r="U90" s="452">
        <f t="shared" si="1"/>
        <v>0</v>
      </c>
      <c r="V90" s="452">
        <f t="shared" si="2"/>
        <v>0</v>
      </c>
      <c r="W90" s="452">
        <f t="shared" si="3"/>
        <v>0</v>
      </c>
      <c r="X90" s="452">
        <f t="shared" si="4"/>
        <v>0</v>
      </c>
      <c r="Y90" s="452">
        <f t="shared" si="5"/>
        <v>0</v>
      </c>
      <c r="Z90" s="1399"/>
      <c r="AA90" s="709"/>
    </row>
    <row r="91" spans="1:27" s="676" customFormat="1" ht="15" customHeight="1">
      <c r="A91" s="702"/>
      <c r="B91" s="721" t="str">
        <f>IF('Bendras vertinimas'!$B$34="","",'Bendras vertinimas'!$B$34)</f>
        <v>Tiekėjas 15</v>
      </c>
      <c r="C91" s="224"/>
      <c r="D91" s="224"/>
      <c r="E91" s="224"/>
      <c r="F91" s="224"/>
      <c r="G91" s="224"/>
      <c r="H91" s="722" t="str">
        <f t="shared" si="6"/>
        <v/>
      </c>
      <c r="I91" s="722" t="str">
        <f t="shared" si="6"/>
        <v/>
      </c>
      <c r="J91" s="722" t="str">
        <f t="shared" si="6"/>
        <v/>
      </c>
      <c r="K91" s="722" t="str">
        <f t="shared" si="6"/>
        <v/>
      </c>
      <c r="L91" s="722" t="str">
        <f t="shared" si="6"/>
        <v/>
      </c>
      <c r="M91" s="678"/>
      <c r="N91" s="849"/>
      <c r="O91" s="1399"/>
      <c r="P91" s="1399"/>
      <c r="Q91" s="1399"/>
      <c r="R91" s="1399"/>
      <c r="S91" s="1399"/>
      <c r="T91" s="1399"/>
      <c r="U91" s="452">
        <f t="shared" si="1"/>
        <v>0</v>
      </c>
      <c r="V91" s="452">
        <f t="shared" si="2"/>
        <v>0</v>
      </c>
      <c r="W91" s="452">
        <f t="shared" si="3"/>
        <v>0</v>
      </c>
      <c r="X91" s="452">
        <f t="shared" si="4"/>
        <v>0</v>
      </c>
      <c r="Y91" s="452">
        <f t="shared" si="5"/>
        <v>0</v>
      </c>
      <c r="Z91" s="1399"/>
      <c r="AA91" s="709"/>
    </row>
    <row r="92" spans="1:27" s="676" customFormat="1" ht="15" customHeight="1">
      <c r="A92" s="702"/>
      <c r="B92" s="721" t="str">
        <f>IF('Bendras vertinimas'!$B$35="","",'Bendras vertinimas'!$B$35)</f>
        <v>Tiekėjas 16</v>
      </c>
      <c r="C92" s="224"/>
      <c r="D92" s="224"/>
      <c r="E92" s="224"/>
      <c r="F92" s="224"/>
      <c r="G92" s="224"/>
      <c r="H92" s="722" t="str">
        <f t="shared" si="6"/>
        <v/>
      </c>
      <c r="I92" s="722" t="str">
        <f t="shared" si="6"/>
        <v/>
      </c>
      <c r="J92" s="722" t="str">
        <f t="shared" si="6"/>
        <v/>
      </c>
      <c r="K92" s="722" t="str">
        <f t="shared" si="6"/>
        <v/>
      </c>
      <c r="L92" s="722" t="str">
        <f t="shared" si="6"/>
        <v/>
      </c>
      <c r="M92" s="678"/>
      <c r="N92" s="849"/>
      <c r="O92" s="1399"/>
      <c r="P92" s="1399"/>
      <c r="Q92" s="1399"/>
      <c r="R92" s="1399"/>
      <c r="S92" s="1399"/>
      <c r="T92" s="1399"/>
      <c r="U92" s="452">
        <f t="shared" si="1"/>
        <v>0</v>
      </c>
      <c r="V92" s="452">
        <f t="shared" si="2"/>
        <v>0</v>
      </c>
      <c r="W92" s="452">
        <f t="shared" si="3"/>
        <v>0</v>
      </c>
      <c r="X92" s="452">
        <f t="shared" si="4"/>
        <v>0</v>
      </c>
      <c r="Y92" s="452">
        <f t="shared" si="5"/>
        <v>0</v>
      </c>
      <c r="Z92" s="1399"/>
      <c r="AA92" s="709"/>
    </row>
    <row r="93" spans="1:27" s="676" customFormat="1" ht="15" customHeight="1">
      <c r="A93" s="702"/>
      <c r="B93" s="721" t="str">
        <f>IF('Bendras vertinimas'!$B$36="","",'Bendras vertinimas'!$B$36)</f>
        <v>Tiekėjas 17</v>
      </c>
      <c r="C93" s="224"/>
      <c r="D93" s="224"/>
      <c r="E93" s="224"/>
      <c r="F93" s="224"/>
      <c r="G93" s="224"/>
      <c r="H93" s="722" t="str">
        <f t="shared" si="6"/>
        <v/>
      </c>
      <c r="I93" s="722" t="str">
        <f t="shared" si="6"/>
        <v/>
      </c>
      <c r="J93" s="722" t="str">
        <f t="shared" si="6"/>
        <v/>
      </c>
      <c r="K93" s="722" t="str">
        <f t="shared" si="6"/>
        <v/>
      </c>
      <c r="L93" s="722" t="str">
        <f t="shared" si="6"/>
        <v/>
      </c>
      <c r="M93" s="678"/>
      <c r="N93" s="849"/>
      <c r="O93" s="1399"/>
      <c r="P93" s="1399"/>
      <c r="Q93" s="1399"/>
      <c r="R93" s="1399"/>
      <c r="S93" s="1399"/>
      <c r="T93" s="1399"/>
      <c r="U93" s="452">
        <f t="shared" si="1"/>
        <v>0</v>
      </c>
      <c r="V93" s="452">
        <f t="shared" si="2"/>
        <v>0</v>
      </c>
      <c r="W93" s="452">
        <f t="shared" si="3"/>
        <v>0</v>
      </c>
      <c r="X93" s="452">
        <f t="shared" si="4"/>
        <v>0</v>
      </c>
      <c r="Y93" s="452">
        <f t="shared" si="5"/>
        <v>0</v>
      </c>
      <c r="Z93" s="1399"/>
      <c r="AA93" s="709"/>
    </row>
    <row r="94" spans="1:27" s="676" customFormat="1" ht="15" customHeight="1">
      <c r="A94" s="702"/>
      <c r="B94" s="721" t="str">
        <f>IF('Bendras vertinimas'!$B$37="","",'Bendras vertinimas'!$B$37)</f>
        <v>Tiekėjas 18</v>
      </c>
      <c r="C94" s="224"/>
      <c r="D94" s="224"/>
      <c r="E94" s="224"/>
      <c r="F94" s="224"/>
      <c r="G94" s="224"/>
      <c r="H94" s="722" t="str">
        <f t="shared" si="6"/>
        <v/>
      </c>
      <c r="I94" s="722" t="str">
        <f t="shared" si="6"/>
        <v/>
      </c>
      <c r="J94" s="722" t="str">
        <f t="shared" si="6"/>
        <v/>
      </c>
      <c r="K94" s="722" t="str">
        <f t="shared" si="6"/>
        <v/>
      </c>
      <c r="L94" s="722" t="str">
        <f t="shared" si="6"/>
        <v/>
      </c>
      <c r="M94" s="678"/>
      <c r="N94" s="849"/>
      <c r="O94" s="1399"/>
      <c r="P94" s="1399"/>
      <c r="Q94" s="1399"/>
      <c r="R94" s="1399"/>
      <c r="S94" s="1399"/>
      <c r="T94" s="1399"/>
      <c r="U94" s="452">
        <f t="shared" si="1"/>
        <v>0</v>
      </c>
      <c r="V94" s="452">
        <f t="shared" si="2"/>
        <v>0</v>
      </c>
      <c r="W94" s="452">
        <f t="shared" si="3"/>
        <v>0</v>
      </c>
      <c r="X94" s="452">
        <f t="shared" si="4"/>
        <v>0</v>
      </c>
      <c r="Y94" s="452">
        <f t="shared" si="5"/>
        <v>0</v>
      </c>
      <c r="Z94" s="1399"/>
      <c r="AA94" s="709"/>
    </row>
    <row r="95" spans="1:27" s="676" customFormat="1" ht="15" customHeight="1">
      <c r="A95" s="702"/>
      <c r="B95" s="721" t="str">
        <f>IF('Bendras vertinimas'!$B$38="","",'Bendras vertinimas'!$B$38)</f>
        <v>Tiekėjas 19</v>
      </c>
      <c r="C95" s="224"/>
      <c r="D95" s="224"/>
      <c r="E95" s="224"/>
      <c r="F95" s="224"/>
      <c r="G95" s="224"/>
      <c r="H95" s="722" t="str">
        <f t="shared" si="6"/>
        <v/>
      </c>
      <c r="I95" s="722" t="str">
        <f t="shared" si="6"/>
        <v/>
      </c>
      <c r="J95" s="722" t="str">
        <f t="shared" si="6"/>
        <v/>
      </c>
      <c r="K95" s="722" t="str">
        <f t="shared" si="6"/>
        <v/>
      </c>
      <c r="L95" s="722" t="str">
        <f t="shared" si="6"/>
        <v/>
      </c>
      <c r="M95" s="678"/>
      <c r="N95" s="849"/>
      <c r="O95" s="1399"/>
      <c r="P95" s="1399"/>
      <c r="Q95" s="1399"/>
      <c r="R95" s="1399"/>
      <c r="S95" s="1399"/>
      <c r="T95" s="1399"/>
      <c r="U95" s="452">
        <f t="shared" si="1"/>
        <v>0</v>
      </c>
      <c r="V95" s="452">
        <f t="shared" si="2"/>
        <v>0</v>
      </c>
      <c r="W95" s="452">
        <f t="shared" si="3"/>
        <v>0</v>
      </c>
      <c r="X95" s="452">
        <f t="shared" si="4"/>
        <v>0</v>
      </c>
      <c r="Y95" s="452">
        <f t="shared" si="5"/>
        <v>0</v>
      </c>
      <c r="Z95" s="1399"/>
      <c r="AA95" s="709"/>
    </row>
    <row r="96" spans="1:27" s="676" customFormat="1" ht="15" customHeight="1">
      <c r="A96" s="702"/>
      <c r="B96" s="721" t="str">
        <f>IF('Bendras vertinimas'!$B$39="","",'Bendras vertinimas'!$B$39)</f>
        <v>Tiekėjas 20</v>
      </c>
      <c r="C96" s="224"/>
      <c r="D96" s="224"/>
      <c r="E96" s="224"/>
      <c r="F96" s="224"/>
      <c r="G96" s="224"/>
      <c r="H96" s="722" t="str">
        <f t="shared" si="6"/>
        <v/>
      </c>
      <c r="I96" s="722" t="str">
        <f t="shared" si="6"/>
        <v/>
      </c>
      <c r="J96" s="722" t="str">
        <f t="shared" si="6"/>
        <v/>
      </c>
      <c r="K96" s="722" t="str">
        <f t="shared" si="6"/>
        <v/>
      </c>
      <c r="L96" s="722" t="str">
        <f t="shared" si="6"/>
        <v/>
      </c>
      <c r="M96" s="678"/>
      <c r="N96" s="849"/>
      <c r="O96" s="1399"/>
      <c r="P96" s="1399"/>
      <c r="Q96" s="1399"/>
      <c r="R96" s="1399"/>
      <c r="S96" s="1399"/>
      <c r="T96" s="1399"/>
      <c r="U96" s="452">
        <f t="shared" si="1"/>
        <v>0</v>
      </c>
      <c r="V96" s="452">
        <f t="shared" si="2"/>
        <v>0</v>
      </c>
      <c r="W96" s="452">
        <f t="shared" si="3"/>
        <v>0</v>
      </c>
      <c r="X96" s="452">
        <f t="shared" si="4"/>
        <v>0</v>
      </c>
      <c r="Y96" s="452">
        <f t="shared" si="5"/>
        <v>0</v>
      </c>
      <c r="Z96" s="1399"/>
      <c r="AA96" s="709"/>
    </row>
    <row r="97" spans="1:1018" s="676" customFormat="1" ht="9.9499999999999993" customHeight="1">
      <c r="A97" s="702"/>
      <c r="B97" s="820"/>
      <c r="C97" s="709"/>
      <c r="D97" s="709"/>
      <c r="E97" s="709"/>
      <c r="F97" s="709"/>
      <c r="G97" s="709"/>
      <c r="H97" s="709"/>
      <c r="I97" s="709"/>
      <c r="J97" s="709"/>
      <c r="K97" s="709"/>
      <c r="L97" s="709"/>
      <c r="M97" s="709"/>
      <c r="N97" s="849"/>
      <c r="O97" s="1399"/>
      <c r="P97" s="1399"/>
      <c r="Q97" s="1399"/>
      <c r="R97" s="1399"/>
      <c r="S97" s="1399"/>
      <c r="T97" s="1399"/>
      <c r="U97" s="950"/>
      <c r="V97" s="1399"/>
      <c r="W97" s="1399"/>
      <c r="X97" s="1399"/>
      <c r="Y97" s="1399"/>
      <c r="Z97" s="1399"/>
      <c r="AA97" s="709"/>
      <c r="AB97" s="709"/>
    </row>
    <row r="98" spans="1:1018" s="676" customFormat="1" ht="15.75" customHeight="1">
      <c r="A98" s="530"/>
      <c r="B98" s="1401"/>
      <c r="C98" s="504" t="s">
        <v>85</v>
      </c>
      <c r="D98" s="504" t="s">
        <v>86</v>
      </c>
      <c r="E98" s="504" t="s">
        <v>355</v>
      </c>
      <c r="F98" s="504" t="s">
        <v>352</v>
      </c>
      <c r="G98" s="504" t="s">
        <v>353</v>
      </c>
      <c r="H98" s="719" t="s">
        <v>76</v>
      </c>
      <c r="I98" s="1401"/>
      <c r="J98" s="1401"/>
      <c r="K98" s="1401"/>
      <c r="L98" s="1401"/>
      <c r="M98" s="1401"/>
      <c r="N98" s="714"/>
      <c r="O98" s="709"/>
      <c r="P98" s="709"/>
      <c r="Q98" s="709"/>
      <c r="R98" s="709"/>
      <c r="S98" s="709"/>
      <c r="T98" s="709"/>
      <c r="U98" s="500"/>
      <c r="V98" s="709"/>
      <c r="W98" s="709"/>
      <c r="X98" s="709"/>
      <c r="Y98" s="709"/>
      <c r="Z98" s="709"/>
      <c r="AA98" s="709"/>
      <c r="AB98" s="709"/>
      <c r="AC98" s="678"/>
      <c r="AD98" s="709"/>
      <c r="AE98" s="678"/>
      <c r="AF98" s="678"/>
      <c r="AG98" s="678"/>
    </row>
    <row r="99" spans="1:1018" s="676" customFormat="1" ht="15.75" customHeight="1">
      <c r="A99" s="530"/>
      <c r="B99" s="1401"/>
      <c r="C99" s="854">
        <f>C142</f>
        <v>1</v>
      </c>
      <c r="D99" s="854">
        <f>D142</f>
        <v>1</v>
      </c>
      <c r="E99" s="854">
        <f>E142</f>
        <v>1</v>
      </c>
      <c r="F99" s="854">
        <f>F142</f>
        <v>1</v>
      </c>
      <c r="G99" s="854">
        <f>G142</f>
        <v>1</v>
      </c>
      <c r="H99" s="854">
        <f>'Kriterijų sąrašas'!AG33</f>
        <v>0</v>
      </c>
      <c r="I99" s="1401"/>
      <c r="J99" s="1401"/>
      <c r="K99" s="1401"/>
      <c r="L99" s="1401"/>
      <c r="M99" s="1401"/>
      <c r="N99" s="714"/>
      <c r="O99" s="709"/>
      <c r="P99" s="709"/>
      <c r="Q99" s="709"/>
      <c r="R99" s="709"/>
      <c r="S99" s="709"/>
      <c r="T99" s="709"/>
      <c r="U99" s="500"/>
      <c r="V99" s="709"/>
      <c r="W99" s="709"/>
      <c r="X99" s="709"/>
      <c r="Y99" s="709"/>
      <c r="Z99" s="709"/>
      <c r="AA99" s="709"/>
      <c r="AB99" s="709"/>
      <c r="AC99" s="678"/>
      <c r="AD99" s="709"/>
      <c r="AE99" s="678"/>
      <c r="AF99" s="678"/>
      <c r="AG99" s="678"/>
    </row>
    <row r="100" spans="1:1018" s="676" customFormat="1" ht="9.9499999999999993" hidden="1" customHeight="1">
      <c r="A100" s="530"/>
      <c r="B100" s="1401"/>
      <c r="C100" s="1401"/>
      <c r="D100" s="1401"/>
      <c r="E100" s="1401"/>
      <c r="F100" s="1401"/>
      <c r="G100" s="709"/>
      <c r="H100" s="709"/>
      <c r="I100" s="709"/>
      <c r="J100" s="709"/>
      <c r="K100" s="709"/>
      <c r="L100" s="709"/>
      <c r="M100" s="709"/>
      <c r="N100" s="714"/>
      <c r="O100" s="709"/>
      <c r="P100" s="709"/>
      <c r="Q100" s="709"/>
      <c r="R100" s="709"/>
      <c r="S100" s="709"/>
      <c r="T100" s="709"/>
      <c r="U100" s="500"/>
      <c r="V100" s="709"/>
      <c r="W100" s="709"/>
      <c r="X100" s="709"/>
      <c r="Y100" s="709"/>
      <c r="Z100" s="709"/>
      <c r="AA100" s="709"/>
      <c r="AB100" s="709"/>
      <c r="AC100" s="678"/>
      <c r="AD100" s="709"/>
      <c r="AE100" s="678"/>
      <c r="AF100" s="678"/>
      <c r="AG100" s="678"/>
    </row>
    <row r="101" spans="1:1018" s="676" customFormat="1" ht="15" customHeight="1">
      <c r="A101" s="702"/>
      <c r="B101" s="582"/>
      <c r="C101" s="699"/>
      <c r="D101" s="699"/>
      <c r="E101" s="678"/>
      <c r="F101" s="678"/>
      <c r="G101" s="678"/>
      <c r="H101" s="678"/>
      <c r="I101" s="678"/>
      <c r="J101" s="678"/>
      <c r="K101" s="678"/>
      <c r="L101" s="678"/>
      <c r="M101" s="678"/>
      <c r="N101" s="849"/>
      <c r="O101" s="1399"/>
      <c r="P101" s="1399"/>
      <c r="Q101" s="1399"/>
      <c r="R101" s="1399"/>
      <c r="S101" s="1399"/>
      <c r="T101" s="1399"/>
      <c r="U101" s="950"/>
      <c r="V101" s="1399"/>
      <c r="W101" s="1399"/>
      <c r="X101" s="1399"/>
      <c r="Y101" s="1399"/>
      <c r="Z101" s="1399"/>
      <c r="AA101" s="709"/>
      <c r="AB101" s="709"/>
    </row>
    <row r="102" spans="1:1018" s="676" customFormat="1">
      <c r="A102" s="856"/>
      <c r="B102" s="302" t="s">
        <v>309</v>
      </c>
      <c r="C102" s="678"/>
      <c r="D102" s="13"/>
      <c r="E102" s="13"/>
      <c r="F102" s="13"/>
      <c r="G102" s="13"/>
      <c r="H102" s="13"/>
      <c r="I102" s="13"/>
      <c r="J102" s="13"/>
      <c r="K102" s="13"/>
      <c r="L102" s="13"/>
      <c r="M102" s="709"/>
      <c r="N102" s="702"/>
      <c r="O102" s="1406"/>
      <c r="P102" s="1406"/>
      <c r="Q102" s="1406"/>
      <c r="R102" s="1406"/>
      <c r="S102" s="2466"/>
      <c r="T102" s="2466"/>
      <c r="U102" s="2466"/>
      <c r="V102" s="2466"/>
      <c r="W102" s="1406"/>
      <c r="X102" s="1406"/>
      <c r="Y102" s="1406"/>
      <c r="AA102" s="678"/>
      <c r="AB102" s="678"/>
    </row>
    <row r="103" spans="1:1018" s="826" customFormat="1" ht="15" customHeight="1">
      <c r="A103" s="857"/>
      <c r="B103" s="2173" t="s">
        <v>6</v>
      </c>
      <c r="C103" s="2416" t="s">
        <v>896</v>
      </c>
      <c r="D103" s="2417"/>
      <c r="E103" s="2417"/>
      <c r="F103" s="2417"/>
      <c r="G103" s="2417"/>
      <c r="H103" s="2418"/>
      <c r="I103" s="13"/>
      <c r="J103" s="858"/>
      <c r="K103" s="678"/>
      <c r="L103" s="678"/>
      <c r="M103" s="678"/>
      <c r="N103" s="702"/>
      <c r="O103" s="11"/>
      <c r="P103" s="11"/>
      <c r="Q103" s="11"/>
      <c r="R103" s="11"/>
      <c r="S103" s="18"/>
      <c r="T103" s="676"/>
      <c r="U103" s="481"/>
      <c r="AA103" s="858"/>
      <c r="AB103" s="858"/>
      <c r="AC103" s="11"/>
      <c r="AD103" s="709"/>
      <c r="AE103" s="709"/>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c r="XX103" s="11"/>
      <c r="XY103" s="11"/>
      <c r="XZ103" s="11"/>
      <c r="YA103" s="11"/>
      <c r="YB103" s="11"/>
      <c r="YC103" s="11"/>
      <c r="YD103" s="11"/>
      <c r="YE103" s="11"/>
      <c r="YF103" s="11"/>
      <c r="YG103" s="11"/>
      <c r="YH103" s="11"/>
      <c r="YI103" s="11"/>
      <c r="YJ103" s="11"/>
      <c r="YK103" s="11"/>
      <c r="YL103" s="11"/>
      <c r="YM103" s="11"/>
      <c r="YN103" s="11"/>
      <c r="YO103" s="11"/>
      <c r="YP103" s="11"/>
      <c r="YQ103" s="11"/>
      <c r="YR103" s="11"/>
      <c r="YS103" s="11"/>
      <c r="YT103" s="11"/>
      <c r="YU103" s="11"/>
      <c r="YV103" s="11"/>
      <c r="YW103" s="11"/>
      <c r="YX103" s="11"/>
      <c r="YY103" s="11"/>
      <c r="YZ103" s="11"/>
      <c r="ZA103" s="11"/>
      <c r="ZB103" s="11"/>
      <c r="ZC103" s="11"/>
      <c r="ZD103" s="11"/>
      <c r="ZE103" s="11"/>
      <c r="ZF103" s="11"/>
      <c r="ZG103" s="11"/>
      <c r="ZH103" s="11"/>
      <c r="ZI103" s="11"/>
      <c r="ZJ103" s="11"/>
      <c r="ZK103" s="11"/>
      <c r="ZL103" s="11"/>
      <c r="ZM103" s="11"/>
      <c r="ZN103" s="11"/>
      <c r="ZO103" s="11"/>
      <c r="ZP103" s="11"/>
      <c r="ZQ103" s="11"/>
      <c r="ZR103" s="11"/>
      <c r="ZS103" s="11"/>
      <c r="ZT103" s="11"/>
      <c r="ZU103" s="11"/>
      <c r="ZV103" s="11"/>
      <c r="ZW103" s="11"/>
      <c r="ZX103" s="11"/>
      <c r="ZY103" s="11"/>
      <c r="ZZ103" s="11"/>
      <c r="AAA103" s="11"/>
      <c r="AAB103" s="11"/>
      <c r="AAC103" s="11"/>
      <c r="AAD103" s="11"/>
      <c r="AAE103" s="11"/>
      <c r="AAF103" s="11"/>
      <c r="AAG103" s="11"/>
      <c r="AAH103" s="11"/>
      <c r="AAI103" s="11"/>
      <c r="AAJ103" s="11"/>
      <c r="AAK103" s="11"/>
      <c r="AAL103" s="11"/>
      <c r="AAM103" s="11"/>
      <c r="AAN103" s="11"/>
      <c r="AAO103" s="11"/>
      <c r="AAP103" s="11"/>
      <c r="AAQ103" s="11"/>
      <c r="AAR103" s="11"/>
      <c r="AAS103" s="11"/>
      <c r="AAT103" s="11"/>
      <c r="AAU103" s="11"/>
      <c r="AAV103" s="11"/>
      <c r="AAW103" s="11"/>
      <c r="AAX103" s="11"/>
      <c r="AAY103" s="11"/>
      <c r="AAZ103" s="11"/>
      <c r="ABA103" s="11"/>
      <c r="ABB103" s="11"/>
      <c r="ABC103" s="11"/>
      <c r="ABD103" s="11"/>
      <c r="ABE103" s="11"/>
      <c r="ABF103" s="11"/>
      <c r="ABG103" s="11"/>
      <c r="ABH103" s="11"/>
      <c r="ABI103" s="11"/>
      <c r="ABJ103" s="11"/>
      <c r="ABK103" s="11"/>
      <c r="ABL103" s="11"/>
      <c r="ABM103" s="11"/>
      <c r="ABN103" s="11"/>
      <c r="ABO103" s="11"/>
      <c r="ABP103" s="11"/>
      <c r="ABQ103" s="11"/>
      <c r="ABR103" s="11"/>
      <c r="ABS103" s="11"/>
      <c r="ABT103" s="11"/>
      <c r="ABU103" s="11"/>
      <c r="ABV103" s="11"/>
      <c r="ABW103" s="11"/>
      <c r="ABX103" s="11"/>
      <c r="ABY103" s="11"/>
      <c r="ABZ103" s="11"/>
      <c r="ACA103" s="11"/>
      <c r="ACB103" s="11"/>
      <c r="ACC103" s="11"/>
      <c r="ACD103" s="11"/>
      <c r="ACE103" s="11"/>
      <c r="ACF103" s="11"/>
      <c r="ACG103" s="11"/>
      <c r="ACH103" s="11"/>
      <c r="ACI103" s="11"/>
      <c r="ACJ103" s="11"/>
      <c r="ACK103" s="11"/>
      <c r="ACL103" s="11"/>
      <c r="ACM103" s="11"/>
      <c r="ACN103" s="11"/>
      <c r="ACO103" s="11"/>
      <c r="ACP103" s="11"/>
      <c r="ACQ103" s="11"/>
      <c r="ACR103" s="11"/>
      <c r="ACS103" s="11"/>
      <c r="ACT103" s="11"/>
      <c r="ACU103" s="11"/>
      <c r="ACV103" s="11"/>
      <c r="ACW103" s="11"/>
      <c r="ACX103" s="11"/>
      <c r="ACY103" s="11"/>
      <c r="ACZ103" s="11"/>
      <c r="ADA103" s="11"/>
      <c r="ADB103" s="11"/>
      <c r="ADC103" s="11"/>
      <c r="ADD103" s="11"/>
      <c r="ADE103" s="11"/>
      <c r="ADF103" s="11"/>
      <c r="ADG103" s="11"/>
      <c r="ADH103" s="11"/>
      <c r="ADI103" s="11"/>
      <c r="ADJ103" s="11"/>
      <c r="ADK103" s="11"/>
      <c r="ADL103" s="11"/>
      <c r="ADM103" s="11"/>
      <c r="ADN103" s="11"/>
      <c r="ADO103" s="11"/>
      <c r="ADP103" s="11"/>
      <c r="ADQ103" s="11"/>
      <c r="ADR103" s="11"/>
      <c r="ADS103" s="11"/>
      <c r="ADT103" s="11"/>
      <c r="ADU103" s="11"/>
      <c r="ADV103" s="11"/>
      <c r="ADW103" s="11"/>
      <c r="ADX103" s="11"/>
      <c r="ADY103" s="11"/>
      <c r="ADZ103" s="11"/>
      <c r="AEA103" s="11"/>
      <c r="AEB103" s="11"/>
      <c r="AEC103" s="11"/>
      <c r="AED103" s="11"/>
      <c r="AEE103" s="11"/>
      <c r="AEF103" s="11"/>
      <c r="AEG103" s="11"/>
      <c r="AEH103" s="11"/>
      <c r="AEI103" s="11"/>
      <c r="AEJ103" s="11"/>
      <c r="AEK103" s="11"/>
      <c r="AEL103" s="11"/>
      <c r="AEM103" s="11"/>
      <c r="AEN103" s="11"/>
      <c r="AEO103" s="11"/>
      <c r="AEP103" s="11"/>
      <c r="AEQ103" s="11"/>
      <c r="AER103" s="11"/>
      <c r="AES103" s="11"/>
      <c r="AET103" s="11"/>
      <c r="AEU103" s="11"/>
      <c r="AEV103" s="11"/>
      <c r="AEW103" s="11"/>
      <c r="AEX103" s="11"/>
      <c r="AEY103" s="11"/>
      <c r="AEZ103" s="11"/>
      <c r="AFA103" s="11"/>
      <c r="AFB103" s="11"/>
      <c r="AFC103" s="11"/>
      <c r="AFD103" s="11"/>
      <c r="AFE103" s="11"/>
      <c r="AFF103" s="11"/>
      <c r="AFG103" s="11"/>
      <c r="AFH103" s="11"/>
      <c r="AFI103" s="11"/>
      <c r="AFJ103" s="11"/>
      <c r="AFK103" s="11"/>
      <c r="AFL103" s="11"/>
      <c r="AFM103" s="11"/>
      <c r="AFN103" s="11"/>
      <c r="AFO103" s="11"/>
      <c r="AFP103" s="11"/>
      <c r="AFQ103" s="11"/>
      <c r="AFR103" s="11"/>
      <c r="AFS103" s="11"/>
      <c r="AFT103" s="11"/>
      <c r="AFU103" s="11"/>
      <c r="AFV103" s="11"/>
      <c r="AFW103" s="11"/>
      <c r="AFX103" s="11"/>
      <c r="AFY103" s="11"/>
      <c r="AFZ103" s="11"/>
      <c r="AGA103" s="11"/>
      <c r="AGB103" s="11"/>
      <c r="AGC103" s="11"/>
      <c r="AGD103" s="11"/>
      <c r="AGE103" s="11"/>
      <c r="AGF103" s="11"/>
      <c r="AGG103" s="11"/>
      <c r="AGH103" s="11"/>
      <c r="AGI103" s="11"/>
      <c r="AGJ103" s="11"/>
      <c r="AGK103" s="11"/>
      <c r="AGL103" s="11"/>
      <c r="AGM103" s="11"/>
      <c r="AGN103" s="11"/>
      <c r="AGO103" s="11"/>
      <c r="AGP103" s="11"/>
      <c r="AGQ103" s="11"/>
      <c r="AGR103" s="11"/>
      <c r="AGS103" s="11"/>
      <c r="AGT103" s="11"/>
      <c r="AGU103" s="11"/>
      <c r="AGV103" s="11"/>
      <c r="AGW103" s="11"/>
      <c r="AGX103" s="11"/>
      <c r="AGY103" s="11"/>
      <c r="AGZ103" s="11"/>
      <c r="AHA103" s="11"/>
      <c r="AHB103" s="11"/>
      <c r="AHC103" s="11"/>
      <c r="AHD103" s="11"/>
      <c r="AHE103" s="11"/>
      <c r="AHF103" s="11"/>
      <c r="AHG103" s="11"/>
      <c r="AHH103" s="11"/>
      <c r="AHI103" s="11"/>
      <c r="AHJ103" s="11"/>
      <c r="AHK103" s="11"/>
      <c r="AHL103" s="11"/>
      <c r="AHM103" s="11"/>
      <c r="AHN103" s="11"/>
      <c r="AHO103" s="11"/>
      <c r="AHP103" s="11"/>
      <c r="AHQ103" s="11"/>
      <c r="AHR103" s="11"/>
      <c r="AHS103" s="11"/>
      <c r="AHT103" s="11"/>
      <c r="AHU103" s="11"/>
      <c r="AHV103" s="11"/>
      <c r="AHW103" s="11"/>
      <c r="AHX103" s="11"/>
      <c r="AHY103" s="11"/>
      <c r="AHZ103" s="11"/>
      <c r="AIA103" s="11"/>
      <c r="AIB103" s="11"/>
      <c r="AIC103" s="11"/>
      <c r="AID103" s="11"/>
      <c r="AIE103" s="11"/>
      <c r="AIF103" s="11"/>
      <c r="AIG103" s="11"/>
      <c r="AIH103" s="11"/>
      <c r="AII103" s="11"/>
      <c r="AIJ103" s="11"/>
      <c r="AIK103" s="11"/>
      <c r="AIL103" s="11"/>
      <c r="AIM103" s="11"/>
      <c r="AIN103" s="11"/>
      <c r="AIO103" s="11"/>
      <c r="AIP103" s="11"/>
      <c r="AIQ103" s="11"/>
      <c r="AIR103" s="11"/>
      <c r="AIS103" s="11"/>
      <c r="AIT103" s="11"/>
      <c r="AIU103" s="11"/>
      <c r="AIV103" s="11"/>
      <c r="AIW103" s="11"/>
      <c r="AIX103" s="11"/>
      <c r="AIY103" s="11"/>
      <c r="AIZ103" s="11"/>
      <c r="AJA103" s="11"/>
      <c r="AJB103" s="11"/>
      <c r="AJC103" s="11"/>
      <c r="AJD103" s="11"/>
      <c r="AJE103" s="11"/>
      <c r="AJF103" s="11"/>
      <c r="AJG103" s="11"/>
      <c r="AJH103" s="11"/>
      <c r="AJI103" s="11"/>
      <c r="AJJ103" s="11"/>
      <c r="AJK103" s="11"/>
      <c r="AJL103" s="11"/>
      <c r="AJM103" s="11"/>
      <c r="AJN103" s="11"/>
      <c r="AJO103" s="11"/>
      <c r="AJP103" s="11"/>
      <c r="AJQ103" s="11"/>
      <c r="AJR103" s="11"/>
      <c r="AJS103" s="11"/>
      <c r="AJT103" s="11"/>
      <c r="AJU103" s="11"/>
      <c r="AJV103" s="11"/>
      <c r="AJW103" s="11"/>
      <c r="AJX103" s="11"/>
      <c r="AJY103" s="11"/>
      <c r="AJZ103" s="11"/>
      <c r="AKA103" s="11"/>
      <c r="AKB103" s="11"/>
      <c r="AKC103" s="11"/>
      <c r="AKD103" s="11"/>
      <c r="AKE103" s="11"/>
      <c r="AKF103" s="11"/>
      <c r="AKG103" s="11"/>
      <c r="AKH103" s="11"/>
      <c r="AKI103" s="11"/>
      <c r="AKJ103" s="11"/>
      <c r="AKK103" s="11"/>
      <c r="AKL103" s="11"/>
      <c r="AKM103" s="11"/>
      <c r="AKN103" s="11"/>
      <c r="AKO103" s="11"/>
      <c r="AKP103" s="11"/>
      <c r="AKQ103" s="11"/>
      <c r="AKR103" s="11"/>
      <c r="AKS103" s="11"/>
      <c r="AKT103" s="11"/>
      <c r="AKU103" s="11"/>
      <c r="AKV103" s="11"/>
      <c r="AKW103" s="11"/>
      <c r="AKX103" s="11"/>
      <c r="AKY103" s="11"/>
      <c r="AKZ103" s="11"/>
      <c r="ALA103" s="11"/>
      <c r="ALB103" s="11"/>
      <c r="ALC103" s="11"/>
      <c r="ALD103" s="11"/>
      <c r="ALE103" s="11"/>
      <c r="ALF103" s="11"/>
      <c r="ALG103" s="11"/>
      <c r="ALH103" s="11"/>
      <c r="ALI103" s="11"/>
      <c r="ALJ103" s="11"/>
      <c r="ALK103" s="11"/>
      <c r="ALL103" s="11"/>
      <c r="ALM103" s="11"/>
      <c r="ALN103" s="11"/>
      <c r="ALO103" s="11"/>
      <c r="ALP103" s="11"/>
      <c r="ALQ103" s="11"/>
      <c r="ALR103" s="11"/>
      <c r="ALS103" s="11"/>
      <c r="ALT103" s="11"/>
      <c r="ALU103" s="11"/>
      <c r="ALV103" s="11"/>
      <c r="ALW103" s="11"/>
      <c r="ALX103" s="11"/>
      <c r="ALY103" s="11"/>
      <c r="ALZ103" s="11"/>
      <c r="AMA103" s="11"/>
      <c r="AMB103" s="11"/>
      <c r="AMC103" s="11"/>
      <c r="AMD103" s="11"/>
    </row>
    <row r="104" spans="1:1018" s="676" customFormat="1" ht="18">
      <c r="A104" s="702"/>
      <c r="B104" s="2177"/>
      <c r="C104" s="504" t="s">
        <v>90</v>
      </c>
      <c r="D104" s="504" t="s">
        <v>338</v>
      </c>
      <c r="E104" s="504" t="s">
        <v>339</v>
      </c>
      <c r="F104" s="504" t="s">
        <v>358</v>
      </c>
      <c r="G104" s="504" t="s">
        <v>359</v>
      </c>
      <c r="H104" s="718" t="s">
        <v>955</v>
      </c>
      <c r="I104" s="13"/>
      <c r="J104" s="709"/>
      <c r="K104" s="678"/>
      <c r="L104" s="678"/>
      <c r="M104" s="678"/>
      <c r="N104" s="702"/>
      <c r="U104" s="481"/>
      <c r="AA104" s="678"/>
      <c r="AB104" s="678"/>
      <c r="AD104" s="709"/>
      <c r="AE104" s="709"/>
    </row>
    <row r="105" spans="1:1018" s="676" customFormat="1">
      <c r="A105" s="702"/>
      <c r="B105" s="2174"/>
      <c r="C105" s="853" t="s">
        <v>145</v>
      </c>
      <c r="D105" s="853" t="s">
        <v>145</v>
      </c>
      <c r="E105" s="853" t="s">
        <v>145</v>
      </c>
      <c r="F105" s="853" t="s">
        <v>145</v>
      </c>
      <c r="G105" s="853" t="s">
        <v>145</v>
      </c>
      <c r="H105" s="853" t="s">
        <v>145</v>
      </c>
      <c r="I105" s="13"/>
      <c r="J105" s="678"/>
      <c r="K105" s="678"/>
      <c r="L105" s="678"/>
      <c r="M105" s="678"/>
      <c r="N105" s="702"/>
      <c r="U105" s="481"/>
      <c r="AA105" s="678"/>
      <c r="AB105" s="678"/>
    </row>
    <row r="106" spans="1:1018" s="676" customFormat="1">
      <c r="A106" s="702"/>
      <c r="B106" s="721" t="str">
        <f>IF('Bendras vertinimas'!$B$20="","",'Bendras vertinimas'!$B$20)</f>
        <v>Tiekėjas 1</v>
      </c>
      <c r="C106" s="722" t="str">
        <f>IF(H77="","",C$99*SUM(H77)/(MAX(H$77:H$96)))</f>
        <v/>
      </c>
      <c r="D106" s="722" t="str">
        <f t="shared" ref="D106:G106" si="7">IF(I77="","",D$99*SUM(I77)/(MAX(I$77:I$96)))</f>
        <v/>
      </c>
      <c r="E106" s="722" t="str">
        <f t="shared" si="7"/>
        <v/>
      </c>
      <c r="F106" s="722" t="str">
        <f t="shared" si="7"/>
        <v/>
      </c>
      <c r="G106" s="722" t="str">
        <f t="shared" si="7"/>
        <v/>
      </c>
      <c r="H106" s="751" t="str">
        <f>IF($H$99=0,"",IF(SUM(U77:Y77)&gt;0,'Bendras vertinimas'!$AS$18,IF(OR(SUM(C106:G106)*$H$99=0,$H$99=0),"",SUM(C106:G106)*$H$99)))</f>
        <v/>
      </c>
      <c r="I106" s="13"/>
      <c r="J106" s="678"/>
      <c r="K106" s="678"/>
      <c r="L106" s="678"/>
      <c r="M106" s="678"/>
      <c r="N106" s="702"/>
      <c r="U106" s="481"/>
      <c r="AA106" s="678"/>
      <c r="AB106" s="678"/>
    </row>
    <row r="107" spans="1:1018" s="676" customFormat="1">
      <c r="A107" s="702"/>
      <c r="B107" s="721" t="str">
        <f>IF('Bendras vertinimas'!$B$21="","",'Bendras vertinimas'!$B$21)</f>
        <v>Tiekėjas 2</v>
      </c>
      <c r="C107" s="722" t="str">
        <f t="shared" ref="C107:C125" si="8">IF(H78="","",C$99*SUM(H78)/(MAX(H$77:H$96)))</f>
        <v/>
      </c>
      <c r="D107" s="722" t="str">
        <f t="shared" ref="D107:D125" si="9">IF(I78="","",D$99*SUM(I78)/(MAX(I$77:I$96)))</f>
        <v/>
      </c>
      <c r="E107" s="722" t="str">
        <f t="shared" ref="E107:E125" si="10">IF(J78="","",E$99*SUM(J78)/(MAX(J$77:J$96)))</f>
        <v/>
      </c>
      <c r="F107" s="722" t="str">
        <f t="shared" ref="F107:F125" si="11">IF(K78="","",F$99*SUM(K78)/(MAX(K$77:K$96)))</f>
        <v/>
      </c>
      <c r="G107" s="722" t="str">
        <f t="shared" ref="G107:G125" si="12">IF(L78="","",G$99*SUM(L78)/(MAX(L$77:L$96)))</f>
        <v/>
      </c>
      <c r="H107" s="751" t="str">
        <f>IF($H$99=0,"",IF(SUM(U78:Y78)&gt;0,'Bendras vertinimas'!$AS$18,IF(OR(SUM(C107:G107)*$H$99=0,$H$99=0),"",SUM(C107:G107)*$H$99)))</f>
        <v/>
      </c>
      <c r="I107" s="13"/>
      <c r="J107" s="678"/>
      <c r="K107" s="678"/>
      <c r="L107" s="678"/>
      <c r="M107" s="678"/>
      <c r="N107" s="702"/>
      <c r="S107" s="11"/>
      <c r="T107" s="11"/>
      <c r="U107" s="71"/>
      <c r="V107" s="11"/>
      <c r="W107" s="11"/>
      <c r="X107" s="11"/>
      <c r="Y107" s="11"/>
      <c r="Z107" s="11"/>
      <c r="AA107" s="11"/>
      <c r="AB107" s="11"/>
      <c r="AC107" s="11"/>
      <c r="AD107" s="11"/>
      <c r="AE107" s="11"/>
    </row>
    <row r="108" spans="1:1018" s="676" customFormat="1">
      <c r="A108" s="702"/>
      <c r="B108" s="721" t="str">
        <f>IF('Bendras vertinimas'!$B$22="","",'Bendras vertinimas'!$B$22)</f>
        <v>Tiekėjas 3</v>
      </c>
      <c r="C108" s="722" t="str">
        <f t="shared" si="8"/>
        <v/>
      </c>
      <c r="D108" s="722" t="str">
        <f t="shared" si="9"/>
        <v/>
      </c>
      <c r="E108" s="722" t="str">
        <f t="shared" si="10"/>
        <v/>
      </c>
      <c r="F108" s="722" t="str">
        <f t="shared" si="11"/>
        <v/>
      </c>
      <c r="G108" s="722" t="str">
        <f t="shared" si="12"/>
        <v/>
      </c>
      <c r="H108" s="751" t="str">
        <f>IF($H$99=0,"",IF(SUM(U79:Y79)&gt;0,'Bendras vertinimas'!$AS$18,IF(OR(SUM(C108:G108)*$H$99=0,$H$99=0),"",SUM(C108:G108)*$H$99)))</f>
        <v/>
      </c>
      <c r="I108" s="13"/>
      <c r="J108" s="678"/>
      <c r="K108" s="678"/>
      <c r="L108" s="678"/>
      <c r="M108" s="678"/>
      <c r="N108" s="702"/>
      <c r="U108" s="481"/>
      <c r="AA108" s="678"/>
      <c r="AB108" s="678"/>
    </row>
    <row r="109" spans="1:1018" s="676" customFormat="1">
      <c r="A109" s="702"/>
      <c r="B109" s="721" t="str">
        <f>IF('Bendras vertinimas'!$B$23="","",'Bendras vertinimas'!$B$23)</f>
        <v>Tiekėjas 4</v>
      </c>
      <c r="C109" s="722" t="str">
        <f t="shared" si="8"/>
        <v/>
      </c>
      <c r="D109" s="722" t="str">
        <f t="shared" si="9"/>
        <v/>
      </c>
      <c r="E109" s="722" t="str">
        <f t="shared" si="10"/>
        <v/>
      </c>
      <c r="F109" s="722" t="str">
        <f t="shared" si="11"/>
        <v/>
      </c>
      <c r="G109" s="722" t="str">
        <f t="shared" si="12"/>
        <v/>
      </c>
      <c r="H109" s="751" t="str">
        <f>IF($H$99=0,"",IF(SUM(U80:Y80)&gt;0,'Bendras vertinimas'!$AS$18,IF(OR(SUM(C109:G109)*$H$99=0,$H$99=0),"",SUM(C109:G109)*$H$99)))</f>
        <v/>
      </c>
      <c r="I109" s="13"/>
      <c r="J109" s="678"/>
      <c r="K109" s="678"/>
      <c r="L109" s="678"/>
      <c r="M109" s="678"/>
      <c r="N109" s="702"/>
      <c r="U109" s="481"/>
      <c r="AA109" s="678"/>
      <c r="AB109" s="678"/>
    </row>
    <row r="110" spans="1:1018" s="676" customFormat="1">
      <c r="A110" s="702"/>
      <c r="B110" s="721" t="str">
        <f>IF('Bendras vertinimas'!$B$24="","",'Bendras vertinimas'!$B$24)</f>
        <v>Tiekėjas 5</v>
      </c>
      <c r="C110" s="722" t="str">
        <f t="shared" si="8"/>
        <v/>
      </c>
      <c r="D110" s="722" t="str">
        <f t="shared" si="9"/>
        <v/>
      </c>
      <c r="E110" s="722" t="str">
        <f t="shared" si="10"/>
        <v/>
      </c>
      <c r="F110" s="722" t="str">
        <f t="shared" si="11"/>
        <v/>
      </c>
      <c r="G110" s="722" t="str">
        <f t="shared" si="12"/>
        <v/>
      </c>
      <c r="H110" s="751" t="str">
        <f>IF($H$99=0,"",IF(SUM(U81:Y81)&gt;0,'Bendras vertinimas'!$AS$18,IF(OR(SUM(C110:G110)*$H$99=0,$H$99=0),"",SUM(C110:G110)*$H$99)))</f>
        <v/>
      </c>
      <c r="I110" s="13"/>
      <c r="J110" s="678"/>
      <c r="K110" s="678"/>
      <c r="L110" s="678"/>
      <c r="M110" s="678"/>
      <c r="N110" s="702"/>
      <c r="U110" s="481"/>
      <c r="AA110" s="678"/>
      <c r="AB110" s="678"/>
    </row>
    <row r="111" spans="1:1018" s="676" customFormat="1">
      <c r="A111" s="702"/>
      <c r="B111" s="721" t="str">
        <f>IF('Bendras vertinimas'!$B$25="","",'Bendras vertinimas'!$B$25)</f>
        <v>Tiekėjas 6</v>
      </c>
      <c r="C111" s="722" t="str">
        <f t="shared" si="8"/>
        <v/>
      </c>
      <c r="D111" s="722" t="str">
        <f t="shared" si="9"/>
        <v/>
      </c>
      <c r="E111" s="722" t="str">
        <f t="shared" si="10"/>
        <v/>
      </c>
      <c r="F111" s="722" t="str">
        <f t="shared" si="11"/>
        <v/>
      </c>
      <c r="G111" s="722" t="str">
        <f t="shared" si="12"/>
        <v/>
      </c>
      <c r="H111" s="751" t="str">
        <f>IF($H$99=0,"",IF(SUM(U82:Y82)&gt;0,'Bendras vertinimas'!$AS$18,IF(OR(SUM(C111:G111)*$H$99=0,$H$99=0),"",SUM(C111:G111)*$H$99)))</f>
        <v/>
      </c>
      <c r="I111" s="13"/>
      <c r="J111" s="678"/>
      <c r="K111" s="678"/>
      <c r="L111" s="678"/>
      <c r="M111" s="678"/>
      <c r="N111" s="702"/>
      <c r="U111" s="481"/>
      <c r="AA111" s="678"/>
      <c r="AB111" s="678"/>
    </row>
    <row r="112" spans="1:1018" s="676" customFormat="1">
      <c r="A112" s="702"/>
      <c r="B112" s="721" t="str">
        <f>IF('Bendras vertinimas'!$B$26="","",'Bendras vertinimas'!$B$26)</f>
        <v>Tiekėjas 7</v>
      </c>
      <c r="C112" s="722" t="str">
        <f t="shared" si="8"/>
        <v/>
      </c>
      <c r="D112" s="722" t="str">
        <f t="shared" si="9"/>
        <v/>
      </c>
      <c r="E112" s="722" t="str">
        <f t="shared" si="10"/>
        <v/>
      </c>
      <c r="F112" s="722" t="str">
        <f t="shared" si="11"/>
        <v/>
      </c>
      <c r="G112" s="722" t="str">
        <f t="shared" si="12"/>
        <v/>
      </c>
      <c r="H112" s="751" t="str">
        <f>IF($H$99=0,"",IF(SUM(U83:Y83)&gt;0,'Bendras vertinimas'!$AS$18,IF(OR(SUM(C112:G112)*$H$99=0,$H$99=0),"",SUM(C112:G112)*$H$99)))</f>
        <v/>
      </c>
      <c r="I112" s="13"/>
      <c r="J112" s="678"/>
      <c r="K112" s="678"/>
      <c r="L112" s="678"/>
      <c r="M112" s="678"/>
      <c r="N112" s="702"/>
      <c r="U112" s="481"/>
      <c r="AA112" s="678"/>
      <c r="AB112" s="678"/>
    </row>
    <row r="113" spans="1:28" s="676" customFormat="1">
      <c r="A113" s="702"/>
      <c r="B113" s="721" t="str">
        <f>IF('Bendras vertinimas'!$B$27="","",'Bendras vertinimas'!$B$27)</f>
        <v>Tiekėjas 8</v>
      </c>
      <c r="C113" s="722" t="str">
        <f t="shared" si="8"/>
        <v/>
      </c>
      <c r="D113" s="722" t="str">
        <f t="shared" si="9"/>
        <v/>
      </c>
      <c r="E113" s="722" t="str">
        <f t="shared" si="10"/>
        <v/>
      </c>
      <c r="F113" s="722" t="str">
        <f t="shared" si="11"/>
        <v/>
      </c>
      <c r="G113" s="722" t="str">
        <f t="shared" si="12"/>
        <v/>
      </c>
      <c r="H113" s="751" t="str">
        <f>IF($H$99=0,"",IF(SUM(U84:Y84)&gt;0,'Bendras vertinimas'!$AS$18,IF(OR(SUM(C113:G113)*$H$99=0,$H$99=0),"",SUM(C113:G113)*$H$99)))</f>
        <v/>
      </c>
      <c r="I113" s="13"/>
      <c r="J113" s="678"/>
      <c r="K113" s="678"/>
      <c r="L113" s="678"/>
      <c r="M113" s="678"/>
      <c r="N113" s="702"/>
      <c r="U113" s="481"/>
      <c r="AA113" s="678"/>
      <c r="AB113" s="678"/>
    </row>
    <row r="114" spans="1:28" s="676" customFormat="1">
      <c r="A114" s="702"/>
      <c r="B114" s="721" t="str">
        <f>IF('Bendras vertinimas'!$B$28="","",'Bendras vertinimas'!$B$28)</f>
        <v>Tiekėjas 9</v>
      </c>
      <c r="C114" s="722" t="str">
        <f t="shared" si="8"/>
        <v/>
      </c>
      <c r="D114" s="722" t="str">
        <f t="shared" si="9"/>
        <v/>
      </c>
      <c r="E114" s="722" t="str">
        <f t="shared" si="10"/>
        <v/>
      </c>
      <c r="F114" s="722" t="str">
        <f t="shared" si="11"/>
        <v/>
      </c>
      <c r="G114" s="722" t="str">
        <f t="shared" si="12"/>
        <v/>
      </c>
      <c r="H114" s="751" t="str">
        <f>IF($H$99=0,"",IF(SUM(U85:Y85)&gt;0,'Bendras vertinimas'!$AS$18,IF(OR(SUM(C114:G114)*$H$99=0,$H$99=0),"",SUM(C114:G114)*$H$99)))</f>
        <v/>
      </c>
      <c r="I114" s="13"/>
      <c r="J114" s="678"/>
      <c r="K114" s="678"/>
      <c r="L114" s="678"/>
      <c r="M114" s="678"/>
      <c r="N114" s="702"/>
      <c r="U114" s="481"/>
      <c r="AA114" s="678"/>
      <c r="AB114" s="678"/>
    </row>
    <row r="115" spans="1:28" s="676" customFormat="1">
      <c r="A115" s="702"/>
      <c r="B115" s="721" t="str">
        <f>IF('Bendras vertinimas'!$B$29="","",'Bendras vertinimas'!$B$29)</f>
        <v>Tiekėjas 10</v>
      </c>
      <c r="C115" s="722" t="str">
        <f t="shared" si="8"/>
        <v/>
      </c>
      <c r="D115" s="722" t="str">
        <f t="shared" si="9"/>
        <v/>
      </c>
      <c r="E115" s="722" t="str">
        <f t="shared" si="10"/>
        <v/>
      </c>
      <c r="F115" s="722" t="str">
        <f t="shared" si="11"/>
        <v/>
      </c>
      <c r="G115" s="722" t="str">
        <f t="shared" si="12"/>
        <v/>
      </c>
      <c r="H115" s="751" t="str">
        <f>IF($H$99=0,"",IF(SUM(U86:Y86)&gt;0,'Bendras vertinimas'!$AS$18,IF(OR(SUM(C115:G115)*$H$99=0,$H$99=0),"",SUM(C115:G115)*$H$99)))</f>
        <v/>
      </c>
      <c r="I115" s="13"/>
      <c r="J115" s="678"/>
      <c r="K115" s="678"/>
      <c r="L115" s="678"/>
      <c r="M115" s="678"/>
      <c r="N115" s="702"/>
      <c r="U115" s="481"/>
      <c r="AA115" s="678"/>
      <c r="AB115" s="678"/>
    </row>
    <row r="116" spans="1:28" s="676" customFormat="1">
      <c r="A116" s="702"/>
      <c r="B116" s="721" t="str">
        <f>IF('Bendras vertinimas'!$B$30="","",'Bendras vertinimas'!$B$30)</f>
        <v>Tiekėjas 11</v>
      </c>
      <c r="C116" s="722" t="str">
        <f t="shared" si="8"/>
        <v/>
      </c>
      <c r="D116" s="722" t="str">
        <f t="shared" si="9"/>
        <v/>
      </c>
      <c r="E116" s="722" t="str">
        <f t="shared" si="10"/>
        <v/>
      </c>
      <c r="F116" s="722" t="str">
        <f t="shared" si="11"/>
        <v/>
      </c>
      <c r="G116" s="722" t="str">
        <f t="shared" si="12"/>
        <v/>
      </c>
      <c r="H116" s="751" t="str">
        <f>IF($H$99=0,"",IF(SUM(U87:Y87)&gt;0,'Bendras vertinimas'!$AS$18,IF(OR(SUM(C116:G116)*$H$99=0,$H$99=0),"",SUM(C116:G116)*$H$99)))</f>
        <v/>
      </c>
      <c r="I116" s="13"/>
      <c r="J116" s="678"/>
      <c r="K116" s="678"/>
      <c r="L116" s="678"/>
      <c r="M116" s="678"/>
      <c r="N116" s="702"/>
      <c r="U116" s="481"/>
      <c r="AA116" s="678"/>
      <c r="AB116" s="678"/>
    </row>
    <row r="117" spans="1:28" s="676" customFormat="1">
      <c r="A117" s="702"/>
      <c r="B117" s="721" t="str">
        <f>IF('Bendras vertinimas'!$B$31="","",'Bendras vertinimas'!$B$31)</f>
        <v>Tiekėjas 12</v>
      </c>
      <c r="C117" s="722" t="str">
        <f t="shared" si="8"/>
        <v/>
      </c>
      <c r="D117" s="722" t="str">
        <f t="shared" si="9"/>
        <v/>
      </c>
      <c r="E117" s="722" t="str">
        <f t="shared" si="10"/>
        <v/>
      </c>
      <c r="F117" s="722" t="str">
        <f t="shared" si="11"/>
        <v/>
      </c>
      <c r="G117" s="722" t="str">
        <f t="shared" si="12"/>
        <v/>
      </c>
      <c r="H117" s="751" t="str">
        <f>IF($H$99=0,"",IF(SUM(U88:Y88)&gt;0,'Bendras vertinimas'!$AS$18,IF(OR(SUM(C117:G117)*$H$99=0,$H$99=0),"",SUM(C117:G117)*$H$99)))</f>
        <v/>
      </c>
      <c r="I117" s="13"/>
      <c r="J117" s="678"/>
      <c r="K117" s="678"/>
      <c r="L117" s="678"/>
      <c r="M117" s="678"/>
      <c r="N117" s="702"/>
      <c r="U117" s="481"/>
      <c r="AA117" s="678"/>
      <c r="AB117" s="678"/>
    </row>
    <row r="118" spans="1:28" s="676" customFormat="1">
      <c r="A118" s="702"/>
      <c r="B118" s="721" t="str">
        <f>IF('Bendras vertinimas'!$B$32="","",'Bendras vertinimas'!$B$32)</f>
        <v>Tiekėjas 13</v>
      </c>
      <c r="C118" s="722" t="str">
        <f t="shared" si="8"/>
        <v/>
      </c>
      <c r="D118" s="722" t="str">
        <f t="shared" si="9"/>
        <v/>
      </c>
      <c r="E118" s="722" t="str">
        <f t="shared" si="10"/>
        <v/>
      </c>
      <c r="F118" s="722" t="str">
        <f t="shared" si="11"/>
        <v/>
      </c>
      <c r="G118" s="722" t="str">
        <f t="shared" si="12"/>
        <v/>
      </c>
      <c r="H118" s="751" t="str">
        <f>IF($H$99=0,"",IF(SUM(U89:Y89)&gt;0,'Bendras vertinimas'!$AS$18,IF(OR(SUM(C118:G118)*$H$99=0,$H$99=0),"",SUM(C118:G118)*$H$99)))</f>
        <v/>
      </c>
      <c r="I118" s="13"/>
      <c r="J118" s="678"/>
      <c r="K118" s="678"/>
      <c r="L118" s="678"/>
      <c r="M118" s="678"/>
      <c r="N118" s="702"/>
      <c r="U118" s="481"/>
      <c r="AA118" s="678"/>
      <c r="AB118" s="678"/>
    </row>
    <row r="119" spans="1:28" s="676" customFormat="1">
      <c r="A119" s="702"/>
      <c r="B119" s="721" t="str">
        <f>IF('Bendras vertinimas'!$B$33="","",'Bendras vertinimas'!$B$33)</f>
        <v>Tiekėjas 14</v>
      </c>
      <c r="C119" s="722" t="str">
        <f t="shared" si="8"/>
        <v/>
      </c>
      <c r="D119" s="722" t="str">
        <f t="shared" si="9"/>
        <v/>
      </c>
      <c r="E119" s="722" t="str">
        <f t="shared" si="10"/>
        <v/>
      </c>
      <c r="F119" s="722" t="str">
        <f t="shared" si="11"/>
        <v/>
      </c>
      <c r="G119" s="722" t="str">
        <f t="shared" si="12"/>
        <v/>
      </c>
      <c r="H119" s="751" t="str">
        <f>IF($H$99=0,"",IF(SUM(U90:Y90)&gt;0,'Bendras vertinimas'!$AS$18,IF(OR(SUM(C119:G119)*$H$99=0,$H$99=0),"",SUM(C119:G119)*$H$99)))</f>
        <v/>
      </c>
      <c r="I119" s="13"/>
      <c r="J119" s="678"/>
      <c r="K119" s="678"/>
      <c r="L119" s="678"/>
      <c r="M119" s="678"/>
      <c r="N119" s="702"/>
      <c r="U119" s="481"/>
      <c r="AA119" s="678"/>
      <c r="AB119" s="678"/>
    </row>
    <row r="120" spans="1:28" s="676" customFormat="1">
      <c r="A120" s="702"/>
      <c r="B120" s="721" t="str">
        <f>IF('Bendras vertinimas'!$B$34="","",'Bendras vertinimas'!$B$34)</f>
        <v>Tiekėjas 15</v>
      </c>
      <c r="C120" s="722" t="str">
        <f t="shared" si="8"/>
        <v/>
      </c>
      <c r="D120" s="722" t="str">
        <f t="shared" si="9"/>
        <v/>
      </c>
      <c r="E120" s="722" t="str">
        <f t="shared" si="10"/>
        <v/>
      </c>
      <c r="F120" s="722" t="str">
        <f t="shared" si="11"/>
        <v/>
      </c>
      <c r="G120" s="722" t="str">
        <f t="shared" si="12"/>
        <v/>
      </c>
      <c r="H120" s="751" t="str">
        <f>IF($H$99=0,"",IF(SUM(U91:Y91)&gt;0,'Bendras vertinimas'!$AS$18,IF(OR(SUM(C120:G120)*$H$99=0,$H$99=0),"",SUM(C120:G120)*$H$99)))</f>
        <v/>
      </c>
      <c r="I120" s="13"/>
      <c r="J120" s="678"/>
      <c r="K120" s="678"/>
      <c r="L120" s="678"/>
      <c r="M120" s="678"/>
      <c r="N120" s="702"/>
      <c r="U120" s="481"/>
      <c r="AA120" s="678"/>
      <c r="AB120" s="678"/>
    </row>
    <row r="121" spans="1:28" s="676" customFormat="1">
      <c r="A121" s="702"/>
      <c r="B121" s="721" t="str">
        <f>IF('Bendras vertinimas'!$B$35="","",'Bendras vertinimas'!$B$35)</f>
        <v>Tiekėjas 16</v>
      </c>
      <c r="C121" s="722" t="str">
        <f t="shared" si="8"/>
        <v/>
      </c>
      <c r="D121" s="722" t="str">
        <f t="shared" si="9"/>
        <v/>
      </c>
      <c r="E121" s="722" t="str">
        <f t="shared" si="10"/>
        <v/>
      </c>
      <c r="F121" s="722" t="str">
        <f t="shared" si="11"/>
        <v/>
      </c>
      <c r="G121" s="722" t="str">
        <f t="shared" si="12"/>
        <v/>
      </c>
      <c r="H121" s="751" t="str">
        <f>IF($H$99=0,"",IF(SUM(U92:Y92)&gt;0,'Bendras vertinimas'!$AS$18,IF(OR(SUM(C121:G121)*$H$99=0,$H$99=0),"",SUM(C121:G121)*$H$99)))</f>
        <v/>
      </c>
      <c r="I121" s="13"/>
      <c r="J121" s="678"/>
      <c r="K121" s="678"/>
      <c r="L121" s="678"/>
      <c r="M121" s="678"/>
      <c r="N121" s="702"/>
      <c r="U121" s="481"/>
      <c r="AA121" s="678"/>
      <c r="AB121" s="678"/>
    </row>
    <row r="122" spans="1:28" s="676" customFormat="1">
      <c r="A122" s="702"/>
      <c r="B122" s="721" t="str">
        <f>IF('Bendras vertinimas'!$B$36="","",'Bendras vertinimas'!$B$36)</f>
        <v>Tiekėjas 17</v>
      </c>
      <c r="C122" s="722" t="str">
        <f t="shared" si="8"/>
        <v/>
      </c>
      <c r="D122" s="722" t="str">
        <f t="shared" si="9"/>
        <v/>
      </c>
      <c r="E122" s="722" t="str">
        <f t="shared" si="10"/>
        <v/>
      </c>
      <c r="F122" s="722" t="str">
        <f t="shared" si="11"/>
        <v/>
      </c>
      <c r="G122" s="722" t="str">
        <f t="shared" si="12"/>
        <v/>
      </c>
      <c r="H122" s="751" t="str">
        <f>IF($H$99=0,"",IF(SUM(U93:Y93)&gt;0,'Bendras vertinimas'!$AS$18,IF(OR(SUM(C122:G122)*$H$99=0,$H$99=0),"",SUM(C122:G122)*$H$99)))</f>
        <v/>
      </c>
      <c r="I122" s="13"/>
      <c r="J122" s="678"/>
      <c r="K122" s="678"/>
      <c r="L122" s="678"/>
      <c r="M122" s="678"/>
      <c r="N122" s="702"/>
      <c r="U122" s="481"/>
      <c r="AA122" s="678"/>
      <c r="AB122" s="678"/>
    </row>
    <row r="123" spans="1:28" s="676" customFormat="1">
      <c r="A123" s="702"/>
      <c r="B123" s="721" t="str">
        <f>IF('Bendras vertinimas'!$B$37="","",'Bendras vertinimas'!$B$37)</f>
        <v>Tiekėjas 18</v>
      </c>
      <c r="C123" s="722" t="str">
        <f t="shared" si="8"/>
        <v/>
      </c>
      <c r="D123" s="722" t="str">
        <f t="shared" si="9"/>
        <v/>
      </c>
      <c r="E123" s="722" t="str">
        <f t="shared" si="10"/>
        <v/>
      </c>
      <c r="F123" s="722" t="str">
        <f t="shared" si="11"/>
        <v/>
      </c>
      <c r="G123" s="722" t="str">
        <f t="shared" si="12"/>
        <v/>
      </c>
      <c r="H123" s="751" t="str">
        <f>IF($H$99=0,"",IF(SUM(U94:Y94)&gt;0,'Bendras vertinimas'!$AS$18,IF(OR(SUM(C123:G123)*$H$99=0,$H$99=0),"",SUM(C123:G123)*$H$99)))</f>
        <v/>
      </c>
      <c r="I123" s="13"/>
      <c r="J123" s="678"/>
      <c r="K123" s="678"/>
      <c r="L123" s="678"/>
      <c r="M123" s="678"/>
      <c r="N123" s="702"/>
      <c r="U123" s="481"/>
      <c r="AA123" s="678"/>
      <c r="AB123" s="678"/>
    </row>
    <row r="124" spans="1:28" s="676" customFormat="1">
      <c r="A124" s="702"/>
      <c r="B124" s="721" t="str">
        <f>IF('Bendras vertinimas'!$B$38="","",'Bendras vertinimas'!$B$38)</f>
        <v>Tiekėjas 19</v>
      </c>
      <c r="C124" s="722" t="str">
        <f t="shared" si="8"/>
        <v/>
      </c>
      <c r="D124" s="722" t="str">
        <f t="shared" si="9"/>
        <v/>
      </c>
      <c r="E124" s="722" t="str">
        <f t="shared" si="10"/>
        <v/>
      </c>
      <c r="F124" s="722" t="str">
        <f t="shared" si="11"/>
        <v/>
      </c>
      <c r="G124" s="722" t="str">
        <f t="shared" si="12"/>
        <v/>
      </c>
      <c r="H124" s="751" t="str">
        <f>IF($H$99=0,"",IF(SUM(U95:Y95)&gt;0,'Bendras vertinimas'!$AS$18,IF(OR(SUM(C124:G124)*$H$99=0,$H$99=0),"",SUM(C124:G124)*$H$99)))</f>
        <v/>
      </c>
      <c r="I124" s="13"/>
      <c r="J124" s="678"/>
      <c r="K124" s="678"/>
      <c r="L124" s="678"/>
      <c r="M124" s="678"/>
      <c r="N124" s="702"/>
      <c r="U124" s="481"/>
      <c r="AA124" s="678"/>
      <c r="AB124" s="678"/>
    </row>
    <row r="125" spans="1:28" s="676" customFormat="1">
      <c r="A125" s="702"/>
      <c r="B125" s="721" t="str">
        <f>IF('Bendras vertinimas'!$B$39="","",'Bendras vertinimas'!$B$39)</f>
        <v>Tiekėjas 20</v>
      </c>
      <c r="C125" s="722" t="str">
        <f t="shared" si="8"/>
        <v/>
      </c>
      <c r="D125" s="722" t="str">
        <f t="shared" si="9"/>
        <v/>
      </c>
      <c r="E125" s="722" t="str">
        <f t="shared" si="10"/>
        <v/>
      </c>
      <c r="F125" s="722" t="str">
        <f t="shared" si="11"/>
        <v/>
      </c>
      <c r="G125" s="722" t="str">
        <f t="shared" si="12"/>
        <v/>
      </c>
      <c r="H125" s="751" t="str">
        <f>IF($H$99=0,"",IF(SUM(U96:Y96)&gt;0,'Bendras vertinimas'!$AS$18,IF(OR(SUM(C125:G125)*$H$99=0,$H$99=0),"",SUM(C125:G125)*$H$99)))</f>
        <v/>
      </c>
      <c r="I125" s="13"/>
      <c r="J125" s="678"/>
      <c r="K125" s="678"/>
      <c r="L125" s="678"/>
      <c r="M125" s="678"/>
      <c r="N125" s="702"/>
      <c r="U125" s="481"/>
      <c r="AA125" s="678"/>
      <c r="AB125" s="678"/>
    </row>
    <row r="126" spans="1:28" s="676" customFormat="1" ht="9.9499999999999993" customHeight="1">
      <c r="A126" s="702"/>
      <c r="B126" s="678"/>
      <c r="C126" s="678"/>
      <c r="D126" s="678"/>
      <c r="E126" s="678"/>
      <c r="F126" s="678"/>
      <c r="G126" s="678"/>
      <c r="H126" s="678"/>
      <c r="I126" s="13"/>
      <c r="J126" s="678"/>
      <c r="K126" s="678"/>
      <c r="L126" s="678"/>
      <c r="M126" s="678"/>
      <c r="N126" s="702"/>
      <c r="U126" s="481"/>
      <c r="AA126" s="678"/>
      <c r="AB126" s="678"/>
    </row>
    <row r="127" spans="1:28" ht="5.0999999999999996" customHeight="1">
      <c r="A127" s="702"/>
      <c r="B127" s="702"/>
      <c r="C127" s="702"/>
      <c r="D127" s="702"/>
      <c r="E127" s="702"/>
      <c r="F127" s="702"/>
      <c r="G127" s="702"/>
      <c r="H127" s="702"/>
      <c r="I127" s="256"/>
      <c r="J127" s="702"/>
      <c r="K127" s="702"/>
      <c r="L127" s="702"/>
      <c r="M127" s="702"/>
      <c r="N127" s="889"/>
    </row>
    <row r="128" spans="1:28">
      <c r="A128" s="678"/>
      <c r="B128" s="678"/>
      <c r="C128" s="678"/>
      <c r="D128" s="678"/>
      <c r="E128" s="678"/>
      <c r="F128" s="678"/>
      <c r="G128" s="678"/>
      <c r="H128" s="678"/>
      <c r="I128" s="13"/>
      <c r="J128" s="678"/>
      <c r="K128" s="678"/>
      <c r="L128" s="142"/>
      <c r="M128" s="158" t="s">
        <v>631</v>
      </c>
    </row>
    <row r="129" spans="1:13">
      <c r="A129" s="678"/>
      <c r="B129" s="678"/>
      <c r="C129" s="678"/>
      <c r="D129" s="678"/>
      <c r="E129" s="678"/>
      <c r="F129" s="678"/>
      <c r="G129" s="678"/>
      <c r="H129" s="678"/>
      <c r="I129" s="13"/>
      <c r="J129" s="678"/>
      <c r="K129" s="678"/>
      <c r="L129" s="678"/>
      <c r="M129" s="678"/>
    </row>
    <row r="130" spans="1:13">
      <c r="A130" s="678"/>
      <c r="B130" s="678"/>
      <c r="C130" s="678"/>
      <c r="D130" s="678"/>
      <c r="E130" s="678"/>
      <c r="F130" s="678"/>
      <c r="G130" s="678"/>
      <c r="H130" s="678"/>
      <c r="I130" s="13"/>
      <c r="J130" s="678"/>
      <c r="K130" s="678"/>
      <c r="L130" s="678"/>
      <c r="M130" s="678"/>
    </row>
    <row r="131" spans="1:13">
      <c r="A131" s="678"/>
      <c r="B131" s="678"/>
      <c r="C131" s="678"/>
      <c r="D131" s="678"/>
      <c r="E131" s="678"/>
      <c r="F131" s="678"/>
      <c r="G131" s="678"/>
      <c r="H131" s="678"/>
      <c r="I131" s="13"/>
      <c r="J131" s="678"/>
      <c r="K131" s="678"/>
      <c r="L131" s="678"/>
      <c r="M131" s="678"/>
    </row>
    <row r="132" spans="1:13">
      <c r="A132" s="893"/>
      <c r="B132" s="893"/>
      <c r="C132" s="893"/>
      <c r="D132" s="920"/>
      <c r="E132" s="893"/>
      <c r="F132" s="920"/>
      <c r="G132" s="893"/>
      <c r="H132" s="893"/>
      <c r="I132" s="893"/>
      <c r="M132" s="893"/>
    </row>
    <row r="133" spans="1:13">
      <c r="M133" s="893"/>
    </row>
    <row r="137" spans="1:13" hidden="1">
      <c r="C137" s="859">
        <f>IF(V26=0,L26,0)</f>
        <v>0</v>
      </c>
      <c r="D137" s="859">
        <f>IF(V28=0,L28,0)</f>
        <v>0</v>
      </c>
      <c r="E137" s="859">
        <f>IF(V30=0,L30,0)</f>
        <v>0</v>
      </c>
      <c r="F137" s="859">
        <f>IF(V32=0,L32,0)</f>
        <v>0</v>
      </c>
      <c r="G137" s="859">
        <f>IF(V34=0,L34,0)</f>
        <v>0</v>
      </c>
      <c r="H137" s="860" t="s">
        <v>123</v>
      </c>
      <c r="I137" s="676"/>
    </row>
    <row r="138" spans="1:13" hidden="1">
      <c r="C138" s="860">
        <f>IF(C137=0,0,MAX($B138:B138)+1)</f>
        <v>0</v>
      </c>
      <c r="D138" s="860">
        <f>IF(D137=0,0,MAX($B138:C138)+1)</f>
        <v>0</v>
      </c>
      <c r="E138" s="860">
        <f>IF(E137=0,0,MAX($B138:D138)+1)</f>
        <v>0</v>
      </c>
      <c r="F138" s="860">
        <f>IF(F137=0,0,MAX($B138:E138)+1)</f>
        <v>0</v>
      </c>
      <c r="G138" s="860">
        <f>IF(G137=0,0,MAX($B138:F138)+1)</f>
        <v>0</v>
      </c>
      <c r="H138" s="860" t="s">
        <v>394</v>
      </c>
      <c r="I138" s="860"/>
    </row>
    <row r="139" spans="1:13" hidden="1">
      <c r="C139" s="860">
        <f>IFERROR(IF(C137=0,0,C137/SUM($C137:$G137)),"")</f>
        <v>0</v>
      </c>
      <c r="D139" s="860">
        <f>IFERROR(IF(D137=0,0,D137/SUM($C137:$G137)),"")</f>
        <v>0</v>
      </c>
      <c r="E139" s="860">
        <f>IFERROR(IF(E137=0,0,E137/SUM($C137:$G137)),"")</f>
        <v>0</v>
      </c>
      <c r="F139" s="860">
        <f>IFERROR(IF(F137=0,0,F137/SUM($C137:$G137)),"")</f>
        <v>0</v>
      </c>
      <c r="G139" s="860">
        <f>IFERROR(IF(G137=0,0,G137/SUM($C137:$G137)),"")</f>
        <v>0</v>
      </c>
      <c r="H139" s="860" t="s">
        <v>395</v>
      </c>
      <c r="I139" s="860"/>
    </row>
    <row r="140" spans="1:13" hidden="1">
      <c r="C140" s="860">
        <f>ROUND(C139,$I140)</f>
        <v>0</v>
      </c>
      <c r="D140" s="860">
        <f>ROUND(D139,$I140)</f>
        <v>0</v>
      </c>
      <c r="E140" s="860">
        <f>ROUND(E139,$I140)</f>
        <v>0</v>
      </c>
      <c r="F140" s="860">
        <f>ROUND(F139,$I140)</f>
        <v>0</v>
      </c>
      <c r="G140" s="860">
        <f>ROUND(G139,$I140)</f>
        <v>0</v>
      </c>
      <c r="H140" s="860" t="s">
        <v>396</v>
      </c>
      <c r="I140" s="860">
        <v>3</v>
      </c>
    </row>
    <row r="141" spans="1:13" hidden="1">
      <c r="C141" s="860">
        <f>IF(C138=MAX($C138:$G138),0,1)</f>
        <v>0</v>
      </c>
      <c r="D141" s="860">
        <f>IF(D138=MAX($C138:$G138),0,1)</f>
        <v>0</v>
      </c>
      <c r="E141" s="860">
        <f>IF(E138=MAX($C138:$G138),0,1)</f>
        <v>0</v>
      </c>
      <c r="F141" s="860">
        <f>IF(F138=MAX($C138:$G138),0,1)</f>
        <v>0</v>
      </c>
      <c r="G141" s="860">
        <f>IF(G138=MAX($C138:$G138),0,1)</f>
        <v>0</v>
      </c>
      <c r="H141" s="860" t="s">
        <v>515</v>
      </c>
      <c r="I141" s="860"/>
    </row>
    <row r="142" spans="1:13" hidden="1">
      <c r="C142" s="860">
        <f>IF(C141=0,1-SUMIFS($C140:$G140,$C141:$G141,1),C140)</f>
        <v>1</v>
      </c>
      <c r="D142" s="860">
        <f>IF(D141=0,1-SUMIFS($C140:$G140,$C141:$G141,1),D140)</f>
        <v>1</v>
      </c>
      <c r="E142" s="860">
        <f>IF(E141=0,1-SUMIFS($C140:$G140,$C141:$G141,1),E140)</f>
        <v>1</v>
      </c>
      <c r="F142" s="860">
        <f>IF(F141=0,1-SUMIFS($C140:$G140,$C141:$G141,1),F140)</f>
        <v>1</v>
      </c>
      <c r="G142" s="860">
        <f>IF(G141=0,1-SUMIFS($C140:$G140,$C141:$G141,1),G140)</f>
        <v>1</v>
      </c>
      <c r="H142" s="860" t="s">
        <v>397</v>
      </c>
      <c r="I142" s="860">
        <f>SUM(C142:G142)</f>
        <v>5</v>
      </c>
    </row>
    <row r="143" spans="1:13" hidden="1">
      <c r="C143" s="893"/>
    </row>
    <row r="144" spans="1:13" hidden="1">
      <c r="C144" s="859">
        <f>IF(U26=FALSE,1,0)</f>
        <v>1</v>
      </c>
      <c r="D144" s="859">
        <f>IF(U28=FALSE,1,0)</f>
        <v>1</v>
      </c>
      <c r="E144" s="859">
        <f>IF(U30=FALSE,1,0)</f>
        <v>1</v>
      </c>
      <c r="F144" s="859">
        <f>IF(U32=FALSE,1,0)</f>
        <v>1</v>
      </c>
      <c r="G144" s="859">
        <f>IF(U34=FALSE,1,0)</f>
        <v>1</v>
      </c>
      <c r="H144" s="859">
        <f>C144</f>
        <v>1</v>
      </c>
      <c r="I144" s="859">
        <f>D144</f>
        <v>1</v>
      </c>
      <c r="J144" s="859">
        <f>E144</f>
        <v>1</v>
      </c>
      <c r="K144" s="859">
        <f>F144</f>
        <v>1</v>
      </c>
      <c r="L144" s="859">
        <f>G144</f>
        <v>1</v>
      </c>
    </row>
    <row r="145" spans="3:3">
      <c r="C145" s="861"/>
    </row>
    <row r="146" spans="3:3">
      <c r="C146" s="893"/>
    </row>
    <row r="147" spans="3:3">
      <c r="C147" s="861"/>
    </row>
    <row r="148" spans="3:3">
      <c r="C148" s="893"/>
    </row>
    <row r="149" spans="3:3">
      <c r="C149" s="861"/>
    </row>
    <row r="150" spans="3:3">
      <c r="C150" s="893"/>
    </row>
    <row r="151" spans="3:3">
      <c r="C151" s="861"/>
    </row>
    <row r="152" spans="3:3">
      <c r="C152" s="893"/>
    </row>
    <row r="153" spans="3:3">
      <c r="C153" s="861"/>
    </row>
    <row r="154" spans="3:3">
      <c r="C154" s="861"/>
    </row>
    <row r="155" spans="3:3">
      <c r="C155" s="861"/>
    </row>
    <row r="156" spans="3:3">
      <c r="C156" s="861"/>
    </row>
    <row r="157" spans="3:3">
      <c r="C157" s="861"/>
    </row>
    <row r="158" spans="3:3">
      <c r="C158" s="861"/>
    </row>
    <row r="159" spans="3:3">
      <c r="C159" s="861"/>
    </row>
    <row r="160" spans="3:3">
      <c r="C160" s="861"/>
    </row>
    <row r="161" spans="3:3">
      <c r="C161" s="861"/>
    </row>
    <row r="162" spans="3:3">
      <c r="C162" s="861"/>
    </row>
    <row r="163" spans="3:3">
      <c r="C163" s="861"/>
    </row>
    <row r="164" spans="3:3">
      <c r="C164" s="861"/>
    </row>
    <row r="165" spans="3:3">
      <c r="C165" s="861"/>
    </row>
    <row r="166" spans="3:3">
      <c r="C166" s="861"/>
    </row>
    <row r="167" spans="3:3">
      <c r="C167" s="861"/>
    </row>
    <row r="168" spans="3:3">
      <c r="C168" s="861"/>
    </row>
    <row r="169" spans="3:3">
      <c r="C169" s="861"/>
    </row>
    <row r="170" spans="3:3">
      <c r="C170" s="861"/>
    </row>
  </sheetData>
  <sheetProtection algorithmName="SHA-512" hashValue="YK+E3n2FJMKFFM2H6yVJfXPU3+95/2h+536PWEJWEjwEQL+wyj4oXgX+xsnJtYC9aXI2GjfxDTMSOjanddrcOQ==" saltValue="kxiltxm8rnIg/rCFORfz7A==" spinCount="100000" sheet="1" objects="1" scenarios="1"/>
  <customSheetViews>
    <customSheetView guid="{AE7FCA23-A141-42BB-B68F-DD99A7DC8BEA}" showGridLines="0" hiddenRows="1" hiddenColumns="1" topLeftCell="A57">
      <selection activeCell="V17" sqref="V17"/>
      <pageMargins left="0.7" right="0.7" top="0.75" bottom="0.75" header="0.3" footer="0.3"/>
      <pageSetup orientation="portrait" r:id="rId1"/>
    </customSheetView>
    <customSheetView guid="{A2242E59-B958-429D-B3CE-85E415A7ABA5}" showGridLines="0" hiddenRows="1" hiddenColumns="1" topLeftCell="A90">
      <selection activeCell="P22" sqref="P22"/>
      <pageMargins left="0.7" right="0.7" top="0.75" bottom="0.75" header="0.3" footer="0.3"/>
      <pageSetup orientation="portrait" r:id="rId2"/>
    </customSheetView>
  </customSheetViews>
  <mergeCells count="54">
    <mergeCell ref="B12:M12"/>
    <mergeCell ref="A7:N7"/>
    <mergeCell ref="A8:N8"/>
    <mergeCell ref="A10:N10"/>
    <mergeCell ref="A1:N1"/>
    <mergeCell ref="C74:G74"/>
    <mergeCell ref="H74:L74"/>
    <mergeCell ref="S102:V102"/>
    <mergeCell ref="C103:H103"/>
    <mergeCell ref="H67:M68"/>
    <mergeCell ref="H69:M70"/>
    <mergeCell ref="B72:M72"/>
    <mergeCell ref="B74:B76"/>
    <mergeCell ref="B103:B105"/>
    <mergeCell ref="A57:N57"/>
    <mergeCell ref="B32:B33"/>
    <mergeCell ref="C32:J32"/>
    <mergeCell ref="K32:K33"/>
    <mergeCell ref="L32:L33"/>
    <mergeCell ref="C33:J33"/>
    <mergeCell ref="B34:B35"/>
    <mergeCell ref="C34:J34"/>
    <mergeCell ref="K34:K35"/>
    <mergeCell ref="L34:L35"/>
    <mergeCell ref="C35:J35"/>
    <mergeCell ref="B37:M38"/>
    <mergeCell ref="C39:M40"/>
    <mergeCell ref="C41:M44"/>
    <mergeCell ref="B45:M45"/>
    <mergeCell ref="C46:M49"/>
    <mergeCell ref="K30:K31"/>
    <mergeCell ref="L30:L31"/>
    <mergeCell ref="C31:J31"/>
    <mergeCell ref="B28:B29"/>
    <mergeCell ref="C28:J28"/>
    <mergeCell ref="K28:K29"/>
    <mergeCell ref="L28:L29"/>
    <mergeCell ref="C29:J29"/>
    <mergeCell ref="B62:M62"/>
    <mergeCell ref="B64:M64"/>
    <mergeCell ref="C16:L16"/>
    <mergeCell ref="B14:M14"/>
    <mergeCell ref="C17:L17"/>
    <mergeCell ref="C18:L18"/>
    <mergeCell ref="B25:J25"/>
    <mergeCell ref="B20:G22"/>
    <mergeCell ref="B23:G23"/>
    <mergeCell ref="B26:B27"/>
    <mergeCell ref="C26:J26"/>
    <mergeCell ref="K26:K27"/>
    <mergeCell ref="L26:L27"/>
    <mergeCell ref="C27:J27"/>
    <mergeCell ref="B30:B31"/>
    <mergeCell ref="C30:J30"/>
  </mergeCells>
  <conditionalFormatting sqref="B26:L35">
    <cfRule type="expression" dxfId="26" priority="5">
      <formula>$V26=1</formula>
    </cfRule>
  </conditionalFormatting>
  <conditionalFormatting sqref="C98:G99 C75:L76 C77:G96 C104:G125">
    <cfRule type="expression" dxfId="25" priority="4">
      <formula>C$144=1</formula>
    </cfRule>
  </conditionalFormatting>
  <conditionalFormatting sqref="H21:L22">
    <cfRule type="expression" dxfId="24" priority="3">
      <formula>H$144=1</formula>
    </cfRule>
  </conditionalFormatting>
  <conditionalFormatting sqref="H77:L96">
    <cfRule type="expression" dxfId="23" priority="1">
      <formula>H$130</formula>
    </cfRule>
  </conditionalFormatting>
  <conditionalFormatting sqref="C77:G96">
    <cfRule type="expression" dxfId="22" priority="203">
      <formula>U77=1</formula>
    </cfRule>
  </conditionalFormatting>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3913" r:id="rId6" name="Check Box 9">
              <controlPr locked="0" defaultSize="0" autoFill="0" autoLine="0" autoPict="0">
                <anchor moveWithCells="1">
                  <from>
                    <xdr:col>10</xdr:col>
                    <xdr:colOff>190500</xdr:colOff>
                    <xdr:row>25</xdr:row>
                    <xdr:rowOff>304800</xdr:rowOff>
                  </from>
                  <to>
                    <xdr:col>10</xdr:col>
                    <xdr:colOff>466725</xdr:colOff>
                    <xdr:row>26</xdr:row>
                    <xdr:rowOff>57150</xdr:rowOff>
                  </to>
                </anchor>
              </controlPr>
            </control>
          </mc:Choice>
        </mc:AlternateContent>
        <mc:AlternateContent xmlns:mc="http://schemas.openxmlformats.org/markup-compatibility/2006">
          <mc:Choice Requires="x14">
            <control shapeId="123914" r:id="rId7" name="Check Box 10">
              <controlPr locked="0" defaultSize="0" autoFill="0" autoLine="0" autoPict="0">
                <anchor moveWithCells="1">
                  <from>
                    <xdr:col>10</xdr:col>
                    <xdr:colOff>171450</xdr:colOff>
                    <xdr:row>27</xdr:row>
                    <xdr:rowOff>666750</xdr:rowOff>
                  </from>
                  <to>
                    <xdr:col>10</xdr:col>
                    <xdr:colOff>447675</xdr:colOff>
                    <xdr:row>27</xdr:row>
                    <xdr:rowOff>876300</xdr:rowOff>
                  </to>
                </anchor>
              </controlPr>
            </control>
          </mc:Choice>
        </mc:AlternateContent>
        <mc:AlternateContent xmlns:mc="http://schemas.openxmlformats.org/markup-compatibility/2006">
          <mc:Choice Requires="x14">
            <control shapeId="123915" r:id="rId8" name="Check Box 11">
              <controlPr locked="0" defaultSize="0" autoFill="0" autoLine="0" autoPict="0">
                <anchor moveWithCells="1">
                  <from>
                    <xdr:col>10</xdr:col>
                    <xdr:colOff>180975</xdr:colOff>
                    <xdr:row>29</xdr:row>
                    <xdr:rowOff>381000</xdr:rowOff>
                  </from>
                  <to>
                    <xdr:col>10</xdr:col>
                    <xdr:colOff>457200</xdr:colOff>
                    <xdr:row>30</xdr:row>
                    <xdr:rowOff>9525</xdr:rowOff>
                  </to>
                </anchor>
              </controlPr>
            </control>
          </mc:Choice>
        </mc:AlternateContent>
        <mc:AlternateContent xmlns:mc="http://schemas.openxmlformats.org/markup-compatibility/2006">
          <mc:Choice Requires="x14">
            <control shapeId="123916" r:id="rId9" name="Check Box 12">
              <controlPr locked="0" defaultSize="0" autoFill="0" autoLine="0" autoPict="0">
                <anchor moveWithCells="1">
                  <from>
                    <xdr:col>10</xdr:col>
                    <xdr:colOff>171450</xdr:colOff>
                    <xdr:row>31</xdr:row>
                    <xdr:rowOff>333375</xdr:rowOff>
                  </from>
                  <to>
                    <xdr:col>10</xdr:col>
                    <xdr:colOff>447675</xdr:colOff>
                    <xdr:row>32</xdr:row>
                    <xdr:rowOff>66675</xdr:rowOff>
                  </to>
                </anchor>
              </controlPr>
            </control>
          </mc:Choice>
        </mc:AlternateContent>
        <mc:AlternateContent xmlns:mc="http://schemas.openxmlformats.org/markup-compatibility/2006">
          <mc:Choice Requires="x14">
            <control shapeId="123917" r:id="rId10" name="Check Box 13">
              <controlPr locked="0" defaultSize="0" autoFill="0" autoLine="0" autoPict="0">
                <anchor moveWithCells="1">
                  <from>
                    <xdr:col>10</xdr:col>
                    <xdr:colOff>190500</xdr:colOff>
                    <xdr:row>33</xdr:row>
                    <xdr:rowOff>628650</xdr:rowOff>
                  </from>
                  <to>
                    <xdr:col>10</xdr:col>
                    <xdr:colOff>466725</xdr:colOff>
                    <xdr:row>33</xdr:row>
                    <xdr:rowOff>838200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D156"/>
  <sheetViews>
    <sheetView showGridLines="0" showRowColHeaders="0" zoomScaleNormal="100" workbookViewId="0">
      <selection activeCell="F101" sqref="F101"/>
    </sheetView>
  </sheetViews>
  <sheetFormatPr defaultRowHeight="15"/>
  <cols>
    <col min="1" max="1" width="4.42578125" style="866" customWidth="1"/>
    <col min="2" max="2" width="28.28515625" style="866" customWidth="1"/>
    <col min="3" max="3" width="7" style="866" customWidth="1"/>
    <col min="4" max="4" width="8" style="892" customWidth="1"/>
    <col min="5" max="5" width="7.28515625" style="866" customWidth="1"/>
    <col min="6" max="6" width="10.7109375" style="866" customWidth="1"/>
    <col min="7" max="12" width="9.140625" style="866"/>
    <col min="13" max="13" width="7.5703125" style="866" customWidth="1"/>
    <col min="14" max="14" width="0.85546875" style="866" customWidth="1"/>
    <col min="15" max="20" width="9.140625" style="866"/>
    <col min="21" max="21" width="9.140625" style="922" hidden="1" customWidth="1"/>
    <col min="22" max="22" width="9.140625" style="952" hidden="1" customWidth="1"/>
    <col min="23" max="16384" width="9.140625" style="866"/>
  </cols>
  <sheetData>
    <row r="1" spans="1:1006" s="826" customFormat="1" ht="30" customHeight="1">
      <c r="A1" s="1895" t="s">
        <v>737</v>
      </c>
      <c r="B1" s="1895"/>
      <c r="C1" s="1895"/>
      <c r="D1" s="1895"/>
      <c r="E1" s="1895"/>
      <c r="F1" s="1895"/>
      <c r="G1" s="1895"/>
      <c r="H1" s="1895"/>
      <c r="I1" s="1895"/>
      <c r="J1" s="1895"/>
      <c r="K1" s="1895"/>
      <c r="L1" s="1895"/>
      <c r="M1" s="1895"/>
      <c r="N1" s="1895"/>
      <c r="O1" s="11"/>
      <c r="P1" s="11"/>
      <c r="Q1" s="11"/>
      <c r="R1" s="11"/>
      <c r="S1" s="11"/>
      <c r="T1" s="11"/>
      <c r="U1" s="7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row>
    <row r="2" spans="1:1006" s="826" customFormat="1" ht="5.0999999999999996" customHeight="1">
      <c r="A2" s="676"/>
      <c r="B2" s="676"/>
      <c r="C2" s="894"/>
      <c r="D2" s="253"/>
      <c r="E2" s="253"/>
      <c r="F2" s="253"/>
      <c r="G2" s="253"/>
      <c r="H2" s="253"/>
      <c r="I2" s="253"/>
      <c r="J2" s="253"/>
      <c r="K2" s="11"/>
      <c r="L2" s="11"/>
      <c r="M2" s="11"/>
      <c r="N2" s="11"/>
      <c r="O2" s="11"/>
      <c r="P2" s="11"/>
      <c r="Q2" s="11"/>
      <c r="R2" s="11"/>
      <c r="S2" s="11"/>
      <c r="T2" s="11"/>
      <c r="U2" s="7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row>
    <row r="3" spans="1:1006" s="826" customFormat="1" ht="15" customHeight="1">
      <c r="A3" s="316"/>
      <c r="B3" s="408" t="s">
        <v>214</v>
      </c>
      <c r="C3" s="954"/>
      <c r="D3" s="954"/>
      <c r="E3" s="954"/>
      <c r="F3" s="954"/>
      <c r="G3" s="954"/>
      <c r="H3" s="954"/>
      <c r="I3" s="954"/>
      <c r="J3" s="954"/>
      <c r="K3" s="11"/>
      <c r="L3" s="11"/>
      <c r="M3" s="11"/>
      <c r="N3" s="11"/>
      <c r="O3" s="11"/>
      <c r="P3" s="11"/>
      <c r="Q3" s="11"/>
      <c r="R3" s="11"/>
      <c r="S3" s="11"/>
      <c r="T3" s="11"/>
      <c r="U3" s="7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row>
    <row r="4" spans="1:1006" s="676" customFormat="1" ht="15" customHeight="1">
      <c r="A4" s="316"/>
      <c r="B4" s="408" t="s">
        <v>267</v>
      </c>
      <c r="C4" s="709"/>
      <c r="D4" s="454"/>
      <c r="E4" s="454"/>
      <c r="F4" s="454"/>
      <c r="G4" s="454"/>
      <c r="H4" s="454"/>
      <c r="I4" s="454"/>
      <c r="J4" s="454"/>
      <c r="K4" s="454"/>
      <c r="L4" s="678"/>
      <c r="M4" s="678"/>
      <c r="U4" s="481"/>
      <c r="V4" s="832"/>
    </row>
    <row r="5" spans="1:1006" s="676" customFormat="1">
      <c r="A5" s="316"/>
      <c r="B5" s="408" t="s">
        <v>294</v>
      </c>
      <c r="C5" s="549"/>
      <c r="D5" s="454"/>
      <c r="E5" s="454"/>
      <c r="F5" s="454"/>
      <c r="G5" s="454"/>
      <c r="H5" s="454"/>
      <c r="I5" s="454"/>
      <c r="J5" s="454"/>
      <c r="K5" s="454"/>
      <c r="L5" s="678"/>
      <c r="M5" s="678"/>
      <c r="U5" s="481"/>
      <c r="V5" s="832"/>
    </row>
    <row r="6" spans="1:1006" s="676" customFormat="1" ht="5.0999999999999996" customHeight="1">
      <c r="B6" s="677"/>
      <c r="C6" s="549"/>
      <c r="D6" s="549"/>
      <c r="E6" s="549"/>
      <c r="F6" s="549"/>
      <c r="G6" s="549"/>
      <c r="H6" s="549"/>
      <c r="I6" s="549"/>
      <c r="J6" s="549"/>
      <c r="K6" s="549"/>
      <c r="L6" s="678"/>
      <c r="M6" s="678"/>
      <c r="U6" s="481"/>
      <c r="V6" s="832"/>
    </row>
    <row r="7" spans="1:1006" s="826" customFormat="1" ht="31.5" customHeight="1">
      <c r="A7" s="1896" t="s">
        <v>1190</v>
      </c>
      <c r="B7" s="1896"/>
      <c r="C7" s="1896"/>
      <c r="D7" s="1896"/>
      <c r="E7" s="1896"/>
      <c r="F7" s="1896"/>
      <c r="G7" s="1896"/>
      <c r="H7" s="1896"/>
      <c r="I7" s="1896"/>
      <c r="J7" s="1896"/>
      <c r="K7" s="1896"/>
      <c r="L7" s="1896"/>
      <c r="M7" s="1896"/>
      <c r="N7" s="1896"/>
      <c r="O7" s="11"/>
      <c r="P7" s="11"/>
      <c r="Q7" s="11"/>
      <c r="R7" s="11"/>
      <c r="S7" s="11"/>
      <c r="T7" s="11"/>
      <c r="U7" s="7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row>
    <row r="8" spans="1:1006" s="676" customFormat="1" ht="15" customHeight="1">
      <c r="A8" s="1896" t="s">
        <v>331</v>
      </c>
      <c r="B8" s="1896"/>
      <c r="C8" s="1896"/>
      <c r="D8" s="1896"/>
      <c r="E8" s="1896"/>
      <c r="F8" s="1896"/>
      <c r="G8" s="1896"/>
      <c r="H8" s="1896"/>
      <c r="I8" s="1896"/>
      <c r="J8" s="1896"/>
      <c r="K8" s="1896"/>
      <c r="L8" s="1896"/>
      <c r="M8" s="1896"/>
      <c r="N8" s="1896"/>
      <c r="O8" s="66"/>
      <c r="P8" s="66"/>
      <c r="Q8" s="66"/>
      <c r="R8" s="66"/>
      <c r="S8" s="66"/>
      <c r="T8" s="66"/>
      <c r="U8" s="481"/>
      <c r="V8" s="832"/>
    </row>
    <row r="9" spans="1:1006" s="676" customFormat="1" ht="9.9499999999999993" customHeight="1">
      <c r="A9" s="410"/>
      <c r="B9" s="410"/>
      <c r="C9" s="410"/>
      <c r="D9" s="410"/>
      <c r="E9" s="410"/>
      <c r="F9" s="410"/>
      <c r="G9" s="410"/>
      <c r="H9" s="410"/>
      <c r="I9" s="410"/>
      <c r="J9" s="410"/>
      <c r="K9" s="410"/>
      <c r="L9" s="410"/>
      <c r="M9" s="410"/>
      <c r="N9" s="67"/>
      <c r="O9" s="67"/>
      <c r="P9" s="67"/>
      <c r="Q9" s="67"/>
      <c r="R9" s="67"/>
      <c r="S9" s="67"/>
      <c r="T9" s="67"/>
      <c r="U9" s="481"/>
      <c r="V9" s="832"/>
    </row>
    <row r="10" spans="1:1006" s="676" customFormat="1" ht="20.100000000000001" customHeight="1">
      <c r="A10" s="1898" t="s">
        <v>1175</v>
      </c>
      <c r="B10" s="1898"/>
      <c r="C10" s="1898"/>
      <c r="D10" s="1898"/>
      <c r="E10" s="1898"/>
      <c r="F10" s="1898"/>
      <c r="G10" s="1898"/>
      <c r="H10" s="1898"/>
      <c r="I10" s="1898"/>
      <c r="J10" s="1898"/>
      <c r="K10" s="1898"/>
      <c r="L10" s="1898"/>
      <c r="M10" s="1898"/>
      <c r="N10" s="1898"/>
      <c r="O10" s="68"/>
      <c r="P10" s="68"/>
      <c r="Q10" s="68"/>
      <c r="R10" s="68"/>
      <c r="S10" s="68"/>
      <c r="T10" s="68"/>
      <c r="U10" s="481"/>
      <c r="V10" s="832"/>
    </row>
    <row r="11" spans="1:1006" s="676" customFormat="1" ht="5.0999999999999996" customHeight="1">
      <c r="A11" s="895"/>
      <c r="C11" s="620"/>
      <c r="D11" s="620"/>
      <c r="E11" s="620"/>
      <c r="F11" s="620"/>
      <c r="G11" s="620"/>
      <c r="H11" s="620"/>
      <c r="I11" s="620"/>
      <c r="J11" s="620"/>
      <c r="K11" s="620"/>
      <c r="L11" s="551"/>
      <c r="M11" s="678"/>
      <c r="N11" s="223"/>
      <c r="O11" s="66"/>
      <c r="P11" s="66"/>
      <c r="Q11" s="66"/>
      <c r="R11" s="66"/>
      <c r="S11" s="66"/>
      <c r="T11" s="66"/>
      <c r="U11" s="481"/>
      <c r="V11" s="832"/>
    </row>
    <row r="12" spans="1:1006" s="676" customFormat="1" ht="32.25" customHeight="1">
      <c r="A12" s="895"/>
      <c r="B12" s="2392" t="s">
        <v>723</v>
      </c>
      <c r="C12" s="2392"/>
      <c r="D12" s="2392"/>
      <c r="E12" s="2392"/>
      <c r="F12" s="2392"/>
      <c r="G12" s="2392"/>
      <c r="H12" s="2392"/>
      <c r="I12" s="2392"/>
      <c r="J12" s="2392"/>
      <c r="K12" s="2392"/>
      <c r="L12" s="2392"/>
      <c r="M12" s="2392"/>
      <c r="N12" s="223"/>
      <c r="O12" s="66"/>
      <c r="P12" s="66"/>
      <c r="Q12" s="66"/>
      <c r="R12" s="66"/>
      <c r="S12" s="66"/>
      <c r="T12" s="66"/>
      <c r="U12" s="481"/>
      <c r="V12" s="832"/>
    </row>
    <row r="13" spans="1:1006" s="676" customFormat="1" ht="5.0999999999999996" customHeight="1">
      <c r="A13" s="680"/>
      <c r="B13" s="2468"/>
      <c r="C13" s="2468"/>
      <c r="D13" s="2468"/>
      <c r="E13" s="2468"/>
      <c r="F13" s="2468"/>
      <c r="G13" s="2468"/>
      <c r="H13" s="2468"/>
      <c r="I13" s="2468"/>
      <c r="J13" s="2468"/>
      <c r="K13" s="2468"/>
      <c r="L13" s="2468"/>
      <c r="M13" s="1407"/>
      <c r="N13" s="223"/>
      <c r="O13" s="66"/>
      <c r="P13" s="66"/>
      <c r="Q13" s="66"/>
      <c r="R13" s="66"/>
      <c r="S13" s="66"/>
      <c r="T13" s="66"/>
      <c r="U13" s="481"/>
      <c r="V13" s="832"/>
    </row>
    <row r="14" spans="1:1006" s="676" customFormat="1" ht="16.5" customHeight="1">
      <c r="A14" s="680"/>
      <c r="B14" s="2286" t="s">
        <v>907</v>
      </c>
      <c r="C14" s="2286"/>
      <c r="D14" s="2286"/>
      <c r="E14" s="2286"/>
      <c r="F14" s="2286"/>
      <c r="G14" s="2286"/>
      <c r="H14" s="2286"/>
      <c r="I14" s="2286"/>
      <c r="J14" s="2286"/>
      <c r="K14" s="2286"/>
      <c r="L14" s="2286"/>
      <c r="M14" s="2286"/>
      <c r="N14" s="223"/>
      <c r="O14" s="66"/>
      <c r="P14" s="66"/>
      <c r="Q14" s="66"/>
      <c r="R14" s="66"/>
      <c r="S14" s="66"/>
      <c r="T14" s="66"/>
      <c r="U14" s="481"/>
      <c r="V14" s="832"/>
    </row>
    <row r="15" spans="1:1006" s="676" customFormat="1" ht="9.9499999999999993" customHeight="1">
      <c r="A15" s="680"/>
      <c r="B15" s="316"/>
      <c r="C15" s="316"/>
      <c r="D15" s="316"/>
      <c r="E15" s="316"/>
      <c r="F15" s="316"/>
      <c r="G15" s="316"/>
      <c r="H15" s="316"/>
      <c r="I15" s="316"/>
      <c r="J15" s="316"/>
      <c r="K15" s="316"/>
      <c r="L15" s="316"/>
      <c r="M15" s="316"/>
      <c r="N15" s="680"/>
      <c r="U15" s="481"/>
      <c r="V15" s="832"/>
    </row>
    <row r="16" spans="1:1006" s="676" customFormat="1">
      <c r="A16" s="680"/>
      <c r="B16" s="1396" t="s">
        <v>12</v>
      </c>
      <c r="C16" s="2074" t="s">
        <v>13</v>
      </c>
      <c r="D16" s="2125"/>
      <c r="E16" s="2125"/>
      <c r="F16" s="2125"/>
      <c r="G16" s="2125"/>
      <c r="H16" s="2125"/>
      <c r="I16" s="2125"/>
      <c r="J16" s="2125"/>
      <c r="K16" s="2125"/>
      <c r="L16" s="2075"/>
      <c r="M16" s="678"/>
      <c r="N16" s="680"/>
      <c r="U16" s="481"/>
      <c r="V16" s="832"/>
    </row>
    <row r="17" spans="1:28" s="676" customFormat="1" ht="101.25" customHeight="1">
      <c r="A17" s="680"/>
      <c r="B17" s="1355" t="s">
        <v>558</v>
      </c>
      <c r="C17" s="2393" t="s">
        <v>930</v>
      </c>
      <c r="D17" s="2394"/>
      <c r="E17" s="2394"/>
      <c r="F17" s="2394"/>
      <c r="G17" s="2394"/>
      <c r="H17" s="2394"/>
      <c r="I17" s="2394"/>
      <c r="J17" s="2394"/>
      <c r="K17" s="2394"/>
      <c r="L17" s="2395"/>
      <c r="M17" s="678"/>
      <c r="N17" s="680"/>
      <c r="U17" s="481"/>
      <c r="V17" s="832"/>
    </row>
    <row r="18" spans="1:28" s="676" customFormat="1" ht="38.25" customHeight="1">
      <c r="A18" s="680"/>
      <c r="B18" s="1400" t="s">
        <v>11</v>
      </c>
      <c r="C18" s="2032" t="s">
        <v>486</v>
      </c>
      <c r="D18" s="2032"/>
      <c r="E18" s="2032"/>
      <c r="F18" s="2032"/>
      <c r="G18" s="2032"/>
      <c r="H18" s="2032"/>
      <c r="I18" s="2032"/>
      <c r="J18" s="2032"/>
      <c r="K18" s="2032"/>
      <c r="L18" s="2033"/>
      <c r="M18" s="678"/>
      <c r="N18" s="680"/>
      <c r="U18" s="481"/>
      <c r="V18" s="832"/>
    </row>
    <row r="19" spans="1:28" s="676" customFormat="1" ht="9.9499999999999993" customHeight="1">
      <c r="A19" s="680"/>
      <c r="B19" s="678"/>
      <c r="C19" s="678"/>
      <c r="D19" s="678"/>
      <c r="E19" s="678"/>
      <c r="F19" s="678"/>
      <c r="G19" s="678"/>
      <c r="H19" s="678"/>
      <c r="I19" s="678"/>
      <c r="J19" s="678"/>
      <c r="K19" s="678"/>
      <c r="L19" s="678"/>
      <c r="M19" s="678"/>
      <c r="N19" s="680"/>
      <c r="U19" s="481"/>
      <c r="V19" s="832"/>
    </row>
    <row r="20" spans="1:28" s="693" customFormat="1" ht="15" customHeight="1">
      <c r="A20" s="835"/>
      <c r="B20" s="2089" t="s">
        <v>984</v>
      </c>
      <c r="C20" s="2089"/>
      <c r="D20" s="2089"/>
      <c r="E20" s="2089"/>
      <c r="F20" s="2089"/>
      <c r="G20" s="2089"/>
      <c r="H20" s="1404" t="s">
        <v>716</v>
      </c>
      <c r="I20" s="836"/>
      <c r="J20" s="645"/>
      <c r="K20" s="329"/>
      <c r="L20" s="1397"/>
      <c r="M20" s="709"/>
      <c r="N20" s="680"/>
      <c r="U20" s="505"/>
      <c r="V20" s="862"/>
    </row>
    <row r="21" spans="1:28" s="693" customFormat="1" ht="15" customHeight="1">
      <c r="A21" s="835"/>
      <c r="B21" s="2089"/>
      <c r="C21" s="2089"/>
      <c r="D21" s="2089"/>
      <c r="E21" s="2089"/>
      <c r="F21" s="2089"/>
      <c r="G21" s="2089"/>
      <c r="H21" s="445" t="s">
        <v>678</v>
      </c>
      <c r="I21" s="445" t="s">
        <v>679</v>
      </c>
      <c r="J21" s="445" t="s">
        <v>675</v>
      </c>
      <c r="K21" s="445" t="s">
        <v>711</v>
      </c>
      <c r="L21" s="445" t="s">
        <v>712</v>
      </c>
      <c r="M21" s="709"/>
      <c r="N21" s="680"/>
      <c r="U21" s="505"/>
      <c r="V21" s="862"/>
    </row>
    <row r="22" spans="1:28" s="693" customFormat="1" ht="79.5" customHeight="1">
      <c r="A22" s="835"/>
      <c r="B22" s="2089"/>
      <c r="C22" s="2089"/>
      <c r="D22" s="2089"/>
      <c r="E22" s="2089"/>
      <c r="F22" s="2089"/>
      <c r="G22" s="2089"/>
      <c r="H22" s="458">
        <f>C99</f>
        <v>1</v>
      </c>
      <c r="I22" s="458">
        <f>D99</f>
        <v>1</v>
      </c>
      <c r="J22" s="458">
        <f>E99</f>
        <v>1</v>
      </c>
      <c r="K22" s="458">
        <f>F99</f>
        <v>1</v>
      </c>
      <c r="L22" s="458">
        <f>G99</f>
        <v>1</v>
      </c>
      <c r="M22" s="709"/>
      <c r="N22" s="680"/>
      <c r="U22" s="505"/>
      <c r="V22" s="862"/>
    </row>
    <row r="23" spans="1:28" s="693" customFormat="1" ht="30" customHeight="1">
      <c r="A23" s="835"/>
      <c r="B23" s="2089" t="s">
        <v>1160</v>
      </c>
      <c r="C23" s="2089"/>
      <c r="D23" s="2089"/>
      <c r="E23" s="2089"/>
      <c r="F23" s="2089"/>
      <c r="G23" s="2089"/>
      <c r="H23" s="645"/>
      <c r="I23" s="645"/>
      <c r="J23" s="645"/>
      <c r="K23" s="329"/>
      <c r="L23" s="329"/>
      <c r="M23" s="709"/>
      <c r="N23" s="680"/>
      <c r="U23" s="505"/>
      <c r="V23" s="862"/>
    </row>
    <row r="24" spans="1:28" s="676" customFormat="1" ht="9.9499999999999993" customHeight="1">
      <c r="A24" s="680"/>
      <c r="B24" s="794"/>
      <c r="C24" s="794"/>
      <c r="D24" s="794"/>
      <c r="E24" s="794"/>
      <c r="F24" s="794"/>
      <c r="G24" s="794"/>
      <c r="H24" s="678"/>
      <c r="I24" s="678"/>
      <c r="J24" s="678"/>
      <c r="K24" s="678"/>
      <c r="L24" s="678"/>
      <c r="M24" s="678"/>
      <c r="N24" s="680"/>
      <c r="U24" s="481"/>
      <c r="V24" s="832"/>
    </row>
    <row r="25" spans="1:28" s="676" customFormat="1" ht="18.75" customHeight="1">
      <c r="A25" s="680"/>
      <c r="B25" s="2277" t="s">
        <v>898</v>
      </c>
      <c r="C25" s="2430"/>
      <c r="D25" s="2430"/>
      <c r="E25" s="2430"/>
      <c r="F25" s="2430"/>
      <c r="G25" s="2430"/>
      <c r="H25" s="2430"/>
      <c r="I25" s="2430"/>
      <c r="J25" s="2430"/>
      <c r="K25" s="632" t="s">
        <v>259</v>
      </c>
      <c r="L25" s="445" t="s">
        <v>123</v>
      </c>
      <c r="M25" s="709"/>
      <c r="N25" s="839"/>
      <c r="U25" s="481"/>
      <c r="V25" s="832"/>
      <c r="Z25" s="556"/>
      <c r="AA25" s="840"/>
      <c r="AB25" s="840"/>
    </row>
    <row r="26" spans="1:28" s="676" customFormat="1" ht="97.5" customHeight="1">
      <c r="A26" s="680"/>
      <c r="B26" s="2256" t="s">
        <v>840</v>
      </c>
      <c r="C26" s="2397" t="s">
        <v>1161</v>
      </c>
      <c r="D26" s="2398"/>
      <c r="E26" s="2398"/>
      <c r="F26" s="2398"/>
      <c r="G26" s="2398"/>
      <c r="H26" s="2398"/>
      <c r="I26" s="2398"/>
      <c r="J26" s="2399"/>
      <c r="K26" s="2356"/>
      <c r="L26" s="2367"/>
      <c r="M26" s="678"/>
      <c r="N26" s="680"/>
      <c r="U26" s="1398" t="b">
        <v>0</v>
      </c>
      <c r="V26" s="841">
        <f>IF(U26=FALSE,1,0)</f>
        <v>1</v>
      </c>
      <c r="Z26" s="556"/>
      <c r="AA26" s="840"/>
      <c r="AB26" s="840"/>
    </row>
    <row r="27" spans="1:28" s="676" customFormat="1" ht="35.25" customHeight="1">
      <c r="A27" s="680"/>
      <c r="B27" s="2259"/>
      <c r="C27" s="2405" t="s">
        <v>915</v>
      </c>
      <c r="D27" s="2406"/>
      <c r="E27" s="2406"/>
      <c r="F27" s="2406"/>
      <c r="G27" s="2406"/>
      <c r="H27" s="2406"/>
      <c r="I27" s="2406"/>
      <c r="J27" s="2407"/>
      <c r="K27" s="2357"/>
      <c r="L27" s="2368"/>
      <c r="M27" s="678"/>
      <c r="N27" s="839"/>
      <c r="U27" s="1398"/>
      <c r="V27" s="841">
        <f>IF(U27="",V26,IF(U27=FALSE,1,0))</f>
        <v>1</v>
      </c>
      <c r="Z27" s="556"/>
      <c r="AA27" s="840"/>
      <c r="AB27" s="840"/>
    </row>
    <row r="28" spans="1:28" s="676" customFormat="1" ht="94.5" customHeight="1">
      <c r="A28" s="680"/>
      <c r="B28" s="2256" t="s">
        <v>841</v>
      </c>
      <c r="C28" s="2397" t="s">
        <v>1165</v>
      </c>
      <c r="D28" s="2398"/>
      <c r="E28" s="2398"/>
      <c r="F28" s="2398"/>
      <c r="G28" s="2398"/>
      <c r="H28" s="2398"/>
      <c r="I28" s="2398"/>
      <c r="J28" s="2399"/>
      <c r="K28" s="2356"/>
      <c r="L28" s="2367"/>
      <c r="M28" s="678"/>
      <c r="N28" s="839"/>
      <c r="U28" s="1398" t="b">
        <v>0</v>
      </c>
      <c r="V28" s="841">
        <f t="shared" ref="V28:V35" si="0">IF(U28="",V27,IF(U28=FALSE,1,0))</f>
        <v>1</v>
      </c>
      <c r="Z28" s="556"/>
      <c r="AA28" s="840"/>
      <c r="AB28" s="840"/>
    </row>
    <row r="29" spans="1:28" s="676" customFormat="1" ht="36.75" customHeight="1">
      <c r="A29" s="680"/>
      <c r="B29" s="2259"/>
      <c r="C29" s="2405" t="s">
        <v>923</v>
      </c>
      <c r="D29" s="2406"/>
      <c r="E29" s="2406"/>
      <c r="F29" s="2406"/>
      <c r="G29" s="2406"/>
      <c r="H29" s="2406"/>
      <c r="I29" s="2406"/>
      <c r="J29" s="2407"/>
      <c r="K29" s="2357"/>
      <c r="L29" s="2368"/>
      <c r="M29" s="678"/>
      <c r="N29" s="839"/>
      <c r="U29" s="1398"/>
      <c r="V29" s="841">
        <f t="shared" si="0"/>
        <v>1</v>
      </c>
      <c r="Z29" s="556"/>
      <c r="AA29" s="840"/>
      <c r="AB29" s="840"/>
    </row>
    <row r="30" spans="1:28" s="676" customFormat="1" ht="99" customHeight="1">
      <c r="A30" s="680"/>
      <c r="B30" s="2256" t="s">
        <v>842</v>
      </c>
      <c r="C30" s="2397" t="s">
        <v>1166</v>
      </c>
      <c r="D30" s="2365"/>
      <c r="E30" s="2365"/>
      <c r="F30" s="2365"/>
      <c r="G30" s="2365"/>
      <c r="H30" s="2365"/>
      <c r="I30" s="2365"/>
      <c r="J30" s="2366"/>
      <c r="K30" s="2356"/>
      <c r="L30" s="2358"/>
      <c r="M30" s="678"/>
      <c r="N30" s="839"/>
      <c r="U30" s="1398" t="b">
        <v>0</v>
      </c>
      <c r="V30" s="841">
        <f t="shared" si="0"/>
        <v>1</v>
      </c>
      <c r="Z30" s="695"/>
      <c r="AA30" s="840"/>
      <c r="AB30" s="840"/>
    </row>
    <row r="31" spans="1:28" s="676" customFormat="1" ht="33.75" customHeight="1">
      <c r="A31" s="680"/>
      <c r="B31" s="2259"/>
      <c r="C31" s="2405" t="s">
        <v>923</v>
      </c>
      <c r="D31" s="2406"/>
      <c r="E31" s="2406"/>
      <c r="F31" s="2406"/>
      <c r="G31" s="2406"/>
      <c r="H31" s="2406"/>
      <c r="I31" s="2406"/>
      <c r="J31" s="2407"/>
      <c r="K31" s="2357"/>
      <c r="L31" s="2359"/>
      <c r="M31" s="678"/>
      <c r="N31" s="842"/>
      <c r="U31" s="1398"/>
      <c r="V31" s="841">
        <f t="shared" si="0"/>
        <v>1</v>
      </c>
      <c r="Z31" s="556"/>
      <c r="AA31" s="840"/>
      <c r="AB31" s="840"/>
    </row>
    <row r="32" spans="1:28" s="676" customFormat="1" ht="37.5" customHeight="1">
      <c r="A32" s="680"/>
      <c r="B32" s="2256" t="s">
        <v>899</v>
      </c>
      <c r="C32" s="2397" t="s">
        <v>559</v>
      </c>
      <c r="D32" s="2365"/>
      <c r="E32" s="2365"/>
      <c r="F32" s="2365"/>
      <c r="G32" s="2365"/>
      <c r="H32" s="2365"/>
      <c r="I32" s="2365"/>
      <c r="J32" s="2366"/>
      <c r="K32" s="2356"/>
      <c r="L32" s="2367"/>
      <c r="M32" s="678"/>
      <c r="N32" s="680"/>
      <c r="U32" s="1398" t="b">
        <v>0</v>
      </c>
      <c r="V32" s="841">
        <f t="shared" si="0"/>
        <v>1</v>
      </c>
      <c r="Z32" s="556"/>
      <c r="AA32" s="840"/>
      <c r="AB32" s="840"/>
    </row>
    <row r="33" spans="1:28" s="676" customFormat="1" ht="33" customHeight="1">
      <c r="A33" s="680"/>
      <c r="B33" s="2259"/>
      <c r="C33" s="2405" t="s">
        <v>915</v>
      </c>
      <c r="D33" s="2406"/>
      <c r="E33" s="2406"/>
      <c r="F33" s="2406"/>
      <c r="G33" s="2406"/>
      <c r="H33" s="2406"/>
      <c r="I33" s="2406"/>
      <c r="J33" s="2407"/>
      <c r="K33" s="2357"/>
      <c r="L33" s="2368"/>
      <c r="M33" s="678"/>
      <c r="N33" s="839"/>
      <c r="U33" s="1398"/>
      <c r="V33" s="841">
        <f t="shared" si="0"/>
        <v>1</v>
      </c>
      <c r="Z33" s="556"/>
      <c r="AA33" s="840"/>
      <c r="AB33" s="840"/>
    </row>
    <row r="34" spans="1:28" s="676" customFormat="1" ht="35.25" customHeight="1">
      <c r="A34" s="680"/>
      <c r="B34" s="2256" t="s">
        <v>900</v>
      </c>
      <c r="C34" s="2397" t="s">
        <v>560</v>
      </c>
      <c r="D34" s="2398"/>
      <c r="E34" s="2398"/>
      <c r="F34" s="2398"/>
      <c r="G34" s="2398"/>
      <c r="H34" s="2398"/>
      <c r="I34" s="2398"/>
      <c r="J34" s="2399"/>
      <c r="K34" s="2356"/>
      <c r="L34" s="2358"/>
      <c r="M34" s="678"/>
      <c r="N34" s="839"/>
      <c r="O34" s="843"/>
      <c r="P34" s="843"/>
      <c r="Q34" s="843"/>
      <c r="R34" s="843"/>
      <c r="S34" s="844"/>
      <c r="T34" s="844"/>
      <c r="U34" s="1338" t="b">
        <v>0</v>
      </c>
      <c r="V34" s="841">
        <f t="shared" si="0"/>
        <v>1</v>
      </c>
      <c r="W34" s="844"/>
      <c r="X34" s="844"/>
      <c r="Y34" s="844"/>
      <c r="Z34" s="556"/>
      <c r="AA34" s="840"/>
      <c r="AB34" s="840"/>
    </row>
    <row r="35" spans="1:28" s="676" customFormat="1" ht="34.5" customHeight="1">
      <c r="A35" s="680"/>
      <c r="B35" s="2259"/>
      <c r="C35" s="2408" t="s">
        <v>915</v>
      </c>
      <c r="D35" s="2409"/>
      <c r="E35" s="2409"/>
      <c r="F35" s="2409"/>
      <c r="G35" s="2409"/>
      <c r="H35" s="2409"/>
      <c r="I35" s="2409"/>
      <c r="J35" s="2410"/>
      <c r="K35" s="2357"/>
      <c r="L35" s="2359"/>
      <c r="M35" s="678"/>
      <c r="N35" s="839"/>
      <c r="U35" s="1398"/>
      <c r="V35" s="841">
        <f t="shared" si="0"/>
        <v>1</v>
      </c>
      <c r="Z35" s="556"/>
      <c r="AA35" s="840"/>
      <c r="AB35" s="840"/>
    </row>
    <row r="36" spans="1:28" s="676" customFormat="1" ht="9.9499999999999993" customHeight="1">
      <c r="A36" s="680"/>
      <c r="B36" s="799"/>
      <c r="C36" s="800"/>
      <c r="D36" s="800"/>
      <c r="E36" s="800"/>
      <c r="F36" s="800"/>
      <c r="G36" s="800"/>
      <c r="H36" s="800"/>
      <c r="I36" s="800"/>
      <c r="J36" s="800"/>
      <c r="K36" s="801"/>
      <c r="L36" s="802"/>
      <c r="M36" s="678"/>
      <c r="N36" s="839"/>
      <c r="U36" s="481"/>
      <c r="V36" s="832"/>
      <c r="Z36" s="556"/>
      <c r="AA36" s="840"/>
      <c r="AB36" s="840"/>
    </row>
    <row r="37" spans="1:28" s="676" customFormat="1" ht="15" customHeight="1">
      <c r="A37" s="680"/>
      <c r="B37" s="2026" t="s">
        <v>1210</v>
      </c>
      <c r="C37" s="2026"/>
      <c r="D37" s="2026"/>
      <c r="E37" s="2026"/>
      <c r="F37" s="2026"/>
      <c r="G37" s="2026"/>
      <c r="H37" s="2026"/>
      <c r="I37" s="2026"/>
      <c r="J37" s="2026"/>
      <c r="K37" s="2026"/>
      <c r="L37" s="2026"/>
      <c r="M37" s="2026"/>
      <c r="N37" s="680"/>
      <c r="U37" s="481"/>
      <c r="V37" s="832"/>
    </row>
    <row r="38" spans="1:28" s="676" customFormat="1" ht="15" customHeight="1">
      <c r="A38" s="680"/>
      <c r="B38" s="2026"/>
      <c r="C38" s="2026"/>
      <c r="D38" s="2026"/>
      <c r="E38" s="2026"/>
      <c r="F38" s="2026"/>
      <c r="G38" s="2026"/>
      <c r="H38" s="2026"/>
      <c r="I38" s="2026"/>
      <c r="J38" s="2026"/>
      <c r="K38" s="2026"/>
      <c r="L38" s="2026"/>
      <c r="M38" s="2026"/>
      <c r="N38" s="680"/>
      <c r="U38" s="481"/>
      <c r="V38" s="832"/>
    </row>
    <row r="39" spans="1:28" s="676" customFormat="1" ht="15" customHeight="1">
      <c r="A39" s="680"/>
      <c r="B39" s="1118" t="s">
        <v>207</v>
      </c>
      <c r="C39" s="2026" t="s">
        <v>988</v>
      </c>
      <c r="D39" s="2026"/>
      <c r="E39" s="2026"/>
      <c r="F39" s="2026"/>
      <c r="G39" s="2026"/>
      <c r="H39" s="2026"/>
      <c r="I39" s="2026"/>
      <c r="J39" s="2026"/>
      <c r="K39" s="2026"/>
      <c r="L39" s="2026"/>
      <c r="M39" s="2026"/>
      <c r="N39" s="680"/>
      <c r="U39" s="481"/>
      <c r="V39" s="832"/>
    </row>
    <row r="40" spans="1:28" s="676" customFormat="1" ht="15" customHeight="1">
      <c r="A40" s="680"/>
      <c r="B40" s="1395"/>
      <c r="C40" s="2026"/>
      <c r="D40" s="2026"/>
      <c r="E40" s="2026"/>
      <c r="F40" s="2026"/>
      <c r="G40" s="2026"/>
      <c r="H40" s="2026"/>
      <c r="I40" s="2026"/>
      <c r="J40" s="2026"/>
      <c r="K40" s="2026"/>
      <c r="L40" s="2026"/>
      <c r="M40" s="2026"/>
      <c r="N40" s="680"/>
      <c r="U40" s="481"/>
      <c r="V40" s="832"/>
    </row>
    <row r="41" spans="1:28" s="676" customFormat="1" ht="15" customHeight="1">
      <c r="A41" s="680"/>
      <c r="B41" s="413"/>
      <c r="C41" s="2048" t="s">
        <v>1097</v>
      </c>
      <c r="D41" s="2048"/>
      <c r="E41" s="2048"/>
      <c r="F41" s="2048"/>
      <c r="G41" s="2048"/>
      <c r="H41" s="2048"/>
      <c r="I41" s="2048"/>
      <c r="J41" s="2048"/>
      <c r="K41" s="2048"/>
      <c r="L41" s="2048"/>
      <c r="M41" s="2048"/>
      <c r="N41" s="680"/>
      <c r="U41" s="481"/>
      <c r="V41" s="832"/>
    </row>
    <row r="42" spans="1:28" s="676" customFormat="1">
      <c r="A42" s="680"/>
      <c r="B42" s="1119" t="s">
        <v>208</v>
      </c>
      <c r="C42" s="2048"/>
      <c r="D42" s="2048"/>
      <c r="E42" s="2048"/>
      <c r="F42" s="2048"/>
      <c r="G42" s="2048"/>
      <c r="H42" s="2048"/>
      <c r="I42" s="2048"/>
      <c r="J42" s="2048"/>
      <c r="K42" s="2048"/>
      <c r="L42" s="2048"/>
      <c r="M42" s="2048"/>
      <c r="N42" s="680"/>
      <c r="U42" s="481"/>
      <c r="V42" s="832"/>
    </row>
    <row r="43" spans="1:28" s="676" customFormat="1" ht="15" customHeight="1">
      <c r="A43" s="680"/>
      <c r="B43" s="413"/>
      <c r="C43" s="2048"/>
      <c r="D43" s="2048"/>
      <c r="E43" s="2048"/>
      <c r="F43" s="2048"/>
      <c r="G43" s="2048"/>
      <c r="H43" s="2048"/>
      <c r="I43" s="2048"/>
      <c r="J43" s="2048"/>
      <c r="K43" s="2048"/>
      <c r="L43" s="2048"/>
      <c r="M43" s="2048"/>
      <c r="N43" s="680"/>
      <c r="U43" s="481"/>
      <c r="V43" s="832"/>
    </row>
    <row r="44" spans="1:28" s="676" customFormat="1" ht="15" customHeight="1">
      <c r="A44" s="680"/>
      <c r="B44" s="413"/>
      <c r="C44" s="2048"/>
      <c r="D44" s="2048"/>
      <c r="E44" s="2048"/>
      <c r="F44" s="2048"/>
      <c r="G44" s="2048"/>
      <c r="H44" s="2048"/>
      <c r="I44" s="2048"/>
      <c r="J44" s="2048"/>
      <c r="K44" s="2048"/>
      <c r="L44" s="2048"/>
      <c r="M44" s="2048"/>
      <c r="N44" s="680"/>
      <c r="U44" s="481"/>
      <c r="V44" s="832"/>
    </row>
    <row r="45" spans="1:28" s="676" customFormat="1" ht="16.5" customHeight="1">
      <c r="A45" s="680"/>
      <c r="B45" s="2048" t="s">
        <v>929</v>
      </c>
      <c r="C45" s="2048"/>
      <c r="D45" s="2048"/>
      <c r="E45" s="2048"/>
      <c r="F45" s="2048"/>
      <c r="G45" s="2048"/>
      <c r="H45" s="2048"/>
      <c r="I45" s="2048"/>
      <c r="J45" s="2048"/>
      <c r="K45" s="2048"/>
      <c r="L45" s="2048"/>
      <c r="M45" s="2048"/>
      <c r="N45" s="680"/>
      <c r="U45" s="481"/>
      <c r="V45" s="832"/>
    </row>
    <row r="46" spans="1:28" s="676" customFormat="1">
      <c r="A46" s="680"/>
      <c r="B46" s="1119" t="s">
        <v>215</v>
      </c>
      <c r="C46" s="2048" t="s">
        <v>1122</v>
      </c>
      <c r="D46" s="2048"/>
      <c r="E46" s="2048"/>
      <c r="F46" s="2048"/>
      <c r="G46" s="2048"/>
      <c r="H46" s="2048"/>
      <c r="I46" s="2048"/>
      <c r="J46" s="2048"/>
      <c r="K46" s="2048"/>
      <c r="L46" s="2048"/>
      <c r="M46" s="2048"/>
      <c r="N46" s="680"/>
      <c r="U46" s="481"/>
      <c r="V46" s="832"/>
    </row>
    <row r="47" spans="1:28" s="676" customFormat="1">
      <c r="A47" s="680"/>
      <c r="B47" s="413"/>
      <c r="C47" s="2048"/>
      <c r="D47" s="2048"/>
      <c r="E47" s="2048"/>
      <c r="F47" s="2048"/>
      <c r="G47" s="2048"/>
      <c r="H47" s="2048"/>
      <c r="I47" s="2048"/>
      <c r="J47" s="2048"/>
      <c r="K47" s="2048"/>
      <c r="L47" s="2048"/>
      <c r="M47" s="2048"/>
      <c r="N47" s="680"/>
      <c r="U47" s="481"/>
      <c r="V47" s="832"/>
    </row>
    <row r="48" spans="1:28" s="676" customFormat="1">
      <c r="A48" s="680"/>
      <c r="B48" s="413"/>
      <c r="C48" s="2048"/>
      <c r="D48" s="2048"/>
      <c r="E48" s="2048"/>
      <c r="F48" s="2048"/>
      <c r="G48" s="2048"/>
      <c r="H48" s="2048"/>
      <c r="I48" s="2048"/>
      <c r="J48" s="2048"/>
      <c r="K48" s="2048"/>
      <c r="L48" s="2048"/>
      <c r="M48" s="2048"/>
      <c r="N48" s="680"/>
      <c r="U48" s="481"/>
      <c r="V48" s="832"/>
    </row>
    <row r="49" spans="1:34" s="676" customFormat="1">
      <c r="A49" s="835"/>
      <c r="B49" s="519"/>
      <c r="C49" s="2048"/>
      <c r="D49" s="2048"/>
      <c r="E49" s="2048"/>
      <c r="F49" s="2048"/>
      <c r="G49" s="2048"/>
      <c r="H49" s="2048"/>
      <c r="I49" s="2048"/>
      <c r="J49" s="2048"/>
      <c r="K49" s="2048"/>
      <c r="L49" s="2048"/>
      <c r="M49" s="2048"/>
      <c r="N49" s="680"/>
      <c r="U49" s="481"/>
      <c r="V49" s="832"/>
    </row>
    <row r="50" spans="1:34" ht="9.9499999999999993" customHeight="1">
      <c r="A50" s="462"/>
      <c r="B50" s="285"/>
      <c r="N50" s="867"/>
    </row>
    <row r="51" spans="1:34" s="676" customFormat="1" ht="5.0999999999999996" customHeight="1">
      <c r="A51" s="868"/>
      <c r="B51" s="868"/>
      <c r="C51" s="680"/>
      <c r="D51" s="869"/>
      <c r="E51" s="680"/>
      <c r="F51" s="680"/>
      <c r="G51" s="680"/>
      <c r="H51" s="680"/>
      <c r="I51" s="680"/>
      <c r="J51" s="680"/>
      <c r="K51" s="680"/>
      <c r="L51" s="680"/>
      <c r="M51" s="680"/>
      <c r="N51" s="680"/>
      <c r="O51" s="1406"/>
      <c r="P51" s="1406"/>
      <c r="Q51" s="1406"/>
      <c r="R51" s="1406"/>
      <c r="S51" s="1406"/>
      <c r="T51" s="1406"/>
      <c r="U51" s="925"/>
      <c r="V51" s="1406"/>
      <c r="W51" s="1406"/>
      <c r="X51" s="1406"/>
      <c r="Y51" s="1406"/>
    </row>
    <row r="52" spans="1:34" s="676" customFormat="1">
      <c r="A52" s="284"/>
      <c r="B52" s="285"/>
      <c r="D52" s="848"/>
      <c r="E52" s="678"/>
      <c r="L52" s="142"/>
      <c r="M52" s="158" t="s">
        <v>631</v>
      </c>
      <c r="O52" s="1406"/>
      <c r="P52" s="1406"/>
      <c r="Q52" s="1406"/>
      <c r="R52" s="1406"/>
      <c r="S52" s="1406"/>
      <c r="T52" s="1406"/>
      <c r="U52" s="925"/>
      <c r="V52" s="1406"/>
      <c r="W52" s="1406"/>
      <c r="X52" s="1406"/>
      <c r="Y52" s="1406"/>
    </row>
    <row r="53" spans="1:34" s="676" customFormat="1">
      <c r="A53" s="677"/>
      <c r="B53" s="677"/>
      <c r="D53" s="848"/>
      <c r="E53" s="678"/>
      <c r="O53" s="1406"/>
      <c r="P53" s="1406"/>
      <c r="Q53" s="1406"/>
      <c r="R53" s="1406"/>
      <c r="S53" s="1406"/>
      <c r="T53" s="1406"/>
      <c r="U53" s="925"/>
      <c r="V53" s="1406"/>
      <c r="W53" s="1406"/>
      <c r="X53" s="1406"/>
      <c r="Y53" s="1406"/>
    </row>
    <row r="54" spans="1:34" s="676" customFormat="1" hidden="1">
      <c r="A54" s="284"/>
      <c r="B54" s="568"/>
      <c r="C54" s="678"/>
      <c r="D54" s="678"/>
      <c r="E54" s="678"/>
      <c r="F54" s="678"/>
      <c r="G54" s="678"/>
      <c r="H54" s="678"/>
      <c r="I54" s="678"/>
      <c r="J54" s="678"/>
      <c r="K54" s="678"/>
      <c r="L54" s="678"/>
      <c r="M54" s="678"/>
      <c r="O54" s="1406"/>
      <c r="P54" s="1406"/>
      <c r="Q54" s="1406"/>
      <c r="R54" s="1406"/>
      <c r="S54" s="1406"/>
      <c r="T54" s="1406"/>
      <c r="U54" s="925"/>
      <c r="V54" s="1406"/>
      <c r="W54" s="1406"/>
      <c r="X54" s="1406"/>
      <c r="Y54" s="1406"/>
    </row>
    <row r="55" spans="1:34" s="676" customFormat="1" ht="15" hidden="1" customHeight="1">
      <c r="A55" s="677"/>
      <c r="B55" s="677"/>
      <c r="C55" s="678"/>
      <c r="D55" s="678"/>
      <c r="E55" s="678"/>
      <c r="F55" s="678"/>
      <c r="G55" s="678"/>
      <c r="H55" s="678"/>
      <c r="I55" s="678"/>
      <c r="J55" s="678"/>
      <c r="K55" s="678"/>
      <c r="L55" s="678"/>
      <c r="M55" s="678"/>
      <c r="N55" s="678"/>
      <c r="O55" s="1406"/>
      <c r="P55" s="1406"/>
      <c r="Q55" s="1406"/>
      <c r="R55" s="1406"/>
      <c r="S55" s="1406"/>
      <c r="T55" s="1406"/>
      <c r="U55" s="925"/>
      <c r="V55" s="1406"/>
      <c r="W55" s="1406"/>
      <c r="X55" s="1406"/>
      <c r="Y55" s="1406"/>
    </row>
    <row r="56" spans="1:34" s="676" customFormat="1" ht="15" hidden="1" customHeight="1">
      <c r="A56" s="698"/>
      <c r="B56" s="698"/>
      <c r="C56" s="699"/>
      <c r="D56" s="582"/>
      <c r="E56" s="699"/>
      <c r="F56" s="699"/>
      <c r="G56" s="678"/>
      <c r="H56" s="678"/>
      <c r="I56" s="678"/>
      <c r="J56" s="678"/>
      <c r="K56" s="678"/>
      <c r="L56" s="678"/>
      <c r="M56" s="678"/>
      <c r="N56" s="871"/>
      <c r="O56" s="1406"/>
      <c r="P56" s="1406"/>
      <c r="Q56" s="1406"/>
      <c r="R56" s="1406"/>
      <c r="S56" s="1406"/>
      <c r="T56" s="1406"/>
      <c r="U56" s="925"/>
      <c r="V56" s="1406"/>
      <c r="W56" s="1406"/>
      <c r="X56" s="1406"/>
      <c r="Y56" s="1406"/>
      <c r="Z56" s="696"/>
      <c r="AA56" s="693"/>
      <c r="AB56" s="693"/>
    </row>
    <row r="57" spans="1:34" s="676" customFormat="1" ht="20.100000000000001" customHeight="1">
      <c r="A57" s="1918" t="s">
        <v>158</v>
      </c>
      <c r="B57" s="1918"/>
      <c r="C57" s="1918"/>
      <c r="D57" s="1918"/>
      <c r="E57" s="1918"/>
      <c r="F57" s="1918"/>
      <c r="G57" s="1918"/>
      <c r="H57" s="1918"/>
      <c r="I57" s="1918"/>
      <c r="J57" s="1918"/>
      <c r="K57" s="1918"/>
      <c r="L57" s="1918"/>
      <c r="M57" s="1918"/>
      <c r="N57" s="1918"/>
      <c r="O57" s="1406"/>
      <c r="P57" s="1406"/>
      <c r="Q57" s="1406"/>
      <c r="R57" s="1406"/>
      <c r="S57" s="1406"/>
      <c r="T57" s="1406"/>
      <c r="U57" s="925"/>
      <c r="V57" s="1406"/>
      <c r="W57" s="1406"/>
      <c r="X57" s="1406"/>
      <c r="Y57" s="1406"/>
      <c r="Z57" s="696"/>
      <c r="AA57" s="693"/>
      <c r="AB57" s="693"/>
    </row>
    <row r="58" spans="1:34" s="676" customFormat="1" ht="5.0999999999999996" customHeight="1">
      <c r="A58" s="700"/>
      <c r="B58" s="698"/>
      <c r="C58" s="699"/>
      <c r="D58" s="582"/>
      <c r="E58" s="699"/>
      <c r="F58" s="699"/>
      <c r="G58" s="678"/>
      <c r="H58" s="678"/>
      <c r="I58" s="678"/>
      <c r="J58" s="678"/>
      <c r="K58" s="678"/>
      <c r="L58" s="678"/>
      <c r="M58" s="678"/>
      <c r="N58" s="849"/>
      <c r="O58" s="1406"/>
      <c r="P58" s="1406"/>
      <c r="Q58" s="1406"/>
      <c r="R58" s="1406"/>
      <c r="S58" s="1406"/>
      <c r="T58" s="1406"/>
      <c r="U58" s="925"/>
      <c r="V58" s="1406"/>
      <c r="W58" s="1406"/>
      <c r="X58" s="1406"/>
      <c r="Y58" s="1406"/>
      <c r="Z58" s="696"/>
      <c r="AA58" s="693"/>
      <c r="AB58" s="693"/>
    </row>
    <row r="59" spans="1:34" s="676" customFormat="1" ht="15" customHeight="1">
      <c r="A59" s="526"/>
      <c r="B59" s="412" t="s">
        <v>651</v>
      </c>
      <c r="C59" s="414"/>
      <c r="D59" s="414"/>
      <c r="E59" s="414"/>
      <c r="F59" s="414"/>
      <c r="G59" s="414"/>
      <c r="H59" s="414"/>
      <c r="I59" s="414"/>
      <c r="J59" s="414"/>
      <c r="K59" s="414"/>
      <c r="L59" s="414"/>
      <c r="M59" s="414"/>
      <c r="N59" s="849"/>
      <c r="O59" s="1406"/>
      <c r="P59" s="1406"/>
      <c r="Q59" s="1406"/>
      <c r="R59" s="1406"/>
      <c r="S59" s="1406"/>
      <c r="T59" s="1406"/>
      <c r="U59" s="925"/>
      <c r="V59" s="1406"/>
      <c r="W59" s="1406"/>
      <c r="X59" s="1406"/>
      <c r="Y59" s="1406"/>
      <c r="Z59" s="696"/>
      <c r="AA59" s="693"/>
      <c r="AB59" s="693"/>
    </row>
    <row r="60" spans="1:34" s="676" customFormat="1" ht="5.0999999999999996" customHeight="1">
      <c r="A60" s="702"/>
      <c r="B60" s="332"/>
      <c r="C60" s="416"/>
      <c r="D60" s="416"/>
      <c r="E60" s="416"/>
      <c r="F60" s="417"/>
      <c r="G60" s="416"/>
      <c r="H60" s="416"/>
      <c r="I60" s="416"/>
      <c r="J60" s="416"/>
      <c r="K60" s="316"/>
      <c r="L60" s="316"/>
      <c r="M60" s="316"/>
      <c r="N60" s="714"/>
      <c r="O60" s="1406"/>
      <c r="P60" s="1406"/>
      <c r="Q60" s="1406"/>
      <c r="R60" s="1406"/>
      <c r="S60" s="1406"/>
      <c r="T60" s="1406"/>
      <c r="U60" s="925"/>
      <c r="V60" s="1406"/>
      <c r="W60" s="1406"/>
      <c r="X60" s="1406"/>
      <c r="Y60" s="1406"/>
      <c r="Z60" s="693"/>
      <c r="AA60" s="693"/>
      <c r="AB60" s="693"/>
    </row>
    <row r="61" spans="1:34" s="676" customFormat="1" ht="14.25" customHeight="1">
      <c r="A61" s="702"/>
      <c r="B61" s="1092" t="s">
        <v>159</v>
      </c>
      <c r="C61" s="1093"/>
      <c r="D61" s="1093"/>
      <c r="E61" s="1093"/>
      <c r="F61" s="1094"/>
      <c r="G61" s="1093"/>
      <c r="H61" s="1093"/>
      <c r="I61" s="1093"/>
      <c r="J61" s="1093"/>
      <c r="K61" s="1095"/>
      <c r="L61" s="1095"/>
      <c r="M61" s="1095"/>
      <c r="N61" s="714"/>
      <c r="O61" s="1406"/>
      <c r="P61" s="1406"/>
      <c r="Q61" s="1406"/>
      <c r="R61" s="1406"/>
      <c r="S61" s="1406"/>
      <c r="T61" s="1406"/>
      <c r="U61" s="925"/>
      <c r="V61" s="1406"/>
      <c r="W61" s="1406"/>
      <c r="X61" s="1406"/>
      <c r="Y61" s="1406"/>
      <c r="Z61" s="693"/>
      <c r="AA61" s="693"/>
      <c r="AB61" s="693"/>
    </row>
    <row r="62" spans="1:34" s="676" customFormat="1" ht="46.5" customHeight="1">
      <c r="A62" s="714"/>
      <c r="B62" s="1941" t="s">
        <v>1207</v>
      </c>
      <c r="C62" s="1941"/>
      <c r="D62" s="1941"/>
      <c r="E62" s="1941"/>
      <c r="F62" s="1941"/>
      <c r="G62" s="1941"/>
      <c r="H62" s="1941"/>
      <c r="I62" s="1941"/>
      <c r="J62" s="1941"/>
      <c r="K62" s="1941"/>
      <c r="L62" s="1941"/>
      <c r="M62" s="1941"/>
      <c r="N62" s="714"/>
      <c r="O62" s="1406"/>
      <c r="P62" s="1406"/>
      <c r="Q62" s="1406"/>
      <c r="R62" s="1406"/>
      <c r="S62" s="1406"/>
      <c r="T62" s="1406"/>
      <c r="U62" s="925"/>
      <c r="V62" s="1406"/>
      <c r="W62" s="1406"/>
      <c r="X62" s="1406"/>
      <c r="Y62" s="1406"/>
      <c r="Z62" s="709"/>
      <c r="AA62" s="709"/>
      <c r="AB62" s="709"/>
      <c r="AC62" s="678"/>
      <c r="AD62" s="709"/>
      <c r="AE62" s="678"/>
      <c r="AF62" s="678"/>
      <c r="AG62" s="678"/>
    </row>
    <row r="63" spans="1:34" s="676" customFormat="1" ht="5.0999999999999996" customHeight="1">
      <c r="A63" s="714"/>
      <c r="B63" s="1394"/>
      <c r="C63" s="1394"/>
      <c r="D63" s="1394"/>
      <c r="E63" s="1394"/>
      <c r="F63" s="1394"/>
      <c r="G63" s="1394"/>
      <c r="H63" s="1394"/>
      <c r="I63" s="1394"/>
      <c r="J63" s="1394"/>
      <c r="K63" s="1394"/>
      <c r="L63" s="1394"/>
      <c r="M63" s="1394"/>
      <c r="N63" s="714"/>
      <c r="O63" s="1406"/>
      <c r="P63" s="1406"/>
      <c r="Q63" s="1406"/>
      <c r="R63" s="1406"/>
      <c r="S63" s="1406"/>
      <c r="T63" s="1406"/>
      <c r="U63" s="925"/>
      <c r="V63" s="1406"/>
      <c r="W63" s="1406"/>
      <c r="X63" s="1406"/>
      <c r="Y63" s="1406"/>
      <c r="Z63" s="709"/>
      <c r="AA63" s="709"/>
      <c r="AB63" s="709"/>
      <c r="AC63" s="678"/>
      <c r="AD63" s="709"/>
      <c r="AE63" s="678"/>
      <c r="AF63" s="678"/>
      <c r="AG63" s="678"/>
    </row>
    <row r="64" spans="1:34" s="676" customFormat="1" ht="15" customHeight="1">
      <c r="A64" s="714"/>
      <c r="B64" s="1941" t="s">
        <v>1025</v>
      </c>
      <c r="C64" s="1941"/>
      <c r="D64" s="1941"/>
      <c r="E64" s="1941"/>
      <c r="F64" s="1941"/>
      <c r="G64" s="1941"/>
      <c r="H64" s="1941"/>
      <c r="I64" s="1941"/>
      <c r="J64" s="1941"/>
      <c r="K64" s="1941"/>
      <c r="L64" s="1941"/>
      <c r="M64" s="1941"/>
      <c r="N64" s="702"/>
      <c r="O64" s="693"/>
      <c r="P64" s="693"/>
      <c r="Q64" s="693"/>
      <c r="R64" s="693"/>
      <c r="S64" s="709"/>
      <c r="T64" s="709"/>
      <c r="U64" s="500"/>
      <c r="V64" s="863"/>
      <c r="W64" s="709"/>
      <c r="X64" s="709"/>
      <c r="Y64" s="709"/>
      <c r="Z64" s="709"/>
      <c r="AA64" s="709"/>
      <c r="AB64" s="709"/>
      <c r="AC64" s="709"/>
      <c r="AD64" s="678"/>
      <c r="AE64" s="709"/>
      <c r="AF64" s="678"/>
      <c r="AG64" s="678"/>
      <c r="AH64" s="678"/>
    </row>
    <row r="65" spans="1:33" s="676" customFormat="1" ht="5.0999999999999996" customHeight="1">
      <c r="A65" s="530"/>
      <c r="B65" s="1401"/>
      <c r="C65" s="1401"/>
      <c r="D65" s="1401"/>
      <c r="E65" s="1401"/>
      <c r="F65" s="1401"/>
      <c r="G65" s="1401"/>
      <c r="H65" s="1401"/>
      <c r="I65" s="1401"/>
      <c r="J65" s="1401"/>
      <c r="K65" s="1401"/>
      <c r="L65" s="1401"/>
      <c r="M65" s="1401"/>
      <c r="N65" s="714"/>
      <c r="O65" s="1406"/>
      <c r="P65" s="1406"/>
      <c r="Q65" s="1406"/>
      <c r="R65" s="1406"/>
      <c r="S65" s="1406"/>
      <c r="T65" s="1406"/>
      <c r="U65" s="925"/>
      <c r="V65" s="1406"/>
      <c r="W65" s="1406"/>
      <c r="X65" s="1406"/>
      <c r="Y65" s="1406"/>
      <c r="Z65" s="709"/>
      <c r="AA65" s="709"/>
      <c r="AB65" s="709"/>
      <c r="AC65" s="678"/>
      <c r="AD65" s="709"/>
      <c r="AE65" s="678"/>
      <c r="AF65" s="678"/>
      <c r="AG65" s="678"/>
    </row>
    <row r="66" spans="1:33" s="676" customFormat="1">
      <c r="A66" s="530"/>
      <c r="B66" s="1402"/>
      <c r="C66" s="1402"/>
      <c r="D66" s="1402"/>
      <c r="E66" s="1402"/>
      <c r="F66" s="1930" t="s">
        <v>1026</v>
      </c>
      <c r="G66" s="1930"/>
      <c r="H66" s="1930"/>
      <c r="I66" s="1930"/>
      <c r="J66" s="1930"/>
      <c r="K66" s="809"/>
      <c r="L66" s="809"/>
      <c r="M66" s="809"/>
      <c r="N66" s="714"/>
      <c r="O66" s="709"/>
      <c r="P66" s="709"/>
      <c r="Q66" s="709"/>
      <c r="R66" s="709"/>
      <c r="S66" s="709"/>
      <c r="T66" s="709"/>
      <c r="U66" s="500"/>
      <c r="V66" s="863"/>
      <c r="W66" s="709"/>
      <c r="X66" s="709"/>
      <c r="Y66" s="709"/>
      <c r="Z66" s="709"/>
      <c r="AA66" s="709"/>
      <c r="AB66" s="709"/>
      <c r="AC66" s="678"/>
      <c r="AD66" s="709"/>
      <c r="AE66" s="678"/>
      <c r="AF66" s="678"/>
      <c r="AG66" s="678"/>
    </row>
    <row r="67" spans="1:33" s="676" customFormat="1" ht="15.75" customHeight="1">
      <c r="A67" s="530"/>
      <c r="B67" s="1402"/>
      <c r="C67" s="1402"/>
      <c r="D67" s="1402"/>
      <c r="E67" s="1402"/>
      <c r="F67" s="601" t="s">
        <v>375</v>
      </c>
      <c r="G67" s="601" t="s">
        <v>376</v>
      </c>
      <c r="H67" s="2469" t="s">
        <v>371</v>
      </c>
      <c r="I67" s="2470"/>
      <c r="J67" s="2470"/>
      <c r="K67" s="2470"/>
      <c r="L67" s="2470"/>
      <c r="M67" s="2470"/>
      <c r="N67" s="714"/>
      <c r="O67" s="709"/>
      <c r="P67" s="709"/>
      <c r="Q67" s="709"/>
      <c r="R67" s="709"/>
      <c r="S67" s="709"/>
      <c r="T67" s="709"/>
      <c r="U67" s="500"/>
      <c r="V67" s="863"/>
      <c r="W67" s="709"/>
      <c r="X67" s="709"/>
      <c r="Y67" s="709"/>
      <c r="Z67" s="709"/>
      <c r="AA67" s="709"/>
      <c r="AB67" s="709"/>
      <c r="AC67" s="678"/>
      <c r="AD67" s="709"/>
      <c r="AE67" s="678"/>
      <c r="AF67" s="678"/>
      <c r="AG67" s="678"/>
    </row>
    <row r="68" spans="1:33" s="676" customFormat="1" ht="15.75" customHeight="1">
      <c r="A68" s="530"/>
      <c r="B68" s="1402"/>
      <c r="C68" s="1402"/>
      <c r="D68" s="1402"/>
      <c r="E68" s="1402"/>
      <c r="F68" s="604"/>
      <c r="G68" s="604"/>
      <c r="H68" s="2469"/>
      <c r="I68" s="2470"/>
      <c r="J68" s="2470"/>
      <c r="K68" s="2470"/>
      <c r="L68" s="2470"/>
      <c r="M68" s="2470"/>
      <c r="N68" s="714"/>
      <c r="O68" s="709"/>
      <c r="P68" s="709"/>
      <c r="Q68" s="709"/>
      <c r="R68" s="709"/>
      <c r="S68" s="709"/>
      <c r="T68" s="709"/>
      <c r="U68" s="500"/>
      <c r="V68" s="863"/>
      <c r="W68" s="709"/>
      <c r="X68" s="709"/>
      <c r="Y68" s="709"/>
      <c r="Z68" s="709"/>
      <c r="AA68" s="709"/>
      <c r="AB68" s="709"/>
      <c r="AC68" s="678"/>
      <c r="AD68" s="709"/>
      <c r="AE68" s="678"/>
      <c r="AF68" s="678"/>
      <c r="AG68" s="678"/>
    </row>
    <row r="69" spans="1:33" s="676" customFormat="1" ht="12.75" customHeight="1">
      <c r="A69" s="530"/>
      <c r="B69" s="1402"/>
      <c r="C69" s="1402"/>
      <c r="D69" s="1402"/>
      <c r="E69" s="1402"/>
      <c r="F69" s="601" t="s">
        <v>383</v>
      </c>
      <c r="G69" s="601" t="s">
        <v>384</v>
      </c>
      <c r="H69" s="2471" t="s">
        <v>379</v>
      </c>
      <c r="I69" s="2472"/>
      <c r="J69" s="2472"/>
      <c r="K69" s="2472"/>
      <c r="L69" s="2472"/>
      <c r="M69" s="2472"/>
      <c r="N69" s="714"/>
      <c r="O69" s="709"/>
      <c r="P69" s="709"/>
      <c r="Q69" s="709"/>
      <c r="R69" s="709"/>
      <c r="S69" s="709"/>
      <c r="T69" s="709"/>
      <c r="U69" s="500"/>
      <c r="V69" s="863"/>
      <c r="W69" s="709"/>
      <c r="X69" s="709"/>
      <c r="Y69" s="709"/>
      <c r="Z69" s="709"/>
      <c r="AA69" s="709"/>
      <c r="AB69" s="709"/>
      <c r="AC69" s="678"/>
      <c r="AD69" s="709"/>
      <c r="AE69" s="678"/>
      <c r="AF69" s="678"/>
      <c r="AG69" s="678"/>
    </row>
    <row r="70" spans="1:33" s="676" customFormat="1" ht="15.75" customHeight="1">
      <c r="A70" s="530"/>
      <c r="B70" s="1402"/>
      <c r="C70" s="1402"/>
      <c r="D70" s="1402"/>
      <c r="E70" s="1402"/>
      <c r="F70" s="604"/>
      <c r="G70" s="604"/>
      <c r="H70" s="2471"/>
      <c r="I70" s="2472"/>
      <c r="J70" s="2472"/>
      <c r="K70" s="2472"/>
      <c r="L70" s="2472"/>
      <c r="M70" s="2472"/>
      <c r="N70" s="714"/>
      <c r="O70" s="709"/>
      <c r="P70" s="709"/>
      <c r="Q70" s="709"/>
      <c r="R70" s="709"/>
      <c r="S70" s="709"/>
      <c r="T70" s="709"/>
      <c r="U70" s="500"/>
      <c r="V70" s="863"/>
      <c r="W70" s="709"/>
      <c r="X70" s="709"/>
      <c r="Y70" s="709"/>
      <c r="Z70" s="709"/>
      <c r="AA70" s="709"/>
      <c r="AB70" s="709"/>
      <c r="AC70" s="678"/>
      <c r="AD70" s="709"/>
      <c r="AE70" s="678"/>
      <c r="AF70" s="678"/>
      <c r="AG70" s="678"/>
    </row>
    <row r="71" spans="1:33" s="676" customFormat="1" ht="5.0999999999999996" customHeight="1">
      <c r="A71" s="530"/>
      <c r="B71" s="1402"/>
      <c r="C71" s="1402"/>
      <c r="D71" s="1402"/>
      <c r="E71" s="1402"/>
      <c r="F71" s="1402"/>
      <c r="G71" s="1402"/>
      <c r="H71" s="1402"/>
      <c r="I71" s="597"/>
      <c r="J71" s="597"/>
      <c r="K71" s="597"/>
      <c r="L71" s="597"/>
      <c r="M71" s="597"/>
      <c r="N71" s="714"/>
      <c r="O71" s="709"/>
      <c r="P71" s="709"/>
      <c r="Q71" s="709"/>
      <c r="R71" s="709"/>
      <c r="S71" s="709"/>
      <c r="T71" s="709"/>
      <c r="U71" s="500"/>
      <c r="V71" s="863"/>
      <c r="W71" s="709"/>
      <c r="X71" s="709"/>
      <c r="Y71" s="709"/>
      <c r="Z71" s="709"/>
      <c r="AA71" s="709"/>
      <c r="AB71" s="709"/>
      <c r="AC71" s="678"/>
      <c r="AD71" s="709"/>
      <c r="AE71" s="678"/>
      <c r="AF71" s="678"/>
      <c r="AG71" s="678"/>
    </row>
    <row r="72" spans="1:33" s="676" customFormat="1" ht="24.75" customHeight="1">
      <c r="A72" s="530"/>
      <c r="B72" s="2420" t="s">
        <v>1014</v>
      </c>
      <c r="C72" s="2420"/>
      <c r="D72" s="2420"/>
      <c r="E72" s="2420"/>
      <c r="F72" s="2420"/>
      <c r="G72" s="2420"/>
      <c r="H72" s="2420"/>
      <c r="I72" s="2420"/>
      <c r="J72" s="2420"/>
      <c r="K72" s="2420"/>
      <c r="L72" s="2420"/>
      <c r="M72" s="2420"/>
      <c r="N72" s="714"/>
      <c r="O72" s="1406"/>
      <c r="P72" s="1406"/>
      <c r="Q72" s="1406"/>
      <c r="R72" s="1406"/>
      <c r="S72" s="1406"/>
      <c r="T72" s="1406"/>
      <c r="U72" s="925"/>
      <c r="V72" s="1406"/>
      <c r="W72" s="1406"/>
      <c r="X72" s="1406"/>
      <c r="Y72" s="1406"/>
      <c r="Z72" s="709"/>
      <c r="AA72" s="709"/>
      <c r="AB72" s="709"/>
      <c r="AC72" s="678"/>
      <c r="AD72" s="709"/>
      <c r="AE72" s="678"/>
      <c r="AF72" s="678"/>
      <c r="AG72" s="678"/>
    </row>
    <row r="73" spans="1:33" s="676" customFormat="1" ht="22.5" customHeight="1">
      <c r="A73" s="700"/>
      <c r="B73" s="302" t="s">
        <v>1009</v>
      </c>
      <c r="C73" s="699"/>
      <c r="D73" s="582"/>
      <c r="E73" s="699"/>
      <c r="F73" s="699"/>
      <c r="G73" s="678"/>
      <c r="H73" s="678"/>
      <c r="I73" s="678"/>
      <c r="J73" s="709"/>
      <c r="K73" s="709"/>
      <c r="L73" s="678"/>
      <c r="M73" s="678"/>
      <c r="N73" s="714"/>
      <c r="O73" s="696"/>
      <c r="P73" s="696"/>
      <c r="Q73" s="696"/>
      <c r="R73" s="696"/>
      <c r="S73" s="696"/>
      <c r="T73" s="696"/>
      <c r="U73" s="949"/>
      <c r="V73" s="696"/>
      <c r="W73" s="696"/>
      <c r="X73" s="696"/>
      <c r="Y73" s="696"/>
      <c r="Z73" s="696"/>
      <c r="AA73" s="693"/>
      <c r="AB73" s="693"/>
    </row>
    <row r="74" spans="1:33" s="676" customFormat="1" ht="15" customHeight="1">
      <c r="A74" s="702"/>
      <c r="B74" s="1920" t="s">
        <v>6</v>
      </c>
      <c r="C74" s="2411" t="s">
        <v>898</v>
      </c>
      <c r="D74" s="2412"/>
      <c r="E74" s="2412"/>
      <c r="F74" s="2412"/>
      <c r="G74" s="2413"/>
      <c r="H74" s="2411" t="s">
        <v>901</v>
      </c>
      <c r="I74" s="2412"/>
      <c r="J74" s="2412"/>
      <c r="K74" s="2412"/>
      <c r="L74" s="2413"/>
      <c r="M74" s="678"/>
      <c r="N74" s="714"/>
      <c r="O74" s="695"/>
      <c r="P74" s="695"/>
      <c r="Q74" s="695"/>
      <c r="R74" s="695"/>
      <c r="S74" s="695"/>
      <c r="T74" s="695"/>
      <c r="U74" s="950"/>
      <c r="V74" s="695"/>
      <c r="W74" s="695"/>
      <c r="X74" s="695"/>
      <c r="Y74" s="695"/>
      <c r="Z74" s="695"/>
      <c r="AA74" s="693"/>
      <c r="AB74" s="693"/>
    </row>
    <row r="75" spans="1:33" s="676" customFormat="1" ht="15" customHeight="1">
      <c r="A75" s="702"/>
      <c r="B75" s="2011"/>
      <c r="C75" s="852">
        <v>1</v>
      </c>
      <c r="D75" s="852">
        <v>2</v>
      </c>
      <c r="E75" s="852">
        <v>3</v>
      </c>
      <c r="F75" s="852">
        <v>4</v>
      </c>
      <c r="G75" s="852">
        <v>5</v>
      </c>
      <c r="H75" s="776" t="s">
        <v>88</v>
      </c>
      <c r="I75" s="776" t="s">
        <v>336</v>
      </c>
      <c r="J75" s="776" t="s">
        <v>337</v>
      </c>
      <c r="K75" s="776" t="s">
        <v>356</v>
      </c>
      <c r="L75" s="776" t="s">
        <v>357</v>
      </c>
      <c r="M75" s="678"/>
      <c r="N75" s="714"/>
      <c r="O75" s="1399"/>
      <c r="P75" s="1399"/>
      <c r="Q75" s="1399"/>
      <c r="R75" s="1399"/>
      <c r="S75" s="1399"/>
      <c r="T75" s="1399"/>
      <c r="U75" s="950"/>
      <c r="V75" s="1399"/>
      <c r="W75" s="1399"/>
      <c r="X75" s="1399"/>
      <c r="Y75" s="1399"/>
      <c r="Z75" s="1399"/>
      <c r="AA75" s="693"/>
      <c r="AB75" s="693"/>
    </row>
    <row r="76" spans="1:33" s="676" customFormat="1" ht="15" customHeight="1">
      <c r="A76" s="702"/>
      <c r="B76" s="1921"/>
      <c r="C76" s="1336" t="s">
        <v>145</v>
      </c>
      <c r="D76" s="1336" t="s">
        <v>145</v>
      </c>
      <c r="E76" s="1336" t="s">
        <v>145</v>
      </c>
      <c r="F76" s="1336" t="s">
        <v>494</v>
      </c>
      <c r="G76" s="1336" t="s">
        <v>561</v>
      </c>
      <c r="H76" s="853" t="s">
        <v>145</v>
      </c>
      <c r="I76" s="853" t="s">
        <v>145</v>
      </c>
      <c r="J76" s="853" t="s">
        <v>145</v>
      </c>
      <c r="K76" s="853" t="s">
        <v>145</v>
      </c>
      <c r="L76" s="853" t="s">
        <v>145</v>
      </c>
      <c r="M76" s="678"/>
      <c r="N76" s="714"/>
      <c r="O76" s="1399"/>
      <c r="P76" s="1399"/>
      <c r="Q76" s="1399"/>
      <c r="R76" s="1399"/>
      <c r="S76" s="1399"/>
      <c r="T76" s="1399"/>
      <c r="U76" s="950"/>
      <c r="V76" s="1399"/>
      <c r="W76" s="1399"/>
      <c r="X76" s="1399"/>
      <c r="Y76" s="1399"/>
      <c r="Z76" s="1399"/>
      <c r="AA76" s="693"/>
      <c r="AB76" s="693"/>
    </row>
    <row r="77" spans="1:33" s="676" customFormat="1" ht="15" customHeight="1">
      <c r="A77" s="702"/>
      <c r="B77" s="721" t="str">
        <f>IF('Bendras vertinimas'!$B$20="","",'Bendras vertinimas'!$B$20)</f>
        <v>Tiekėjas 1</v>
      </c>
      <c r="C77" s="224"/>
      <c r="D77" s="224"/>
      <c r="E77" s="224"/>
      <c r="F77" s="224"/>
      <c r="G77" s="224"/>
      <c r="H77" s="722">
        <f>C77</f>
        <v>0</v>
      </c>
      <c r="I77" s="722">
        <f>D77</f>
        <v>0</v>
      </c>
      <c r="J77" s="722">
        <f>E77</f>
        <v>0</v>
      </c>
      <c r="K77" s="722" t="str">
        <f>IF(F77&lt;=F$68,"",IF(F77&gt;=F$70,F$70,F77))</f>
        <v/>
      </c>
      <c r="L77" s="722" t="str">
        <f>IF(G77&lt;=G$68,"",IF(G77&gt;=G$70,G$70,G77))</f>
        <v/>
      </c>
      <c r="M77" s="678"/>
      <c r="N77" s="714"/>
      <c r="O77" s="1399"/>
      <c r="P77" s="1399"/>
      <c r="Q77" s="1399"/>
      <c r="R77" s="1399"/>
      <c r="S77" s="1399"/>
      <c r="U77" s="452">
        <f t="shared" ref="U77:U96" si="1">IF(F77="",0,IF(OR(F77&lt;F$68),1,0))</f>
        <v>0</v>
      </c>
      <c r="V77" s="452">
        <f t="shared" ref="V77:V96" si="2">IF(G77="",0,IF(OR(G77&lt;G$68),1,0))</f>
        <v>0</v>
      </c>
      <c r="W77" s="1399"/>
      <c r="X77" s="1399"/>
      <c r="Y77" s="1399"/>
      <c r="Z77" s="1399"/>
      <c r="AA77" s="693"/>
      <c r="AB77" s="292"/>
      <c r="AC77" s="292"/>
      <c r="AD77" s="292"/>
    </row>
    <row r="78" spans="1:33" s="676" customFormat="1" ht="15" customHeight="1">
      <c r="A78" s="702"/>
      <c r="B78" s="721" t="str">
        <f>IF('Bendras vertinimas'!$B$21="","",'Bendras vertinimas'!$B$21)</f>
        <v>Tiekėjas 2</v>
      </c>
      <c r="C78" s="224"/>
      <c r="D78" s="224"/>
      <c r="E78" s="224"/>
      <c r="F78" s="224"/>
      <c r="G78" s="224"/>
      <c r="H78" s="722">
        <f t="shared" ref="H78:H95" si="3">C78</f>
        <v>0</v>
      </c>
      <c r="I78" s="722">
        <f t="shared" ref="I78:I96" si="4">D78</f>
        <v>0</v>
      </c>
      <c r="J78" s="722">
        <f t="shared" ref="J78:J96" si="5">E78</f>
        <v>0</v>
      </c>
      <c r="K78" s="722" t="str">
        <f t="shared" ref="K78:L96" si="6">IF(F78&lt;=F$68,"",IF(F78&gt;F$70,F$70,F78))</f>
        <v/>
      </c>
      <c r="L78" s="722" t="str">
        <f t="shared" si="6"/>
        <v/>
      </c>
      <c r="M78" s="678"/>
      <c r="N78" s="759"/>
      <c r="O78" s="695"/>
      <c r="P78" s="695"/>
      <c r="Q78" s="695"/>
      <c r="R78" s="695"/>
      <c r="S78" s="695"/>
      <c r="U78" s="452">
        <f t="shared" si="1"/>
        <v>0</v>
      </c>
      <c r="V78" s="452">
        <f t="shared" si="2"/>
        <v>0</v>
      </c>
      <c r="W78" s="695"/>
      <c r="X78" s="695"/>
      <c r="Y78" s="695"/>
      <c r="Z78" s="695"/>
      <c r="AA78" s="693"/>
      <c r="AB78" s="292"/>
      <c r="AC78" s="292"/>
      <c r="AD78" s="292"/>
    </row>
    <row r="79" spans="1:33" s="676" customFormat="1" ht="15" customHeight="1">
      <c r="A79" s="702"/>
      <c r="B79" s="721" t="str">
        <f>IF('Bendras vertinimas'!$B$22="","",'Bendras vertinimas'!$B$22)</f>
        <v>Tiekėjas 3</v>
      </c>
      <c r="C79" s="224"/>
      <c r="D79" s="224"/>
      <c r="E79" s="224"/>
      <c r="F79" s="224"/>
      <c r="G79" s="224"/>
      <c r="H79" s="722">
        <f t="shared" si="3"/>
        <v>0</v>
      </c>
      <c r="I79" s="722">
        <f t="shared" si="4"/>
        <v>0</v>
      </c>
      <c r="J79" s="722">
        <f t="shared" si="5"/>
        <v>0</v>
      </c>
      <c r="K79" s="722" t="str">
        <f t="shared" si="6"/>
        <v/>
      </c>
      <c r="L79" s="722" t="str">
        <f t="shared" si="6"/>
        <v/>
      </c>
      <c r="M79" s="678"/>
      <c r="N79" s="849"/>
      <c r="O79" s="1399"/>
      <c r="P79" s="1399"/>
      <c r="Q79" s="1399"/>
      <c r="R79" s="1399"/>
      <c r="S79" s="1399"/>
      <c r="U79" s="452">
        <f t="shared" si="1"/>
        <v>0</v>
      </c>
      <c r="V79" s="452">
        <f t="shared" si="2"/>
        <v>0</v>
      </c>
      <c r="W79" s="1399"/>
      <c r="X79" s="1399"/>
      <c r="Y79" s="1399"/>
      <c r="Z79" s="1399"/>
      <c r="AA79" s="693"/>
      <c r="AB79" s="292"/>
      <c r="AC79" s="292"/>
      <c r="AD79" s="292"/>
    </row>
    <row r="80" spans="1:33" s="676" customFormat="1" ht="15" customHeight="1">
      <c r="A80" s="702"/>
      <c r="B80" s="721" t="str">
        <f>IF('Bendras vertinimas'!$B$23="","",'Bendras vertinimas'!$B$23)</f>
        <v>Tiekėjas 4</v>
      </c>
      <c r="C80" s="224"/>
      <c r="D80" s="224"/>
      <c r="E80" s="224"/>
      <c r="F80" s="224"/>
      <c r="G80" s="224"/>
      <c r="H80" s="722">
        <f t="shared" si="3"/>
        <v>0</v>
      </c>
      <c r="I80" s="722">
        <f t="shared" si="4"/>
        <v>0</v>
      </c>
      <c r="J80" s="722">
        <f t="shared" si="5"/>
        <v>0</v>
      </c>
      <c r="K80" s="722" t="str">
        <f t="shared" si="6"/>
        <v/>
      </c>
      <c r="L80" s="722" t="str">
        <f t="shared" si="6"/>
        <v/>
      </c>
      <c r="M80" s="678"/>
      <c r="N80" s="849"/>
      <c r="O80" s="1399"/>
      <c r="P80" s="1399"/>
      <c r="Q80" s="1399"/>
      <c r="R80" s="1399"/>
      <c r="S80" s="1399"/>
      <c r="U80" s="452">
        <f t="shared" si="1"/>
        <v>0</v>
      </c>
      <c r="V80" s="452">
        <f t="shared" si="2"/>
        <v>0</v>
      </c>
      <c r="W80" s="1399"/>
      <c r="X80" s="1399"/>
      <c r="Y80" s="1399"/>
      <c r="Z80" s="1399"/>
      <c r="AA80" s="693"/>
      <c r="AB80" s="292"/>
      <c r="AC80" s="292"/>
      <c r="AD80" s="292"/>
    </row>
    <row r="81" spans="1:30" s="676" customFormat="1" ht="15" customHeight="1">
      <c r="A81" s="702"/>
      <c r="B81" s="721" t="str">
        <f>IF('Bendras vertinimas'!$B$24="","",'Bendras vertinimas'!$B$24)</f>
        <v>Tiekėjas 5</v>
      </c>
      <c r="C81" s="224"/>
      <c r="D81" s="224"/>
      <c r="E81" s="224"/>
      <c r="F81" s="224"/>
      <c r="G81" s="224"/>
      <c r="H81" s="722">
        <f t="shared" si="3"/>
        <v>0</v>
      </c>
      <c r="I81" s="722">
        <f t="shared" si="4"/>
        <v>0</v>
      </c>
      <c r="J81" s="722">
        <f t="shared" si="5"/>
        <v>0</v>
      </c>
      <c r="K81" s="722" t="str">
        <f t="shared" si="6"/>
        <v/>
      </c>
      <c r="L81" s="722" t="str">
        <f t="shared" si="6"/>
        <v/>
      </c>
      <c r="M81" s="678"/>
      <c r="N81" s="849"/>
      <c r="O81" s="1399"/>
      <c r="P81" s="1399"/>
      <c r="Q81" s="1399"/>
      <c r="R81" s="1399"/>
      <c r="S81" s="1399"/>
      <c r="U81" s="452">
        <f t="shared" si="1"/>
        <v>0</v>
      </c>
      <c r="V81" s="452">
        <f t="shared" si="2"/>
        <v>0</v>
      </c>
      <c r="W81" s="1399"/>
      <c r="X81" s="1399"/>
      <c r="Y81" s="1399"/>
      <c r="Z81" s="1399"/>
      <c r="AA81" s="693"/>
      <c r="AB81" s="292"/>
      <c r="AC81" s="292"/>
      <c r="AD81" s="292"/>
    </row>
    <row r="82" spans="1:30" s="676" customFormat="1" ht="15" customHeight="1">
      <c r="A82" s="702"/>
      <c r="B82" s="721" t="str">
        <f>IF('Bendras vertinimas'!$B$25="","",'Bendras vertinimas'!$B$25)</f>
        <v>Tiekėjas 6</v>
      </c>
      <c r="C82" s="224"/>
      <c r="D82" s="224"/>
      <c r="E82" s="224"/>
      <c r="F82" s="224"/>
      <c r="G82" s="224"/>
      <c r="H82" s="722">
        <f t="shared" si="3"/>
        <v>0</v>
      </c>
      <c r="I82" s="722">
        <f t="shared" si="4"/>
        <v>0</v>
      </c>
      <c r="J82" s="722">
        <f t="shared" si="5"/>
        <v>0</v>
      </c>
      <c r="K82" s="722" t="str">
        <f t="shared" si="6"/>
        <v/>
      </c>
      <c r="L82" s="722" t="str">
        <f t="shared" si="6"/>
        <v/>
      </c>
      <c r="M82" s="678"/>
      <c r="N82" s="849"/>
      <c r="O82" s="1399"/>
      <c r="P82" s="1399"/>
      <c r="Q82" s="1399"/>
      <c r="R82" s="1399"/>
      <c r="S82" s="1399"/>
      <c r="U82" s="452">
        <f t="shared" si="1"/>
        <v>0</v>
      </c>
      <c r="V82" s="452">
        <f t="shared" si="2"/>
        <v>0</v>
      </c>
      <c r="W82" s="1399"/>
      <c r="X82" s="1399"/>
      <c r="Y82" s="1399"/>
      <c r="Z82" s="1399"/>
      <c r="AA82" s="693"/>
      <c r="AB82" s="292"/>
      <c r="AC82" s="292"/>
      <c r="AD82" s="292"/>
    </row>
    <row r="83" spans="1:30" s="676" customFormat="1" ht="15" customHeight="1">
      <c r="A83" s="702"/>
      <c r="B83" s="721" t="str">
        <f>IF('Bendras vertinimas'!$B$26="","",'Bendras vertinimas'!$B$26)</f>
        <v>Tiekėjas 7</v>
      </c>
      <c r="C83" s="224"/>
      <c r="D83" s="224"/>
      <c r="E83" s="224"/>
      <c r="F83" s="224"/>
      <c r="G83" s="224"/>
      <c r="H83" s="722">
        <f t="shared" si="3"/>
        <v>0</v>
      </c>
      <c r="I83" s="722">
        <f t="shared" si="4"/>
        <v>0</v>
      </c>
      <c r="J83" s="722">
        <f t="shared" si="5"/>
        <v>0</v>
      </c>
      <c r="K83" s="722" t="str">
        <f t="shared" si="6"/>
        <v/>
      </c>
      <c r="L83" s="722" t="str">
        <f t="shared" si="6"/>
        <v/>
      </c>
      <c r="M83" s="678"/>
      <c r="N83" s="759"/>
      <c r="O83" s="695"/>
      <c r="P83" s="695"/>
      <c r="Q83" s="695"/>
      <c r="R83" s="695"/>
      <c r="S83" s="695"/>
      <c r="U83" s="452">
        <f t="shared" si="1"/>
        <v>0</v>
      </c>
      <c r="V83" s="452">
        <f t="shared" si="2"/>
        <v>0</v>
      </c>
      <c r="W83" s="695"/>
      <c r="X83" s="695"/>
      <c r="Y83" s="695"/>
      <c r="Z83" s="695"/>
      <c r="AA83" s="693"/>
      <c r="AB83" s="292"/>
      <c r="AC83" s="292"/>
      <c r="AD83" s="292"/>
    </row>
    <row r="84" spans="1:30" s="676" customFormat="1" ht="15" customHeight="1">
      <c r="A84" s="702"/>
      <c r="B84" s="721" t="str">
        <f>IF('Bendras vertinimas'!$B$27="","",'Bendras vertinimas'!$B$27)</f>
        <v>Tiekėjas 8</v>
      </c>
      <c r="C84" s="224"/>
      <c r="D84" s="224"/>
      <c r="E84" s="224"/>
      <c r="F84" s="224"/>
      <c r="G84" s="224"/>
      <c r="H84" s="722">
        <f t="shared" si="3"/>
        <v>0</v>
      </c>
      <c r="I84" s="722">
        <f t="shared" si="4"/>
        <v>0</v>
      </c>
      <c r="J84" s="722">
        <f t="shared" si="5"/>
        <v>0</v>
      </c>
      <c r="K84" s="722" t="str">
        <f t="shared" si="6"/>
        <v/>
      </c>
      <c r="L84" s="722" t="str">
        <f t="shared" si="6"/>
        <v/>
      </c>
      <c r="M84" s="678"/>
      <c r="N84" s="849"/>
      <c r="O84" s="1399"/>
      <c r="P84" s="1399"/>
      <c r="Q84" s="1399"/>
      <c r="R84" s="1399"/>
      <c r="S84" s="1399"/>
      <c r="U84" s="452">
        <f t="shared" si="1"/>
        <v>0</v>
      </c>
      <c r="V84" s="452">
        <f t="shared" si="2"/>
        <v>0</v>
      </c>
      <c r="W84" s="1399"/>
      <c r="X84" s="1399"/>
      <c r="Y84" s="1399"/>
      <c r="Z84" s="1399"/>
      <c r="AA84" s="693"/>
      <c r="AB84" s="292"/>
      <c r="AC84" s="292"/>
      <c r="AD84" s="292"/>
    </row>
    <row r="85" spans="1:30" s="676" customFormat="1" ht="15" customHeight="1">
      <c r="A85" s="702"/>
      <c r="B85" s="721" t="str">
        <f>IF('Bendras vertinimas'!$B$28="","",'Bendras vertinimas'!$B$28)</f>
        <v>Tiekėjas 9</v>
      </c>
      <c r="C85" s="224"/>
      <c r="D85" s="224"/>
      <c r="E85" s="224"/>
      <c r="F85" s="224"/>
      <c r="G85" s="224"/>
      <c r="H85" s="722">
        <f t="shared" si="3"/>
        <v>0</v>
      </c>
      <c r="I85" s="722">
        <f t="shared" si="4"/>
        <v>0</v>
      </c>
      <c r="J85" s="722">
        <f t="shared" si="5"/>
        <v>0</v>
      </c>
      <c r="K85" s="722" t="str">
        <f t="shared" si="6"/>
        <v/>
      </c>
      <c r="L85" s="722" t="str">
        <f t="shared" si="6"/>
        <v/>
      </c>
      <c r="M85" s="678"/>
      <c r="N85" s="849"/>
      <c r="O85" s="1399"/>
      <c r="P85" s="1399"/>
      <c r="Q85" s="1399"/>
      <c r="R85" s="1399"/>
      <c r="S85" s="1399"/>
      <c r="U85" s="452">
        <f t="shared" si="1"/>
        <v>0</v>
      </c>
      <c r="V85" s="452">
        <f t="shared" si="2"/>
        <v>0</v>
      </c>
      <c r="W85" s="1399"/>
      <c r="X85" s="1399"/>
      <c r="Y85" s="1399"/>
      <c r="Z85" s="1399"/>
      <c r="AA85" s="693"/>
      <c r="AB85" s="292"/>
      <c r="AC85" s="292"/>
      <c r="AD85" s="292"/>
    </row>
    <row r="86" spans="1:30" s="676" customFormat="1" ht="15" customHeight="1">
      <c r="A86" s="702"/>
      <c r="B86" s="721" t="str">
        <f>IF('Bendras vertinimas'!$B$29="","",'Bendras vertinimas'!$B$29)</f>
        <v>Tiekėjas 10</v>
      </c>
      <c r="C86" s="224"/>
      <c r="D86" s="224"/>
      <c r="E86" s="224"/>
      <c r="F86" s="224"/>
      <c r="G86" s="224"/>
      <c r="H86" s="722">
        <f t="shared" si="3"/>
        <v>0</v>
      </c>
      <c r="I86" s="722">
        <f t="shared" si="4"/>
        <v>0</v>
      </c>
      <c r="J86" s="722">
        <f t="shared" si="5"/>
        <v>0</v>
      </c>
      <c r="K86" s="722" t="str">
        <f t="shared" si="6"/>
        <v/>
      </c>
      <c r="L86" s="722" t="str">
        <f t="shared" si="6"/>
        <v/>
      </c>
      <c r="M86" s="678"/>
      <c r="N86" s="849"/>
      <c r="O86" s="1399"/>
      <c r="P86" s="1399"/>
      <c r="Q86" s="1399"/>
      <c r="R86" s="1399"/>
      <c r="S86" s="1399"/>
      <c r="U86" s="452">
        <f t="shared" si="1"/>
        <v>0</v>
      </c>
      <c r="V86" s="452">
        <f t="shared" si="2"/>
        <v>0</v>
      </c>
      <c r="W86" s="1399"/>
      <c r="X86" s="1399"/>
      <c r="Y86" s="1399"/>
      <c r="Z86" s="1399"/>
      <c r="AA86" s="693"/>
      <c r="AB86" s="292"/>
      <c r="AC86" s="292"/>
      <c r="AD86" s="292"/>
    </row>
    <row r="87" spans="1:30" s="676" customFormat="1" ht="15" customHeight="1">
      <c r="A87" s="702"/>
      <c r="B87" s="721" t="str">
        <f>IF('Bendras vertinimas'!$B$30="","",'Bendras vertinimas'!$B$30)</f>
        <v>Tiekėjas 11</v>
      </c>
      <c r="C87" s="224"/>
      <c r="D87" s="224"/>
      <c r="E87" s="224"/>
      <c r="F87" s="224"/>
      <c r="G87" s="224"/>
      <c r="H87" s="722">
        <f t="shared" si="3"/>
        <v>0</v>
      </c>
      <c r="I87" s="722">
        <f t="shared" si="4"/>
        <v>0</v>
      </c>
      <c r="J87" s="722">
        <f t="shared" si="5"/>
        <v>0</v>
      </c>
      <c r="K87" s="722" t="str">
        <f t="shared" si="6"/>
        <v/>
      </c>
      <c r="L87" s="722" t="str">
        <f t="shared" si="6"/>
        <v/>
      </c>
      <c r="M87" s="678"/>
      <c r="N87" s="849"/>
      <c r="O87" s="1399"/>
      <c r="P87" s="1399"/>
      <c r="Q87" s="1399"/>
      <c r="R87" s="1399"/>
      <c r="S87" s="1399"/>
      <c r="U87" s="452">
        <f t="shared" si="1"/>
        <v>0</v>
      </c>
      <c r="V87" s="452">
        <f t="shared" si="2"/>
        <v>0</v>
      </c>
      <c r="W87" s="1399"/>
      <c r="X87" s="1399"/>
      <c r="Y87" s="1399"/>
      <c r="Z87" s="1399"/>
      <c r="AA87" s="693"/>
      <c r="AB87" s="292"/>
      <c r="AC87" s="292"/>
      <c r="AD87" s="292"/>
    </row>
    <row r="88" spans="1:30" s="676" customFormat="1" ht="15" customHeight="1">
      <c r="A88" s="702"/>
      <c r="B88" s="721" t="str">
        <f>IF('Bendras vertinimas'!$B$31="","",'Bendras vertinimas'!$B$31)</f>
        <v>Tiekėjas 12</v>
      </c>
      <c r="C88" s="224"/>
      <c r="D88" s="224"/>
      <c r="E88" s="224"/>
      <c r="F88" s="224"/>
      <c r="G88" s="224"/>
      <c r="H88" s="722">
        <f t="shared" si="3"/>
        <v>0</v>
      </c>
      <c r="I88" s="722">
        <f t="shared" si="4"/>
        <v>0</v>
      </c>
      <c r="J88" s="722">
        <f t="shared" si="5"/>
        <v>0</v>
      </c>
      <c r="K88" s="722" t="str">
        <f t="shared" si="6"/>
        <v/>
      </c>
      <c r="L88" s="722" t="str">
        <f t="shared" si="6"/>
        <v/>
      </c>
      <c r="M88" s="678"/>
      <c r="N88" s="849"/>
      <c r="O88" s="1399"/>
      <c r="P88" s="1399"/>
      <c r="Q88" s="1399"/>
      <c r="R88" s="1399"/>
      <c r="S88" s="1399"/>
      <c r="U88" s="452">
        <f t="shared" si="1"/>
        <v>0</v>
      </c>
      <c r="V88" s="452">
        <f t="shared" si="2"/>
        <v>0</v>
      </c>
      <c r="W88" s="1399"/>
      <c r="X88" s="1399"/>
      <c r="Y88" s="1399"/>
      <c r="Z88" s="1399"/>
      <c r="AA88" s="693"/>
      <c r="AB88" s="292"/>
      <c r="AC88" s="292"/>
      <c r="AD88" s="292"/>
    </row>
    <row r="89" spans="1:30" s="676" customFormat="1" ht="15" customHeight="1">
      <c r="A89" s="702"/>
      <c r="B89" s="721" t="str">
        <f>IF('Bendras vertinimas'!$B$32="","",'Bendras vertinimas'!$B$32)</f>
        <v>Tiekėjas 13</v>
      </c>
      <c r="C89" s="224"/>
      <c r="D89" s="224"/>
      <c r="E89" s="224"/>
      <c r="F89" s="224"/>
      <c r="G89" s="224"/>
      <c r="H89" s="722">
        <f t="shared" si="3"/>
        <v>0</v>
      </c>
      <c r="I89" s="722">
        <f t="shared" si="4"/>
        <v>0</v>
      </c>
      <c r="J89" s="722">
        <f t="shared" si="5"/>
        <v>0</v>
      </c>
      <c r="K89" s="722" t="str">
        <f t="shared" si="6"/>
        <v/>
      </c>
      <c r="L89" s="722" t="str">
        <f t="shared" si="6"/>
        <v/>
      </c>
      <c r="M89" s="678"/>
      <c r="N89" s="849"/>
      <c r="O89" s="1399"/>
      <c r="P89" s="1399"/>
      <c r="Q89" s="1399"/>
      <c r="R89" s="1399"/>
      <c r="S89" s="1399"/>
      <c r="U89" s="452">
        <f t="shared" si="1"/>
        <v>0</v>
      </c>
      <c r="V89" s="452">
        <f t="shared" si="2"/>
        <v>0</v>
      </c>
      <c r="W89" s="1399"/>
      <c r="X89" s="1399"/>
      <c r="Y89" s="1399"/>
      <c r="Z89" s="1399"/>
      <c r="AA89" s="693"/>
      <c r="AB89" s="292"/>
      <c r="AC89" s="292"/>
      <c r="AD89" s="292"/>
    </row>
    <row r="90" spans="1:30" s="676" customFormat="1" ht="15" customHeight="1">
      <c r="A90" s="702"/>
      <c r="B90" s="721" t="str">
        <f>IF('Bendras vertinimas'!$B$33="","",'Bendras vertinimas'!$B$33)</f>
        <v>Tiekėjas 14</v>
      </c>
      <c r="C90" s="224"/>
      <c r="D90" s="224"/>
      <c r="E90" s="224"/>
      <c r="F90" s="224"/>
      <c r="G90" s="224"/>
      <c r="H90" s="722">
        <f t="shared" si="3"/>
        <v>0</v>
      </c>
      <c r="I90" s="722">
        <f t="shared" si="4"/>
        <v>0</v>
      </c>
      <c r="J90" s="722">
        <f t="shared" si="5"/>
        <v>0</v>
      </c>
      <c r="K90" s="722" t="str">
        <f t="shared" si="6"/>
        <v/>
      </c>
      <c r="L90" s="722" t="str">
        <f t="shared" si="6"/>
        <v/>
      </c>
      <c r="M90" s="678"/>
      <c r="N90" s="849"/>
      <c r="O90" s="1399"/>
      <c r="P90" s="1399"/>
      <c r="Q90" s="1399"/>
      <c r="R90" s="1399"/>
      <c r="S90" s="1399"/>
      <c r="U90" s="452">
        <f t="shared" si="1"/>
        <v>0</v>
      </c>
      <c r="V90" s="452">
        <f t="shared" si="2"/>
        <v>0</v>
      </c>
      <c r="W90" s="1399"/>
      <c r="X90" s="1399"/>
      <c r="Y90" s="1399"/>
      <c r="Z90" s="1399"/>
      <c r="AA90" s="693"/>
      <c r="AB90" s="292"/>
      <c r="AC90" s="292"/>
      <c r="AD90" s="292"/>
    </row>
    <row r="91" spans="1:30" s="676" customFormat="1" ht="15" customHeight="1">
      <c r="A91" s="702"/>
      <c r="B91" s="721" t="str">
        <f>IF('Bendras vertinimas'!$B$34="","",'Bendras vertinimas'!$B$34)</f>
        <v>Tiekėjas 15</v>
      </c>
      <c r="C91" s="224"/>
      <c r="D91" s="224"/>
      <c r="E91" s="224"/>
      <c r="F91" s="224"/>
      <c r="G91" s="224"/>
      <c r="H91" s="722">
        <f t="shared" si="3"/>
        <v>0</v>
      </c>
      <c r="I91" s="722">
        <f t="shared" si="4"/>
        <v>0</v>
      </c>
      <c r="J91" s="722">
        <f t="shared" si="5"/>
        <v>0</v>
      </c>
      <c r="K91" s="722" t="str">
        <f t="shared" si="6"/>
        <v/>
      </c>
      <c r="L91" s="722" t="str">
        <f t="shared" si="6"/>
        <v/>
      </c>
      <c r="M91" s="678"/>
      <c r="N91" s="849"/>
      <c r="O91" s="1399"/>
      <c r="P91" s="1399"/>
      <c r="Q91" s="1399"/>
      <c r="R91" s="1399"/>
      <c r="S91" s="1399"/>
      <c r="U91" s="452">
        <f t="shared" si="1"/>
        <v>0</v>
      </c>
      <c r="V91" s="452">
        <f t="shared" si="2"/>
        <v>0</v>
      </c>
      <c r="W91" s="1399"/>
      <c r="X91" s="1399"/>
      <c r="Y91" s="1399"/>
      <c r="Z91" s="1399"/>
      <c r="AA91" s="693"/>
      <c r="AB91" s="292"/>
      <c r="AC91" s="292"/>
      <c r="AD91" s="292"/>
    </row>
    <row r="92" spans="1:30" s="676" customFormat="1" ht="15" customHeight="1">
      <c r="A92" s="702"/>
      <c r="B92" s="721" t="str">
        <f>IF('Bendras vertinimas'!$B$35="","",'Bendras vertinimas'!$B$35)</f>
        <v>Tiekėjas 16</v>
      </c>
      <c r="C92" s="224"/>
      <c r="D92" s="224"/>
      <c r="E92" s="224"/>
      <c r="F92" s="224"/>
      <c r="G92" s="224"/>
      <c r="H92" s="722">
        <f t="shared" si="3"/>
        <v>0</v>
      </c>
      <c r="I92" s="722">
        <f t="shared" si="4"/>
        <v>0</v>
      </c>
      <c r="J92" s="722">
        <f t="shared" si="5"/>
        <v>0</v>
      </c>
      <c r="K92" s="722" t="str">
        <f t="shared" si="6"/>
        <v/>
      </c>
      <c r="L92" s="722" t="str">
        <f t="shared" si="6"/>
        <v/>
      </c>
      <c r="M92" s="678"/>
      <c r="N92" s="849"/>
      <c r="O92" s="1399"/>
      <c r="P92" s="1399"/>
      <c r="Q92" s="1399"/>
      <c r="R92" s="1399"/>
      <c r="S92" s="1399"/>
      <c r="U92" s="452">
        <f t="shared" si="1"/>
        <v>0</v>
      </c>
      <c r="V92" s="452">
        <f t="shared" si="2"/>
        <v>0</v>
      </c>
      <c r="W92" s="1399"/>
      <c r="X92" s="1399"/>
      <c r="Y92" s="1399"/>
      <c r="Z92" s="1399"/>
      <c r="AA92" s="693"/>
      <c r="AB92" s="292"/>
      <c r="AC92" s="292"/>
      <c r="AD92" s="292"/>
    </row>
    <row r="93" spans="1:30" s="676" customFormat="1" ht="15" customHeight="1">
      <c r="A93" s="702"/>
      <c r="B93" s="721" t="str">
        <f>IF('Bendras vertinimas'!$B$36="","",'Bendras vertinimas'!$B$36)</f>
        <v>Tiekėjas 17</v>
      </c>
      <c r="C93" s="224"/>
      <c r="D93" s="224"/>
      <c r="E93" s="224"/>
      <c r="F93" s="224"/>
      <c r="G93" s="224"/>
      <c r="H93" s="722">
        <f t="shared" si="3"/>
        <v>0</v>
      </c>
      <c r="I93" s="722">
        <f t="shared" si="4"/>
        <v>0</v>
      </c>
      <c r="J93" s="722">
        <f t="shared" si="5"/>
        <v>0</v>
      </c>
      <c r="K93" s="722" t="str">
        <f t="shared" si="6"/>
        <v/>
      </c>
      <c r="L93" s="722" t="str">
        <f t="shared" si="6"/>
        <v/>
      </c>
      <c r="M93" s="678"/>
      <c r="N93" s="849"/>
      <c r="O93" s="1399"/>
      <c r="P93" s="1399"/>
      <c r="Q93" s="1399"/>
      <c r="R93" s="1399"/>
      <c r="S93" s="1399"/>
      <c r="U93" s="452">
        <f t="shared" si="1"/>
        <v>0</v>
      </c>
      <c r="V93" s="452">
        <f t="shared" si="2"/>
        <v>0</v>
      </c>
      <c r="W93" s="1399"/>
      <c r="X93" s="1399"/>
      <c r="Y93" s="1399"/>
      <c r="Z93" s="1399"/>
      <c r="AA93" s="693"/>
      <c r="AB93" s="292"/>
      <c r="AC93" s="292"/>
      <c r="AD93" s="292"/>
    </row>
    <row r="94" spans="1:30" s="676" customFormat="1" ht="15" customHeight="1">
      <c r="A94" s="702"/>
      <c r="B94" s="721" t="str">
        <f>IF('Bendras vertinimas'!$B$37="","",'Bendras vertinimas'!$B$37)</f>
        <v>Tiekėjas 18</v>
      </c>
      <c r="C94" s="224"/>
      <c r="D94" s="224"/>
      <c r="E94" s="224"/>
      <c r="F94" s="224"/>
      <c r="G94" s="224"/>
      <c r="H94" s="722">
        <f t="shared" si="3"/>
        <v>0</v>
      </c>
      <c r="I94" s="722">
        <f t="shared" si="4"/>
        <v>0</v>
      </c>
      <c r="J94" s="722">
        <f t="shared" si="5"/>
        <v>0</v>
      </c>
      <c r="K94" s="722" t="str">
        <f t="shared" si="6"/>
        <v/>
      </c>
      <c r="L94" s="722" t="str">
        <f t="shared" si="6"/>
        <v/>
      </c>
      <c r="M94" s="678"/>
      <c r="N94" s="849"/>
      <c r="O94" s="1399"/>
      <c r="P94" s="1399"/>
      <c r="Q94" s="1399"/>
      <c r="R94" s="1399"/>
      <c r="S94" s="1399"/>
      <c r="U94" s="452">
        <f t="shared" si="1"/>
        <v>0</v>
      </c>
      <c r="V94" s="452">
        <f t="shared" si="2"/>
        <v>0</v>
      </c>
      <c r="W94" s="1399"/>
      <c r="X94" s="1399"/>
      <c r="Y94" s="1399"/>
      <c r="Z94" s="1399"/>
      <c r="AA94" s="693"/>
      <c r="AB94" s="292"/>
      <c r="AC94" s="292"/>
      <c r="AD94" s="292"/>
    </row>
    <row r="95" spans="1:30" s="676" customFormat="1" ht="15" customHeight="1">
      <c r="A95" s="702"/>
      <c r="B95" s="721" t="str">
        <f>IF('Bendras vertinimas'!$B$38="","",'Bendras vertinimas'!$B$38)</f>
        <v>Tiekėjas 19</v>
      </c>
      <c r="C95" s="224"/>
      <c r="D95" s="224"/>
      <c r="E95" s="224"/>
      <c r="F95" s="224"/>
      <c r="G95" s="224"/>
      <c r="H95" s="722">
        <f t="shared" si="3"/>
        <v>0</v>
      </c>
      <c r="I95" s="722">
        <f t="shared" si="4"/>
        <v>0</v>
      </c>
      <c r="J95" s="722">
        <f t="shared" si="5"/>
        <v>0</v>
      </c>
      <c r="K95" s="722" t="str">
        <f t="shared" si="6"/>
        <v/>
      </c>
      <c r="L95" s="722" t="str">
        <f t="shared" si="6"/>
        <v/>
      </c>
      <c r="M95" s="678"/>
      <c r="N95" s="849"/>
      <c r="O95" s="1399"/>
      <c r="P95" s="1399"/>
      <c r="Q95" s="1399"/>
      <c r="R95" s="1399"/>
      <c r="S95" s="1399"/>
      <c r="U95" s="452">
        <f t="shared" si="1"/>
        <v>0</v>
      </c>
      <c r="V95" s="452">
        <f t="shared" si="2"/>
        <v>0</v>
      </c>
      <c r="W95" s="1399"/>
      <c r="X95" s="1399"/>
      <c r="Y95" s="1399"/>
      <c r="Z95" s="1399"/>
      <c r="AA95" s="693"/>
      <c r="AB95" s="292"/>
      <c r="AC95" s="292"/>
      <c r="AD95" s="292"/>
    </row>
    <row r="96" spans="1:30" s="676" customFormat="1" ht="15" customHeight="1">
      <c r="A96" s="702"/>
      <c r="B96" s="721" t="str">
        <f>IF('Bendras vertinimas'!$B$39="","",'Bendras vertinimas'!$B$39)</f>
        <v>Tiekėjas 20</v>
      </c>
      <c r="C96" s="224"/>
      <c r="D96" s="224"/>
      <c r="E96" s="224"/>
      <c r="F96" s="224"/>
      <c r="G96" s="224"/>
      <c r="H96" s="722">
        <f>C96</f>
        <v>0</v>
      </c>
      <c r="I96" s="722">
        <f t="shared" si="4"/>
        <v>0</v>
      </c>
      <c r="J96" s="722">
        <f t="shared" si="5"/>
        <v>0</v>
      </c>
      <c r="K96" s="722" t="str">
        <f t="shared" si="6"/>
        <v/>
      </c>
      <c r="L96" s="722" t="str">
        <f t="shared" si="6"/>
        <v/>
      </c>
      <c r="M96" s="678"/>
      <c r="N96" s="849"/>
      <c r="O96" s="1399"/>
      <c r="P96" s="1399"/>
      <c r="Q96" s="1399"/>
      <c r="R96" s="1399"/>
      <c r="S96" s="1399"/>
      <c r="U96" s="452">
        <f t="shared" si="1"/>
        <v>0</v>
      </c>
      <c r="V96" s="452">
        <f t="shared" si="2"/>
        <v>0</v>
      </c>
      <c r="W96" s="1399"/>
      <c r="X96" s="1399"/>
      <c r="Y96" s="1399"/>
      <c r="Z96" s="1399"/>
      <c r="AA96" s="693"/>
      <c r="AB96" s="292"/>
      <c r="AC96" s="292"/>
      <c r="AD96" s="292"/>
    </row>
    <row r="97" spans="1:1018" s="676" customFormat="1" ht="9.9499999999999993" customHeight="1">
      <c r="A97" s="702"/>
      <c r="B97" s="820"/>
      <c r="C97" s="709"/>
      <c r="D97" s="709"/>
      <c r="E97" s="709"/>
      <c r="F97" s="709"/>
      <c r="G97" s="709"/>
      <c r="H97" s="709"/>
      <c r="I97" s="709"/>
      <c r="J97" s="709"/>
      <c r="K97" s="709"/>
      <c r="L97" s="709"/>
      <c r="M97" s="709"/>
      <c r="N97" s="849"/>
      <c r="O97" s="1399"/>
      <c r="P97" s="1399"/>
      <c r="Q97" s="1399"/>
      <c r="R97" s="1399"/>
      <c r="S97" s="1399"/>
      <c r="T97" s="1399"/>
      <c r="U97" s="950"/>
      <c r="V97" s="1399"/>
      <c r="W97" s="1399"/>
      <c r="X97" s="1399"/>
      <c r="Y97" s="1399"/>
      <c r="Z97" s="1399"/>
      <c r="AA97" s="693"/>
      <c r="AB97" s="693"/>
    </row>
    <row r="98" spans="1:1018" s="676" customFormat="1" ht="15.75" customHeight="1">
      <c r="A98" s="530"/>
      <c r="B98" s="1401"/>
      <c r="C98" s="504" t="s">
        <v>85</v>
      </c>
      <c r="D98" s="504" t="s">
        <v>86</v>
      </c>
      <c r="E98" s="504" t="s">
        <v>355</v>
      </c>
      <c r="F98" s="504" t="s">
        <v>352</v>
      </c>
      <c r="G98" s="504" t="s">
        <v>353</v>
      </c>
      <c r="H98" s="719" t="s">
        <v>76</v>
      </c>
      <c r="I98" s="1401"/>
      <c r="J98" s="1401"/>
      <c r="K98" s="1401"/>
      <c r="L98" s="1401"/>
      <c r="M98" s="1401"/>
      <c r="N98" s="714"/>
      <c r="O98" s="709"/>
      <c r="P98" s="709"/>
      <c r="Q98" s="709"/>
      <c r="R98" s="709"/>
      <c r="S98" s="709"/>
      <c r="T98" s="709"/>
      <c r="U98" s="500"/>
      <c r="V98" s="863"/>
      <c r="W98" s="709"/>
      <c r="X98" s="709"/>
      <c r="Y98" s="709"/>
      <c r="Z98" s="709"/>
      <c r="AA98" s="709"/>
      <c r="AB98" s="709"/>
      <c r="AC98" s="678"/>
      <c r="AD98" s="709"/>
      <c r="AE98" s="678"/>
      <c r="AF98" s="678"/>
      <c r="AG98" s="678"/>
    </row>
    <row r="99" spans="1:1018" s="676" customFormat="1" ht="15.75" customHeight="1">
      <c r="A99" s="530"/>
      <c r="B99" s="1401"/>
      <c r="C99" s="854">
        <f>C137</f>
        <v>1</v>
      </c>
      <c r="D99" s="854">
        <f>D137</f>
        <v>1</v>
      </c>
      <c r="E99" s="854">
        <f>E137</f>
        <v>1</v>
      </c>
      <c r="F99" s="854">
        <f>F137</f>
        <v>1</v>
      </c>
      <c r="G99" s="854">
        <f>G137</f>
        <v>1</v>
      </c>
      <c r="H99" s="854">
        <f>'Kriterijų sąrašas'!AG34</f>
        <v>0</v>
      </c>
      <c r="I99" s="1401"/>
      <c r="J99" s="1401"/>
      <c r="K99" s="1401"/>
      <c r="L99" s="1401"/>
      <c r="M99" s="1401"/>
      <c r="N99" s="714"/>
      <c r="O99" s="709"/>
      <c r="P99" s="709"/>
      <c r="Q99" s="709"/>
      <c r="R99" s="709"/>
      <c r="S99" s="709"/>
      <c r="T99" s="709"/>
      <c r="U99" s="500"/>
      <c r="V99" s="863"/>
      <c r="W99" s="709"/>
      <c r="X99" s="709"/>
      <c r="Y99" s="709"/>
      <c r="Z99" s="709"/>
      <c r="AA99" s="709"/>
      <c r="AB99" s="709"/>
      <c r="AC99" s="678"/>
      <c r="AD99" s="709"/>
      <c r="AE99" s="678"/>
      <c r="AF99" s="678"/>
      <c r="AG99" s="678"/>
    </row>
    <row r="100" spans="1:1018" s="676" customFormat="1" ht="9.9499999999999993" customHeight="1">
      <c r="A100" s="530"/>
      <c r="B100" s="1401"/>
      <c r="C100" s="1401"/>
      <c r="D100" s="1401"/>
      <c r="E100" s="1401"/>
      <c r="F100" s="1401"/>
      <c r="G100" s="709"/>
      <c r="H100" s="709"/>
      <c r="I100" s="709"/>
      <c r="J100" s="709"/>
      <c r="K100" s="709"/>
      <c r="L100" s="709"/>
      <c r="M100" s="709"/>
      <c r="N100" s="714"/>
      <c r="O100" s="709"/>
      <c r="P100" s="709"/>
      <c r="Q100" s="709"/>
      <c r="R100" s="709"/>
      <c r="S100" s="709"/>
      <c r="T100" s="709"/>
      <c r="U100" s="500"/>
      <c r="V100" s="863"/>
      <c r="W100" s="709"/>
      <c r="X100" s="709"/>
      <c r="Y100" s="709"/>
      <c r="Z100" s="709"/>
      <c r="AA100" s="709"/>
      <c r="AB100" s="709"/>
      <c r="AC100" s="678"/>
      <c r="AD100" s="709"/>
      <c r="AE100" s="678"/>
      <c r="AF100" s="678"/>
      <c r="AG100" s="678"/>
    </row>
    <row r="101" spans="1:1018" s="676" customFormat="1" ht="15" customHeight="1">
      <c r="A101" s="702"/>
      <c r="B101" s="582"/>
      <c r="C101" s="699"/>
      <c r="D101" s="699"/>
      <c r="E101" s="678"/>
      <c r="F101" s="678"/>
      <c r="G101" s="678"/>
      <c r="H101" s="678"/>
      <c r="I101" s="678"/>
      <c r="J101" s="678"/>
      <c r="K101" s="678"/>
      <c r="L101" s="678"/>
      <c r="M101" s="678"/>
      <c r="N101" s="849"/>
      <c r="O101" s="1399"/>
      <c r="P101" s="1399"/>
      <c r="Q101" s="1399"/>
      <c r="R101" s="1399"/>
      <c r="S101" s="1399"/>
      <c r="T101" s="1399"/>
      <c r="U101" s="950"/>
      <c r="V101" s="1399"/>
      <c r="W101" s="1399"/>
      <c r="X101" s="1399"/>
      <c r="Y101" s="1399"/>
      <c r="Z101" s="1399"/>
      <c r="AA101" s="693"/>
      <c r="AB101" s="693"/>
    </row>
    <row r="102" spans="1:1018" s="676" customFormat="1">
      <c r="A102" s="856"/>
      <c r="B102" s="302" t="s">
        <v>309</v>
      </c>
      <c r="C102" s="678"/>
      <c r="D102" s="13"/>
      <c r="E102" s="13"/>
      <c r="F102" s="13"/>
      <c r="G102" s="13"/>
      <c r="H102" s="13"/>
      <c r="I102" s="13"/>
      <c r="J102" s="13"/>
      <c r="K102" s="13"/>
      <c r="L102" s="13"/>
      <c r="M102" s="709"/>
      <c r="N102" s="702"/>
      <c r="O102" s="1406"/>
      <c r="P102" s="1406"/>
      <c r="Q102" s="1406"/>
      <c r="R102" s="1406"/>
      <c r="S102" s="1406"/>
      <c r="T102" s="1406"/>
      <c r="U102" s="1406"/>
      <c r="V102" s="1406"/>
      <c r="W102" s="1406"/>
      <c r="X102" s="1406"/>
      <c r="Y102" s="1406"/>
    </row>
    <row r="103" spans="1:1018" s="826" customFormat="1" ht="15" customHeight="1">
      <c r="A103" s="857"/>
      <c r="B103" s="2173" t="s">
        <v>6</v>
      </c>
      <c r="C103" s="2416" t="s">
        <v>896</v>
      </c>
      <c r="D103" s="2417"/>
      <c r="E103" s="2417"/>
      <c r="F103" s="2417"/>
      <c r="G103" s="2417"/>
      <c r="H103" s="2418"/>
      <c r="I103" s="13"/>
      <c r="J103" s="858"/>
      <c r="K103" s="678"/>
      <c r="L103" s="678"/>
      <c r="M103" s="678"/>
      <c r="N103" s="702"/>
      <c r="O103" s="11"/>
      <c r="P103" s="11"/>
      <c r="Q103" s="11"/>
      <c r="R103" s="11"/>
      <c r="S103" s="18"/>
      <c r="T103" s="676"/>
      <c r="U103" s="481"/>
      <c r="V103" s="864"/>
      <c r="AC103" s="11"/>
      <c r="AD103" s="709"/>
      <c r="AE103" s="709"/>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c r="XX103" s="11"/>
      <c r="XY103" s="11"/>
      <c r="XZ103" s="11"/>
      <c r="YA103" s="11"/>
      <c r="YB103" s="11"/>
      <c r="YC103" s="11"/>
      <c r="YD103" s="11"/>
      <c r="YE103" s="11"/>
      <c r="YF103" s="11"/>
      <c r="YG103" s="11"/>
      <c r="YH103" s="11"/>
      <c r="YI103" s="11"/>
      <c r="YJ103" s="11"/>
      <c r="YK103" s="11"/>
      <c r="YL103" s="11"/>
      <c r="YM103" s="11"/>
      <c r="YN103" s="11"/>
      <c r="YO103" s="11"/>
      <c r="YP103" s="11"/>
      <c r="YQ103" s="11"/>
      <c r="YR103" s="11"/>
      <c r="YS103" s="11"/>
      <c r="YT103" s="11"/>
      <c r="YU103" s="11"/>
      <c r="YV103" s="11"/>
      <c r="YW103" s="11"/>
      <c r="YX103" s="11"/>
      <c r="YY103" s="11"/>
      <c r="YZ103" s="11"/>
      <c r="ZA103" s="11"/>
      <c r="ZB103" s="11"/>
      <c r="ZC103" s="11"/>
      <c r="ZD103" s="11"/>
      <c r="ZE103" s="11"/>
      <c r="ZF103" s="11"/>
      <c r="ZG103" s="11"/>
      <c r="ZH103" s="11"/>
      <c r="ZI103" s="11"/>
      <c r="ZJ103" s="11"/>
      <c r="ZK103" s="11"/>
      <c r="ZL103" s="11"/>
      <c r="ZM103" s="11"/>
      <c r="ZN103" s="11"/>
      <c r="ZO103" s="11"/>
      <c r="ZP103" s="11"/>
      <c r="ZQ103" s="11"/>
      <c r="ZR103" s="11"/>
      <c r="ZS103" s="11"/>
      <c r="ZT103" s="11"/>
      <c r="ZU103" s="11"/>
      <c r="ZV103" s="11"/>
      <c r="ZW103" s="11"/>
      <c r="ZX103" s="11"/>
      <c r="ZY103" s="11"/>
      <c r="ZZ103" s="11"/>
      <c r="AAA103" s="11"/>
      <c r="AAB103" s="11"/>
      <c r="AAC103" s="11"/>
      <c r="AAD103" s="11"/>
      <c r="AAE103" s="11"/>
      <c r="AAF103" s="11"/>
      <c r="AAG103" s="11"/>
      <c r="AAH103" s="11"/>
      <c r="AAI103" s="11"/>
      <c r="AAJ103" s="11"/>
      <c r="AAK103" s="11"/>
      <c r="AAL103" s="11"/>
      <c r="AAM103" s="11"/>
      <c r="AAN103" s="11"/>
      <c r="AAO103" s="11"/>
      <c r="AAP103" s="11"/>
      <c r="AAQ103" s="11"/>
      <c r="AAR103" s="11"/>
      <c r="AAS103" s="11"/>
      <c r="AAT103" s="11"/>
      <c r="AAU103" s="11"/>
      <c r="AAV103" s="11"/>
      <c r="AAW103" s="11"/>
      <c r="AAX103" s="11"/>
      <c r="AAY103" s="11"/>
      <c r="AAZ103" s="11"/>
      <c r="ABA103" s="11"/>
      <c r="ABB103" s="11"/>
      <c r="ABC103" s="11"/>
      <c r="ABD103" s="11"/>
      <c r="ABE103" s="11"/>
      <c r="ABF103" s="11"/>
      <c r="ABG103" s="11"/>
      <c r="ABH103" s="11"/>
      <c r="ABI103" s="11"/>
      <c r="ABJ103" s="11"/>
      <c r="ABK103" s="11"/>
      <c r="ABL103" s="11"/>
      <c r="ABM103" s="11"/>
      <c r="ABN103" s="11"/>
      <c r="ABO103" s="11"/>
      <c r="ABP103" s="11"/>
      <c r="ABQ103" s="11"/>
      <c r="ABR103" s="11"/>
      <c r="ABS103" s="11"/>
      <c r="ABT103" s="11"/>
      <c r="ABU103" s="11"/>
      <c r="ABV103" s="11"/>
      <c r="ABW103" s="11"/>
      <c r="ABX103" s="11"/>
      <c r="ABY103" s="11"/>
      <c r="ABZ103" s="11"/>
      <c r="ACA103" s="11"/>
      <c r="ACB103" s="11"/>
      <c r="ACC103" s="11"/>
      <c r="ACD103" s="11"/>
      <c r="ACE103" s="11"/>
      <c r="ACF103" s="11"/>
      <c r="ACG103" s="11"/>
      <c r="ACH103" s="11"/>
      <c r="ACI103" s="11"/>
      <c r="ACJ103" s="11"/>
      <c r="ACK103" s="11"/>
      <c r="ACL103" s="11"/>
      <c r="ACM103" s="11"/>
      <c r="ACN103" s="11"/>
      <c r="ACO103" s="11"/>
      <c r="ACP103" s="11"/>
      <c r="ACQ103" s="11"/>
      <c r="ACR103" s="11"/>
      <c r="ACS103" s="11"/>
      <c r="ACT103" s="11"/>
      <c r="ACU103" s="11"/>
      <c r="ACV103" s="11"/>
      <c r="ACW103" s="11"/>
      <c r="ACX103" s="11"/>
      <c r="ACY103" s="11"/>
      <c r="ACZ103" s="11"/>
      <c r="ADA103" s="11"/>
      <c r="ADB103" s="11"/>
      <c r="ADC103" s="11"/>
      <c r="ADD103" s="11"/>
      <c r="ADE103" s="11"/>
      <c r="ADF103" s="11"/>
      <c r="ADG103" s="11"/>
      <c r="ADH103" s="11"/>
      <c r="ADI103" s="11"/>
      <c r="ADJ103" s="11"/>
      <c r="ADK103" s="11"/>
      <c r="ADL103" s="11"/>
      <c r="ADM103" s="11"/>
      <c r="ADN103" s="11"/>
      <c r="ADO103" s="11"/>
      <c r="ADP103" s="11"/>
      <c r="ADQ103" s="11"/>
      <c r="ADR103" s="11"/>
      <c r="ADS103" s="11"/>
      <c r="ADT103" s="11"/>
      <c r="ADU103" s="11"/>
      <c r="ADV103" s="11"/>
      <c r="ADW103" s="11"/>
      <c r="ADX103" s="11"/>
      <c r="ADY103" s="11"/>
      <c r="ADZ103" s="11"/>
      <c r="AEA103" s="11"/>
      <c r="AEB103" s="11"/>
      <c r="AEC103" s="11"/>
      <c r="AED103" s="11"/>
      <c r="AEE103" s="11"/>
      <c r="AEF103" s="11"/>
      <c r="AEG103" s="11"/>
      <c r="AEH103" s="11"/>
      <c r="AEI103" s="11"/>
      <c r="AEJ103" s="11"/>
      <c r="AEK103" s="11"/>
      <c r="AEL103" s="11"/>
      <c r="AEM103" s="11"/>
      <c r="AEN103" s="11"/>
      <c r="AEO103" s="11"/>
      <c r="AEP103" s="11"/>
      <c r="AEQ103" s="11"/>
      <c r="AER103" s="11"/>
      <c r="AES103" s="11"/>
      <c r="AET103" s="11"/>
      <c r="AEU103" s="11"/>
      <c r="AEV103" s="11"/>
      <c r="AEW103" s="11"/>
      <c r="AEX103" s="11"/>
      <c r="AEY103" s="11"/>
      <c r="AEZ103" s="11"/>
      <c r="AFA103" s="11"/>
      <c r="AFB103" s="11"/>
      <c r="AFC103" s="11"/>
      <c r="AFD103" s="11"/>
      <c r="AFE103" s="11"/>
      <c r="AFF103" s="11"/>
      <c r="AFG103" s="11"/>
      <c r="AFH103" s="11"/>
      <c r="AFI103" s="11"/>
      <c r="AFJ103" s="11"/>
      <c r="AFK103" s="11"/>
      <c r="AFL103" s="11"/>
      <c r="AFM103" s="11"/>
      <c r="AFN103" s="11"/>
      <c r="AFO103" s="11"/>
      <c r="AFP103" s="11"/>
      <c r="AFQ103" s="11"/>
      <c r="AFR103" s="11"/>
      <c r="AFS103" s="11"/>
      <c r="AFT103" s="11"/>
      <c r="AFU103" s="11"/>
      <c r="AFV103" s="11"/>
      <c r="AFW103" s="11"/>
      <c r="AFX103" s="11"/>
      <c r="AFY103" s="11"/>
      <c r="AFZ103" s="11"/>
      <c r="AGA103" s="11"/>
      <c r="AGB103" s="11"/>
      <c r="AGC103" s="11"/>
      <c r="AGD103" s="11"/>
      <c r="AGE103" s="11"/>
      <c r="AGF103" s="11"/>
      <c r="AGG103" s="11"/>
      <c r="AGH103" s="11"/>
      <c r="AGI103" s="11"/>
      <c r="AGJ103" s="11"/>
      <c r="AGK103" s="11"/>
      <c r="AGL103" s="11"/>
      <c r="AGM103" s="11"/>
      <c r="AGN103" s="11"/>
      <c r="AGO103" s="11"/>
      <c r="AGP103" s="11"/>
      <c r="AGQ103" s="11"/>
      <c r="AGR103" s="11"/>
      <c r="AGS103" s="11"/>
      <c r="AGT103" s="11"/>
      <c r="AGU103" s="11"/>
      <c r="AGV103" s="11"/>
      <c r="AGW103" s="11"/>
      <c r="AGX103" s="11"/>
      <c r="AGY103" s="11"/>
      <c r="AGZ103" s="11"/>
      <c r="AHA103" s="11"/>
      <c r="AHB103" s="11"/>
      <c r="AHC103" s="11"/>
      <c r="AHD103" s="11"/>
      <c r="AHE103" s="11"/>
      <c r="AHF103" s="11"/>
      <c r="AHG103" s="11"/>
      <c r="AHH103" s="11"/>
      <c r="AHI103" s="11"/>
      <c r="AHJ103" s="11"/>
      <c r="AHK103" s="11"/>
      <c r="AHL103" s="11"/>
      <c r="AHM103" s="11"/>
      <c r="AHN103" s="11"/>
      <c r="AHO103" s="11"/>
      <c r="AHP103" s="11"/>
      <c r="AHQ103" s="11"/>
      <c r="AHR103" s="11"/>
      <c r="AHS103" s="11"/>
      <c r="AHT103" s="11"/>
      <c r="AHU103" s="11"/>
      <c r="AHV103" s="11"/>
      <c r="AHW103" s="11"/>
      <c r="AHX103" s="11"/>
      <c r="AHY103" s="11"/>
      <c r="AHZ103" s="11"/>
      <c r="AIA103" s="11"/>
      <c r="AIB103" s="11"/>
      <c r="AIC103" s="11"/>
      <c r="AID103" s="11"/>
      <c r="AIE103" s="11"/>
      <c r="AIF103" s="11"/>
      <c r="AIG103" s="11"/>
      <c r="AIH103" s="11"/>
      <c r="AII103" s="11"/>
      <c r="AIJ103" s="11"/>
      <c r="AIK103" s="11"/>
      <c r="AIL103" s="11"/>
      <c r="AIM103" s="11"/>
      <c r="AIN103" s="11"/>
      <c r="AIO103" s="11"/>
      <c r="AIP103" s="11"/>
      <c r="AIQ103" s="11"/>
      <c r="AIR103" s="11"/>
      <c r="AIS103" s="11"/>
      <c r="AIT103" s="11"/>
      <c r="AIU103" s="11"/>
      <c r="AIV103" s="11"/>
      <c r="AIW103" s="11"/>
      <c r="AIX103" s="11"/>
      <c r="AIY103" s="11"/>
      <c r="AIZ103" s="11"/>
      <c r="AJA103" s="11"/>
      <c r="AJB103" s="11"/>
      <c r="AJC103" s="11"/>
      <c r="AJD103" s="11"/>
      <c r="AJE103" s="11"/>
      <c r="AJF103" s="11"/>
      <c r="AJG103" s="11"/>
      <c r="AJH103" s="11"/>
      <c r="AJI103" s="11"/>
      <c r="AJJ103" s="11"/>
      <c r="AJK103" s="11"/>
      <c r="AJL103" s="11"/>
      <c r="AJM103" s="11"/>
      <c r="AJN103" s="11"/>
      <c r="AJO103" s="11"/>
      <c r="AJP103" s="11"/>
      <c r="AJQ103" s="11"/>
      <c r="AJR103" s="11"/>
      <c r="AJS103" s="11"/>
      <c r="AJT103" s="11"/>
      <c r="AJU103" s="11"/>
      <c r="AJV103" s="11"/>
      <c r="AJW103" s="11"/>
      <c r="AJX103" s="11"/>
      <c r="AJY103" s="11"/>
      <c r="AJZ103" s="11"/>
      <c r="AKA103" s="11"/>
      <c r="AKB103" s="11"/>
      <c r="AKC103" s="11"/>
      <c r="AKD103" s="11"/>
      <c r="AKE103" s="11"/>
      <c r="AKF103" s="11"/>
      <c r="AKG103" s="11"/>
      <c r="AKH103" s="11"/>
      <c r="AKI103" s="11"/>
      <c r="AKJ103" s="11"/>
      <c r="AKK103" s="11"/>
      <c r="AKL103" s="11"/>
      <c r="AKM103" s="11"/>
      <c r="AKN103" s="11"/>
      <c r="AKO103" s="11"/>
      <c r="AKP103" s="11"/>
      <c r="AKQ103" s="11"/>
      <c r="AKR103" s="11"/>
      <c r="AKS103" s="11"/>
      <c r="AKT103" s="11"/>
      <c r="AKU103" s="11"/>
      <c r="AKV103" s="11"/>
      <c r="AKW103" s="11"/>
      <c r="AKX103" s="11"/>
      <c r="AKY103" s="11"/>
      <c r="AKZ103" s="11"/>
      <c r="ALA103" s="11"/>
      <c r="ALB103" s="11"/>
      <c r="ALC103" s="11"/>
      <c r="ALD103" s="11"/>
      <c r="ALE103" s="11"/>
      <c r="ALF103" s="11"/>
      <c r="ALG103" s="11"/>
      <c r="ALH103" s="11"/>
      <c r="ALI103" s="11"/>
      <c r="ALJ103" s="11"/>
      <c r="ALK103" s="11"/>
      <c r="ALL103" s="11"/>
      <c r="ALM103" s="11"/>
      <c r="ALN103" s="11"/>
      <c r="ALO103" s="11"/>
      <c r="ALP103" s="11"/>
      <c r="ALQ103" s="11"/>
      <c r="ALR103" s="11"/>
      <c r="ALS103" s="11"/>
      <c r="ALT103" s="11"/>
      <c r="ALU103" s="11"/>
      <c r="ALV103" s="11"/>
      <c r="ALW103" s="11"/>
      <c r="ALX103" s="11"/>
      <c r="ALY103" s="11"/>
      <c r="ALZ103" s="11"/>
      <c r="AMA103" s="11"/>
      <c r="AMB103" s="11"/>
      <c r="AMC103" s="11"/>
      <c r="AMD103" s="11"/>
    </row>
    <row r="104" spans="1:1018" s="676" customFormat="1" ht="18">
      <c r="A104" s="702"/>
      <c r="B104" s="2177"/>
      <c r="C104" s="504" t="s">
        <v>90</v>
      </c>
      <c r="D104" s="504" t="s">
        <v>338</v>
      </c>
      <c r="E104" s="504" t="s">
        <v>339</v>
      </c>
      <c r="F104" s="504" t="s">
        <v>358</v>
      </c>
      <c r="G104" s="504" t="s">
        <v>359</v>
      </c>
      <c r="H104" s="718" t="s">
        <v>955</v>
      </c>
      <c r="I104" s="13"/>
      <c r="J104" s="709"/>
      <c r="K104" s="678"/>
      <c r="L104" s="678"/>
      <c r="M104" s="678"/>
      <c r="N104" s="702"/>
      <c r="U104" s="481"/>
      <c r="V104" s="832"/>
      <c r="AD104" s="709"/>
      <c r="AE104" s="709"/>
    </row>
    <row r="105" spans="1:1018" s="676" customFormat="1">
      <c r="A105" s="702"/>
      <c r="B105" s="2174"/>
      <c r="C105" s="853" t="s">
        <v>145</v>
      </c>
      <c r="D105" s="853" t="s">
        <v>145</v>
      </c>
      <c r="E105" s="853" t="s">
        <v>145</v>
      </c>
      <c r="F105" s="853" t="s">
        <v>145</v>
      </c>
      <c r="G105" s="853" t="s">
        <v>145</v>
      </c>
      <c r="H105" s="853" t="s">
        <v>145</v>
      </c>
      <c r="I105" s="13"/>
      <c r="J105" s="678"/>
      <c r="K105" s="678"/>
      <c r="L105" s="678"/>
      <c r="M105" s="678"/>
      <c r="N105" s="702"/>
      <c r="U105" s="481"/>
      <c r="V105" s="832"/>
    </row>
    <row r="106" spans="1:1018" s="676" customFormat="1">
      <c r="A106" s="702"/>
      <c r="B106" s="721" t="str">
        <f>IF('Bendras vertinimas'!$B$20="","",'Bendras vertinimas'!$B$20)</f>
        <v>Tiekėjas 1</v>
      </c>
      <c r="C106" s="722" t="e">
        <f>C$99*H77/(MAX(H$77:H$96))</f>
        <v>#DIV/0!</v>
      </c>
      <c r="D106" s="722" t="e">
        <f>D$99*I77/(MAX(I$77:I$96))</f>
        <v>#DIV/0!</v>
      </c>
      <c r="E106" s="722" t="e">
        <f>E$99*J77/(MAX(J$77:J$96))</f>
        <v>#DIV/0!</v>
      </c>
      <c r="F106" s="1146" t="e">
        <f>F$99*SUM(K77)/(MAX(K$77:K$96))</f>
        <v>#DIV/0!</v>
      </c>
      <c r="G106" s="1146" t="e">
        <f>G$99*SUM(L77)/(MAX(L$77:L$96))</f>
        <v>#DIV/0!</v>
      </c>
      <c r="H106" s="751" t="str">
        <f>IF($H$99=0,"",IF(SUM(U77:V77)&gt;0,'Bendras vertinimas'!$AS$18,IF(OR(SUM(C106:G106)*$H$99=0,$H$99=0),"",SUM(C106:G106)*$H$99)))</f>
        <v/>
      </c>
      <c r="I106" s="13"/>
      <c r="J106" s="678"/>
      <c r="K106" s="678"/>
      <c r="L106" s="678"/>
      <c r="M106" s="678"/>
      <c r="N106" s="702"/>
      <c r="U106" s="481"/>
      <c r="V106" s="832"/>
    </row>
    <row r="107" spans="1:1018" s="676" customFormat="1">
      <c r="A107" s="702"/>
      <c r="B107" s="721" t="str">
        <f>IF('Bendras vertinimas'!$B$21="","",'Bendras vertinimas'!$B$21)</f>
        <v>Tiekėjas 2</v>
      </c>
      <c r="C107" s="722" t="e">
        <f t="shared" ref="C107:C125" si="7">C$99*H78/(MAX(H$77:H$96))</f>
        <v>#DIV/0!</v>
      </c>
      <c r="D107" s="722" t="e">
        <f t="shared" ref="D107:D125" si="8">D$99*I78/(MAX(I$77:I$96))</f>
        <v>#DIV/0!</v>
      </c>
      <c r="E107" s="722" t="e">
        <f t="shared" ref="E107:E125" si="9">E$99*J78/(MAX(J$77:J$96))</f>
        <v>#DIV/0!</v>
      </c>
      <c r="F107" s="1146" t="e">
        <f t="shared" ref="F107:G125" si="10">F$99*SUM(K78)/(MAX(K$77:K$96))</f>
        <v>#DIV/0!</v>
      </c>
      <c r="G107" s="1146" t="e">
        <f t="shared" si="10"/>
        <v>#DIV/0!</v>
      </c>
      <c r="H107" s="751" t="str">
        <f>IF($H$99=0,"",IF(SUM(U78:V78)&gt;0,'Bendras vertinimas'!$AS$18,IF(OR(SUM(C107:G107)*$H$99=0,$H$99=0),"",SUM(C107:G107)*$H$99)))</f>
        <v/>
      </c>
      <c r="I107" s="13"/>
      <c r="J107" s="678"/>
      <c r="K107" s="678"/>
      <c r="L107" s="678"/>
      <c r="M107" s="678"/>
      <c r="N107" s="702"/>
      <c r="S107" s="11"/>
      <c r="T107" s="11"/>
      <c r="U107" s="71"/>
      <c r="V107" s="11"/>
      <c r="W107" s="11"/>
      <c r="X107" s="11"/>
      <c r="Y107" s="11"/>
      <c r="Z107" s="11"/>
      <c r="AA107" s="11"/>
      <c r="AB107" s="11"/>
      <c r="AC107" s="11"/>
      <c r="AD107" s="11"/>
      <c r="AE107" s="11"/>
    </row>
    <row r="108" spans="1:1018" s="676" customFormat="1">
      <c r="A108" s="702"/>
      <c r="B108" s="721" t="str">
        <f>IF('Bendras vertinimas'!$B$22="","",'Bendras vertinimas'!$B$22)</f>
        <v>Tiekėjas 3</v>
      </c>
      <c r="C108" s="722" t="e">
        <f t="shared" si="7"/>
        <v>#DIV/0!</v>
      </c>
      <c r="D108" s="722" t="e">
        <f t="shared" si="8"/>
        <v>#DIV/0!</v>
      </c>
      <c r="E108" s="722" t="e">
        <f t="shared" si="9"/>
        <v>#DIV/0!</v>
      </c>
      <c r="F108" s="1146" t="e">
        <f t="shared" si="10"/>
        <v>#DIV/0!</v>
      </c>
      <c r="G108" s="1146" t="e">
        <f t="shared" si="10"/>
        <v>#DIV/0!</v>
      </c>
      <c r="H108" s="751" t="str">
        <f>IF($H$99=0,"",IF(SUM(U79:V79)&gt;0,'Bendras vertinimas'!$AS$18,IF(OR(SUM(C108:G108)*$H$99=0,$H$99=0),"",SUM(C108:G108)*$H$99)))</f>
        <v/>
      </c>
      <c r="I108" s="13"/>
      <c r="J108" s="678"/>
      <c r="K108" s="678"/>
      <c r="L108" s="678"/>
      <c r="M108" s="678"/>
      <c r="N108" s="702"/>
      <c r="U108" s="481"/>
      <c r="V108" s="832"/>
    </row>
    <row r="109" spans="1:1018" s="676" customFormat="1">
      <c r="A109" s="702"/>
      <c r="B109" s="721" t="str">
        <f>IF('Bendras vertinimas'!$B$23="","",'Bendras vertinimas'!$B$23)</f>
        <v>Tiekėjas 4</v>
      </c>
      <c r="C109" s="722" t="e">
        <f t="shared" si="7"/>
        <v>#DIV/0!</v>
      </c>
      <c r="D109" s="722" t="e">
        <f t="shared" si="8"/>
        <v>#DIV/0!</v>
      </c>
      <c r="E109" s="722" t="e">
        <f t="shared" si="9"/>
        <v>#DIV/0!</v>
      </c>
      <c r="F109" s="1146" t="e">
        <f t="shared" si="10"/>
        <v>#DIV/0!</v>
      </c>
      <c r="G109" s="1146" t="e">
        <f t="shared" si="10"/>
        <v>#DIV/0!</v>
      </c>
      <c r="H109" s="751" t="str">
        <f>IF($H$99=0,"",IF(SUM(U80:V80)&gt;0,'Bendras vertinimas'!$AS$18,IF(OR(SUM(C109:G109)*$H$99=0,$H$99=0),"",SUM(C109:G109)*$H$99)))</f>
        <v/>
      </c>
      <c r="I109" s="13"/>
      <c r="J109" s="678"/>
      <c r="K109" s="678"/>
      <c r="L109" s="678"/>
      <c r="M109" s="678"/>
      <c r="N109" s="702"/>
      <c r="U109" s="481"/>
      <c r="V109" s="832"/>
    </row>
    <row r="110" spans="1:1018" s="676" customFormat="1">
      <c r="A110" s="702"/>
      <c r="B110" s="721" t="str">
        <f>IF('Bendras vertinimas'!$B$24="","",'Bendras vertinimas'!$B$24)</f>
        <v>Tiekėjas 5</v>
      </c>
      <c r="C110" s="722" t="e">
        <f t="shared" si="7"/>
        <v>#DIV/0!</v>
      </c>
      <c r="D110" s="722" t="e">
        <f t="shared" si="8"/>
        <v>#DIV/0!</v>
      </c>
      <c r="E110" s="722" t="e">
        <f t="shared" si="9"/>
        <v>#DIV/0!</v>
      </c>
      <c r="F110" s="1146" t="e">
        <f t="shared" si="10"/>
        <v>#DIV/0!</v>
      </c>
      <c r="G110" s="1146" t="e">
        <f t="shared" si="10"/>
        <v>#DIV/0!</v>
      </c>
      <c r="H110" s="751" t="str">
        <f>IF($H$99=0,"",IF(SUM(U81:V81)&gt;0,'Bendras vertinimas'!$AS$18,IF(OR(SUM(C110:G110)*$H$99=0,$H$99=0),"",SUM(C110:G110)*$H$99)))</f>
        <v/>
      </c>
      <c r="I110" s="13"/>
      <c r="J110" s="678"/>
      <c r="K110" s="678"/>
      <c r="L110" s="678"/>
      <c r="M110" s="678"/>
      <c r="N110" s="702"/>
      <c r="U110" s="481"/>
      <c r="V110" s="832"/>
    </row>
    <row r="111" spans="1:1018" s="676" customFormat="1">
      <c r="A111" s="702"/>
      <c r="B111" s="721" t="str">
        <f>IF('Bendras vertinimas'!$B$25="","",'Bendras vertinimas'!$B$25)</f>
        <v>Tiekėjas 6</v>
      </c>
      <c r="C111" s="722" t="e">
        <f t="shared" si="7"/>
        <v>#DIV/0!</v>
      </c>
      <c r="D111" s="722" t="e">
        <f t="shared" si="8"/>
        <v>#DIV/0!</v>
      </c>
      <c r="E111" s="722" t="e">
        <f t="shared" si="9"/>
        <v>#DIV/0!</v>
      </c>
      <c r="F111" s="1146" t="e">
        <f t="shared" si="10"/>
        <v>#DIV/0!</v>
      </c>
      <c r="G111" s="1146" t="e">
        <f t="shared" si="10"/>
        <v>#DIV/0!</v>
      </c>
      <c r="H111" s="751" t="str">
        <f>IF($H$99=0,"",IF(SUM(U82:V82)&gt;0,'Bendras vertinimas'!$AS$18,IF(OR(SUM(C111:G111)*$H$99=0,$H$99=0),"",SUM(C111:G111)*$H$99)))</f>
        <v/>
      </c>
      <c r="I111" s="13"/>
      <c r="J111" s="678"/>
      <c r="K111" s="678"/>
      <c r="L111" s="678"/>
      <c r="M111" s="678"/>
      <c r="N111" s="702"/>
      <c r="U111" s="481"/>
      <c r="V111" s="832"/>
    </row>
    <row r="112" spans="1:1018" s="676" customFormat="1">
      <c r="A112" s="702"/>
      <c r="B112" s="721" t="str">
        <f>IF('Bendras vertinimas'!$B$26="","",'Bendras vertinimas'!$B$26)</f>
        <v>Tiekėjas 7</v>
      </c>
      <c r="C112" s="722" t="e">
        <f t="shared" si="7"/>
        <v>#DIV/0!</v>
      </c>
      <c r="D112" s="722" t="e">
        <f t="shared" si="8"/>
        <v>#DIV/0!</v>
      </c>
      <c r="E112" s="722" t="e">
        <f t="shared" si="9"/>
        <v>#DIV/0!</v>
      </c>
      <c r="F112" s="1146" t="e">
        <f t="shared" si="10"/>
        <v>#DIV/0!</v>
      </c>
      <c r="G112" s="1146" t="e">
        <f t="shared" si="10"/>
        <v>#DIV/0!</v>
      </c>
      <c r="H112" s="751" t="str">
        <f>IF($H$99=0,"",IF(SUM(U83:V83)&gt;0,'Bendras vertinimas'!$AS$18,IF(OR(SUM(C112:G112)*$H$99=0,$H$99=0),"",SUM(C112:G112)*$H$99)))</f>
        <v/>
      </c>
      <c r="I112" s="13"/>
      <c r="J112" s="678"/>
      <c r="K112" s="678"/>
      <c r="L112" s="678"/>
      <c r="M112" s="678"/>
      <c r="N112" s="702"/>
      <c r="U112" s="481"/>
      <c r="V112" s="832"/>
    </row>
    <row r="113" spans="1:22" s="676" customFormat="1">
      <c r="A113" s="702"/>
      <c r="B113" s="721" t="str">
        <f>IF('Bendras vertinimas'!$B$27="","",'Bendras vertinimas'!$B$27)</f>
        <v>Tiekėjas 8</v>
      </c>
      <c r="C113" s="722" t="e">
        <f t="shared" si="7"/>
        <v>#DIV/0!</v>
      </c>
      <c r="D113" s="722" t="e">
        <f t="shared" si="8"/>
        <v>#DIV/0!</v>
      </c>
      <c r="E113" s="722" t="e">
        <f t="shared" si="9"/>
        <v>#DIV/0!</v>
      </c>
      <c r="F113" s="1146" t="e">
        <f t="shared" si="10"/>
        <v>#DIV/0!</v>
      </c>
      <c r="G113" s="1146" t="e">
        <f t="shared" si="10"/>
        <v>#DIV/0!</v>
      </c>
      <c r="H113" s="751" t="str">
        <f>IF($H$99=0,"",IF(SUM(U84:V84)&gt;0,'Bendras vertinimas'!$AS$18,IF(OR(SUM(C113:G113)*$H$99=0,$H$99=0),"",SUM(C113:G113)*$H$99)))</f>
        <v/>
      </c>
      <c r="I113" s="13"/>
      <c r="J113" s="678"/>
      <c r="K113" s="678"/>
      <c r="L113" s="678"/>
      <c r="M113" s="678"/>
      <c r="N113" s="702"/>
      <c r="U113" s="481"/>
      <c r="V113" s="832"/>
    </row>
    <row r="114" spans="1:22" s="676" customFormat="1">
      <c r="A114" s="702"/>
      <c r="B114" s="721" t="str">
        <f>IF('Bendras vertinimas'!$B$28="","",'Bendras vertinimas'!$B$28)</f>
        <v>Tiekėjas 9</v>
      </c>
      <c r="C114" s="722" t="e">
        <f t="shared" si="7"/>
        <v>#DIV/0!</v>
      </c>
      <c r="D114" s="722" t="e">
        <f t="shared" si="8"/>
        <v>#DIV/0!</v>
      </c>
      <c r="E114" s="722" t="e">
        <f t="shared" si="9"/>
        <v>#DIV/0!</v>
      </c>
      <c r="F114" s="1146" t="e">
        <f t="shared" si="10"/>
        <v>#DIV/0!</v>
      </c>
      <c r="G114" s="1146" t="e">
        <f t="shared" si="10"/>
        <v>#DIV/0!</v>
      </c>
      <c r="H114" s="751" t="str">
        <f>IF($H$99=0,"",IF(SUM(U85:V85)&gt;0,'Bendras vertinimas'!$AS$18,IF(OR(SUM(C114:G114)*$H$99=0,$H$99=0),"",SUM(C114:G114)*$H$99)))</f>
        <v/>
      </c>
      <c r="I114" s="13"/>
      <c r="J114" s="678"/>
      <c r="K114" s="678"/>
      <c r="L114" s="678"/>
      <c r="M114" s="678"/>
      <c r="N114" s="702"/>
      <c r="U114" s="481"/>
      <c r="V114" s="832"/>
    </row>
    <row r="115" spans="1:22" s="676" customFormat="1">
      <c r="A115" s="702"/>
      <c r="B115" s="721" t="str">
        <f>IF('Bendras vertinimas'!$B$29="","",'Bendras vertinimas'!$B$29)</f>
        <v>Tiekėjas 10</v>
      </c>
      <c r="C115" s="722" t="e">
        <f t="shared" si="7"/>
        <v>#DIV/0!</v>
      </c>
      <c r="D115" s="722" t="e">
        <f t="shared" si="8"/>
        <v>#DIV/0!</v>
      </c>
      <c r="E115" s="722" t="e">
        <f t="shared" si="9"/>
        <v>#DIV/0!</v>
      </c>
      <c r="F115" s="1146" t="e">
        <f t="shared" si="10"/>
        <v>#DIV/0!</v>
      </c>
      <c r="G115" s="1146" t="e">
        <f t="shared" si="10"/>
        <v>#DIV/0!</v>
      </c>
      <c r="H115" s="751" t="str">
        <f>IF($H$99=0,"",IF(SUM(U86:V86)&gt;0,'Bendras vertinimas'!$AS$18,IF(OR(SUM(C115:G115)*$H$99=0,$H$99=0),"",SUM(C115:G115)*$H$99)))</f>
        <v/>
      </c>
      <c r="I115" s="13"/>
      <c r="J115" s="678"/>
      <c r="K115" s="678"/>
      <c r="L115" s="678"/>
      <c r="M115" s="678"/>
      <c r="N115" s="702"/>
      <c r="U115" s="481"/>
      <c r="V115" s="832"/>
    </row>
    <row r="116" spans="1:22" s="676" customFormat="1">
      <c r="A116" s="702"/>
      <c r="B116" s="721" t="str">
        <f>IF('Bendras vertinimas'!$B$30="","",'Bendras vertinimas'!$B$30)</f>
        <v>Tiekėjas 11</v>
      </c>
      <c r="C116" s="722" t="e">
        <f t="shared" si="7"/>
        <v>#DIV/0!</v>
      </c>
      <c r="D116" s="722" t="e">
        <f t="shared" si="8"/>
        <v>#DIV/0!</v>
      </c>
      <c r="E116" s="722" t="e">
        <f t="shared" si="9"/>
        <v>#DIV/0!</v>
      </c>
      <c r="F116" s="1146" t="e">
        <f t="shared" si="10"/>
        <v>#DIV/0!</v>
      </c>
      <c r="G116" s="1146" t="e">
        <f t="shared" si="10"/>
        <v>#DIV/0!</v>
      </c>
      <c r="H116" s="751" t="str">
        <f>IF($H$99=0,"",IF(SUM(U87:V87)&gt;0,'Bendras vertinimas'!$AS$18,IF(OR(SUM(C116:G116)*$H$99=0,$H$99=0),"",SUM(C116:G116)*$H$99)))</f>
        <v/>
      </c>
      <c r="I116" s="13"/>
      <c r="J116" s="678"/>
      <c r="K116" s="678"/>
      <c r="L116" s="678"/>
      <c r="M116" s="678"/>
      <c r="N116" s="702"/>
      <c r="U116" s="481"/>
      <c r="V116" s="832"/>
    </row>
    <row r="117" spans="1:22" s="676" customFormat="1">
      <c r="A117" s="702"/>
      <c r="B117" s="721" t="str">
        <f>IF('Bendras vertinimas'!$B$31="","",'Bendras vertinimas'!$B$31)</f>
        <v>Tiekėjas 12</v>
      </c>
      <c r="C117" s="722" t="e">
        <f t="shared" si="7"/>
        <v>#DIV/0!</v>
      </c>
      <c r="D117" s="722" t="e">
        <f t="shared" si="8"/>
        <v>#DIV/0!</v>
      </c>
      <c r="E117" s="722" t="e">
        <f t="shared" si="9"/>
        <v>#DIV/0!</v>
      </c>
      <c r="F117" s="1146" t="e">
        <f t="shared" si="10"/>
        <v>#DIV/0!</v>
      </c>
      <c r="G117" s="1146" t="e">
        <f t="shared" si="10"/>
        <v>#DIV/0!</v>
      </c>
      <c r="H117" s="751" t="str">
        <f>IF($H$99=0,"",IF(SUM(U88:V88)&gt;0,'Bendras vertinimas'!$AS$18,IF(OR(SUM(C117:G117)*$H$99=0,$H$99=0),"",SUM(C117:G117)*$H$99)))</f>
        <v/>
      </c>
      <c r="I117" s="13"/>
      <c r="J117" s="678"/>
      <c r="K117" s="678"/>
      <c r="L117" s="678"/>
      <c r="M117" s="678"/>
      <c r="N117" s="702"/>
      <c r="U117" s="481"/>
      <c r="V117" s="832"/>
    </row>
    <row r="118" spans="1:22" s="676" customFormat="1">
      <c r="A118" s="702"/>
      <c r="B118" s="721" t="str">
        <f>IF('Bendras vertinimas'!$B$32="","",'Bendras vertinimas'!$B$32)</f>
        <v>Tiekėjas 13</v>
      </c>
      <c r="C118" s="722" t="e">
        <f t="shared" si="7"/>
        <v>#DIV/0!</v>
      </c>
      <c r="D118" s="722" t="e">
        <f t="shared" si="8"/>
        <v>#DIV/0!</v>
      </c>
      <c r="E118" s="722" t="e">
        <f t="shared" si="9"/>
        <v>#DIV/0!</v>
      </c>
      <c r="F118" s="1146" t="e">
        <f t="shared" si="10"/>
        <v>#DIV/0!</v>
      </c>
      <c r="G118" s="1146" t="e">
        <f t="shared" si="10"/>
        <v>#DIV/0!</v>
      </c>
      <c r="H118" s="751" t="str">
        <f>IF($H$99=0,"",IF(SUM(U89:V89)&gt;0,'Bendras vertinimas'!$AS$18,IF(OR(SUM(C118:G118)*$H$99=0,$H$99=0),"",SUM(C118:G118)*$H$99)))</f>
        <v/>
      </c>
      <c r="I118" s="13"/>
      <c r="J118" s="678"/>
      <c r="K118" s="678"/>
      <c r="L118" s="678"/>
      <c r="M118" s="678"/>
      <c r="N118" s="702"/>
      <c r="U118" s="481"/>
      <c r="V118" s="832"/>
    </row>
    <row r="119" spans="1:22" s="676" customFormat="1">
      <c r="A119" s="702"/>
      <c r="B119" s="721" t="str">
        <f>IF('Bendras vertinimas'!$B$33="","",'Bendras vertinimas'!$B$33)</f>
        <v>Tiekėjas 14</v>
      </c>
      <c r="C119" s="722" t="e">
        <f t="shared" si="7"/>
        <v>#DIV/0!</v>
      </c>
      <c r="D119" s="722" t="e">
        <f t="shared" si="8"/>
        <v>#DIV/0!</v>
      </c>
      <c r="E119" s="722" t="e">
        <f t="shared" si="9"/>
        <v>#DIV/0!</v>
      </c>
      <c r="F119" s="1146" t="e">
        <f t="shared" si="10"/>
        <v>#DIV/0!</v>
      </c>
      <c r="G119" s="1146" t="e">
        <f t="shared" si="10"/>
        <v>#DIV/0!</v>
      </c>
      <c r="H119" s="751" t="str">
        <f>IF($H$99=0,"",IF(SUM(U90:V90)&gt;0,'Bendras vertinimas'!$AS$18,IF(OR(SUM(C119:G119)*$H$99=0,$H$99=0),"",SUM(C119:G119)*$H$99)))</f>
        <v/>
      </c>
      <c r="I119" s="13"/>
      <c r="J119" s="678"/>
      <c r="K119" s="678"/>
      <c r="L119" s="678"/>
      <c r="M119" s="678"/>
      <c r="N119" s="702"/>
      <c r="U119" s="481"/>
      <c r="V119" s="832"/>
    </row>
    <row r="120" spans="1:22" s="676" customFormat="1">
      <c r="A120" s="702"/>
      <c r="B120" s="721" t="str">
        <f>IF('Bendras vertinimas'!$B$34="","",'Bendras vertinimas'!$B$34)</f>
        <v>Tiekėjas 15</v>
      </c>
      <c r="C120" s="722" t="e">
        <f t="shared" si="7"/>
        <v>#DIV/0!</v>
      </c>
      <c r="D120" s="722" t="e">
        <f t="shared" si="8"/>
        <v>#DIV/0!</v>
      </c>
      <c r="E120" s="722" t="e">
        <f t="shared" si="9"/>
        <v>#DIV/0!</v>
      </c>
      <c r="F120" s="1146" t="e">
        <f t="shared" si="10"/>
        <v>#DIV/0!</v>
      </c>
      <c r="G120" s="1146" t="e">
        <f t="shared" si="10"/>
        <v>#DIV/0!</v>
      </c>
      <c r="H120" s="751" t="str">
        <f>IF($H$99=0,"",IF(SUM(U91:V91)&gt;0,'Bendras vertinimas'!$AS$18,IF(OR(SUM(C120:G120)*$H$99=0,$H$99=0),"",SUM(C120:G120)*$H$99)))</f>
        <v/>
      </c>
      <c r="I120" s="13"/>
      <c r="J120" s="678"/>
      <c r="K120" s="678"/>
      <c r="L120" s="678"/>
      <c r="M120" s="678"/>
      <c r="N120" s="702"/>
      <c r="U120" s="481"/>
      <c r="V120" s="832"/>
    </row>
    <row r="121" spans="1:22" s="676" customFormat="1">
      <c r="A121" s="702"/>
      <c r="B121" s="721" t="str">
        <f>IF('Bendras vertinimas'!$B$35="","",'Bendras vertinimas'!$B$35)</f>
        <v>Tiekėjas 16</v>
      </c>
      <c r="C121" s="722" t="e">
        <f t="shared" si="7"/>
        <v>#DIV/0!</v>
      </c>
      <c r="D121" s="722" t="e">
        <f t="shared" si="8"/>
        <v>#DIV/0!</v>
      </c>
      <c r="E121" s="722" t="e">
        <f t="shared" si="9"/>
        <v>#DIV/0!</v>
      </c>
      <c r="F121" s="1146" t="e">
        <f t="shared" si="10"/>
        <v>#DIV/0!</v>
      </c>
      <c r="G121" s="1146" t="e">
        <f t="shared" si="10"/>
        <v>#DIV/0!</v>
      </c>
      <c r="H121" s="751" t="str">
        <f>IF($H$99=0,"",IF(SUM(U92:V92)&gt;0,'Bendras vertinimas'!$AS$18,IF(OR(SUM(C121:G121)*$H$99=0,$H$99=0),"",SUM(C121:G121)*$H$99)))</f>
        <v/>
      </c>
      <c r="I121" s="13"/>
      <c r="J121" s="678"/>
      <c r="K121" s="678"/>
      <c r="L121" s="678"/>
      <c r="M121" s="678"/>
      <c r="N121" s="702"/>
      <c r="U121" s="481"/>
      <c r="V121" s="832"/>
    </row>
    <row r="122" spans="1:22" s="676" customFormat="1">
      <c r="A122" s="702"/>
      <c r="B122" s="721" t="str">
        <f>IF('Bendras vertinimas'!$B$36="","",'Bendras vertinimas'!$B$36)</f>
        <v>Tiekėjas 17</v>
      </c>
      <c r="C122" s="722" t="e">
        <f t="shared" si="7"/>
        <v>#DIV/0!</v>
      </c>
      <c r="D122" s="722" t="e">
        <f t="shared" si="8"/>
        <v>#DIV/0!</v>
      </c>
      <c r="E122" s="722" t="e">
        <f t="shared" si="9"/>
        <v>#DIV/0!</v>
      </c>
      <c r="F122" s="1146" t="e">
        <f t="shared" si="10"/>
        <v>#DIV/0!</v>
      </c>
      <c r="G122" s="1146" t="e">
        <f t="shared" si="10"/>
        <v>#DIV/0!</v>
      </c>
      <c r="H122" s="751" t="str">
        <f>IF($H$99=0,"",IF(SUM(U93:V93)&gt;0,'Bendras vertinimas'!$AS$18,IF(OR(SUM(C122:G122)*$H$99=0,$H$99=0),"",SUM(C122:G122)*$H$99)))</f>
        <v/>
      </c>
      <c r="I122" s="13"/>
      <c r="J122" s="678"/>
      <c r="K122" s="678"/>
      <c r="L122" s="678"/>
      <c r="M122" s="678"/>
      <c r="N122" s="702"/>
      <c r="U122" s="481"/>
      <c r="V122" s="832"/>
    </row>
    <row r="123" spans="1:22" s="676" customFormat="1">
      <c r="A123" s="702"/>
      <c r="B123" s="721" t="str">
        <f>IF('Bendras vertinimas'!$B$37="","",'Bendras vertinimas'!$B$37)</f>
        <v>Tiekėjas 18</v>
      </c>
      <c r="C123" s="722" t="e">
        <f t="shared" si="7"/>
        <v>#DIV/0!</v>
      </c>
      <c r="D123" s="722" t="e">
        <f t="shared" si="8"/>
        <v>#DIV/0!</v>
      </c>
      <c r="E123" s="722" t="e">
        <f t="shared" si="9"/>
        <v>#DIV/0!</v>
      </c>
      <c r="F123" s="1146" t="e">
        <f t="shared" si="10"/>
        <v>#DIV/0!</v>
      </c>
      <c r="G123" s="1146" t="e">
        <f t="shared" si="10"/>
        <v>#DIV/0!</v>
      </c>
      <c r="H123" s="751" t="str">
        <f>IF($H$99=0,"",IF(SUM(U94:V94)&gt;0,'Bendras vertinimas'!$AS$18,IF(OR(SUM(C123:G123)*$H$99=0,$H$99=0),"",SUM(C123:G123)*$H$99)))</f>
        <v/>
      </c>
      <c r="I123" s="13"/>
      <c r="J123" s="678"/>
      <c r="K123" s="678"/>
      <c r="L123" s="678"/>
      <c r="M123" s="678"/>
      <c r="N123" s="702"/>
      <c r="U123" s="481"/>
      <c r="V123" s="832"/>
    </row>
    <row r="124" spans="1:22" s="676" customFormat="1">
      <c r="A124" s="702"/>
      <c r="B124" s="721" t="str">
        <f>IF('Bendras vertinimas'!$B$38="","",'Bendras vertinimas'!$B$38)</f>
        <v>Tiekėjas 19</v>
      </c>
      <c r="C124" s="722" t="e">
        <f t="shared" si="7"/>
        <v>#DIV/0!</v>
      </c>
      <c r="D124" s="722" t="e">
        <f t="shared" si="8"/>
        <v>#DIV/0!</v>
      </c>
      <c r="E124" s="722" t="e">
        <f t="shared" si="9"/>
        <v>#DIV/0!</v>
      </c>
      <c r="F124" s="1146" t="e">
        <f t="shared" si="10"/>
        <v>#DIV/0!</v>
      </c>
      <c r="G124" s="1146" t="e">
        <f t="shared" si="10"/>
        <v>#DIV/0!</v>
      </c>
      <c r="H124" s="751" t="str">
        <f>IF($H$99=0,"",IF(SUM(U95:V95)&gt;0,'Bendras vertinimas'!$AS$18,IF(OR(SUM(C124:G124)*$H$99=0,$H$99=0),"",SUM(C124:G124)*$H$99)))</f>
        <v/>
      </c>
      <c r="I124" s="13"/>
      <c r="J124" s="678"/>
      <c r="K124" s="678"/>
      <c r="L124" s="678"/>
      <c r="M124" s="678"/>
      <c r="N124" s="702"/>
      <c r="U124" s="481"/>
      <c r="V124" s="832"/>
    </row>
    <row r="125" spans="1:22" s="676" customFormat="1">
      <c r="A125" s="702"/>
      <c r="B125" s="721" t="str">
        <f>IF('Bendras vertinimas'!$B$39="","",'Bendras vertinimas'!$B$39)</f>
        <v>Tiekėjas 20</v>
      </c>
      <c r="C125" s="722" t="e">
        <f t="shared" si="7"/>
        <v>#DIV/0!</v>
      </c>
      <c r="D125" s="722" t="e">
        <f t="shared" si="8"/>
        <v>#DIV/0!</v>
      </c>
      <c r="E125" s="722" t="e">
        <f t="shared" si="9"/>
        <v>#DIV/0!</v>
      </c>
      <c r="F125" s="1146" t="e">
        <f t="shared" si="10"/>
        <v>#DIV/0!</v>
      </c>
      <c r="G125" s="1146" t="e">
        <f t="shared" si="10"/>
        <v>#DIV/0!</v>
      </c>
      <c r="H125" s="751" t="str">
        <f>IF($H$99=0,"",IF(SUM(U96:V96)&gt;0,'Bendras vertinimas'!$AS$18,IF(OR(SUM(C125:G125)*$H$99=0,$H$99=0),"",SUM(C125:G125)*$H$99)))</f>
        <v/>
      </c>
      <c r="I125" s="13"/>
      <c r="J125" s="678"/>
      <c r="K125" s="678"/>
      <c r="L125" s="678"/>
      <c r="M125" s="678"/>
      <c r="N125" s="702"/>
      <c r="U125" s="481"/>
      <c r="V125" s="832"/>
    </row>
    <row r="126" spans="1:22" s="676" customFormat="1" ht="9.9499999999999993" customHeight="1">
      <c r="A126" s="702"/>
      <c r="B126" s="678"/>
      <c r="C126" s="678"/>
      <c r="D126" s="678"/>
      <c r="E126" s="678"/>
      <c r="F126" s="678"/>
      <c r="G126" s="678"/>
      <c r="H126" s="678"/>
      <c r="I126" s="13"/>
      <c r="J126" s="678"/>
      <c r="K126" s="678"/>
      <c r="L126" s="678"/>
      <c r="M126" s="678"/>
      <c r="N126" s="702"/>
      <c r="U126" s="481"/>
      <c r="V126" s="832"/>
    </row>
    <row r="127" spans="1:22" ht="5.0999999999999996" customHeight="1">
      <c r="A127" s="889"/>
      <c r="B127" s="889"/>
      <c r="C127" s="889"/>
      <c r="D127" s="891"/>
      <c r="E127" s="889"/>
      <c r="F127" s="889"/>
      <c r="G127" s="889"/>
      <c r="H127" s="889"/>
      <c r="I127" s="889"/>
      <c r="J127" s="889"/>
      <c r="K127" s="889"/>
      <c r="L127" s="889"/>
      <c r="M127" s="889"/>
      <c r="N127" s="889"/>
    </row>
    <row r="128" spans="1:22">
      <c r="L128" s="142"/>
      <c r="M128" s="158" t="s">
        <v>631</v>
      </c>
    </row>
    <row r="132" spans="3:12" hidden="1">
      <c r="C132" s="859">
        <f>IF(V26=0,L26,0)</f>
        <v>0</v>
      </c>
      <c r="D132" s="859">
        <f>IF(V28=0,L28,0)</f>
        <v>0</v>
      </c>
      <c r="E132" s="859">
        <f>IF(V30=0,L30,0)</f>
        <v>0</v>
      </c>
      <c r="F132" s="859">
        <f>IF(V32=0,L32,0)</f>
        <v>0</v>
      </c>
      <c r="G132" s="859">
        <f>IF(V34=0,L34,0)</f>
        <v>0</v>
      </c>
      <c r="H132" s="860" t="s">
        <v>123</v>
      </c>
      <c r="I132" s="676"/>
    </row>
    <row r="133" spans="3:12" hidden="1">
      <c r="C133" s="860">
        <f>IF(C132=0,0,MAX($B133:B133)+1)</f>
        <v>0</v>
      </c>
      <c r="D133" s="860">
        <f>IF(D132=0,0,MAX($B133:C133)+1)</f>
        <v>0</v>
      </c>
      <c r="E133" s="860">
        <f>IF(E132=0,0,MAX($B133:D133)+1)</f>
        <v>0</v>
      </c>
      <c r="F133" s="860">
        <f>IF(F132=0,0,MAX($B133:E133)+1)</f>
        <v>0</v>
      </c>
      <c r="G133" s="860">
        <f>IF(G132=0,0,MAX($B133:F133)+1)</f>
        <v>0</v>
      </c>
      <c r="H133" s="860" t="s">
        <v>394</v>
      </c>
      <c r="I133" s="860"/>
    </row>
    <row r="134" spans="3:12" hidden="1">
      <c r="C134" s="860">
        <f>IFERROR(IF(C132=0,0,C132/SUM($C132:$G132)),"")</f>
        <v>0</v>
      </c>
      <c r="D134" s="860">
        <f>IFERROR(IF(D132=0,0,D132/SUM($C132:$G132)),"")</f>
        <v>0</v>
      </c>
      <c r="E134" s="860">
        <f>IFERROR(IF(E132=0,0,E132/SUM($C132:$G132)),"")</f>
        <v>0</v>
      </c>
      <c r="F134" s="860">
        <f>IFERROR(IF(F132=0,0,F132/SUM($C132:$G132)),"")</f>
        <v>0</v>
      </c>
      <c r="G134" s="860">
        <f>IFERROR(IF(G132=0,0,G132/SUM($C132:$G132)),"")</f>
        <v>0</v>
      </c>
      <c r="H134" s="860" t="s">
        <v>395</v>
      </c>
      <c r="I134" s="860"/>
    </row>
    <row r="135" spans="3:12" hidden="1">
      <c r="C135" s="860">
        <f>ROUND(C134,$I135)</f>
        <v>0</v>
      </c>
      <c r="D135" s="860">
        <f>ROUND(D134,$I135)</f>
        <v>0</v>
      </c>
      <c r="E135" s="860">
        <f>ROUND(E134,$I135)</f>
        <v>0</v>
      </c>
      <c r="F135" s="860">
        <f>ROUND(F134,$I135)</f>
        <v>0</v>
      </c>
      <c r="G135" s="860">
        <f>ROUND(G134,$I135)</f>
        <v>0</v>
      </c>
      <c r="H135" s="860" t="s">
        <v>396</v>
      </c>
      <c r="I135" s="860">
        <v>3</v>
      </c>
    </row>
    <row r="136" spans="3:12" hidden="1">
      <c r="C136" s="860">
        <f>IF(C133=MAX($C133:$G133),0,1)</f>
        <v>0</v>
      </c>
      <c r="D136" s="860">
        <f>IF(D133=MAX($C133:$G133),0,1)</f>
        <v>0</v>
      </c>
      <c r="E136" s="860">
        <f>IF(E133=MAX($C133:$G133),0,1)</f>
        <v>0</v>
      </c>
      <c r="F136" s="860">
        <f>IF(F133=MAX($C133:$G133),0,1)</f>
        <v>0</v>
      </c>
      <c r="G136" s="860">
        <f>IF(G133=MAX($C133:$G133),0,1)</f>
        <v>0</v>
      </c>
      <c r="H136" s="860" t="s">
        <v>515</v>
      </c>
      <c r="I136" s="860"/>
    </row>
    <row r="137" spans="3:12" hidden="1">
      <c r="C137" s="860">
        <f>IF(C136=0,1-SUMIFS($C135:$G135,$C136:$G136,1),C135)</f>
        <v>1</v>
      </c>
      <c r="D137" s="860">
        <f>IF(D136=0,1-SUMIFS($C135:$G135,$C136:$G136,1),D135)</f>
        <v>1</v>
      </c>
      <c r="E137" s="860">
        <f>IF(E136=0,1-SUMIFS($C135:$G135,$C136:$G136,1),E135)</f>
        <v>1</v>
      </c>
      <c r="F137" s="860">
        <f>IF(F136=0,1-SUMIFS($C135:$G135,$C136:$G136,1),F135)</f>
        <v>1</v>
      </c>
      <c r="G137" s="860">
        <f>IF(G136=0,1-SUMIFS($C135:$G135,$C136:$G136,1),G135)</f>
        <v>1</v>
      </c>
      <c r="H137" s="860" t="s">
        <v>397</v>
      </c>
      <c r="I137" s="860">
        <f>SUM(C137:G137)</f>
        <v>5</v>
      </c>
    </row>
    <row r="138" spans="3:12" hidden="1">
      <c r="C138" s="893"/>
    </row>
    <row r="139" spans="3:12" hidden="1">
      <c r="C139" s="859">
        <f>IF(U26=FALSE,1,0)</f>
        <v>1</v>
      </c>
      <c r="D139" s="859">
        <f>IF(U28=FALSE,1,0)</f>
        <v>1</v>
      </c>
      <c r="E139" s="859">
        <f>IF(U30=FALSE,1,0)</f>
        <v>1</v>
      </c>
      <c r="F139" s="859">
        <f>IF(U32=FALSE,1,0)</f>
        <v>1</v>
      </c>
      <c r="G139" s="859">
        <f>IF(U34=FALSE,1,0)</f>
        <v>1</v>
      </c>
      <c r="H139" s="859">
        <f>C139</f>
        <v>1</v>
      </c>
      <c r="I139" s="859">
        <f>D139</f>
        <v>1</v>
      </c>
      <c r="J139" s="859">
        <f>E139</f>
        <v>1</v>
      </c>
      <c r="K139" s="859">
        <f>F139</f>
        <v>1</v>
      </c>
      <c r="L139" s="859">
        <f>G139</f>
        <v>1</v>
      </c>
    </row>
    <row r="140" spans="3:12">
      <c r="C140" s="861"/>
    </row>
    <row r="141" spans="3:12">
      <c r="C141" s="893"/>
    </row>
    <row r="142" spans="3:12">
      <c r="C142" s="861"/>
    </row>
    <row r="143" spans="3:12">
      <c r="C143" s="893"/>
    </row>
    <row r="144" spans="3:12">
      <c r="C144" s="861"/>
    </row>
    <row r="145" spans="3:3">
      <c r="C145" s="893"/>
    </row>
    <row r="146" spans="3:3">
      <c r="C146" s="861"/>
    </row>
    <row r="147" spans="3:3">
      <c r="C147" s="893"/>
    </row>
    <row r="148" spans="3:3">
      <c r="C148" s="861"/>
    </row>
    <row r="149" spans="3:3">
      <c r="C149" s="861"/>
    </row>
    <row r="150" spans="3:3">
      <c r="C150" s="861"/>
    </row>
    <row r="151" spans="3:3">
      <c r="C151" s="861"/>
    </row>
    <row r="152" spans="3:3">
      <c r="C152" s="861"/>
    </row>
    <row r="153" spans="3:3">
      <c r="C153" s="861"/>
    </row>
    <row r="154" spans="3:3">
      <c r="C154" s="861"/>
    </row>
    <row r="155" spans="3:3">
      <c r="C155" s="861"/>
    </row>
    <row r="156" spans="3:3">
      <c r="C156" s="861"/>
    </row>
  </sheetData>
  <sheetProtection algorithmName="SHA-512" hashValue="+t8VGOSpvg/9kHo6urn0OnNJezamyEuDBS9L1K4GsVwQ2Rz0LxPQusM1xUSpweoVUrnWiAvfaT7FmPU1EGGU6g==" saltValue="94QYnurlxSbKCyn932020w==" spinCount="100000" sheet="1" objects="1" scenarios="1" formatCells="0" formatColumns="0"/>
  <customSheetViews>
    <customSheetView guid="{AE7FCA23-A141-42BB-B68F-DD99A7DC8BEA}" showGridLines="0" hiddenRows="1" hiddenColumns="1" topLeftCell="A50">
      <selection activeCell="B18" sqref="B18"/>
      <pageMargins left="0.7" right="0.7" top="0.75" bottom="0.75" header="0.3" footer="0.3"/>
      <pageSetup orientation="portrait" r:id="rId1"/>
    </customSheetView>
    <customSheetView guid="{A2242E59-B958-429D-B3CE-85E415A7ABA5}" showGridLines="0" hiddenRows="1" hiddenColumns="1" topLeftCell="A47">
      <selection activeCell="O20" sqref="O20"/>
      <pageMargins left="0.7" right="0.7" top="0.75" bottom="0.75" header="0.3" footer="0.3"/>
      <pageSetup orientation="portrait" r:id="rId2"/>
    </customSheetView>
  </customSheetViews>
  <mergeCells count="55">
    <mergeCell ref="A1:N1"/>
    <mergeCell ref="B74:B76"/>
    <mergeCell ref="B103:B105"/>
    <mergeCell ref="A57:N57"/>
    <mergeCell ref="A10:N10"/>
    <mergeCell ref="B12:M12"/>
    <mergeCell ref="A7:N7"/>
    <mergeCell ref="A8:N8"/>
    <mergeCell ref="B20:G22"/>
    <mergeCell ref="B23:G23"/>
    <mergeCell ref="C74:G74"/>
    <mergeCell ref="H74:L74"/>
    <mergeCell ref="B37:M38"/>
    <mergeCell ref="C39:M40"/>
    <mergeCell ref="C41:M44"/>
    <mergeCell ref="B45:M45"/>
    <mergeCell ref="C103:H103"/>
    <mergeCell ref="B62:M62"/>
    <mergeCell ref="F66:J66"/>
    <mergeCell ref="H67:M68"/>
    <mergeCell ref="H69:M70"/>
    <mergeCell ref="B72:M72"/>
    <mergeCell ref="B64:M64"/>
    <mergeCell ref="C46:M49"/>
    <mergeCell ref="B32:B33"/>
    <mergeCell ref="C32:J32"/>
    <mergeCell ref="K32:K33"/>
    <mergeCell ref="L32:L33"/>
    <mergeCell ref="C33:J33"/>
    <mergeCell ref="B34:B35"/>
    <mergeCell ref="C34:J34"/>
    <mergeCell ref="K34:K35"/>
    <mergeCell ref="L34:L35"/>
    <mergeCell ref="C35:J35"/>
    <mergeCell ref="B28:B29"/>
    <mergeCell ref="C28:J28"/>
    <mergeCell ref="K28:K29"/>
    <mergeCell ref="L28:L29"/>
    <mergeCell ref="C29:J29"/>
    <mergeCell ref="B30:B31"/>
    <mergeCell ref="C30:J30"/>
    <mergeCell ref="K30:K31"/>
    <mergeCell ref="L30:L31"/>
    <mergeCell ref="C31:J31"/>
    <mergeCell ref="B25:J25"/>
    <mergeCell ref="B26:B27"/>
    <mergeCell ref="C26:J26"/>
    <mergeCell ref="K26:K27"/>
    <mergeCell ref="L26:L27"/>
    <mergeCell ref="C27:J27"/>
    <mergeCell ref="C16:L16"/>
    <mergeCell ref="B13:L13"/>
    <mergeCell ref="B14:M14"/>
    <mergeCell ref="C17:L17"/>
    <mergeCell ref="C18:L18"/>
  </mergeCells>
  <conditionalFormatting sqref="B26:L35">
    <cfRule type="expression" dxfId="21" priority="12">
      <formula>$V26=1</formula>
    </cfRule>
  </conditionalFormatting>
  <conditionalFormatting sqref="C98:G99 C75:L76 C77:K77 C104:G125 C78:J96">
    <cfRule type="expression" dxfId="20" priority="11">
      <formula>C$139=1</formula>
    </cfRule>
  </conditionalFormatting>
  <conditionalFormatting sqref="H21:L22">
    <cfRule type="expression" dxfId="19" priority="10">
      <formula>H$139=1</formula>
    </cfRule>
  </conditionalFormatting>
  <conditionalFormatting sqref="K79:K96">
    <cfRule type="expression" dxfId="18" priority="8">
      <formula>K$130</formula>
    </cfRule>
  </conditionalFormatting>
  <conditionalFormatting sqref="K78">
    <cfRule type="expression" dxfId="17" priority="7">
      <formula>K$139=1</formula>
    </cfRule>
  </conditionalFormatting>
  <conditionalFormatting sqref="L77">
    <cfRule type="expression" dxfId="16" priority="3">
      <formula>L$139=1</formula>
    </cfRule>
  </conditionalFormatting>
  <conditionalFormatting sqref="L79:L96">
    <cfRule type="expression" dxfId="15" priority="2">
      <formula>L$130</formula>
    </cfRule>
  </conditionalFormatting>
  <conditionalFormatting sqref="L78">
    <cfRule type="expression" dxfId="14" priority="1">
      <formula>L$139=1</formula>
    </cfRule>
  </conditionalFormatting>
  <conditionalFormatting sqref="F77:G96">
    <cfRule type="expression" dxfId="13" priority="205">
      <formula>U77=1</formula>
    </cfRule>
  </conditionalFormatting>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4937" r:id="rId6" name="Check Box 9">
              <controlPr locked="0" defaultSize="0" autoFill="0" autoLine="0" autoPict="0">
                <anchor moveWithCells="1">
                  <from>
                    <xdr:col>10</xdr:col>
                    <xdr:colOff>180975</xdr:colOff>
                    <xdr:row>25</xdr:row>
                    <xdr:rowOff>647700</xdr:rowOff>
                  </from>
                  <to>
                    <xdr:col>10</xdr:col>
                    <xdr:colOff>457200</xdr:colOff>
                    <xdr:row>25</xdr:row>
                    <xdr:rowOff>857250</xdr:rowOff>
                  </to>
                </anchor>
              </controlPr>
            </control>
          </mc:Choice>
        </mc:AlternateContent>
        <mc:AlternateContent xmlns:mc="http://schemas.openxmlformats.org/markup-compatibility/2006">
          <mc:Choice Requires="x14">
            <control shapeId="124938" r:id="rId7" name="Check Box 10">
              <controlPr locked="0" defaultSize="0" autoFill="0" autoLine="0" autoPict="0">
                <anchor moveWithCells="1">
                  <from>
                    <xdr:col>10</xdr:col>
                    <xdr:colOff>180975</xdr:colOff>
                    <xdr:row>27</xdr:row>
                    <xdr:rowOff>695325</xdr:rowOff>
                  </from>
                  <to>
                    <xdr:col>10</xdr:col>
                    <xdr:colOff>457200</xdr:colOff>
                    <xdr:row>27</xdr:row>
                    <xdr:rowOff>904875</xdr:rowOff>
                  </to>
                </anchor>
              </controlPr>
            </control>
          </mc:Choice>
        </mc:AlternateContent>
        <mc:AlternateContent xmlns:mc="http://schemas.openxmlformats.org/markup-compatibility/2006">
          <mc:Choice Requires="x14">
            <control shapeId="124939" r:id="rId8" name="Check Box 11">
              <controlPr locked="0" defaultSize="0" autoFill="0" autoLine="0" autoPict="0">
                <anchor moveWithCells="1">
                  <from>
                    <xdr:col>10</xdr:col>
                    <xdr:colOff>180975</xdr:colOff>
                    <xdr:row>29</xdr:row>
                    <xdr:rowOff>714375</xdr:rowOff>
                  </from>
                  <to>
                    <xdr:col>10</xdr:col>
                    <xdr:colOff>457200</xdr:colOff>
                    <xdr:row>29</xdr:row>
                    <xdr:rowOff>923925</xdr:rowOff>
                  </to>
                </anchor>
              </controlPr>
            </control>
          </mc:Choice>
        </mc:AlternateContent>
        <mc:AlternateContent xmlns:mc="http://schemas.openxmlformats.org/markup-compatibility/2006">
          <mc:Choice Requires="x14">
            <control shapeId="124940" r:id="rId9" name="Check Box 12">
              <controlPr locked="0" defaultSize="0" autoFill="0" autoLine="0" autoPict="0">
                <anchor moveWithCells="1">
                  <from>
                    <xdr:col>10</xdr:col>
                    <xdr:colOff>180975</xdr:colOff>
                    <xdr:row>31</xdr:row>
                    <xdr:rowOff>323850</xdr:rowOff>
                  </from>
                  <to>
                    <xdr:col>10</xdr:col>
                    <xdr:colOff>457200</xdr:colOff>
                    <xdr:row>32</xdr:row>
                    <xdr:rowOff>57150</xdr:rowOff>
                  </to>
                </anchor>
              </controlPr>
            </control>
          </mc:Choice>
        </mc:AlternateContent>
        <mc:AlternateContent xmlns:mc="http://schemas.openxmlformats.org/markup-compatibility/2006">
          <mc:Choice Requires="x14">
            <control shapeId="124941" r:id="rId10" name="Check Box 13">
              <controlPr locked="0" defaultSize="0" autoFill="0" autoLine="0" autoPict="0">
                <anchor moveWithCells="1">
                  <from>
                    <xdr:col>10</xdr:col>
                    <xdr:colOff>190500</xdr:colOff>
                    <xdr:row>33</xdr:row>
                    <xdr:rowOff>295275</xdr:rowOff>
                  </from>
                  <to>
                    <xdr:col>10</xdr:col>
                    <xdr:colOff>466725</xdr:colOff>
                    <xdr:row>34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Q203"/>
  <sheetViews>
    <sheetView showGridLines="0" showRowColHeaders="0" zoomScaleNormal="100" workbookViewId="0">
      <selection activeCell="I33" sqref="I33"/>
    </sheetView>
  </sheetViews>
  <sheetFormatPr defaultRowHeight="15"/>
  <cols>
    <col min="1" max="1" width="4.42578125" style="676" customWidth="1"/>
    <col min="2" max="2" width="21.85546875" style="676" customWidth="1"/>
    <col min="3" max="3" width="10" style="676" customWidth="1"/>
    <col min="4" max="4" width="10.5703125" style="676" customWidth="1"/>
    <col min="5" max="5" width="11.5703125" style="676" customWidth="1"/>
    <col min="6" max="6" width="10.42578125" style="676" customWidth="1"/>
    <col min="7" max="7" width="12" style="676" customWidth="1"/>
    <col min="8" max="10" width="9.7109375" style="676" customWidth="1"/>
    <col min="11" max="12" width="9.140625" style="676"/>
    <col min="13" max="13" width="5.7109375" style="676" customWidth="1"/>
    <col min="14" max="14" width="0.85546875" style="676" customWidth="1"/>
    <col min="15" max="19" width="9.140625" style="676"/>
    <col min="20" max="28" width="9.140625" style="676" customWidth="1"/>
    <col min="29" max="39" width="9.140625" style="676" hidden="1" customWidth="1"/>
    <col min="40" max="16384" width="9.140625" style="676"/>
  </cols>
  <sheetData>
    <row r="1" spans="1:993" s="826" customFormat="1" ht="30" customHeight="1">
      <c r="A1" s="1895" t="s">
        <v>738</v>
      </c>
      <c r="B1" s="1895"/>
      <c r="C1" s="1895" t="s">
        <v>413</v>
      </c>
      <c r="D1" s="1895"/>
      <c r="E1" s="1895"/>
      <c r="F1" s="1895"/>
      <c r="G1" s="1895"/>
      <c r="H1" s="1895"/>
      <c r="I1" s="1895"/>
      <c r="J1" s="1895"/>
      <c r="K1" s="1895"/>
      <c r="L1" s="1895"/>
      <c r="M1" s="1895"/>
      <c r="N1" s="189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row>
    <row r="2" spans="1:993" s="826" customFormat="1" ht="5.0999999999999996" customHeight="1">
      <c r="A2" s="676"/>
      <c r="B2" s="676"/>
      <c r="C2" s="253"/>
      <c r="D2" s="253"/>
      <c r="E2" s="253"/>
      <c r="F2" s="253"/>
      <c r="G2" s="253"/>
      <c r="H2" s="253"/>
      <c r="I2" s="253"/>
      <c r="J2" s="253"/>
      <c r="K2" s="253"/>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row>
    <row r="3" spans="1:993" s="826" customFormat="1">
      <c r="A3" s="316"/>
      <c r="B3" s="408" t="s">
        <v>214</v>
      </c>
      <c r="C3" s="894"/>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row>
    <row r="4" spans="1:993" ht="15" customHeight="1">
      <c r="A4" s="316"/>
      <c r="B4" s="408" t="s">
        <v>267</v>
      </c>
      <c r="D4" s="454"/>
      <c r="E4" s="454"/>
      <c r="F4" s="454"/>
      <c r="G4" s="454"/>
      <c r="H4" s="454"/>
      <c r="I4" s="454"/>
      <c r="J4" s="454"/>
      <c r="K4" s="454"/>
      <c r="L4" s="678"/>
      <c r="M4" s="678"/>
    </row>
    <row r="5" spans="1:993">
      <c r="A5" s="316"/>
      <c r="B5" s="408" t="s">
        <v>294</v>
      </c>
      <c r="D5" s="454"/>
      <c r="E5" s="454"/>
      <c r="F5" s="454"/>
      <c r="G5" s="454"/>
      <c r="H5" s="454"/>
      <c r="I5" s="454"/>
      <c r="J5" s="454"/>
      <c r="K5" s="454"/>
      <c r="L5" s="678"/>
      <c r="M5" s="678"/>
    </row>
    <row r="6" spans="1:993" ht="5.0999999999999996" customHeight="1">
      <c r="B6" s="677"/>
      <c r="D6" s="549"/>
      <c r="E6" s="549"/>
      <c r="F6" s="549"/>
      <c r="G6" s="549"/>
      <c r="H6" s="549"/>
      <c r="I6" s="549"/>
      <c r="J6" s="549"/>
      <c r="K6" s="549"/>
      <c r="L6" s="678"/>
      <c r="M6" s="678"/>
    </row>
    <row r="7" spans="1:993" s="826" customFormat="1" ht="31.5" customHeight="1">
      <c r="A7" s="1896" t="s">
        <v>1190</v>
      </c>
      <c r="B7" s="1896"/>
      <c r="C7" s="1896"/>
      <c r="D7" s="1896"/>
      <c r="E7" s="1896"/>
      <c r="F7" s="1896"/>
      <c r="G7" s="1896"/>
      <c r="H7" s="1896"/>
      <c r="I7" s="1896"/>
      <c r="J7" s="1896"/>
      <c r="K7" s="1896"/>
      <c r="L7" s="1896"/>
      <c r="M7" s="1896"/>
      <c r="N7" s="1896"/>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row>
    <row r="8" spans="1:993" ht="15" customHeight="1">
      <c r="A8" s="1897" t="s">
        <v>331</v>
      </c>
      <c r="B8" s="1897"/>
      <c r="C8" s="1897"/>
      <c r="D8" s="1897"/>
      <c r="E8" s="1897"/>
      <c r="F8" s="1897"/>
      <c r="G8" s="1897"/>
      <c r="H8" s="1897"/>
      <c r="I8" s="1897"/>
      <c r="J8" s="1897"/>
      <c r="K8" s="1897"/>
      <c r="L8" s="1897"/>
      <c r="M8" s="1897"/>
      <c r="N8" s="1897"/>
      <c r="O8" s="66"/>
      <c r="P8" s="66"/>
      <c r="Q8" s="66"/>
    </row>
    <row r="9" spans="1:993" ht="9.9499999999999993" customHeight="1">
      <c r="A9" s="894"/>
      <c r="B9" s="410"/>
      <c r="C9" s="410"/>
      <c r="D9" s="410"/>
      <c r="E9" s="410"/>
      <c r="F9" s="410"/>
      <c r="G9" s="410"/>
      <c r="H9" s="410"/>
      <c r="I9" s="410"/>
      <c r="J9" s="410"/>
      <c r="K9" s="410"/>
      <c r="L9" s="410"/>
      <c r="M9" s="410"/>
      <c r="N9" s="67"/>
      <c r="O9" s="67"/>
      <c r="P9" s="67"/>
      <c r="Q9" s="67"/>
    </row>
    <row r="10" spans="1:993" ht="20.100000000000001" customHeight="1">
      <c r="A10" s="1898" t="s">
        <v>1175</v>
      </c>
      <c r="B10" s="1898"/>
      <c r="C10" s="1898"/>
      <c r="D10" s="1898"/>
      <c r="E10" s="1898"/>
      <c r="F10" s="1898"/>
      <c r="G10" s="1898"/>
      <c r="H10" s="1898"/>
      <c r="I10" s="1898"/>
      <c r="J10" s="1898"/>
      <c r="K10" s="1898"/>
      <c r="L10" s="1898"/>
      <c r="M10" s="1898"/>
      <c r="N10" s="1898"/>
      <c r="O10" s="68"/>
      <c r="P10" s="68"/>
      <c r="Q10" s="68"/>
    </row>
    <row r="11" spans="1:993" ht="5.0999999999999996" customHeight="1">
      <c r="A11" s="680"/>
      <c r="C11" s="620"/>
      <c r="D11" s="620"/>
      <c r="E11" s="620"/>
      <c r="F11" s="620"/>
      <c r="G11" s="620"/>
      <c r="H11" s="620"/>
      <c r="I11" s="620"/>
      <c r="J11" s="620"/>
      <c r="K11" s="620"/>
      <c r="L11" s="551"/>
      <c r="M11" s="678"/>
      <c r="N11" s="223"/>
      <c r="O11" s="66"/>
      <c r="P11" s="66"/>
      <c r="Q11" s="66"/>
    </row>
    <row r="12" spans="1:993" ht="30.75" customHeight="1">
      <c r="A12" s="895"/>
      <c r="B12" s="2109" t="s">
        <v>730</v>
      </c>
      <c r="C12" s="2109"/>
      <c r="D12" s="2109"/>
      <c r="E12" s="2109"/>
      <c r="F12" s="2109"/>
      <c r="G12" s="2109"/>
      <c r="H12" s="2109"/>
      <c r="I12" s="2109"/>
      <c r="J12" s="2109"/>
      <c r="K12" s="2109"/>
      <c r="L12" s="2109"/>
      <c r="M12" s="2109"/>
      <c r="N12" s="223"/>
      <c r="O12" s="66"/>
      <c r="P12" s="66"/>
      <c r="Q12" s="66"/>
    </row>
    <row r="13" spans="1:993" ht="5.0999999999999996" customHeight="1">
      <c r="A13" s="680"/>
      <c r="B13" s="764"/>
      <c r="C13" s="764"/>
      <c r="D13" s="764"/>
      <c r="E13" s="764"/>
      <c r="F13" s="764"/>
      <c r="G13" s="764"/>
      <c r="H13" s="764"/>
      <c r="I13" s="764"/>
      <c r="J13" s="764"/>
      <c r="K13" s="764"/>
      <c r="L13" s="764"/>
      <c r="M13" s="1436"/>
      <c r="N13" s="223"/>
      <c r="O13" s="66"/>
      <c r="P13" s="66"/>
      <c r="Q13" s="66"/>
    </row>
    <row r="14" spans="1:993" ht="16.5" customHeight="1">
      <c r="A14" s="680"/>
      <c r="B14" s="726" t="s">
        <v>933</v>
      </c>
      <c r="C14" s="727"/>
      <c r="D14" s="727"/>
      <c r="E14" s="727"/>
      <c r="F14" s="727"/>
      <c r="G14" s="727"/>
      <c r="H14" s="727"/>
      <c r="I14" s="727"/>
      <c r="J14" s="727"/>
      <c r="K14" s="727"/>
      <c r="L14" s="727"/>
      <c r="M14" s="727"/>
      <c r="N14" s="223"/>
      <c r="O14" s="66"/>
      <c r="P14" s="66"/>
      <c r="Q14" s="66"/>
    </row>
    <row r="15" spans="1:993" ht="9.9499999999999993" customHeight="1">
      <c r="A15" s="680"/>
      <c r="B15" s="678"/>
      <c r="C15" s="678"/>
      <c r="D15" s="678"/>
      <c r="E15" s="678"/>
      <c r="F15" s="678"/>
      <c r="G15" s="678"/>
      <c r="H15" s="678"/>
      <c r="I15" s="678"/>
      <c r="J15" s="678"/>
      <c r="K15" s="678"/>
      <c r="L15" s="678"/>
      <c r="M15" s="678"/>
      <c r="N15" s="680"/>
    </row>
    <row r="16" spans="1:993">
      <c r="A16" s="680"/>
      <c r="B16" s="1423" t="s">
        <v>12</v>
      </c>
      <c r="C16" s="2058" t="s">
        <v>13</v>
      </c>
      <c r="D16" s="2059"/>
      <c r="E16" s="2059"/>
      <c r="F16" s="2059"/>
      <c r="G16" s="2059"/>
      <c r="H16" s="2059"/>
      <c r="I16" s="2059"/>
      <c r="J16" s="2059"/>
      <c r="K16" s="2059"/>
      <c r="L16" s="2117"/>
      <c r="M16" s="678"/>
      <c r="N16" s="680"/>
    </row>
    <row r="17" spans="1:39" ht="120.75" customHeight="1">
      <c r="A17" s="680"/>
      <c r="B17" s="1409" t="s">
        <v>413</v>
      </c>
      <c r="C17" s="2473" t="s">
        <v>1167</v>
      </c>
      <c r="D17" s="2474"/>
      <c r="E17" s="2474"/>
      <c r="F17" s="2474"/>
      <c r="G17" s="2474"/>
      <c r="H17" s="2474"/>
      <c r="I17" s="2474"/>
      <c r="J17" s="2474"/>
      <c r="K17" s="2474"/>
      <c r="L17" s="2475"/>
      <c r="M17" s="678"/>
      <c r="N17" s="680"/>
    </row>
    <row r="18" spans="1:39" ht="98.25" customHeight="1">
      <c r="A18" s="680"/>
      <c r="B18" s="1335" t="s">
        <v>11</v>
      </c>
      <c r="C18" s="2394" t="s">
        <v>934</v>
      </c>
      <c r="D18" s="2394"/>
      <c r="E18" s="2394"/>
      <c r="F18" s="2394"/>
      <c r="G18" s="2394"/>
      <c r="H18" s="2394"/>
      <c r="I18" s="2394"/>
      <c r="J18" s="2394"/>
      <c r="K18" s="2394"/>
      <c r="L18" s="2395"/>
      <c r="M18" s="678"/>
      <c r="N18" s="680"/>
    </row>
    <row r="19" spans="1:39" ht="9.75" customHeight="1">
      <c r="A19" s="680"/>
      <c r="B19" s="678"/>
      <c r="C19" s="678"/>
      <c r="D19" s="678"/>
      <c r="E19" s="678"/>
      <c r="F19" s="678"/>
      <c r="G19" s="678"/>
      <c r="H19" s="678"/>
      <c r="I19" s="678"/>
      <c r="J19" s="678"/>
      <c r="K19" s="678"/>
      <c r="L19" s="678"/>
      <c r="M19" s="678"/>
      <c r="N19" s="680"/>
      <c r="AD19" s="676" t="str">
        <f>AC46</f>
        <v>GYVENAMIEJI PASTATAI</v>
      </c>
      <c r="AG19" s="1418" t="s">
        <v>414</v>
      </c>
      <c r="AH19" s="1418" t="s">
        <v>415</v>
      </c>
      <c r="AI19" s="1418" t="s">
        <v>416</v>
      </c>
      <c r="AJ19" s="1418" t="s">
        <v>415</v>
      </c>
      <c r="AK19" s="1418" t="s">
        <v>417</v>
      </c>
      <c r="AL19" s="1418" t="s">
        <v>418</v>
      </c>
      <c r="AM19" s="1418" t="s">
        <v>419</v>
      </c>
    </row>
    <row r="20" spans="1:39">
      <c r="A20" s="680"/>
      <c r="B20" s="2482" t="s">
        <v>423</v>
      </c>
      <c r="C20" s="2482"/>
      <c r="D20" s="2482"/>
      <c r="E20" s="678"/>
      <c r="F20" s="678"/>
      <c r="G20" s="678"/>
      <c r="H20" s="678"/>
      <c r="I20" s="678"/>
      <c r="J20" s="678"/>
      <c r="K20" s="678"/>
      <c r="L20" s="678"/>
      <c r="M20" s="678"/>
      <c r="N20" s="680"/>
      <c r="AD20" s="676" t="str">
        <f>AC53</f>
        <v>VIEŠOSIOS PASKIRTIES PASTATAI</v>
      </c>
      <c r="AG20" s="1418"/>
      <c r="AH20" s="1418" t="s">
        <v>420</v>
      </c>
      <c r="AI20" s="1418" t="s">
        <v>421</v>
      </c>
      <c r="AJ20" s="1418" t="s">
        <v>422</v>
      </c>
      <c r="AK20" s="1418"/>
      <c r="AL20" s="1418"/>
      <c r="AM20" s="1418"/>
    </row>
    <row r="21" spans="1:39">
      <c r="A21" s="680"/>
      <c r="B21" s="2482"/>
      <c r="C21" s="2482"/>
      <c r="D21" s="2482"/>
      <c r="E21" s="678"/>
      <c r="F21" s="678"/>
      <c r="G21" s="678"/>
      <c r="H21" s="678"/>
      <c r="I21" s="678"/>
      <c r="J21" s="678"/>
      <c r="K21" s="678"/>
      <c r="L21" s="678"/>
      <c r="M21" s="678"/>
      <c r="N21" s="680"/>
      <c r="AG21" s="1418"/>
      <c r="AH21" s="1418"/>
      <c r="AI21" s="1418"/>
      <c r="AJ21" s="1418"/>
      <c r="AK21" s="1418"/>
      <c r="AL21" s="1418"/>
      <c r="AM21" s="1418"/>
    </row>
    <row r="22" spans="1:39" ht="15" customHeight="1">
      <c r="A22" s="680"/>
      <c r="B22" s="2482"/>
      <c r="C22" s="2482"/>
      <c r="D22" s="2482"/>
      <c r="E22" s="678"/>
      <c r="F22" s="1767" t="s">
        <v>984</v>
      </c>
      <c r="G22" s="1767"/>
      <c r="H22" s="1767"/>
      <c r="I22" s="1767"/>
      <c r="J22" s="1767"/>
      <c r="K22" s="1767"/>
      <c r="L22" s="1767"/>
      <c r="M22" s="1767"/>
      <c r="N22" s="680"/>
      <c r="AG22" s="1418"/>
      <c r="AH22" s="1418"/>
      <c r="AI22" s="1418"/>
      <c r="AJ22" s="1418"/>
      <c r="AK22" s="1418"/>
      <c r="AL22" s="1418"/>
      <c r="AM22" s="1418"/>
    </row>
    <row r="23" spans="1:39" ht="15" customHeight="1">
      <c r="A23" s="680"/>
      <c r="B23" s="2476" t="s">
        <v>450</v>
      </c>
      <c r="C23" s="2477"/>
      <c r="D23" s="678"/>
      <c r="E23" s="678"/>
      <c r="F23" s="1767"/>
      <c r="G23" s="1767"/>
      <c r="H23" s="1767"/>
      <c r="I23" s="1767"/>
      <c r="J23" s="1767"/>
      <c r="K23" s="1767"/>
      <c r="L23" s="1767"/>
      <c r="M23" s="1767"/>
      <c r="N23" s="680"/>
    </row>
    <row r="24" spans="1:39" ht="91.5" customHeight="1">
      <c r="A24" s="680"/>
      <c r="B24" s="678"/>
      <c r="C24" s="678"/>
      <c r="D24" s="678"/>
      <c r="E24" s="956"/>
      <c r="F24" s="1767"/>
      <c r="G24" s="1767"/>
      <c r="H24" s="1767"/>
      <c r="I24" s="1767"/>
      <c r="J24" s="1767"/>
      <c r="K24" s="1767"/>
      <c r="L24" s="1767"/>
      <c r="M24" s="1767"/>
      <c r="N24" s="680"/>
      <c r="AG24" s="1418"/>
      <c r="AH24" s="1418"/>
      <c r="AI24" s="1418"/>
      <c r="AJ24" s="1418"/>
      <c r="AK24" s="1418"/>
      <c r="AL24" s="1418"/>
      <c r="AM24" s="1418"/>
    </row>
    <row r="25" spans="1:39" ht="5.0999999999999996" customHeight="1">
      <c r="A25" s="680"/>
      <c r="B25" s="678"/>
      <c r="C25" s="678"/>
      <c r="D25" s="957"/>
      <c r="E25" s="956"/>
      <c r="F25" s="956"/>
      <c r="G25" s="956"/>
      <c r="H25" s="956"/>
      <c r="I25" s="956"/>
      <c r="J25" s="956"/>
      <c r="K25" s="956"/>
      <c r="L25" s="956"/>
      <c r="M25" s="956"/>
      <c r="N25" s="680"/>
      <c r="AG25" s="1418"/>
      <c r="AH25" s="1418"/>
      <c r="AI25" s="1418"/>
      <c r="AJ25" s="1418"/>
      <c r="AK25" s="1418"/>
      <c r="AL25" s="1418"/>
      <c r="AM25" s="1418"/>
    </row>
    <row r="26" spans="1:39">
      <c r="A26" s="680"/>
      <c r="B26" s="958" t="s">
        <v>1160</v>
      </c>
      <c r="C26" s="958"/>
      <c r="D26" s="958"/>
      <c r="E26" s="958"/>
      <c r="F26" s="958"/>
      <c r="G26" s="958"/>
      <c r="H26" s="958"/>
      <c r="I26" s="958"/>
      <c r="J26" s="688"/>
      <c r="K26" s="688"/>
      <c r="L26" s="688"/>
      <c r="M26" s="688"/>
      <c r="N26" s="680"/>
      <c r="O26" s="678"/>
      <c r="P26" s="678"/>
      <c r="Q26" s="678"/>
      <c r="R26" s="678"/>
      <c r="S26" s="678"/>
      <c r="AG26" s="1418"/>
      <c r="AH26" s="1418"/>
      <c r="AI26" s="1418"/>
      <c r="AJ26" s="1418"/>
      <c r="AK26" s="1418"/>
      <c r="AL26" s="1418"/>
      <c r="AM26" s="1418"/>
    </row>
    <row r="27" spans="1:39" ht="5.0999999999999996" customHeight="1">
      <c r="A27" s="680"/>
      <c r="B27" s="959"/>
      <c r="C27" s="959"/>
      <c r="D27" s="959"/>
      <c r="E27" s="959"/>
      <c r="F27" s="959"/>
      <c r="G27" s="959"/>
      <c r="H27" s="959"/>
      <c r="I27" s="959"/>
      <c r="J27" s="678"/>
      <c r="K27" s="678"/>
      <c r="L27" s="678"/>
      <c r="M27" s="678"/>
      <c r="N27" s="680"/>
      <c r="O27" s="678"/>
      <c r="P27" s="678"/>
      <c r="Q27" s="678"/>
      <c r="R27" s="678"/>
      <c r="S27" s="678"/>
      <c r="AG27" s="1418"/>
      <c r="AH27" s="1418"/>
      <c r="AI27" s="1418"/>
      <c r="AJ27" s="1418"/>
      <c r="AK27" s="1418"/>
      <c r="AL27" s="1418"/>
      <c r="AM27" s="1418"/>
    </row>
    <row r="28" spans="1:39">
      <c r="A28" s="680"/>
      <c r="B28" s="678"/>
      <c r="C28" s="2058" t="s">
        <v>940</v>
      </c>
      <c r="D28" s="2059"/>
      <c r="E28" s="2059"/>
      <c r="F28" s="2059"/>
      <c r="G28" s="2059"/>
      <c r="H28" s="2059"/>
      <c r="I28" s="2117"/>
      <c r="J28" s="678"/>
      <c r="K28" s="678"/>
      <c r="L28" s="678"/>
      <c r="M28" s="678"/>
      <c r="N28" s="680"/>
      <c r="O28" s="678"/>
      <c r="P28" s="678"/>
      <c r="Q28" s="678"/>
      <c r="R28" s="678"/>
      <c r="S28" s="678"/>
      <c r="AG28" s="1418"/>
      <c r="AH28" s="1418"/>
      <c r="AI28" s="1418"/>
      <c r="AJ28" s="1418"/>
      <c r="AK28" s="1418"/>
      <c r="AL28" s="1418"/>
      <c r="AM28" s="1418"/>
    </row>
    <row r="29" spans="1:39">
      <c r="A29" s="680"/>
      <c r="B29" s="678"/>
      <c r="C29" s="960">
        <v>1</v>
      </c>
      <c r="D29" s="960">
        <v>2</v>
      </c>
      <c r="E29" s="960">
        <v>3</v>
      </c>
      <c r="F29" s="960">
        <v>4</v>
      </c>
      <c r="G29" s="960">
        <f>F29+1</f>
        <v>5</v>
      </c>
      <c r="H29" s="960">
        <f>G29+1</f>
        <v>6</v>
      </c>
      <c r="I29" s="960">
        <f>H29+1</f>
        <v>7</v>
      </c>
      <c r="J29" s="678"/>
      <c r="K29" s="678"/>
      <c r="L29" s="678"/>
      <c r="M29" s="678"/>
      <c r="N29" s="680"/>
      <c r="O29" s="678"/>
      <c r="P29" s="678"/>
      <c r="Q29" s="678"/>
      <c r="R29" s="678"/>
      <c r="S29" s="678"/>
      <c r="AG29" s="1418"/>
      <c r="AH29" s="1418"/>
      <c r="AI29" s="1418"/>
      <c r="AJ29" s="1418"/>
      <c r="AK29" s="1418"/>
      <c r="AL29" s="1418"/>
      <c r="AM29" s="1418"/>
    </row>
    <row r="30" spans="1:39" ht="77.25" customHeight="1">
      <c r="A30" s="680"/>
      <c r="B30" s="678"/>
      <c r="C30" s="1449" t="s">
        <v>414</v>
      </c>
      <c r="D30" s="1449" t="s">
        <v>425</v>
      </c>
      <c r="E30" s="1449" t="s">
        <v>426</v>
      </c>
      <c r="F30" s="1449" t="s">
        <v>427</v>
      </c>
      <c r="G30" s="1449" t="s">
        <v>417</v>
      </c>
      <c r="H30" s="1449" t="s">
        <v>418</v>
      </c>
      <c r="I30" s="1449" t="s">
        <v>419</v>
      </c>
      <c r="J30" s="678"/>
      <c r="K30" s="678"/>
      <c r="L30" s="678"/>
      <c r="M30" s="678"/>
      <c r="N30" s="680"/>
      <c r="O30" s="678"/>
      <c r="P30" s="678"/>
      <c r="Q30" s="678"/>
      <c r="R30" s="678"/>
      <c r="S30" s="678"/>
      <c r="AC30" s="224">
        <f>IF(B23=AD19,1,IF(B23=AD20,2,0))</f>
        <v>2</v>
      </c>
      <c r="AD30" s="832"/>
      <c r="AG30" s="1418"/>
      <c r="AH30" s="1418"/>
      <c r="AI30" s="1418"/>
      <c r="AJ30" s="1418"/>
      <c r="AK30" s="1418"/>
      <c r="AL30" s="1418"/>
      <c r="AM30" s="1418"/>
    </row>
    <row r="31" spans="1:39" ht="19.5" customHeight="1">
      <c r="A31" s="680"/>
      <c r="B31" s="678"/>
      <c r="C31" s="962"/>
      <c r="D31" s="962"/>
      <c r="E31" s="962"/>
      <c r="F31" s="962"/>
      <c r="G31" s="962"/>
      <c r="H31" s="962"/>
      <c r="I31" s="962"/>
      <c r="J31" s="678"/>
      <c r="K31" s="678"/>
      <c r="L31" s="678"/>
      <c r="M31" s="678"/>
      <c r="N31" s="680"/>
      <c r="O31" s="678"/>
      <c r="P31" s="678"/>
      <c r="Q31" s="678"/>
      <c r="R31" s="678"/>
      <c r="S31" s="678"/>
      <c r="AC31" s="678"/>
      <c r="AD31" s="832"/>
      <c r="AG31" s="1418"/>
      <c r="AH31" s="1418"/>
      <c r="AI31" s="1418"/>
      <c r="AJ31" s="1418"/>
      <c r="AK31" s="1418"/>
      <c r="AL31" s="1418"/>
      <c r="AM31" s="1418"/>
    </row>
    <row r="32" spans="1:39" ht="18">
      <c r="A32" s="680"/>
      <c r="B32" s="678"/>
      <c r="C32" s="504" t="s">
        <v>85</v>
      </c>
      <c r="D32" s="504" t="s">
        <v>86</v>
      </c>
      <c r="E32" s="504" t="s">
        <v>124</v>
      </c>
      <c r="F32" s="504" t="s">
        <v>428</v>
      </c>
      <c r="G32" s="504" t="s">
        <v>429</v>
      </c>
      <c r="H32" s="504" t="s">
        <v>430</v>
      </c>
      <c r="I32" s="504" t="s">
        <v>431</v>
      </c>
      <c r="J32" s="678"/>
      <c r="K32" s="678"/>
      <c r="L32" s="678"/>
      <c r="M32" s="678"/>
      <c r="N32" s="680"/>
      <c r="O32" s="678"/>
      <c r="P32" s="678"/>
      <c r="Q32" s="678"/>
      <c r="R32" s="678"/>
      <c r="S32" s="678"/>
      <c r="AC32" s="678"/>
      <c r="AD32" s="832"/>
      <c r="AG32" s="1418"/>
      <c r="AH32" s="1418"/>
      <c r="AI32" s="1418"/>
      <c r="AJ32" s="1418"/>
      <c r="AK32" s="1418"/>
      <c r="AL32" s="1418"/>
      <c r="AM32" s="1418"/>
    </row>
    <row r="33" spans="1:39">
      <c r="A33" s="680"/>
      <c r="B33" s="678"/>
      <c r="C33" s="979"/>
      <c r="D33" s="979"/>
      <c r="E33" s="979"/>
      <c r="F33" s="979"/>
      <c r="G33" s="979"/>
      <c r="H33" s="979"/>
      <c r="I33" s="979"/>
      <c r="J33" s="678"/>
      <c r="K33" s="678"/>
      <c r="L33" s="678"/>
      <c r="M33" s="678"/>
      <c r="N33" s="680"/>
      <c r="O33" s="678"/>
      <c r="P33" s="678"/>
      <c r="Q33" s="678"/>
      <c r="R33" s="678"/>
      <c r="S33" s="678"/>
      <c r="AC33" s="678"/>
      <c r="AD33" s="832"/>
      <c r="AG33" s="1418"/>
      <c r="AH33" s="1418"/>
      <c r="AI33" s="1418"/>
      <c r="AJ33" s="1418"/>
      <c r="AK33" s="1418"/>
      <c r="AL33" s="1418"/>
      <c r="AM33" s="1418"/>
    </row>
    <row r="34" spans="1:39" ht="9.9499999999999993" customHeight="1">
      <c r="A34" s="680"/>
      <c r="B34" s="678"/>
      <c r="C34" s="678"/>
      <c r="D34" s="678"/>
      <c r="E34" s="678"/>
      <c r="F34" s="678"/>
      <c r="G34" s="678"/>
      <c r="H34" s="678"/>
      <c r="I34" s="678"/>
      <c r="J34" s="678"/>
      <c r="K34" s="678"/>
      <c r="L34" s="678"/>
      <c r="M34" s="678"/>
      <c r="N34" s="680"/>
      <c r="O34" s="678"/>
      <c r="P34" s="678"/>
      <c r="Q34" s="678"/>
      <c r="R34" s="678"/>
      <c r="S34" s="678"/>
      <c r="AC34" s="678"/>
      <c r="AD34" s="832"/>
      <c r="AG34" s="1418"/>
      <c r="AH34" s="1418"/>
      <c r="AI34" s="1418"/>
      <c r="AJ34" s="1418"/>
      <c r="AK34" s="1418"/>
      <c r="AL34" s="1418"/>
      <c r="AM34" s="1418"/>
    </row>
    <row r="35" spans="1:39">
      <c r="A35" s="680"/>
      <c r="B35" s="678"/>
      <c r="C35" s="302" t="s">
        <v>716</v>
      </c>
      <c r="D35" s="678"/>
      <c r="E35" s="678"/>
      <c r="F35" s="678"/>
      <c r="G35" s="678"/>
      <c r="H35" s="678"/>
      <c r="I35" s="678"/>
      <c r="J35" s="678"/>
      <c r="K35" s="678"/>
      <c r="L35" s="678"/>
      <c r="M35" s="678"/>
      <c r="N35" s="680"/>
      <c r="O35" s="678"/>
      <c r="P35" s="678"/>
      <c r="Q35" s="678"/>
      <c r="R35" s="678"/>
      <c r="S35" s="678"/>
      <c r="AC35" s="678"/>
      <c r="AD35" s="832"/>
      <c r="AG35" s="1418"/>
      <c r="AH35" s="1418"/>
      <c r="AI35" s="1418"/>
      <c r="AJ35" s="1418"/>
      <c r="AK35" s="1418"/>
      <c r="AL35" s="1418"/>
      <c r="AM35" s="1418"/>
    </row>
    <row r="36" spans="1:39" ht="18">
      <c r="A36" s="680"/>
      <c r="B36" s="678"/>
      <c r="C36" s="504" t="s">
        <v>85</v>
      </c>
      <c r="D36" s="504" t="s">
        <v>86</v>
      </c>
      <c r="E36" s="504" t="s">
        <v>124</v>
      </c>
      <c r="F36" s="504" t="s">
        <v>428</v>
      </c>
      <c r="G36" s="504" t="s">
        <v>429</v>
      </c>
      <c r="H36" s="504" t="s">
        <v>430</v>
      </c>
      <c r="I36" s="504" t="s">
        <v>431</v>
      </c>
      <c r="J36" s="678"/>
      <c r="K36" s="678"/>
      <c r="L36" s="678"/>
      <c r="M36" s="678"/>
      <c r="N36" s="680"/>
      <c r="O36" s="678"/>
      <c r="P36" s="678"/>
      <c r="Q36" s="678"/>
      <c r="R36" s="678"/>
      <c r="S36" s="678"/>
      <c r="AG36" s="1418"/>
      <c r="AH36" s="1418" t="s">
        <v>420</v>
      </c>
      <c r="AI36" s="1418" t="s">
        <v>421</v>
      </c>
      <c r="AJ36" s="1418" t="s">
        <v>422</v>
      </c>
      <c r="AK36" s="1418"/>
      <c r="AL36" s="1418"/>
      <c r="AM36" s="1418"/>
    </row>
    <row r="37" spans="1:39">
      <c r="A37" s="680"/>
      <c r="B37" s="678"/>
      <c r="C37" s="963">
        <f t="shared" ref="C37:I37" si="0">C161</f>
        <v>0</v>
      </c>
      <c r="D37" s="963">
        <f t="shared" si="0"/>
        <v>0</v>
      </c>
      <c r="E37" s="963">
        <f t="shared" si="0"/>
        <v>0</v>
      </c>
      <c r="F37" s="963">
        <f t="shared" si="0"/>
        <v>0</v>
      </c>
      <c r="G37" s="963">
        <f t="shared" si="0"/>
        <v>0</v>
      </c>
      <c r="H37" s="963">
        <f t="shared" si="0"/>
        <v>0</v>
      </c>
      <c r="I37" s="963">
        <f t="shared" si="0"/>
        <v>0</v>
      </c>
      <c r="J37" s="678"/>
      <c r="K37" s="678"/>
      <c r="L37" s="678"/>
      <c r="M37" s="678"/>
      <c r="N37" s="680"/>
      <c r="AD37" s="961" t="s">
        <v>121</v>
      </c>
      <c r="AE37" s="961" t="s">
        <v>432</v>
      </c>
      <c r="AF37" s="964" t="s">
        <v>433</v>
      </c>
      <c r="AG37" s="1418"/>
      <c r="AH37" s="1418"/>
      <c r="AI37" s="1418"/>
      <c r="AJ37" s="1418"/>
      <c r="AK37" s="1418"/>
      <c r="AL37" s="1418"/>
      <c r="AM37" s="1418"/>
    </row>
    <row r="38" spans="1:39" ht="9.9499999999999993" customHeight="1">
      <c r="A38" s="680"/>
      <c r="B38" s="678"/>
      <c r="C38" s="678"/>
      <c r="D38" s="678"/>
      <c r="E38" s="678"/>
      <c r="F38" s="678"/>
      <c r="G38" s="678"/>
      <c r="H38" s="678"/>
      <c r="I38" s="678"/>
      <c r="J38" s="678"/>
      <c r="K38" s="678"/>
      <c r="L38" s="678"/>
      <c r="M38" s="678"/>
      <c r="N38" s="680"/>
      <c r="O38" s="678"/>
      <c r="P38" s="678"/>
      <c r="Q38" s="678"/>
      <c r="R38" s="678"/>
      <c r="S38" s="678"/>
      <c r="AG38" s="1418"/>
      <c r="AH38" s="1418"/>
      <c r="AI38" s="1418"/>
      <c r="AJ38" s="1418"/>
      <c r="AK38" s="1418"/>
      <c r="AL38" s="1418"/>
      <c r="AM38" s="1418"/>
    </row>
    <row r="39" spans="1:39">
      <c r="A39" s="680"/>
      <c r="B39" s="302" t="s">
        <v>640</v>
      </c>
      <c r="C39" s="678"/>
      <c r="D39" s="678"/>
      <c r="E39" s="678"/>
      <c r="F39" s="678"/>
      <c r="G39" s="678"/>
      <c r="H39" s="678"/>
      <c r="I39" s="678"/>
      <c r="J39" s="678"/>
      <c r="K39" s="678"/>
      <c r="L39" s="678"/>
      <c r="M39" s="678"/>
      <c r="N39" s="680"/>
      <c r="O39" s="678"/>
      <c r="P39" s="678"/>
      <c r="Q39" s="678"/>
      <c r="R39" s="678"/>
      <c r="S39" s="678"/>
      <c r="AG39" s="1418"/>
      <c r="AH39" s="1418"/>
      <c r="AI39" s="1418"/>
      <c r="AJ39" s="1418"/>
      <c r="AK39" s="1418"/>
      <c r="AL39" s="1418"/>
      <c r="AM39" s="1418"/>
    </row>
    <row r="40" spans="1:39" ht="45">
      <c r="A40" s="680"/>
      <c r="B40" s="2479"/>
      <c r="C40" s="1450" t="s">
        <v>414</v>
      </c>
      <c r="D40" s="1450" t="s">
        <v>425</v>
      </c>
      <c r="E40" s="1450" t="s">
        <v>434</v>
      </c>
      <c r="F40" s="1450" t="s">
        <v>435</v>
      </c>
      <c r="G40" s="1450" t="s">
        <v>417</v>
      </c>
      <c r="H40" s="1450" t="s">
        <v>418</v>
      </c>
      <c r="I40" s="1450" t="s">
        <v>419</v>
      </c>
      <c r="J40" s="2483" t="s">
        <v>436</v>
      </c>
      <c r="K40" s="2484"/>
      <c r="L40" s="678"/>
      <c r="M40" s="678"/>
      <c r="N40" s="965"/>
      <c r="O40" s="678"/>
      <c r="P40" s="678"/>
      <c r="Q40" s="678"/>
      <c r="R40" s="678"/>
      <c r="S40" s="678"/>
    </row>
    <row r="41" spans="1:39" ht="15" customHeight="1">
      <c r="A41" s="680"/>
      <c r="B41" s="2480"/>
      <c r="C41" s="1449" t="s">
        <v>437</v>
      </c>
      <c r="D41" s="1449" t="s">
        <v>437</v>
      </c>
      <c r="E41" s="1449" t="s">
        <v>437</v>
      </c>
      <c r="F41" s="1449" t="s">
        <v>437</v>
      </c>
      <c r="G41" s="1449" t="s">
        <v>437</v>
      </c>
      <c r="H41" s="1449" t="s">
        <v>437</v>
      </c>
      <c r="I41" s="1449" t="s">
        <v>437</v>
      </c>
      <c r="J41" s="2485" t="s">
        <v>122</v>
      </c>
      <c r="K41" s="2486"/>
      <c r="L41" s="678"/>
      <c r="M41" s="678"/>
      <c r="N41" s="680"/>
      <c r="O41" s="966"/>
      <c r="P41" s="966"/>
      <c r="Q41" s="966"/>
      <c r="R41" s="966"/>
      <c r="S41" s="966"/>
      <c r="AD41" s="676" t="s">
        <v>118</v>
      </c>
      <c r="AE41" s="676" t="s">
        <v>438</v>
      </c>
      <c r="AF41" s="676" t="s">
        <v>439</v>
      </c>
      <c r="AG41" s="967">
        <f t="shared" ref="AG41:AM44" si="1">IF($AC$30=1,AG48,IF($AC$30=2,AG57,0))</f>
        <v>0.2</v>
      </c>
      <c r="AH41" s="967">
        <f t="shared" si="1"/>
        <v>0.2</v>
      </c>
      <c r="AI41" s="967">
        <f t="shared" si="1"/>
        <v>0.3</v>
      </c>
      <c r="AJ41" s="967">
        <f t="shared" si="1"/>
        <v>0.3</v>
      </c>
      <c r="AK41" s="967">
        <f t="shared" si="1"/>
        <v>0.25</v>
      </c>
      <c r="AL41" s="967">
        <f t="shared" si="1"/>
        <v>1.6</v>
      </c>
      <c r="AM41" s="967">
        <f t="shared" si="1"/>
        <v>1.6</v>
      </c>
    </row>
    <row r="42" spans="1:39">
      <c r="A42" s="680"/>
      <c r="B42" s="2481"/>
      <c r="C42" s="960">
        <v>1</v>
      </c>
      <c r="D42" s="960">
        <f t="shared" ref="D42:I42" si="2">C42+1</f>
        <v>2</v>
      </c>
      <c r="E42" s="960">
        <f t="shared" si="2"/>
        <v>3</v>
      </c>
      <c r="F42" s="960">
        <f t="shared" si="2"/>
        <v>4</v>
      </c>
      <c r="G42" s="960">
        <f t="shared" si="2"/>
        <v>5</v>
      </c>
      <c r="H42" s="960">
        <f t="shared" si="2"/>
        <v>6</v>
      </c>
      <c r="I42" s="960">
        <f t="shared" si="2"/>
        <v>7</v>
      </c>
      <c r="J42" s="968" t="s">
        <v>440</v>
      </c>
      <c r="K42" s="968" t="s">
        <v>441</v>
      </c>
      <c r="L42" s="678"/>
      <c r="M42" s="678"/>
      <c r="N42" s="680"/>
      <c r="O42" s="966"/>
      <c r="P42" s="966"/>
      <c r="Q42" s="966"/>
      <c r="R42" s="966"/>
      <c r="S42" s="966"/>
      <c r="AD42" s="676" t="s">
        <v>119</v>
      </c>
      <c r="AE42" s="676" t="s">
        <v>442</v>
      </c>
      <c r="AF42" s="676" t="s">
        <v>439</v>
      </c>
      <c r="AG42" s="967">
        <f t="shared" si="1"/>
        <v>0.1</v>
      </c>
      <c r="AH42" s="967">
        <f t="shared" si="1"/>
        <v>0.1</v>
      </c>
      <c r="AI42" s="967">
        <f t="shared" si="1"/>
        <v>0.14000000000000001</v>
      </c>
      <c r="AJ42" s="967">
        <f t="shared" si="1"/>
        <v>0.14000000000000001</v>
      </c>
      <c r="AK42" s="967">
        <f t="shared" si="1"/>
        <v>0.12</v>
      </c>
      <c r="AL42" s="967">
        <f t="shared" si="1"/>
        <v>1</v>
      </c>
      <c r="AM42" s="967">
        <f t="shared" si="1"/>
        <v>1.4</v>
      </c>
    </row>
    <row r="43" spans="1:39">
      <c r="A43" s="969"/>
      <c r="B43" s="227" t="s">
        <v>744</v>
      </c>
      <c r="C43" s="257"/>
      <c r="D43" s="257"/>
      <c r="E43" s="257"/>
      <c r="F43" s="257"/>
      <c r="G43" s="257"/>
      <c r="H43" s="257"/>
      <c r="I43" s="257"/>
      <c r="J43" s="979"/>
      <c r="K43" s="979"/>
      <c r="L43" s="678"/>
      <c r="M43" s="678"/>
      <c r="N43" s="680"/>
      <c r="O43" s="678"/>
      <c r="P43" s="678"/>
      <c r="Q43" s="678"/>
      <c r="R43" s="678"/>
      <c r="S43" s="678"/>
      <c r="AD43" s="676" t="s">
        <v>120</v>
      </c>
      <c r="AE43" s="676" t="s">
        <v>444</v>
      </c>
      <c r="AF43" s="676" t="s">
        <v>439</v>
      </c>
      <c r="AG43" s="967">
        <f t="shared" si="1"/>
        <v>0.1</v>
      </c>
      <c r="AH43" s="967">
        <f t="shared" si="1"/>
        <v>0.1</v>
      </c>
      <c r="AI43" s="967">
        <f t="shared" si="1"/>
        <v>0.14000000000000001</v>
      </c>
      <c r="AJ43" s="967">
        <f t="shared" si="1"/>
        <v>0.14000000000000001</v>
      </c>
      <c r="AK43" s="967">
        <f t="shared" si="1"/>
        <v>0.13</v>
      </c>
      <c r="AL43" s="967">
        <f t="shared" si="1"/>
        <v>1</v>
      </c>
      <c r="AM43" s="967">
        <f t="shared" si="1"/>
        <v>1</v>
      </c>
    </row>
    <row r="44" spans="1:39">
      <c r="A44" s="680"/>
      <c r="B44" s="227" t="s">
        <v>445</v>
      </c>
      <c r="C44" s="1451"/>
      <c r="D44" s="1451"/>
      <c r="E44" s="1451"/>
      <c r="F44" s="1451"/>
      <c r="G44" s="1451"/>
      <c r="H44" s="1451"/>
      <c r="I44" s="1451"/>
      <c r="J44" s="979"/>
      <c r="K44" s="979"/>
      <c r="L44" s="678"/>
      <c r="M44" s="678"/>
      <c r="N44" s="680"/>
      <c r="AD44" s="676" t="s">
        <v>446</v>
      </c>
      <c r="AE44" s="676" t="s">
        <v>447</v>
      </c>
      <c r="AF44" s="676" t="s">
        <v>439</v>
      </c>
      <c r="AG44" s="967">
        <f t="shared" si="1"/>
        <v>0.09</v>
      </c>
      <c r="AH44" s="967">
        <f t="shared" si="1"/>
        <v>0.09</v>
      </c>
      <c r="AI44" s="967">
        <f t="shared" si="1"/>
        <v>0.12</v>
      </c>
      <c r="AJ44" s="967">
        <f t="shared" si="1"/>
        <v>0.12</v>
      </c>
      <c r="AK44" s="967">
        <f t="shared" si="1"/>
        <v>0.11</v>
      </c>
      <c r="AL44" s="967">
        <f t="shared" si="1"/>
        <v>0.85</v>
      </c>
      <c r="AM44" s="967">
        <f t="shared" si="1"/>
        <v>0.85</v>
      </c>
    </row>
    <row r="45" spans="1:39">
      <c r="A45" s="680"/>
      <c r="B45" s="227" t="s">
        <v>447</v>
      </c>
      <c r="C45" s="1451"/>
      <c r="D45" s="1451"/>
      <c r="E45" s="1451"/>
      <c r="F45" s="1451"/>
      <c r="G45" s="1451"/>
      <c r="H45" s="1451"/>
      <c r="I45" s="1451"/>
      <c r="J45" s="979"/>
      <c r="K45" s="979"/>
      <c r="L45" s="678"/>
      <c r="M45" s="678"/>
      <c r="N45" s="680"/>
    </row>
    <row r="46" spans="1:39">
      <c r="A46" s="680"/>
      <c r="B46" s="227" t="s">
        <v>448</v>
      </c>
      <c r="C46" s="257"/>
      <c r="D46" s="257"/>
      <c r="E46" s="257"/>
      <c r="F46" s="257"/>
      <c r="G46" s="257"/>
      <c r="H46" s="257"/>
      <c r="I46" s="257"/>
      <c r="J46" s="227"/>
      <c r="K46" s="227"/>
      <c r="L46" s="678"/>
      <c r="M46" s="678"/>
      <c r="N46" s="680"/>
      <c r="AC46" s="676" t="s">
        <v>424</v>
      </c>
    </row>
    <row r="47" spans="1:39" ht="9.9499999999999993" customHeight="1">
      <c r="A47" s="680"/>
      <c r="B47" s="799"/>
      <c r="C47" s="800"/>
      <c r="D47" s="800"/>
      <c r="E47" s="800"/>
      <c r="F47" s="800"/>
      <c r="G47" s="800"/>
      <c r="H47" s="800"/>
      <c r="I47" s="800"/>
      <c r="J47" s="800"/>
      <c r="K47" s="801"/>
      <c r="L47" s="802"/>
      <c r="M47" s="678"/>
      <c r="N47" s="839"/>
      <c r="R47" s="481"/>
      <c r="W47" s="556"/>
      <c r="X47" s="840"/>
      <c r="Y47" s="840"/>
      <c r="AG47" s="1418" t="s">
        <v>414</v>
      </c>
      <c r="AH47" s="1418" t="s">
        <v>415</v>
      </c>
      <c r="AI47" s="1418" t="s">
        <v>416</v>
      </c>
      <c r="AJ47" s="1418" t="s">
        <v>415</v>
      </c>
      <c r="AK47" s="1418" t="s">
        <v>417</v>
      </c>
      <c r="AL47" s="1418" t="s">
        <v>418</v>
      </c>
      <c r="AM47" s="1418" t="s">
        <v>419</v>
      </c>
    </row>
    <row r="48" spans="1:39" ht="15" customHeight="1">
      <c r="A48" s="680"/>
      <c r="B48" s="1905" t="s">
        <v>1186</v>
      </c>
      <c r="C48" s="1905"/>
      <c r="D48" s="1905"/>
      <c r="E48" s="1905"/>
      <c r="F48" s="1905"/>
      <c r="G48" s="1905"/>
      <c r="H48" s="1905"/>
      <c r="I48" s="1905"/>
      <c r="J48" s="1905"/>
      <c r="K48" s="1905"/>
      <c r="L48" s="1905"/>
      <c r="M48" s="1905"/>
      <c r="N48" s="680"/>
      <c r="R48" s="481"/>
      <c r="AD48" s="676" t="s">
        <v>118</v>
      </c>
      <c r="AE48" s="676" t="s">
        <v>438</v>
      </c>
      <c r="AF48" s="676" t="s">
        <v>439</v>
      </c>
      <c r="AG48" s="1418">
        <v>0.16</v>
      </c>
      <c r="AH48" s="1418">
        <v>0.16</v>
      </c>
      <c r="AI48" s="1418">
        <v>0.25</v>
      </c>
      <c r="AJ48" s="1418">
        <v>0.25</v>
      </c>
      <c r="AK48" s="1418">
        <v>0.2</v>
      </c>
      <c r="AL48" s="1418">
        <v>1.6</v>
      </c>
      <c r="AM48" s="1418">
        <v>1.6</v>
      </c>
    </row>
    <row r="49" spans="1:39" ht="15" customHeight="1">
      <c r="A49" s="680"/>
      <c r="B49" s="1905"/>
      <c r="C49" s="1905"/>
      <c r="D49" s="1905"/>
      <c r="E49" s="1905"/>
      <c r="F49" s="1905"/>
      <c r="G49" s="1905"/>
      <c r="H49" s="1905"/>
      <c r="I49" s="1905"/>
      <c r="J49" s="1905"/>
      <c r="K49" s="1905"/>
      <c r="L49" s="1905"/>
      <c r="M49" s="1905"/>
      <c r="N49" s="680"/>
      <c r="R49" s="481"/>
      <c r="AD49" s="676" t="s">
        <v>119</v>
      </c>
      <c r="AE49" s="676" t="s">
        <v>442</v>
      </c>
      <c r="AF49" s="676" t="s">
        <v>439</v>
      </c>
      <c r="AG49" s="1418">
        <v>0.1</v>
      </c>
      <c r="AH49" s="1418">
        <v>0.1</v>
      </c>
      <c r="AI49" s="1418">
        <v>0.14000000000000001</v>
      </c>
      <c r="AJ49" s="1418">
        <v>0.14000000000000001</v>
      </c>
      <c r="AK49" s="1418">
        <v>0.12</v>
      </c>
      <c r="AL49" s="1418">
        <v>1</v>
      </c>
      <c r="AM49" s="1418">
        <v>1.4</v>
      </c>
    </row>
    <row r="50" spans="1:39" ht="15" customHeight="1">
      <c r="A50" s="680"/>
      <c r="B50" s="1412" t="s">
        <v>207</v>
      </c>
      <c r="C50" s="1959" t="s">
        <v>885</v>
      </c>
      <c r="D50" s="1959"/>
      <c r="E50" s="1959"/>
      <c r="F50" s="1959"/>
      <c r="G50" s="1959"/>
      <c r="H50" s="1959"/>
      <c r="I50" s="1959"/>
      <c r="J50" s="1959"/>
      <c r="K50" s="1959"/>
      <c r="L50" s="1959"/>
      <c r="M50" s="1959"/>
      <c r="N50" s="680"/>
      <c r="R50" s="481"/>
      <c r="AD50" s="676" t="s">
        <v>120</v>
      </c>
      <c r="AE50" s="676" t="s">
        <v>444</v>
      </c>
      <c r="AF50" s="676" t="s">
        <v>439</v>
      </c>
      <c r="AG50" s="1418">
        <v>0.09</v>
      </c>
      <c r="AH50" s="1418">
        <v>0.09</v>
      </c>
      <c r="AI50" s="1418">
        <v>0.12</v>
      </c>
      <c r="AJ50" s="1418">
        <v>0.12</v>
      </c>
      <c r="AK50" s="1418">
        <v>0.11</v>
      </c>
      <c r="AL50" s="1418">
        <v>0.85</v>
      </c>
      <c r="AM50" s="1418">
        <v>0.85</v>
      </c>
    </row>
    <row r="51" spans="1:39" ht="15" customHeight="1">
      <c r="A51" s="680"/>
      <c r="B51" s="1414"/>
      <c r="C51" s="1959"/>
      <c r="D51" s="1959"/>
      <c r="E51" s="1959"/>
      <c r="F51" s="1959"/>
      <c r="G51" s="1959"/>
      <c r="H51" s="1959"/>
      <c r="I51" s="1959"/>
      <c r="J51" s="1959"/>
      <c r="K51" s="1959"/>
      <c r="L51" s="1959"/>
      <c r="M51" s="1959"/>
      <c r="N51" s="680"/>
      <c r="R51" s="481"/>
      <c r="AD51" s="676" t="s">
        <v>446</v>
      </c>
      <c r="AE51" s="676" t="s">
        <v>447</v>
      </c>
      <c r="AF51" s="676" t="s">
        <v>439</v>
      </c>
      <c r="AG51" s="1418">
        <v>0.08</v>
      </c>
      <c r="AH51" s="1418">
        <v>0.08</v>
      </c>
      <c r="AI51" s="1418">
        <v>0.1</v>
      </c>
      <c r="AJ51" s="1418">
        <v>0.1</v>
      </c>
      <c r="AK51" s="1418">
        <v>0.1</v>
      </c>
      <c r="AL51" s="1418">
        <v>0.7</v>
      </c>
      <c r="AM51" s="1418">
        <v>0.7</v>
      </c>
    </row>
    <row r="52" spans="1:39" ht="15" customHeight="1">
      <c r="A52" s="680"/>
      <c r="B52" s="1414"/>
      <c r="C52" s="1420"/>
      <c r="D52" s="1420"/>
      <c r="E52" s="1420"/>
      <c r="F52" s="1420"/>
      <c r="G52" s="1420"/>
      <c r="H52" s="1420"/>
      <c r="I52" s="1420"/>
      <c r="J52" s="1420"/>
      <c r="K52" s="1420"/>
      <c r="L52" s="1420"/>
      <c r="M52" s="1420"/>
      <c r="N52" s="680"/>
      <c r="R52" s="481"/>
      <c r="AG52" s="1418"/>
      <c r="AH52" s="1418"/>
      <c r="AI52" s="1418"/>
      <c r="AJ52" s="1418"/>
      <c r="AK52" s="1418"/>
      <c r="AL52" s="1418"/>
      <c r="AM52" s="1418"/>
    </row>
    <row r="53" spans="1:39" ht="15" customHeight="1">
      <c r="A53" s="680"/>
      <c r="B53" s="1413" t="s">
        <v>208</v>
      </c>
      <c r="C53" s="1907" t="s">
        <v>1123</v>
      </c>
      <c r="D53" s="1907"/>
      <c r="E53" s="1907"/>
      <c r="F53" s="1907"/>
      <c r="G53" s="1907"/>
      <c r="H53" s="1907"/>
      <c r="I53" s="1907"/>
      <c r="J53" s="1907"/>
      <c r="K53" s="1907"/>
      <c r="L53" s="1907"/>
      <c r="M53" s="1907"/>
      <c r="N53" s="680"/>
      <c r="R53" s="481"/>
      <c r="AC53" s="676" t="s">
        <v>450</v>
      </c>
    </row>
    <row r="54" spans="1:39">
      <c r="A54" s="680"/>
      <c r="B54" s="688"/>
      <c r="C54" s="1907"/>
      <c r="D54" s="1907"/>
      <c r="E54" s="1907"/>
      <c r="F54" s="1907"/>
      <c r="G54" s="1907"/>
      <c r="H54" s="1907"/>
      <c r="I54" s="1907"/>
      <c r="J54" s="1907"/>
      <c r="K54" s="1907"/>
      <c r="L54" s="1907"/>
      <c r="M54" s="1907"/>
      <c r="N54" s="680"/>
      <c r="R54" s="481"/>
      <c r="AG54" s="1418" t="s">
        <v>414</v>
      </c>
      <c r="AH54" s="1418" t="s">
        <v>415</v>
      </c>
      <c r="AI54" s="1418" t="s">
        <v>416</v>
      </c>
      <c r="AJ54" s="1418" t="s">
        <v>415</v>
      </c>
      <c r="AK54" s="1418" t="s">
        <v>417</v>
      </c>
      <c r="AL54" s="1418" t="s">
        <v>418</v>
      </c>
      <c r="AM54" s="1418" t="s">
        <v>419</v>
      </c>
    </row>
    <row r="55" spans="1:39" ht="15" customHeight="1">
      <c r="A55" s="680"/>
      <c r="B55" s="688"/>
      <c r="C55" s="1907"/>
      <c r="D55" s="1907"/>
      <c r="E55" s="1907"/>
      <c r="F55" s="1907"/>
      <c r="G55" s="1907"/>
      <c r="H55" s="1907"/>
      <c r="I55" s="1907"/>
      <c r="J55" s="1907"/>
      <c r="K55" s="1907"/>
      <c r="L55" s="1907"/>
      <c r="M55" s="1907"/>
      <c r="N55" s="680"/>
      <c r="R55" s="481"/>
      <c r="AG55" s="1418"/>
      <c r="AH55" s="1418" t="s">
        <v>420</v>
      </c>
      <c r="AI55" s="1418" t="s">
        <v>421</v>
      </c>
      <c r="AJ55" s="1418" t="s">
        <v>422</v>
      </c>
      <c r="AK55" s="1418"/>
      <c r="AL55" s="1418"/>
      <c r="AM55" s="1418"/>
    </row>
    <row r="56" spans="1:39" ht="15" customHeight="1">
      <c r="A56" s="680"/>
      <c r="B56" s="688"/>
      <c r="C56" s="1907"/>
      <c r="D56" s="1907"/>
      <c r="E56" s="1907"/>
      <c r="F56" s="1907"/>
      <c r="G56" s="1907"/>
      <c r="H56" s="1907"/>
      <c r="I56" s="1907"/>
      <c r="J56" s="1907"/>
      <c r="K56" s="1907"/>
      <c r="L56" s="1907"/>
      <c r="M56" s="1907"/>
      <c r="N56" s="680"/>
      <c r="R56" s="481"/>
      <c r="AD56" s="961" t="s">
        <v>121</v>
      </c>
      <c r="AE56" s="961" t="s">
        <v>432</v>
      </c>
      <c r="AF56" s="964" t="s">
        <v>433</v>
      </c>
      <c r="AG56" s="1418"/>
      <c r="AH56" s="1418"/>
      <c r="AI56" s="1418"/>
      <c r="AJ56" s="1418"/>
      <c r="AK56" s="1418"/>
      <c r="AL56" s="1418"/>
      <c r="AM56" s="1418"/>
    </row>
    <row r="57" spans="1:39" ht="16.5" customHeight="1">
      <c r="A57" s="680"/>
      <c r="B57" s="1907" t="s">
        <v>931</v>
      </c>
      <c r="C57" s="1907"/>
      <c r="D57" s="1907"/>
      <c r="E57" s="1907"/>
      <c r="F57" s="1907"/>
      <c r="G57" s="1907"/>
      <c r="H57" s="1907"/>
      <c r="I57" s="1907"/>
      <c r="J57" s="1907"/>
      <c r="K57" s="1907"/>
      <c r="L57" s="1907"/>
      <c r="M57" s="1907"/>
      <c r="N57" s="680"/>
      <c r="R57" s="481"/>
      <c r="AD57" s="676" t="s">
        <v>118</v>
      </c>
      <c r="AE57" s="676" t="s">
        <v>438</v>
      </c>
      <c r="AF57" s="676" t="s">
        <v>439</v>
      </c>
      <c r="AG57" s="1418">
        <v>0.2</v>
      </c>
      <c r="AH57" s="1418">
        <v>0.2</v>
      </c>
      <c r="AI57" s="1418">
        <v>0.3</v>
      </c>
      <c r="AJ57" s="1418">
        <v>0.3</v>
      </c>
      <c r="AK57" s="1418">
        <v>0.25</v>
      </c>
      <c r="AL57" s="1418">
        <v>1.6</v>
      </c>
      <c r="AM57" s="1418">
        <v>1.6</v>
      </c>
    </row>
    <row r="58" spans="1:39">
      <c r="A58" s="680"/>
      <c r="B58" s="1413" t="s">
        <v>215</v>
      </c>
      <c r="C58" s="1907" t="s">
        <v>1121</v>
      </c>
      <c r="D58" s="1907"/>
      <c r="E58" s="1907"/>
      <c r="F58" s="1907"/>
      <c r="G58" s="1907"/>
      <c r="H58" s="1907"/>
      <c r="I58" s="1907"/>
      <c r="J58" s="1907"/>
      <c r="K58" s="1907"/>
      <c r="L58" s="1907"/>
      <c r="M58" s="1907"/>
      <c r="N58" s="680"/>
      <c r="R58" s="481"/>
      <c r="AD58" s="676" t="s">
        <v>119</v>
      </c>
      <c r="AE58" s="676" t="s">
        <v>442</v>
      </c>
      <c r="AF58" s="676" t="s">
        <v>439</v>
      </c>
      <c r="AG58" s="1418">
        <v>0.1</v>
      </c>
      <c r="AH58" s="1418">
        <v>0.1</v>
      </c>
      <c r="AI58" s="1418">
        <v>0.14000000000000001</v>
      </c>
      <c r="AJ58" s="1418">
        <v>0.14000000000000001</v>
      </c>
      <c r="AK58" s="1418">
        <v>0.12</v>
      </c>
      <c r="AL58" s="1418">
        <v>1</v>
      </c>
      <c r="AM58" s="1418">
        <v>1.4</v>
      </c>
    </row>
    <row r="59" spans="1:39">
      <c r="A59" s="680"/>
      <c r="B59" s="688"/>
      <c r="C59" s="1907"/>
      <c r="D59" s="1907"/>
      <c r="E59" s="1907"/>
      <c r="F59" s="1907"/>
      <c r="G59" s="1907"/>
      <c r="H59" s="1907"/>
      <c r="I59" s="1907"/>
      <c r="J59" s="1907"/>
      <c r="K59" s="1907"/>
      <c r="L59" s="1907"/>
      <c r="M59" s="1907"/>
      <c r="N59" s="680"/>
      <c r="R59" s="481"/>
      <c r="AD59" s="676" t="s">
        <v>120</v>
      </c>
      <c r="AE59" s="676" t="s">
        <v>444</v>
      </c>
      <c r="AF59" s="676" t="s">
        <v>439</v>
      </c>
      <c r="AG59" s="1418">
        <v>0.1</v>
      </c>
      <c r="AH59" s="1418">
        <v>0.1</v>
      </c>
      <c r="AI59" s="1418">
        <v>0.14000000000000001</v>
      </c>
      <c r="AJ59" s="1418">
        <v>0.14000000000000001</v>
      </c>
      <c r="AK59" s="1418">
        <v>0.13</v>
      </c>
      <c r="AL59" s="1418">
        <v>1</v>
      </c>
      <c r="AM59" s="1418">
        <v>1</v>
      </c>
    </row>
    <row r="60" spans="1:39">
      <c r="A60" s="680"/>
      <c r="B60" s="688"/>
      <c r="C60" s="1907"/>
      <c r="D60" s="1907"/>
      <c r="E60" s="1907"/>
      <c r="F60" s="1907"/>
      <c r="G60" s="1907"/>
      <c r="H60" s="1907"/>
      <c r="I60" s="1907"/>
      <c r="J60" s="1907"/>
      <c r="K60" s="1907"/>
      <c r="L60" s="1907"/>
      <c r="M60" s="1907"/>
      <c r="N60" s="680"/>
      <c r="R60" s="481"/>
      <c r="AD60" s="676" t="s">
        <v>446</v>
      </c>
      <c r="AE60" s="676" t="s">
        <v>447</v>
      </c>
      <c r="AF60" s="676" t="s">
        <v>439</v>
      </c>
      <c r="AG60" s="1418">
        <v>0.09</v>
      </c>
      <c r="AH60" s="1418">
        <v>0.09</v>
      </c>
      <c r="AI60" s="1418">
        <v>0.12</v>
      </c>
      <c r="AJ60" s="1418">
        <v>0.12</v>
      </c>
      <c r="AK60" s="1418">
        <v>0.11</v>
      </c>
      <c r="AL60" s="1418">
        <v>0.85</v>
      </c>
      <c r="AM60" s="1418">
        <v>0.85</v>
      </c>
    </row>
    <row r="61" spans="1:39">
      <c r="A61" s="835"/>
      <c r="B61" s="899"/>
      <c r="C61" s="1907"/>
      <c r="D61" s="1907"/>
      <c r="E61" s="1907"/>
      <c r="F61" s="1907"/>
      <c r="G61" s="1907"/>
      <c r="H61" s="1907"/>
      <c r="I61" s="1907"/>
      <c r="J61" s="1907"/>
      <c r="K61" s="1907"/>
      <c r="L61" s="1907"/>
      <c r="M61" s="1907"/>
      <c r="N61" s="680"/>
      <c r="O61" s="678"/>
      <c r="R61" s="481"/>
    </row>
    <row r="62" spans="1:39" ht="15" customHeight="1">
      <c r="A62" s="835"/>
      <c r="B62" s="2040" t="s">
        <v>1211</v>
      </c>
      <c r="C62" s="2040"/>
      <c r="D62" s="2040"/>
      <c r="E62" s="2040"/>
      <c r="F62" s="2040"/>
      <c r="G62" s="2040"/>
      <c r="H62" s="2040"/>
      <c r="I62" s="2040"/>
      <c r="J62" s="2040"/>
      <c r="K62" s="2040"/>
      <c r="L62" s="2040"/>
      <c r="M62" s="2040"/>
      <c r="N62" s="680"/>
      <c r="O62" s="678"/>
    </row>
    <row r="63" spans="1:39">
      <c r="A63" s="835"/>
      <c r="B63" s="2040"/>
      <c r="C63" s="2040"/>
      <c r="D63" s="2040"/>
      <c r="E63" s="2040"/>
      <c r="F63" s="2040"/>
      <c r="G63" s="2040"/>
      <c r="H63" s="2040"/>
      <c r="I63" s="2040"/>
      <c r="J63" s="2040"/>
      <c r="K63" s="2040"/>
      <c r="L63" s="2040"/>
      <c r="M63" s="2040"/>
      <c r="N63" s="680"/>
      <c r="O63" s="678"/>
    </row>
    <row r="64" spans="1:39">
      <c r="A64" s="835"/>
      <c r="B64" s="971"/>
      <c r="C64" s="971"/>
      <c r="D64" s="971"/>
      <c r="E64" s="971"/>
      <c r="F64" s="971"/>
      <c r="G64" s="971"/>
      <c r="H64" s="971"/>
      <c r="I64" s="971"/>
      <c r="J64" s="971"/>
      <c r="K64" s="971"/>
      <c r="L64" s="688"/>
      <c r="M64" s="688"/>
      <c r="N64" s="680"/>
      <c r="O64" s="678"/>
    </row>
    <row r="65" spans="1:15">
      <c r="A65" s="835"/>
      <c r="B65" s="971"/>
      <c r="C65" s="971"/>
      <c r="D65" s="971"/>
      <c r="E65" s="971"/>
      <c r="F65" s="971"/>
      <c r="G65" s="971"/>
      <c r="H65" s="971"/>
      <c r="I65" s="971"/>
      <c r="J65" s="971"/>
      <c r="K65" s="971"/>
      <c r="L65" s="688"/>
      <c r="M65" s="688"/>
      <c r="N65" s="680"/>
      <c r="O65" s="678"/>
    </row>
    <row r="66" spans="1:15">
      <c r="A66" s="835"/>
      <c r="B66" s="1127" t="s">
        <v>605</v>
      </c>
      <c r="C66" s="971"/>
      <c r="D66" s="971"/>
      <c r="E66" s="971"/>
      <c r="F66" s="971"/>
      <c r="G66" s="971"/>
      <c r="H66" s="971"/>
      <c r="I66" s="971"/>
      <c r="J66" s="971"/>
      <c r="K66" s="971"/>
      <c r="L66" s="688"/>
      <c r="M66" s="688"/>
      <c r="N66" s="680"/>
      <c r="O66" s="678"/>
    </row>
    <row r="67" spans="1:15">
      <c r="A67" s="835"/>
      <c r="B67" s="1422"/>
      <c r="C67" s="1422"/>
      <c r="D67" s="1422"/>
      <c r="E67" s="1422"/>
      <c r="F67" s="1422"/>
      <c r="G67" s="1422"/>
      <c r="H67" s="1422"/>
      <c r="I67" s="1422"/>
      <c r="J67" s="1422"/>
      <c r="K67" s="1422"/>
      <c r="L67" s="688"/>
      <c r="M67" s="688"/>
      <c r="N67" s="680"/>
      <c r="O67" s="678"/>
    </row>
    <row r="68" spans="1:15" hidden="1">
      <c r="A68" s="835"/>
      <c r="B68" s="972"/>
      <c r="C68" s="972"/>
      <c r="D68" s="1422"/>
      <c r="E68" s="1422"/>
      <c r="F68" s="1422"/>
      <c r="G68" s="1422"/>
      <c r="H68" s="1422"/>
      <c r="I68" s="1422"/>
      <c r="J68" s="1422"/>
      <c r="K68" s="1422"/>
      <c r="L68" s="688"/>
      <c r="M68" s="688"/>
      <c r="N68" s="680"/>
      <c r="O68" s="678"/>
    </row>
    <row r="69" spans="1:15" ht="15" customHeight="1">
      <c r="A69" s="835"/>
      <c r="B69" s="973" t="s">
        <v>607</v>
      </c>
      <c r="C69" s="2478" t="s">
        <v>608</v>
      </c>
      <c r="D69" s="2478"/>
      <c r="E69" s="2478"/>
      <c r="F69" s="2478"/>
      <c r="G69" s="2478"/>
      <c r="H69" s="2478"/>
      <c r="I69" s="2478"/>
      <c r="J69" s="2478"/>
      <c r="K69" s="2478"/>
      <c r="L69" s="688"/>
      <c r="M69" s="688"/>
      <c r="N69" s="680"/>
      <c r="O69" s="678"/>
    </row>
    <row r="70" spans="1:15" ht="15" customHeight="1">
      <c r="A70" s="835"/>
      <c r="B70" s="973" t="s">
        <v>609</v>
      </c>
      <c r="C70" s="2478" t="s">
        <v>612</v>
      </c>
      <c r="D70" s="2478"/>
      <c r="E70" s="2478"/>
      <c r="F70" s="2478"/>
      <c r="G70" s="2478"/>
      <c r="H70" s="2478"/>
      <c r="I70" s="2478"/>
      <c r="J70" s="2478"/>
      <c r="K70" s="2478"/>
      <c r="L70" s="688"/>
      <c r="M70" s="688"/>
      <c r="N70" s="680"/>
      <c r="O70" s="678"/>
    </row>
    <row r="71" spans="1:15" ht="15" customHeight="1">
      <c r="A71" s="835"/>
      <c r="B71" s="973" t="s">
        <v>611</v>
      </c>
      <c r="C71" s="2478" t="s">
        <v>613</v>
      </c>
      <c r="D71" s="2478"/>
      <c r="E71" s="2478"/>
      <c r="F71" s="2478"/>
      <c r="G71" s="2478"/>
      <c r="H71" s="2478"/>
      <c r="I71" s="2478"/>
      <c r="J71" s="2478"/>
      <c r="K71" s="2478"/>
      <c r="L71" s="688"/>
      <c r="M71" s="688"/>
      <c r="N71" s="680"/>
      <c r="O71" s="678"/>
    </row>
    <row r="72" spans="1:15">
      <c r="A72" s="835"/>
      <c r="B72" s="974" t="s">
        <v>610</v>
      </c>
      <c r="C72" s="2478" t="s">
        <v>942</v>
      </c>
      <c r="D72" s="2478"/>
      <c r="E72" s="2478"/>
      <c r="F72" s="2478"/>
      <c r="G72" s="2478"/>
      <c r="H72" s="2478"/>
      <c r="I72" s="2478"/>
      <c r="J72" s="2478"/>
      <c r="K72" s="2478"/>
      <c r="L72" s="688"/>
      <c r="M72" s="688"/>
      <c r="N72" s="680"/>
      <c r="O72" s="678"/>
    </row>
    <row r="73" spans="1:15">
      <c r="A73" s="835"/>
      <c r="B73" s="974" t="s">
        <v>163</v>
      </c>
      <c r="C73" s="2478" t="s">
        <v>941</v>
      </c>
      <c r="D73" s="2478"/>
      <c r="E73" s="2478"/>
      <c r="F73" s="2478"/>
      <c r="G73" s="2478"/>
      <c r="H73" s="2478"/>
      <c r="I73" s="2478"/>
      <c r="J73" s="2478"/>
      <c r="K73" s="2478"/>
      <c r="L73" s="688"/>
      <c r="M73" s="688"/>
      <c r="N73" s="680"/>
      <c r="O73" s="678"/>
    </row>
    <row r="74" spans="1:15">
      <c r="A74" s="835"/>
      <c r="B74" s="974" t="s">
        <v>164</v>
      </c>
      <c r="C74" s="2478" t="s">
        <v>944</v>
      </c>
      <c r="D74" s="2478"/>
      <c r="E74" s="2478"/>
      <c r="F74" s="2478"/>
      <c r="G74" s="2478"/>
      <c r="H74" s="2478"/>
      <c r="I74" s="2478"/>
      <c r="J74" s="2478"/>
      <c r="K74" s="2478"/>
      <c r="L74" s="688"/>
      <c r="M74" s="688"/>
      <c r="N74" s="680"/>
      <c r="O74" s="678"/>
    </row>
    <row r="75" spans="1:15" ht="9.9499999999999993" customHeight="1">
      <c r="A75" s="835"/>
      <c r="B75" s="1422"/>
      <c r="C75" s="1422"/>
      <c r="D75" s="1422"/>
      <c r="E75" s="1422"/>
      <c r="F75" s="1422"/>
      <c r="G75" s="1422"/>
      <c r="H75" s="1422"/>
      <c r="I75" s="1422"/>
      <c r="J75" s="1422"/>
      <c r="K75" s="1422"/>
      <c r="L75" s="688"/>
      <c r="M75" s="688"/>
      <c r="N75" s="680"/>
      <c r="O75" s="678"/>
    </row>
    <row r="76" spans="1:15" ht="16.5" customHeight="1">
      <c r="A76" s="835"/>
      <c r="B76" s="2487" t="s">
        <v>606</v>
      </c>
      <c r="C76" s="2487"/>
      <c r="D76" s="2487"/>
      <c r="E76" s="2487"/>
      <c r="F76" s="2487"/>
      <c r="G76" s="2487"/>
      <c r="H76" s="2487"/>
      <c r="I76" s="2487"/>
      <c r="J76" s="2487"/>
      <c r="K76" s="2487"/>
      <c r="L76" s="688"/>
      <c r="M76" s="688"/>
      <c r="N76" s="680"/>
      <c r="O76" s="678"/>
    </row>
    <row r="77" spans="1:15">
      <c r="A77" s="835"/>
      <c r="B77" s="1422"/>
      <c r="C77" s="1422"/>
      <c r="D77" s="1422"/>
      <c r="E77" s="1422"/>
      <c r="F77" s="1422"/>
      <c r="G77" s="1422"/>
      <c r="H77" s="1422"/>
      <c r="I77" s="1422"/>
      <c r="J77" s="1422"/>
      <c r="K77" s="1422"/>
      <c r="L77" s="688"/>
      <c r="M77" s="688"/>
      <c r="N77" s="680"/>
      <c r="O77" s="678"/>
    </row>
    <row r="78" spans="1:15">
      <c r="A78" s="835"/>
      <c r="B78" s="975"/>
      <c r="C78" s="688"/>
      <c r="D78" s="688"/>
      <c r="E78" s="688"/>
      <c r="F78" s="688"/>
      <c r="G78" s="688"/>
      <c r="H78" s="688"/>
      <c r="I78" s="688"/>
      <c r="J78" s="688"/>
      <c r="K78" s="688"/>
      <c r="L78" s="688"/>
      <c r="M78" s="688"/>
      <c r="N78" s="680"/>
      <c r="O78" s="678"/>
    </row>
    <row r="79" spans="1:15">
      <c r="A79" s="835"/>
      <c r="B79" s="975"/>
      <c r="C79" s="688"/>
      <c r="D79" s="688"/>
      <c r="E79" s="688"/>
      <c r="F79" s="688"/>
      <c r="G79" s="688"/>
      <c r="H79" s="688"/>
      <c r="I79" s="688"/>
      <c r="J79" s="688"/>
      <c r="K79" s="688"/>
      <c r="L79" s="688"/>
      <c r="M79" s="688"/>
      <c r="N79" s="680"/>
      <c r="O79" s="678"/>
    </row>
    <row r="80" spans="1:15">
      <c r="A80" s="835"/>
      <c r="B80" s="975"/>
      <c r="C80" s="688"/>
      <c r="D80" s="688"/>
      <c r="E80" s="688"/>
      <c r="F80" s="688"/>
      <c r="G80" s="688"/>
      <c r="H80" s="688"/>
      <c r="I80" s="688"/>
      <c r="J80" s="688"/>
      <c r="K80" s="688"/>
      <c r="L80" s="688"/>
      <c r="M80" s="688"/>
      <c r="N80" s="680"/>
      <c r="O80" s="678"/>
    </row>
    <row r="81" spans="1:19">
      <c r="A81" s="835"/>
      <c r="B81" s="975"/>
      <c r="C81" s="688"/>
      <c r="D81" s="688"/>
      <c r="E81" s="688"/>
      <c r="F81" s="688"/>
      <c r="G81" s="688"/>
      <c r="H81" s="688"/>
      <c r="I81" s="688"/>
      <c r="J81" s="688"/>
      <c r="K81" s="688"/>
      <c r="L81" s="688"/>
      <c r="M81" s="688"/>
      <c r="N81" s="680"/>
      <c r="O81" s="678"/>
    </row>
    <row r="82" spans="1:19">
      <c r="A82" s="835"/>
      <c r="B82" s="975"/>
      <c r="C82" s="688"/>
      <c r="D82" s="688"/>
      <c r="E82" s="688"/>
      <c r="F82" s="688"/>
      <c r="G82" s="688"/>
      <c r="H82" s="688"/>
      <c r="I82" s="688"/>
      <c r="J82" s="688"/>
      <c r="K82" s="688"/>
      <c r="L82" s="688"/>
      <c r="M82" s="688"/>
      <c r="N82" s="680"/>
      <c r="O82" s="678"/>
    </row>
    <row r="83" spans="1:19">
      <c r="A83" s="835"/>
      <c r="B83" s="975"/>
      <c r="C83" s="688"/>
      <c r="D83" s="688"/>
      <c r="E83" s="688"/>
      <c r="F83" s="688"/>
      <c r="G83" s="688"/>
      <c r="H83" s="688"/>
      <c r="I83" s="688"/>
      <c r="J83" s="688"/>
      <c r="K83" s="688"/>
      <c r="L83" s="688"/>
      <c r="M83" s="688"/>
      <c r="N83" s="680"/>
      <c r="O83" s="678"/>
    </row>
    <row r="84" spans="1:19">
      <c r="A84" s="835"/>
      <c r="B84" s="975"/>
      <c r="C84" s="688"/>
      <c r="D84" s="688"/>
      <c r="E84" s="688"/>
      <c r="F84" s="688"/>
      <c r="G84" s="688"/>
      <c r="H84" s="688"/>
      <c r="I84" s="688"/>
      <c r="J84" s="688"/>
      <c r="K84" s="688"/>
      <c r="L84" s="688"/>
      <c r="M84" s="688"/>
      <c r="N84" s="680"/>
      <c r="O84" s="678"/>
    </row>
    <row r="85" spans="1:19">
      <c r="A85" s="835"/>
      <c r="B85" s="975"/>
      <c r="C85" s="688"/>
      <c r="D85" s="688"/>
      <c r="E85" s="688"/>
      <c r="F85" s="688"/>
      <c r="G85" s="688"/>
      <c r="H85" s="688"/>
      <c r="I85" s="688"/>
      <c r="J85" s="688"/>
      <c r="K85" s="688"/>
      <c r="L85" s="688"/>
      <c r="M85" s="688"/>
      <c r="N85" s="680"/>
      <c r="O85" s="678"/>
    </row>
    <row r="86" spans="1:19">
      <c r="A86" s="835"/>
      <c r="B86" s="975"/>
      <c r="C86" s="688"/>
      <c r="D86" s="688"/>
      <c r="E86" s="688"/>
      <c r="F86" s="688"/>
      <c r="G86" s="688"/>
      <c r="H86" s="688"/>
      <c r="I86" s="688"/>
      <c r="J86" s="688"/>
      <c r="K86" s="688"/>
      <c r="L86" s="688"/>
      <c r="M86" s="688"/>
      <c r="N86" s="680"/>
      <c r="O86" s="678"/>
    </row>
    <row r="87" spans="1:19">
      <c r="A87" s="835"/>
      <c r="B87" s="975"/>
      <c r="C87" s="688"/>
      <c r="D87" s="688"/>
      <c r="E87" s="688"/>
      <c r="F87" s="688"/>
      <c r="G87" s="688"/>
      <c r="H87" s="688"/>
      <c r="I87" s="688"/>
      <c r="J87" s="688"/>
      <c r="K87" s="688"/>
      <c r="L87" s="688"/>
      <c r="M87" s="688"/>
      <c r="N87" s="680"/>
      <c r="O87" s="678"/>
    </row>
    <row r="88" spans="1:19">
      <c r="A88" s="835"/>
      <c r="B88" s="975"/>
      <c r="C88" s="688"/>
      <c r="D88" s="688"/>
      <c r="E88" s="688"/>
      <c r="F88" s="688"/>
      <c r="G88" s="688"/>
      <c r="H88" s="688"/>
      <c r="I88" s="688"/>
      <c r="J88" s="688"/>
      <c r="K88" s="688"/>
      <c r="L88" s="688"/>
      <c r="M88" s="688"/>
      <c r="N88" s="680"/>
      <c r="O88" s="678"/>
    </row>
    <row r="89" spans="1:19">
      <c r="A89" s="835"/>
      <c r="B89" s="975"/>
      <c r="C89" s="688"/>
      <c r="D89" s="688"/>
      <c r="E89" s="688"/>
      <c r="F89" s="688"/>
      <c r="G89" s="688"/>
      <c r="H89" s="688"/>
      <c r="I89" s="688"/>
      <c r="J89" s="688"/>
      <c r="K89" s="688"/>
      <c r="L89" s="688"/>
      <c r="M89" s="688"/>
      <c r="N89" s="680"/>
      <c r="O89" s="678"/>
    </row>
    <row r="90" spans="1:19">
      <c r="A90" s="835"/>
      <c r="B90" s="975"/>
      <c r="C90" s="688"/>
      <c r="D90" s="688"/>
      <c r="E90" s="688"/>
      <c r="F90" s="688"/>
      <c r="G90" s="688"/>
      <c r="H90" s="688"/>
      <c r="I90" s="688"/>
      <c r="J90" s="688"/>
      <c r="K90" s="688"/>
      <c r="L90" s="688"/>
      <c r="M90" s="688"/>
      <c r="N90" s="680"/>
      <c r="O90" s="678"/>
    </row>
    <row r="91" spans="1:19">
      <c r="A91" s="835"/>
      <c r="B91" s="975"/>
      <c r="C91" s="688"/>
      <c r="D91" s="688"/>
      <c r="E91" s="688"/>
      <c r="F91" s="688"/>
      <c r="G91" s="688"/>
      <c r="H91" s="688"/>
      <c r="I91" s="688"/>
      <c r="J91" s="688"/>
      <c r="K91" s="688"/>
      <c r="L91" s="688"/>
      <c r="M91" s="688"/>
      <c r="N91" s="680"/>
      <c r="O91" s="678"/>
    </row>
    <row r="92" spans="1:19" ht="9.9499999999999993" customHeight="1">
      <c r="A92" s="835"/>
      <c r="B92" s="976"/>
      <c r="C92" s="593"/>
      <c r="D92" s="593"/>
      <c r="E92" s="593"/>
      <c r="F92" s="593"/>
      <c r="G92" s="593"/>
      <c r="H92" s="593"/>
      <c r="I92" s="593"/>
      <c r="J92" s="593"/>
      <c r="K92" s="593"/>
      <c r="L92" s="593"/>
      <c r="M92" s="593"/>
      <c r="N92" s="680"/>
      <c r="O92" s="678"/>
      <c r="R92" s="481"/>
    </row>
    <row r="93" spans="1:19" ht="5.0999999999999996" customHeight="1">
      <c r="A93" s="462"/>
      <c r="B93" s="463"/>
      <c r="C93" s="680"/>
      <c r="D93" s="869"/>
      <c r="E93" s="680"/>
      <c r="F93" s="680"/>
      <c r="G93" s="680"/>
      <c r="H93" s="680"/>
      <c r="I93" s="680"/>
      <c r="J93" s="680"/>
      <c r="K93" s="680"/>
      <c r="L93" s="680"/>
      <c r="M93" s="680"/>
      <c r="N93" s="680"/>
      <c r="O93" s="1437"/>
      <c r="P93" s="1437"/>
      <c r="Q93" s="1437"/>
      <c r="R93" s="1437"/>
      <c r="S93" s="1437"/>
    </row>
    <row r="94" spans="1:19">
      <c r="A94" s="677"/>
      <c r="B94" s="677"/>
      <c r="D94" s="848"/>
      <c r="E94" s="678"/>
      <c r="L94" s="142"/>
      <c r="M94" s="158" t="s">
        <v>631</v>
      </c>
      <c r="O94" s="1437"/>
      <c r="P94" s="1437"/>
      <c r="Q94" s="1437"/>
      <c r="R94" s="1437"/>
      <c r="S94" s="1437"/>
    </row>
    <row r="95" spans="1:19">
      <c r="A95" s="284"/>
      <c r="B95" s="285"/>
      <c r="D95" s="848"/>
      <c r="E95" s="678"/>
      <c r="O95" s="1437"/>
      <c r="P95" s="1437"/>
      <c r="Q95" s="1437"/>
      <c r="R95" s="1437"/>
      <c r="S95" s="1437"/>
    </row>
    <row r="96" spans="1:19" hidden="1">
      <c r="A96" s="677"/>
      <c r="B96" s="677"/>
      <c r="O96" s="1437"/>
      <c r="P96" s="1437"/>
      <c r="Q96" s="1437"/>
      <c r="R96" s="1437"/>
      <c r="S96" s="1437"/>
    </row>
    <row r="97" spans="1:20" ht="15" hidden="1" customHeight="1">
      <c r="A97" s="284"/>
      <c r="B97" s="285"/>
      <c r="O97" s="1437"/>
      <c r="P97" s="1437"/>
      <c r="Q97" s="1437"/>
      <c r="R97" s="1437"/>
      <c r="S97" s="1437"/>
    </row>
    <row r="98" spans="1:20" ht="15" hidden="1" customHeight="1">
      <c r="A98" s="697"/>
      <c r="B98" s="697"/>
      <c r="N98" s="692"/>
      <c r="O98" s="1437"/>
      <c r="P98" s="1437"/>
      <c r="Q98" s="1437"/>
      <c r="R98" s="1437"/>
      <c r="S98" s="1437"/>
    </row>
    <row r="99" spans="1:20" ht="20.100000000000001" customHeight="1">
      <c r="A99" s="1918" t="s">
        <v>158</v>
      </c>
      <c r="B99" s="1918"/>
      <c r="C99" s="1918"/>
      <c r="D99" s="1918"/>
      <c r="E99" s="1918"/>
      <c r="F99" s="1918"/>
      <c r="G99" s="1918"/>
      <c r="H99" s="1918"/>
      <c r="I99" s="1918"/>
      <c r="J99" s="1918"/>
      <c r="K99" s="1918"/>
      <c r="L99" s="1918"/>
      <c r="M99" s="1918"/>
      <c r="N99" s="1918"/>
      <c r="O99" s="870"/>
      <c r="P99" s="1437"/>
      <c r="Q99" s="1437"/>
      <c r="R99" s="1437"/>
      <c r="S99" s="1437"/>
    </row>
    <row r="100" spans="1:20" ht="5.0999999999999996" customHeight="1">
      <c r="A100" s="700"/>
      <c r="B100" s="698"/>
      <c r="C100" s="699"/>
      <c r="D100" s="582"/>
      <c r="E100" s="699"/>
      <c r="F100" s="699"/>
      <c r="G100" s="678"/>
      <c r="H100" s="678"/>
      <c r="I100" s="678"/>
      <c r="J100" s="678"/>
      <c r="K100" s="678"/>
      <c r="L100" s="678"/>
      <c r="M100" s="678"/>
      <c r="N100" s="849"/>
      <c r="O100" s="1437"/>
      <c r="P100" s="1437"/>
      <c r="Q100" s="1437"/>
      <c r="R100" s="1437"/>
      <c r="S100" s="1437"/>
    </row>
    <row r="101" spans="1:20" ht="15" customHeight="1">
      <c r="A101" s="526"/>
      <c r="B101" s="412" t="s">
        <v>651</v>
      </c>
      <c r="C101" s="595"/>
      <c r="D101" s="595"/>
      <c r="E101" s="595"/>
      <c r="F101" s="595"/>
      <c r="G101" s="595"/>
      <c r="H101" s="595"/>
      <c r="I101" s="595"/>
      <c r="J101" s="595"/>
      <c r="K101" s="595"/>
      <c r="L101" s="595"/>
      <c r="M101" s="595"/>
      <c r="N101" s="849"/>
      <c r="O101" s="1437"/>
      <c r="P101" s="1437"/>
      <c r="Q101" s="1437"/>
      <c r="R101" s="1437"/>
      <c r="S101" s="1437"/>
    </row>
    <row r="102" spans="1:20" ht="5.0999999999999996" customHeight="1">
      <c r="A102" s="702"/>
      <c r="B102" s="678"/>
      <c r="C102" s="585"/>
      <c r="D102" s="585"/>
      <c r="E102" s="585"/>
      <c r="F102" s="297"/>
      <c r="G102" s="585"/>
      <c r="H102" s="585"/>
      <c r="I102" s="585"/>
      <c r="J102" s="585"/>
      <c r="K102" s="678"/>
      <c r="L102" s="678"/>
      <c r="M102" s="678"/>
      <c r="N102" s="714"/>
      <c r="O102" s="1437"/>
      <c r="P102" s="1437"/>
      <c r="Q102" s="1437"/>
      <c r="R102" s="1437"/>
      <c r="S102" s="1437"/>
    </row>
    <row r="103" spans="1:20" ht="14.25" customHeight="1">
      <c r="A103" s="702"/>
      <c r="B103" s="771" t="s">
        <v>159</v>
      </c>
      <c r="C103" s="598"/>
      <c r="D103" s="598"/>
      <c r="E103" s="598"/>
      <c r="F103" s="742"/>
      <c r="G103" s="598"/>
      <c r="H103" s="598"/>
      <c r="I103" s="598"/>
      <c r="J103" s="598"/>
      <c r="K103" s="688"/>
      <c r="L103" s="688"/>
      <c r="M103" s="688"/>
      <c r="N103" s="714"/>
      <c r="O103" s="1437"/>
      <c r="P103" s="1437"/>
      <c r="Q103" s="1437"/>
      <c r="R103" s="1437"/>
      <c r="S103" s="1437"/>
    </row>
    <row r="104" spans="1:20" ht="14.25" customHeight="1">
      <c r="A104" s="714"/>
      <c r="B104" s="928" t="s">
        <v>449</v>
      </c>
      <c r="C104" s="1433"/>
      <c r="D104" s="1433"/>
      <c r="E104" s="1433"/>
      <c r="F104" s="1433"/>
      <c r="G104" s="1433"/>
      <c r="H104" s="1433"/>
      <c r="I104" s="1433"/>
      <c r="J104" s="1433"/>
      <c r="K104" s="1433"/>
      <c r="L104" s="1433"/>
      <c r="M104" s="1433"/>
      <c r="N104" s="714"/>
      <c r="O104" s="1437"/>
      <c r="P104" s="1437"/>
      <c r="Q104" s="1437"/>
      <c r="R104" s="1437"/>
      <c r="S104" s="1437"/>
    </row>
    <row r="105" spans="1:20" ht="5.0999999999999996" customHeight="1">
      <c r="A105" s="714"/>
      <c r="B105" s="745"/>
      <c r="C105" s="745"/>
      <c r="D105" s="745"/>
      <c r="E105" s="745"/>
      <c r="F105" s="745"/>
      <c r="G105" s="745"/>
      <c r="H105" s="745"/>
      <c r="I105" s="745"/>
      <c r="J105" s="745"/>
      <c r="K105" s="745"/>
      <c r="L105" s="745"/>
      <c r="M105" s="745"/>
      <c r="N105" s="714"/>
      <c r="O105" s="1437"/>
      <c r="P105" s="1437"/>
      <c r="Q105" s="1437"/>
      <c r="R105" s="1437"/>
      <c r="S105" s="1437"/>
      <c r="T105" s="678"/>
    </row>
    <row r="106" spans="1:20" ht="15" customHeight="1">
      <c r="A106" s="714"/>
      <c r="B106" s="2176" t="s">
        <v>690</v>
      </c>
      <c r="C106" s="2176"/>
      <c r="D106" s="2176"/>
      <c r="E106" s="2176"/>
      <c r="F106" s="2176"/>
      <c r="G106" s="2176"/>
      <c r="H106" s="2176"/>
      <c r="I106" s="2176"/>
      <c r="J106" s="2176"/>
      <c r="K106" s="2176"/>
      <c r="L106" s="2176"/>
      <c r="M106" s="2176"/>
      <c r="N106" s="702"/>
      <c r="O106" s="1437"/>
      <c r="P106" s="1437"/>
      <c r="Q106" s="1437"/>
      <c r="R106" s="1437"/>
      <c r="S106" s="1437"/>
      <c r="T106" s="678"/>
    </row>
    <row r="107" spans="1:20" ht="15.75" customHeight="1">
      <c r="A107" s="702"/>
      <c r="B107" s="2176"/>
      <c r="C107" s="2176"/>
      <c r="D107" s="2176"/>
      <c r="E107" s="2176"/>
      <c r="F107" s="2176"/>
      <c r="G107" s="2176"/>
      <c r="H107" s="2176"/>
      <c r="I107" s="2176"/>
      <c r="J107" s="2176"/>
      <c r="K107" s="2176"/>
      <c r="L107" s="2176"/>
      <c r="M107" s="2176"/>
      <c r="N107" s="702"/>
    </row>
    <row r="108" spans="1:20" ht="9.9499999999999993" customHeight="1">
      <c r="A108" s="714"/>
      <c r="B108" s="321"/>
      <c r="C108" s="321"/>
      <c r="D108" s="321"/>
      <c r="E108" s="321"/>
      <c r="F108" s="321"/>
      <c r="G108" s="321"/>
      <c r="H108" s="321"/>
      <c r="I108" s="321"/>
      <c r="J108" s="321"/>
      <c r="K108" s="321"/>
      <c r="L108" s="321"/>
      <c r="M108" s="321"/>
      <c r="N108" s="702"/>
    </row>
    <row r="109" spans="1:20">
      <c r="A109" s="714"/>
      <c r="B109" s="302" t="s">
        <v>280</v>
      </c>
      <c r="C109" s="709"/>
      <c r="D109" s="709"/>
      <c r="E109" s="709"/>
      <c r="F109" s="709"/>
      <c r="G109" s="709"/>
      <c r="H109" s="709"/>
      <c r="I109" s="709"/>
      <c r="J109" s="709"/>
      <c r="K109" s="709"/>
      <c r="L109" s="709"/>
      <c r="M109" s="709"/>
      <c r="N109" s="702"/>
    </row>
    <row r="110" spans="1:20">
      <c r="A110" s="714"/>
      <c r="B110" s="2173" t="s">
        <v>6</v>
      </c>
      <c r="C110" s="2348" t="s">
        <v>943</v>
      </c>
      <c r="D110" s="2348"/>
      <c r="E110" s="2348"/>
      <c r="F110" s="2348"/>
      <c r="G110" s="2348"/>
      <c r="H110" s="2348"/>
      <c r="I110" s="2348"/>
      <c r="J110" s="709"/>
      <c r="K110" s="709"/>
      <c r="L110" s="709"/>
      <c r="M110" s="709"/>
      <c r="N110" s="702"/>
    </row>
    <row r="111" spans="1:20">
      <c r="A111" s="714"/>
      <c r="B111" s="2177"/>
      <c r="C111" s="977">
        <v>1</v>
      </c>
      <c r="D111" s="977">
        <v>2</v>
      </c>
      <c r="E111" s="977">
        <v>3</v>
      </c>
      <c r="F111" s="977">
        <v>4</v>
      </c>
      <c r="G111" s="977">
        <v>5</v>
      </c>
      <c r="H111" s="977">
        <v>6</v>
      </c>
      <c r="I111" s="977">
        <v>7</v>
      </c>
      <c r="J111" s="709"/>
      <c r="K111" s="709"/>
      <c r="L111" s="709"/>
      <c r="M111" s="709"/>
      <c r="N111" s="702"/>
    </row>
    <row r="112" spans="1:20">
      <c r="A112" s="714"/>
      <c r="B112" s="2174"/>
      <c r="C112" s="1449" t="s">
        <v>437</v>
      </c>
      <c r="D112" s="1449" t="s">
        <v>437</v>
      </c>
      <c r="E112" s="1449" t="s">
        <v>437</v>
      </c>
      <c r="F112" s="1449" t="s">
        <v>437</v>
      </c>
      <c r="G112" s="1449" t="s">
        <v>437</v>
      </c>
      <c r="H112" s="1449" t="s">
        <v>437</v>
      </c>
      <c r="I112" s="1449" t="s">
        <v>437</v>
      </c>
      <c r="J112" s="709"/>
      <c r="K112" s="709"/>
      <c r="L112" s="709"/>
      <c r="M112" s="709"/>
      <c r="N112" s="702"/>
    </row>
    <row r="113" spans="1:14">
      <c r="A113" s="714"/>
      <c r="B113" s="721" t="str">
        <f>IF('Bendras vertinimas'!$B$20="","",'Bendras vertinimas'!$B$20)</f>
        <v>Tiekėjas 1</v>
      </c>
      <c r="C113" s="257"/>
      <c r="D113" s="257"/>
      <c r="E113" s="257"/>
      <c r="F113" s="257"/>
      <c r="G113" s="257"/>
      <c r="H113" s="257"/>
      <c r="I113" s="257"/>
      <c r="J113" s="709"/>
      <c r="K113" s="709"/>
      <c r="L113" s="709"/>
      <c r="M113" s="709"/>
      <c r="N113" s="702"/>
    </row>
    <row r="114" spans="1:14">
      <c r="A114" s="714"/>
      <c r="B114" s="721" t="str">
        <f>IF('Bendras vertinimas'!$B$21="","",'Bendras vertinimas'!$B$21)</f>
        <v>Tiekėjas 2</v>
      </c>
      <c r="C114" s="257"/>
      <c r="D114" s="257"/>
      <c r="E114" s="257"/>
      <c r="F114" s="257"/>
      <c r="G114" s="257"/>
      <c r="H114" s="257"/>
      <c r="I114" s="257"/>
      <c r="J114" s="709"/>
      <c r="K114" s="709"/>
      <c r="L114" s="709"/>
      <c r="M114" s="709"/>
      <c r="N114" s="702"/>
    </row>
    <row r="115" spans="1:14">
      <c r="A115" s="714"/>
      <c r="B115" s="721" t="str">
        <f>IF('Bendras vertinimas'!$B$22="","",'Bendras vertinimas'!$B$22)</f>
        <v>Tiekėjas 3</v>
      </c>
      <c r="C115" s="257"/>
      <c r="D115" s="257"/>
      <c r="E115" s="257"/>
      <c r="F115" s="257"/>
      <c r="G115" s="257"/>
      <c r="H115" s="257"/>
      <c r="I115" s="257"/>
      <c r="J115" s="709"/>
      <c r="K115" s="709"/>
      <c r="L115" s="709"/>
      <c r="M115" s="709"/>
      <c r="N115" s="702"/>
    </row>
    <row r="116" spans="1:14">
      <c r="A116" s="714"/>
      <c r="B116" s="721" t="str">
        <f>IF('Bendras vertinimas'!$B$23="","",'Bendras vertinimas'!$B$23)</f>
        <v>Tiekėjas 4</v>
      </c>
      <c r="C116" s="227"/>
      <c r="D116" s="227"/>
      <c r="E116" s="227"/>
      <c r="F116" s="227"/>
      <c r="G116" s="227"/>
      <c r="H116" s="227"/>
      <c r="I116" s="227"/>
      <c r="J116" s="709"/>
      <c r="K116" s="709"/>
      <c r="L116" s="709"/>
      <c r="M116" s="709"/>
      <c r="N116" s="702"/>
    </row>
    <row r="117" spans="1:14">
      <c r="A117" s="714"/>
      <c r="B117" s="721" t="str">
        <f>IF('Bendras vertinimas'!$B$24="","",'Bendras vertinimas'!$B$24)</f>
        <v>Tiekėjas 5</v>
      </c>
      <c r="C117" s="227"/>
      <c r="D117" s="227"/>
      <c r="E117" s="227"/>
      <c r="F117" s="227"/>
      <c r="G117" s="227"/>
      <c r="H117" s="227"/>
      <c r="I117" s="227"/>
      <c r="J117" s="709"/>
      <c r="K117" s="709"/>
      <c r="L117" s="709"/>
      <c r="M117" s="709"/>
      <c r="N117" s="702"/>
    </row>
    <row r="118" spans="1:14">
      <c r="A118" s="714"/>
      <c r="B118" s="721" t="str">
        <f>IF('Bendras vertinimas'!$B$25="","",'Bendras vertinimas'!$B$25)</f>
        <v>Tiekėjas 6</v>
      </c>
      <c r="C118" s="227"/>
      <c r="D118" s="227"/>
      <c r="E118" s="227"/>
      <c r="F118" s="227"/>
      <c r="G118" s="227"/>
      <c r="H118" s="227"/>
      <c r="I118" s="227"/>
      <c r="J118" s="709"/>
      <c r="K118" s="709"/>
      <c r="L118" s="709"/>
      <c r="M118" s="709"/>
      <c r="N118" s="702"/>
    </row>
    <row r="119" spans="1:14">
      <c r="A119" s="714"/>
      <c r="B119" s="721" t="str">
        <f>IF('Bendras vertinimas'!$B$26="","",'Bendras vertinimas'!$B$26)</f>
        <v>Tiekėjas 7</v>
      </c>
      <c r="C119" s="227"/>
      <c r="D119" s="227"/>
      <c r="E119" s="227"/>
      <c r="F119" s="227"/>
      <c r="G119" s="227"/>
      <c r="H119" s="227"/>
      <c r="I119" s="227"/>
      <c r="J119" s="709"/>
      <c r="K119" s="709"/>
      <c r="L119" s="709"/>
      <c r="M119" s="709"/>
      <c r="N119" s="702"/>
    </row>
    <row r="120" spans="1:14">
      <c r="A120" s="714"/>
      <c r="B120" s="721" t="str">
        <f>IF('Bendras vertinimas'!$B$27="","",'Bendras vertinimas'!$B$27)</f>
        <v>Tiekėjas 8</v>
      </c>
      <c r="C120" s="227"/>
      <c r="D120" s="227"/>
      <c r="E120" s="227"/>
      <c r="F120" s="227"/>
      <c r="G120" s="227"/>
      <c r="H120" s="227"/>
      <c r="I120" s="227"/>
      <c r="J120" s="709"/>
      <c r="K120" s="709"/>
      <c r="L120" s="709"/>
      <c r="M120" s="709"/>
      <c r="N120" s="702"/>
    </row>
    <row r="121" spans="1:14">
      <c r="A121" s="714"/>
      <c r="B121" s="721" t="str">
        <f>IF('Bendras vertinimas'!$B$28="","",'Bendras vertinimas'!$B$28)</f>
        <v>Tiekėjas 9</v>
      </c>
      <c r="C121" s="227"/>
      <c r="D121" s="227"/>
      <c r="E121" s="227"/>
      <c r="F121" s="227"/>
      <c r="G121" s="227"/>
      <c r="H121" s="227"/>
      <c r="I121" s="227"/>
      <c r="J121" s="709"/>
      <c r="K121" s="709"/>
      <c r="L121" s="709"/>
      <c r="M121" s="709"/>
      <c r="N121" s="702"/>
    </row>
    <row r="122" spans="1:14">
      <c r="A122" s="714"/>
      <c r="B122" s="721" t="str">
        <f>IF('Bendras vertinimas'!$B$29="","",'Bendras vertinimas'!$B$29)</f>
        <v>Tiekėjas 10</v>
      </c>
      <c r="C122" s="227"/>
      <c r="D122" s="227"/>
      <c r="E122" s="227"/>
      <c r="F122" s="227"/>
      <c r="G122" s="227"/>
      <c r="H122" s="227"/>
      <c r="I122" s="227"/>
      <c r="J122" s="709"/>
      <c r="K122" s="709"/>
      <c r="L122" s="709"/>
      <c r="M122" s="709"/>
      <c r="N122" s="702"/>
    </row>
    <row r="123" spans="1:14">
      <c r="A123" s="714"/>
      <c r="B123" s="721" t="str">
        <f>IF('Bendras vertinimas'!$B$30="","",'Bendras vertinimas'!$B$30)</f>
        <v>Tiekėjas 11</v>
      </c>
      <c r="C123" s="227"/>
      <c r="D123" s="227"/>
      <c r="E123" s="227"/>
      <c r="F123" s="227"/>
      <c r="G123" s="227"/>
      <c r="H123" s="227"/>
      <c r="I123" s="227"/>
      <c r="J123" s="709"/>
      <c r="K123" s="709"/>
      <c r="L123" s="709"/>
      <c r="M123" s="709"/>
      <c r="N123" s="702"/>
    </row>
    <row r="124" spans="1:14">
      <c r="A124" s="714"/>
      <c r="B124" s="721" t="str">
        <f>IF('Bendras vertinimas'!$B$31="","",'Bendras vertinimas'!$B$31)</f>
        <v>Tiekėjas 12</v>
      </c>
      <c r="C124" s="227"/>
      <c r="D124" s="227"/>
      <c r="E124" s="227"/>
      <c r="F124" s="227"/>
      <c r="G124" s="227"/>
      <c r="H124" s="227"/>
      <c r="I124" s="227"/>
      <c r="J124" s="709"/>
      <c r="K124" s="709"/>
      <c r="L124" s="709"/>
      <c r="M124" s="709"/>
      <c r="N124" s="702"/>
    </row>
    <row r="125" spans="1:14">
      <c r="A125" s="714"/>
      <c r="B125" s="721" t="str">
        <f>IF('Bendras vertinimas'!$B$32="","",'Bendras vertinimas'!$B$32)</f>
        <v>Tiekėjas 13</v>
      </c>
      <c r="C125" s="227"/>
      <c r="D125" s="227"/>
      <c r="E125" s="227"/>
      <c r="F125" s="227"/>
      <c r="G125" s="227"/>
      <c r="H125" s="227"/>
      <c r="I125" s="227"/>
      <c r="J125" s="709"/>
      <c r="K125" s="709"/>
      <c r="L125" s="709"/>
      <c r="M125" s="709"/>
      <c r="N125" s="702"/>
    </row>
    <row r="126" spans="1:14">
      <c r="A126" s="714"/>
      <c r="B126" s="721" t="str">
        <f>IF('Bendras vertinimas'!$B$33="","",'Bendras vertinimas'!$B$33)</f>
        <v>Tiekėjas 14</v>
      </c>
      <c r="C126" s="227"/>
      <c r="D126" s="227"/>
      <c r="E126" s="227"/>
      <c r="F126" s="227"/>
      <c r="G126" s="227"/>
      <c r="H126" s="227"/>
      <c r="I126" s="227"/>
      <c r="J126" s="709"/>
      <c r="K126" s="709"/>
      <c r="L126" s="709"/>
      <c r="M126" s="709"/>
      <c r="N126" s="702"/>
    </row>
    <row r="127" spans="1:14">
      <c r="A127" s="714"/>
      <c r="B127" s="721" t="str">
        <f>IF('Bendras vertinimas'!$B$34="","",'Bendras vertinimas'!$B$34)</f>
        <v>Tiekėjas 15</v>
      </c>
      <c r="C127" s="227"/>
      <c r="D127" s="227"/>
      <c r="E127" s="227"/>
      <c r="F127" s="227"/>
      <c r="G127" s="227"/>
      <c r="H127" s="227"/>
      <c r="I127" s="227"/>
      <c r="J127" s="709"/>
      <c r="K127" s="709"/>
      <c r="L127" s="709"/>
      <c r="M127" s="709"/>
      <c r="N127" s="702"/>
    </row>
    <row r="128" spans="1:14">
      <c r="A128" s="714"/>
      <c r="B128" s="721" t="str">
        <f>IF('Bendras vertinimas'!$B$35="","",'Bendras vertinimas'!$B$35)</f>
        <v>Tiekėjas 16</v>
      </c>
      <c r="C128" s="227"/>
      <c r="D128" s="227"/>
      <c r="E128" s="227"/>
      <c r="F128" s="227"/>
      <c r="G128" s="227"/>
      <c r="H128" s="227"/>
      <c r="I128" s="227"/>
      <c r="J128" s="709"/>
      <c r="K128" s="709"/>
      <c r="L128" s="709"/>
      <c r="M128" s="709"/>
      <c r="N128" s="702"/>
    </row>
    <row r="129" spans="1:1005">
      <c r="A129" s="714"/>
      <c r="B129" s="721" t="str">
        <f>IF('Bendras vertinimas'!$B$36="","",'Bendras vertinimas'!$B$36)</f>
        <v>Tiekėjas 17</v>
      </c>
      <c r="C129" s="227"/>
      <c r="D129" s="227"/>
      <c r="E129" s="227"/>
      <c r="F129" s="227"/>
      <c r="G129" s="227"/>
      <c r="H129" s="227"/>
      <c r="I129" s="227"/>
      <c r="J129" s="709"/>
      <c r="K129" s="709"/>
      <c r="L129" s="709"/>
      <c r="M129" s="709"/>
      <c r="N129" s="702"/>
    </row>
    <row r="130" spans="1:1005">
      <c r="A130" s="714"/>
      <c r="B130" s="721" t="str">
        <f>IF('Bendras vertinimas'!$B$37="","",'Bendras vertinimas'!$B$37)</f>
        <v>Tiekėjas 18</v>
      </c>
      <c r="C130" s="227"/>
      <c r="D130" s="227"/>
      <c r="E130" s="227"/>
      <c r="F130" s="227"/>
      <c r="G130" s="227"/>
      <c r="H130" s="227"/>
      <c r="I130" s="227"/>
      <c r="J130" s="709"/>
      <c r="K130" s="709"/>
      <c r="L130" s="709"/>
      <c r="M130" s="709"/>
      <c r="N130" s="702"/>
    </row>
    <row r="131" spans="1:1005">
      <c r="A131" s="714"/>
      <c r="B131" s="721" t="str">
        <f>IF('Bendras vertinimas'!$B$38="","",'Bendras vertinimas'!$B$38)</f>
        <v>Tiekėjas 19</v>
      </c>
      <c r="C131" s="227"/>
      <c r="D131" s="227"/>
      <c r="E131" s="227"/>
      <c r="F131" s="227"/>
      <c r="G131" s="227"/>
      <c r="H131" s="227"/>
      <c r="I131" s="227"/>
      <c r="J131" s="709"/>
      <c r="K131" s="709"/>
      <c r="L131" s="709"/>
      <c r="M131" s="709"/>
      <c r="N131" s="702"/>
    </row>
    <row r="132" spans="1:1005">
      <c r="A132" s="714"/>
      <c r="B132" s="721" t="str">
        <f>IF('Bendras vertinimas'!$B$39="","",'Bendras vertinimas'!$B$39)</f>
        <v>Tiekėjas 20</v>
      </c>
      <c r="C132" s="227"/>
      <c r="D132" s="227"/>
      <c r="E132" s="227"/>
      <c r="F132" s="227"/>
      <c r="G132" s="227"/>
      <c r="H132" s="227"/>
      <c r="I132" s="227"/>
      <c r="J132" s="709"/>
      <c r="K132" s="709"/>
      <c r="L132" s="709"/>
      <c r="M132" s="709"/>
      <c r="N132" s="702"/>
    </row>
    <row r="133" spans="1:1005" hidden="1">
      <c r="A133" s="714"/>
      <c r="B133" s="709"/>
      <c r="C133" s="709"/>
      <c r="D133" s="709"/>
      <c r="E133" s="709"/>
      <c r="F133" s="709"/>
      <c r="G133" s="709"/>
      <c r="H133" s="709"/>
      <c r="I133" s="709"/>
      <c r="J133" s="709"/>
      <c r="K133" s="709"/>
      <c r="L133" s="709"/>
      <c r="M133" s="709"/>
      <c r="N133" s="702"/>
    </row>
    <row r="134" spans="1:1005" ht="9.9499999999999993" customHeight="1">
      <c r="A134" s="702"/>
      <c r="B134" s="582"/>
      <c r="C134" s="699"/>
      <c r="D134" s="699"/>
      <c r="E134" s="678"/>
      <c r="F134" s="678"/>
      <c r="G134" s="678"/>
      <c r="H134" s="678"/>
      <c r="I134" s="678"/>
      <c r="J134" s="678"/>
      <c r="K134" s="678"/>
      <c r="L134" s="678"/>
      <c r="M134" s="678"/>
      <c r="N134" s="849"/>
      <c r="O134" s="1427"/>
      <c r="P134" s="1427"/>
      <c r="Q134" s="1427"/>
      <c r="R134" s="1427"/>
      <c r="S134" s="1427"/>
    </row>
    <row r="135" spans="1:1005">
      <c r="A135" s="856"/>
      <c r="B135" s="302" t="s">
        <v>451</v>
      </c>
      <c r="C135" s="678"/>
      <c r="D135" s="13"/>
      <c r="E135" s="13"/>
      <c r="F135" s="13"/>
      <c r="G135" s="13"/>
      <c r="H135" s="13"/>
      <c r="I135" s="13"/>
      <c r="J135" s="13"/>
      <c r="K135" s="13"/>
      <c r="L135" s="13"/>
      <c r="M135" s="13"/>
      <c r="N135" s="702"/>
      <c r="O135" s="1437"/>
      <c r="P135" s="2466"/>
      <c r="Q135" s="2466"/>
      <c r="R135" s="2466"/>
      <c r="S135" s="2466"/>
    </row>
    <row r="136" spans="1:1005" s="826" customFormat="1" ht="15" customHeight="1">
      <c r="A136" s="857"/>
      <c r="B136" s="2173" t="s">
        <v>6</v>
      </c>
      <c r="C136" s="2344" t="s">
        <v>452</v>
      </c>
      <c r="D136" s="2344"/>
      <c r="E136" s="2344"/>
      <c r="F136" s="2344"/>
      <c r="G136" s="2344"/>
      <c r="H136" s="2344"/>
      <c r="I136" s="2344"/>
      <c r="J136" s="13"/>
      <c r="K136" s="13"/>
      <c r="L136" s="13"/>
      <c r="M136" s="13"/>
      <c r="N136" s="702"/>
      <c r="O136" s="11"/>
      <c r="P136" s="18"/>
      <c r="Q136" s="676"/>
      <c r="R136" s="676"/>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c r="XX136" s="11"/>
      <c r="XY136" s="11"/>
      <c r="XZ136" s="11"/>
      <c r="YA136" s="11"/>
      <c r="YB136" s="11"/>
      <c r="YC136" s="11"/>
      <c r="YD136" s="11"/>
      <c r="YE136" s="11"/>
      <c r="YF136" s="11"/>
      <c r="YG136" s="11"/>
      <c r="YH136" s="11"/>
      <c r="YI136" s="11"/>
      <c r="YJ136" s="11"/>
      <c r="YK136" s="11"/>
      <c r="YL136" s="11"/>
      <c r="YM136" s="11"/>
      <c r="YN136" s="11"/>
      <c r="YO136" s="11"/>
      <c r="YP136" s="11"/>
      <c r="YQ136" s="11"/>
      <c r="YR136" s="11"/>
      <c r="YS136" s="11"/>
      <c r="YT136" s="11"/>
      <c r="YU136" s="11"/>
      <c r="YV136" s="11"/>
      <c r="YW136" s="11"/>
      <c r="YX136" s="11"/>
      <c r="YY136" s="11"/>
      <c r="YZ136" s="11"/>
      <c r="ZA136" s="11"/>
      <c r="ZB136" s="11"/>
      <c r="ZC136" s="11"/>
      <c r="ZD136" s="11"/>
      <c r="ZE136" s="11"/>
      <c r="ZF136" s="11"/>
      <c r="ZG136" s="11"/>
      <c r="ZH136" s="11"/>
      <c r="ZI136" s="11"/>
      <c r="ZJ136" s="11"/>
      <c r="ZK136" s="11"/>
      <c r="ZL136" s="11"/>
      <c r="ZM136" s="11"/>
      <c r="ZN136" s="11"/>
      <c r="ZO136" s="11"/>
      <c r="ZP136" s="11"/>
      <c r="ZQ136" s="11"/>
      <c r="ZR136" s="11"/>
      <c r="ZS136" s="11"/>
      <c r="ZT136" s="11"/>
      <c r="ZU136" s="11"/>
      <c r="ZV136" s="11"/>
      <c r="ZW136" s="11"/>
      <c r="ZX136" s="11"/>
      <c r="ZY136" s="11"/>
      <c r="ZZ136" s="11"/>
      <c r="AAA136" s="11"/>
      <c r="AAB136" s="11"/>
      <c r="AAC136" s="11"/>
      <c r="AAD136" s="11"/>
      <c r="AAE136" s="11"/>
      <c r="AAF136" s="11"/>
      <c r="AAG136" s="11"/>
      <c r="AAH136" s="11"/>
      <c r="AAI136" s="11"/>
      <c r="AAJ136" s="11"/>
      <c r="AAK136" s="11"/>
      <c r="AAL136" s="11"/>
      <c r="AAM136" s="11"/>
      <c r="AAN136" s="11"/>
      <c r="AAO136" s="11"/>
      <c r="AAP136" s="11"/>
      <c r="AAQ136" s="11"/>
      <c r="AAR136" s="11"/>
      <c r="AAS136" s="11"/>
      <c r="AAT136" s="11"/>
      <c r="AAU136" s="11"/>
      <c r="AAV136" s="11"/>
      <c r="AAW136" s="11"/>
      <c r="AAX136" s="11"/>
      <c r="AAY136" s="11"/>
      <c r="AAZ136" s="11"/>
      <c r="ABA136" s="11"/>
      <c r="ABB136" s="11"/>
      <c r="ABC136" s="11"/>
      <c r="ABD136" s="11"/>
      <c r="ABE136" s="11"/>
      <c r="ABF136" s="11"/>
      <c r="ABG136" s="11"/>
      <c r="ABH136" s="11"/>
      <c r="ABI136" s="11"/>
      <c r="ABJ136" s="11"/>
      <c r="ABK136" s="11"/>
      <c r="ABL136" s="11"/>
      <c r="ABM136" s="11"/>
      <c r="ABN136" s="11"/>
      <c r="ABO136" s="11"/>
      <c r="ABP136" s="11"/>
      <c r="ABQ136" s="11"/>
      <c r="ABR136" s="11"/>
      <c r="ABS136" s="11"/>
      <c r="ABT136" s="11"/>
      <c r="ABU136" s="11"/>
      <c r="ABV136" s="11"/>
      <c r="ABW136" s="11"/>
      <c r="ABX136" s="11"/>
      <c r="ABY136" s="11"/>
      <c r="ABZ136" s="11"/>
      <c r="ACA136" s="11"/>
      <c r="ACB136" s="11"/>
      <c r="ACC136" s="11"/>
      <c r="ACD136" s="11"/>
      <c r="ACE136" s="11"/>
      <c r="ACF136" s="11"/>
      <c r="ACG136" s="11"/>
      <c r="ACH136" s="11"/>
      <c r="ACI136" s="11"/>
      <c r="ACJ136" s="11"/>
      <c r="ACK136" s="11"/>
      <c r="ACL136" s="11"/>
      <c r="ACM136" s="11"/>
      <c r="ACN136" s="11"/>
      <c r="ACO136" s="11"/>
      <c r="ACP136" s="11"/>
      <c r="ACQ136" s="11"/>
      <c r="ACR136" s="11"/>
      <c r="ACS136" s="11"/>
      <c r="ACT136" s="11"/>
      <c r="ACU136" s="11"/>
      <c r="ACV136" s="11"/>
      <c r="ACW136" s="11"/>
      <c r="ACX136" s="11"/>
      <c r="ACY136" s="11"/>
      <c r="ACZ136" s="11"/>
      <c r="ADA136" s="11"/>
      <c r="ADB136" s="11"/>
      <c r="ADC136" s="11"/>
      <c r="ADD136" s="11"/>
      <c r="ADE136" s="11"/>
      <c r="ADF136" s="11"/>
      <c r="ADG136" s="11"/>
      <c r="ADH136" s="11"/>
      <c r="ADI136" s="11"/>
      <c r="ADJ136" s="11"/>
      <c r="ADK136" s="11"/>
      <c r="ADL136" s="11"/>
      <c r="ADM136" s="11"/>
      <c r="ADN136" s="11"/>
      <c r="ADO136" s="11"/>
      <c r="ADP136" s="11"/>
      <c r="ADQ136" s="11"/>
      <c r="ADR136" s="11"/>
      <c r="ADS136" s="11"/>
      <c r="ADT136" s="11"/>
      <c r="ADU136" s="11"/>
      <c r="ADV136" s="11"/>
      <c r="ADW136" s="11"/>
      <c r="ADX136" s="11"/>
      <c r="ADY136" s="11"/>
      <c r="ADZ136" s="11"/>
      <c r="AEA136" s="11"/>
      <c r="AEB136" s="11"/>
      <c r="AEC136" s="11"/>
      <c r="AED136" s="11"/>
      <c r="AEE136" s="11"/>
      <c r="AEF136" s="11"/>
      <c r="AEG136" s="11"/>
      <c r="AEH136" s="11"/>
      <c r="AEI136" s="11"/>
      <c r="AEJ136" s="11"/>
      <c r="AEK136" s="11"/>
      <c r="AEL136" s="11"/>
      <c r="AEM136" s="11"/>
      <c r="AEN136" s="11"/>
      <c r="AEO136" s="11"/>
      <c r="AEP136" s="11"/>
      <c r="AEQ136" s="11"/>
      <c r="AER136" s="11"/>
      <c r="AES136" s="11"/>
      <c r="AET136" s="11"/>
      <c r="AEU136" s="11"/>
      <c r="AEV136" s="11"/>
      <c r="AEW136" s="11"/>
      <c r="AEX136" s="11"/>
      <c r="AEY136" s="11"/>
      <c r="AEZ136" s="11"/>
      <c r="AFA136" s="11"/>
      <c r="AFB136" s="11"/>
      <c r="AFC136" s="11"/>
      <c r="AFD136" s="11"/>
      <c r="AFE136" s="11"/>
      <c r="AFF136" s="11"/>
      <c r="AFG136" s="11"/>
      <c r="AFH136" s="11"/>
      <c r="AFI136" s="11"/>
      <c r="AFJ136" s="11"/>
      <c r="AFK136" s="11"/>
      <c r="AFL136" s="11"/>
      <c r="AFM136" s="11"/>
      <c r="AFN136" s="11"/>
      <c r="AFO136" s="11"/>
      <c r="AFP136" s="11"/>
      <c r="AFQ136" s="11"/>
      <c r="AFR136" s="11"/>
      <c r="AFS136" s="11"/>
      <c r="AFT136" s="11"/>
      <c r="AFU136" s="11"/>
      <c r="AFV136" s="11"/>
      <c r="AFW136" s="11"/>
      <c r="AFX136" s="11"/>
      <c r="AFY136" s="11"/>
      <c r="AFZ136" s="11"/>
      <c r="AGA136" s="11"/>
      <c r="AGB136" s="11"/>
      <c r="AGC136" s="11"/>
      <c r="AGD136" s="11"/>
      <c r="AGE136" s="11"/>
      <c r="AGF136" s="11"/>
      <c r="AGG136" s="11"/>
      <c r="AGH136" s="11"/>
      <c r="AGI136" s="11"/>
      <c r="AGJ136" s="11"/>
      <c r="AGK136" s="11"/>
      <c r="AGL136" s="11"/>
      <c r="AGM136" s="11"/>
      <c r="AGN136" s="11"/>
      <c r="AGO136" s="11"/>
      <c r="AGP136" s="11"/>
      <c r="AGQ136" s="11"/>
      <c r="AGR136" s="11"/>
      <c r="AGS136" s="11"/>
      <c r="AGT136" s="11"/>
      <c r="AGU136" s="11"/>
      <c r="AGV136" s="11"/>
      <c r="AGW136" s="11"/>
      <c r="AGX136" s="11"/>
      <c r="AGY136" s="11"/>
      <c r="AGZ136" s="11"/>
      <c r="AHA136" s="11"/>
      <c r="AHB136" s="11"/>
      <c r="AHC136" s="11"/>
      <c r="AHD136" s="11"/>
      <c r="AHE136" s="11"/>
      <c r="AHF136" s="11"/>
      <c r="AHG136" s="11"/>
      <c r="AHH136" s="11"/>
      <c r="AHI136" s="11"/>
      <c r="AHJ136" s="11"/>
      <c r="AHK136" s="11"/>
      <c r="AHL136" s="11"/>
      <c r="AHM136" s="11"/>
      <c r="AHN136" s="11"/>
      <c r="AHO136" s="11"/>
      <c r="AHP136" s="11"/>
      <c r="AHQ136" s="11"/>
      <c r="AHR136" s="11"/>
      <c r="AHS136" s="11"/>
      <c r="AHT136" s="11"/>
      <c r="AHU136" s="11"/>
      <c r="AHV136" s="11"/>
      <c r="AHW136" s="11"/>
      <c r="AHX136" s="11"/>
      <c r="AHY136" s="11"/>
      <c r="AHZ136" s="11"/>
      <c r="AIA136" s="11"/>
      <c r="AIB136" s="11"/>
      <c r="AIC136" s="11"/>
      <c r="AID136" s="11"/>
      <c r="AIE136" s="11"/>
      <c r="AIF136" s="11"/>
      <c r="AIG136" s="11"/>
      <c r="AIH136" s="11"/>
      <c r="AII136" s="11"/>
      <c r="AIJ136" s="11"/>
      <c r="AIK136" s="11"/>
      <c r="AIL136" s="11"/>
      <c r="AIM136" s="11"/>
      <c r="AIN136" s="11"/>
      <c r="AIO136" s="11"/>
      <c r="AIP136" s="11"/>
      <c r="AIQ136" s="11"/>
      <c r="AIR136" s="11"/>
      <c r="AIS136" s="11"/>
      <c r="AIT136" s="11"/>
      <c r="AIU136" s="11"/>
      <c r="AIV136" s="11"/>
      <c r="AIW136" s="11"/>
      <c r="AIX136" s="11"/>
      <c r="AIY136" s="11"/>
      <c r="AIZ136" s="11"/>
      <c r="AJA136" s="11"/>
      <c r="AJB136" s="11"/>
      <c r="AJC136" s="11"/>
      <c r="AJD136" s="11"/>
      <c r="AJE136" s="11"/>
      <c r="AJF136" s="11"/>
      <c r="AJG136" s="11"/>
      <c r="AJH136" s="11"/>
      <c r="AJI136" s="11"/>
      <c r="AJJ136" s="11"/>
      <c r="AJK136" s="11"/>
      <c r="AJL136" s="11"/>
      <c r="AJM136" s="11"/>
      <c r="AJN136" s="11"/>
      <c r="AJO136" s="11"/>
      <c r="AJP136" s="11"/>
      <c r="AJQ136" s="11"/>
      <c r="AJR136" s="11"/>
      <c r="AJS136" s="11"/>
      <c r="AJT136" s="11"/>
      <c r="AJU136" s="11"/>
      <c r="AJV136" s="11"/>
      <c r="AJW136" s="11"/>
      <c r="AJX136" s="11"/>
      <c r="AJY136" s="11"/>
      <c r="AJZ136" s="11"/>
      <c r="AKA136" s="11"/>
      <c r="AKB136" s="11"/>
      <c r="AKC136" s="11"/>
      <c r="AKD136" s="11"/>
      <c r="AKE136" s="11"/>
      <c r="AKF136" s="11"/>
      <c r="AKG136" s="11"/>
      <c r="AKH136" s="11"/>
      <c r="AKI136" s="11"/>
      <c r="AKJ136" s="11"/>
      <c r="AKK136" s="11"/>
      <c r="AKL136" s="11"/>
      <c r="AKM136" s="11"/>
      <c r="AKN136" s="11"/>
      <c r="AKO136" s="11"/>
      <c r="AKP136" s="11"/>
      <c r="AKQ136" s="11"/>
      <c r="AKR136" s="11"/>
      <c r="AKS136" s="11"/>
      <c r="AKT136" s="11"/>
      <c r="AKU136" s="11"/>
      <c r="AKV136" s="11"/>
      <c r="AKW136" s="11"/>
      <c r="AKX136" s="11"/>
      <c r="AKY136" s="11"/>
      <c r="AKZ136" s="11"/>
      <c r="ALA136" s="11"/>
      <c r="ALB136" s="11"/>
      <c r="ALC136" s="11"/>
      <c r="ALD136" s="11"/>
      <c r="ALE136" s="11"/>
      <c r="ALF136" s="11"/>
      <c r="ALG136" s="11"/>
      <c r="ALH136" s="11"/>
      <c r="ALI136" s="11"/>
      <c r="ALJ136" s="11"/>
      <c r="ALK136" s="11"/>
      <c r="ALL136" s="11"/>
      <c r="ALM136" s="11"/>
      <c r="ALN136" s="11"/>
      <c r="ALO136" s="11"/>
      <c r="ALP136" s="11"/>
      <c r="ALQ136" s="11"/>
    </row>
    <row r="137" spans="1:1005" ht="18">
      <c r="A137" s="702"/>
      <c r="B137" s="2177"/>
      <c r="C137" s="504" t="s">
        <v>453</v>
      </c>
      <c r="D137" s="504" t="s">
        <v>336</v>
      </c>
      <c r="E137" s="504" t="s">
        <v>337</v>
      </c>
      <c r="F137" s="504" t="s">
        <v>356</v>
      </c>
      <c r="G137" s="504" t="s">
        <v>357</v>
      </c>
      <c r="H137" s="504" t="s">
        <v>386</v>
      </c>
      <c r="I137" s="504" t="s">
        <v>454</v>
      </c>
      <c r="J137" s="13"/>
      <c r="K137" s="13"/>
      <c r="L137" s="13"/>
      <c r="M137" s="13"/>
      <c r="N137" s="702"/>
    </row>
    <row r="138" spans="1:1005">
      <c r="A138" s="702"/>
      <c r="B138" s="2174"/>
      <c r="C138" s="853" t="s">
        <v>145</v>
      </c>
      <c r="D138" s="853" t="s">
        <v>145</v>
      </c>
      <c r="E138" s="853" t="s">
        <v>145</v>
      </c>
      <c r="F138" s="853" t="s">
        <v>145</v>
      </c>
      <c r="G138" s="853" t="s">
        <v>145</v>
      </c>
      <c r="H138" s="853" t="s">
        <v>145</v>
      </c>
      <c r="I138" s="853" t="s">
        <v>145</v>
      </c>
      <c r="J138" s="13"/>
      <c r="K138" s="13"/>
      <c r="L138" s="13"/>
      <c r="M138" s="13"/>
      <c r="N138" s="702"/>
    </row>
    <row r="139" spans="1:1005">
      <c r="A139" s="714"/>
      <c r="B139" s="721" t="str">
        <f>IF('Bendras vertinimas'!$B$20="","",'Bendras vertinimas'!$B$20)</f>
        <v>Tiekėjas 1</v>
      </c>
      <c r="C139" s="722" t="str">
        <f t="shared" ref="C139:I148" si="3">IF(C113="","",IF(C113&gt;C$43,0,IF(AND(C113&lt;=C$43,C113&gt;C$44),ROUND(((C$43-C113)/(C$43-C$44))*($K$43-$J$43)+$J$43,1),IF(AND(C113&lt;=C$44,C113&gt;C$45),ROUND(((C$44-C113)/(C$44-C$45))*($K$44-$J$44)+$J$44,1),ROUND(((C$45-C113)/(C$45-C$46))*($K$45-$J$45)+$J$45,10)))))</f>
        <v/>
      </c>
      <c r="D139" s="722" t="str">
        <f t="shared" si="3"/>
        <v/>
      </c>
      <c r="E139" s="722" t="str">
        <f t="shared" si="3"/>
        <v/>
      </c>
      <c r="F139" s="722" t="str">
        <f t="shared" si="3"/>
        <v/>
      </c>
      <c r="G139" s="722" t="str">
        <f t="shared" si="3"/>
        <v/>
      </c>
      <c r="H139" s="722" t="str">
        <f t="shared" si="3"/>
        <v/>
      </c>
      <c r="I139" s="722" t="str">
        <f t="shared" si="3"/>
        <v/>
      </c>
      <c r="J139" s="13"/>
      <c r="K139" s="13"/>
      <c r="L139" s="13"/>
      <c r="M139" s="13"/>
      <c r="N139" s="702"/>
    </row>
    <row r="140" spans="1:1005">
      <c r="A140" s="714"/>
      <c r="B140" s="721" t="str">
        <f>IF('Bendras vertinimas'!$B$21="","",'Bendras vertinimas'!$B$21)</f>
        <v>Tiekėjas 2</v>
      </c>
      <c r="C140" s="722" t="str">
        <f t="shared" si="3"/>
        <v/>
      </c>
      <c r="D140" s="722" t="str">
        <f t="shared" si="3"/>
        <v/>
      </c>
      <c r="E140" s="722" t="str">
        <f t="shared" si="3"/>
        <v/>
      </c>
      <c r="F140" s="722" t="str">
        <f t="shared" si="3"/>
        <v/>
      </c>
      <c r="G140" s="722" t="str">
        <f t="shared" si="3"/>
        <v/>
      </c>
      <c r="H140" s="722" t="str">
        <f t="shared" si="3"/>
        <v/>
      </c>
      <c r="I140" s="722" t="str">
        <f t="shared" si="3"/>
        <v/>
      </c>
      <c r="J140" s="13"/>
      <c r="K140" s="13"/>
      <c r="L140" s="13"/>
      <c r="M140" s="13"/>
      <c r="N140" s="702"/>
    </row>
    <row r="141" spans="1:1005">
      <c r="A141" s="714"/>
      <c r="B141" s="721" t="str">
        <f>IF('Bendras vertinimas'!$B$22="","",'Bendras vertinimas'!$B$22)</f>
        <v>Tiekėjas 3</v>
      </c>
      <c r="C141" s="722" t="str">
        <f t="shared" si="3"/>
        <v/>
      </c>
      <c r="D141" s="722" t="str">
        <f t="shared" si="3"/>
        <v/>
      </c>
      <c r="E141" s="722" t="str">
        <f t="shared" si="3"/>
        <v/>
      </c>
      <c r="F141" s="722" t="str">
        <f t="shared" si="3"/>
        <v/>
      </c>
      <c r="G141" s="722" t="str">
        <f t="shared" si="3"/>
        <v/>
      </c>
      <c r="H141" s="722" t="str">
        <f t="shared" si="3"/>
        <v/>
      </c>
      <c r="I141" s="722" t="str">
        <f t="shared" si="3"/>
        <v/>
      </c>
      <c r="J141" s="13"/>
      <c r="K141" s="13"/>
      <c r="L141" s="13"/>
      <c r="M141" s="13"/>
      <c r="N141" s="702"/>
    </row>
    <row r="142" spans="1:1005">
      <c r="A142" s="714"/>
      <c r="B142" s="721" t="str">
        <f>IF('Bendras vertinimas'!$B$23="","",'Bendras vertinimas'!$B$23)</f>
        <v>Tiekėjas 4</v>
      </c>
      <c r="C142" s="722" t="str">
        <f t="shared" si="3"/>
        <v/>
      </c>
      <c r="D142" s="722" t="str">
        <f t="shared" si="3"/>
        <v/>
      </c>
      <c r="E142" s="722" t="str">
        <f t="shared" si="3"/>
        <v/>
      </c>
      <c r="F142" s="722" t="str">
        <f t="shared" si="3"/>
        <v/>
      </c>
      <c r="G142" s="722" t="str">
        <f t="shared" si="3"/>
        <v/>
      </c>
      <c r="H142" s="722" t="str">
        <f t="shared" si="3"/>
        <v/>
      </c>
      <c r="I142" s="722" t="str">
        <f t="shared" si="3"/>
        <v/>
      </c>
      <c r="J142" s="13"/>
      <c r="K142" s="13"/>
      <c r="L142" s="13"/>
      <c r="M142" s="13"/>
      <c r="N142" s="702"/>
    </row>
    <row r="143" spans="1:1005">
      <c r="A143" s="714"/>
      <c r="B143" s="721" t="str">
        <f>IF('Bendras vertinimas'!$B$24="","",'Bendras vertinimas'!$B$24)</f>
        <v>Tiekėjas 5</v>
      </c>
      <c r="C143" s="722" t="str">
        <f t="shared" si="3"/>
        <v/>
      </c>
      <c r="D143" s="722" t="str">
        <f t="shared" si="3"/>
        <v/>
      </c>
      <c r="E143" s="722" t="str">
        <f t="shared" si="3"/>
        <v/>
      </c>
      <c r="F143" s="722" t="str">
        <f t="shared" si="3"/>
        <v/>
      </c>
      <c r="G143" s="722" t="str">
        <f t="shared" si="3"/>
        <v/>
      </c>
      <c r="H143" s="722" t="str">
        <f t="shared" si="3"/>
        <v/>
      </c>
      <c r="I143" s="722" t="str">
        <f t="shared" si="3"/>
        <v/>
      </c>
      <c r="J143" s="13"/>
      <c r="K143" s="13"/>
      <c r="L143" s="13"/>
      <c r="M143" s="13"/>
      <c r="N143" s="702"/>
    </row>
    <row r="144" spans="1:1005">
      <c r="A144" s="714"/>
      <c r="B144" s="721" t="str">
        <f>IF('Bendras vertinimas'!$B$25="","",'Bendras vertinimas'!$B$25)</f>
        <v>Tiekėjas 6</v>
      </c>
      <c r="C144" s="722" t="str">
        <f t="shared" si="3"/>
        <v/>
      </c>
      <c r="D144" s="722" t="str">
        <f t="shared" si="3"/>
        <v/>
      </c>
      <c r="E144" s="722" t="str">
        <f t="shared" si="3"/>
        <v/>
      </c>
      <c r="F144" s="722" t="str">
        <f t="shared" si="3"/>
        <v/>
      </c>
      <c r="G144" s="722" t="str">
        <f t="shared" si="3"/>
        <v/>
      </c>
      <c r="H144" s="722" t="str">
        <f t="shared" si="3"/>
        <v/>
      </c>
      <c r="I144" s="722" t="str">
        <f t="shared" si="3"/>
        <v/>
      </c>
      <c r="J144" s="13"/>
      <c r="K144" s="13"/>
      <c r="L144" s="13"/>
      <c r="M144" s="13"/>
      <c r="N144" s="702"/>
    </row>
    <row r="145" spans="1:20">
      <c r="A145" s="714"/>
      <c r="B145" s="721" t="str">
        <f>IF('Bendras vertinimas'!$B$26="","",'Bendras vertinimas'!$B$26)</f>
        <v>Tiekėjas 7</v>
      </c>
      <c r="C145" s="722" t="str">
        <f t="shared" si="3"/>
        <v/>
      </c>
      <c r="D145" s="722" t="str">
        <f t="shared" si="3"/>
        <v/>
      </c>
      <c r="E145" s="722" t="str">
        <f t="shared" si="3"/>
        <v/>
      </c>
      <c r="F145" s="722" t="str">
        <f t="shared" si="3"/>
        <v/>
      </c>
      <c r="G145" s="722" t="str">
        <f t="shared" si="3"/>
        <v/>
      </c>
      <c r="H145" s="722" t="str">
        <f t="shared" si="3"/>
        <v/>
      </c>
      <c r="I145" s="722" t="str">
        <f t="shared" si="3"/>
        <v/>
      </c>
      <c r="J145" s="13"/>
      <c r="K145" s="13"/>
      <c r="L145" s="13"/>
      <c r="M145" s="13"/>
      <c r="N145" s="702"/>
    </row>
    <row r="146" spans="1:20">
      <c r="A146" s="714"/>
      <c r="B146" s="721" t="str">
        <f>IF('Bendras vertinimas'!$B$27="","",'Bendras vertinimas'!$B$27)</f>
        <v>Tiekėjas 8</v>
      </c>
      <c r="C146" s="722" t="str">
        <f t="shared" si="3"/>
        <v/>
      </c>
      <c r="D146" s="722" t="str">
        <f t="shared" si="3"/>
        <v/>
      </c>
      <c r="E146" s="722" t="str">
        <f t="shared" si="3"/>
        <v/>
      </c>
      <c r="F146" s="722" t="str">
        <f t="shared" si="3"/>
        <v/>
      </c>
      <c r="G146" s="722" t="str">
        <f t="shared" si="3"/>
        <v/>
      </c>
      <c r="H146" s="722" t="str">
        <f t="shared" si="3"/>
        <v/>
      </c>
      <c r="I146" s="722" t="str">
        <f t="shared" si="3"/>
        <v/>
      </c>
      <c r="J146" s="13"/>
      <c r="K146" s="13"/>
      <c r="L146" s="13"/>
      <c r="M146" s="13"/>
      <c r="N146" s="702"/>
    </row>
    <row r="147" spans="1:20">
      <c r="A147" s="714"/>
      <c r="B147" s="721" t="str">
        <f>IF('Bendras vertinimas'!$B$28="","",'Bendras vertinimas'!$B$28)</f>
        <v>Tiekėjas 9</v>
      </c>
      <c r="C147" s="722" t="str">
        <f t="shared" si="3"/>
        <v/>
      </c>
      <c r="D147" s="722" t="str">
        <f t="shared" si="3"/>
        <v/>
      </c>
      <c r="E147" s="722" t="str">
        <f t="shared" si="3"/>
        <v/>
      </c>
      <c r="F147" s="722" t="str">
        <f t="shared" si="3"/>
        <v/>
      </c>
      <c r="G147" s="722" t="str">
        <f t="shared" si="3"/>
        <v/>
      </c>
      <c r="H147" s="722" t="str">
        <f t="shared" si="3"/>
        <v/>
      </c>
      <c r="I147" s="722" t="str">
        <f t="shared" si="3"/>
        <v/>
      </c>
      <c r="J147" s="13"/>
      <c r="K147" s="13"/>
      <c r="L147" s="13"/>
      <c r="M147" s="13"/>
      <c r="N147" s="702"/>
    </row>
    <row r="148" spans="1:20">
      <c r="A148" s="714"/>
      <c r="B148" s="721" t="str">
        <f>IF('Bendras vertinimas'!$B$29="","",'Bendras vertinimas'!$B$29)</f>
        <v>Tiekėjas 10</v>
      </c>
      <c r="C148" s="722" t="str">
        <f t="shared" si="3"/>
        <v/>
      </c>
      <c r="D148" s="722" t="str">
        <f t="shared" si="3"/>
        <v/>
      </c>
      <c r="E148" s="722" t="str">
        <f t="shared" si="3"/>
        <v/>
      </c>
      <c r="F148" s="722" t="str">
        <f t="shared" si="3"/>
        <v/>
      </c>
      <c r="G148" s="722" t="str">
        <f t="shared" si="3"/>
        <v/>
      </c>
      <c r="H148" s="722" t="str">
        <f t="shared" si="3"/>
        <v/>
      </c>
      <c r="I148" s="722" t="str">
        <f t="shared" si="3"/>
        <v/>
      </c>
      <c r="J148" s="13"/>
      <c r="K148" s="13"/>
      <c r="L148" s="13"/>
      <c r="M148" s="13"/>
      <c r="N148" s="702"/>
    </row>
    <row r="149" spans="1:20">
      <c r="A149" s="714"/>
      <c r="B149" s="721" t="str">
        <f>IF('Bendras vertinimas'!$B$30="","",'Bendras vertinimas'!$B$30)</f>
        <v>Tiekėjas 11</v>
      </c>
      <c r="C149" s="722" t="str">
        <f t="shared" ref="C149:I158" si="4">IF(C123="","",IF(C123&gt;C$43,0,IF(AND(C123&lt;=C$43,C123&gt;C$44),ROUND(((C$43-C123)/(C$43-C$44))*($K$43-$J$43)+$J$43,1),IF(AND(C123&lt;=C$44,C123&gt;C$45),ROUND(((C$44-C123)/(C$44-C$45))*($K$44-$J$44)+$J$44,1),ROUND(((C$45-C123)/(C$45-C$46))*($K$45-$J$45)+$J$45,10)))))</f>
        <v/>
      </c>
      <c r="D149" s="722" t="str">
        <f t="shared" si="4"/>
        <v/>
      </c>
      <c r="E149" s="722" t="str">
        <f t="shared" si="4"/>
        <v/>
      </c>
      <c r="F149" s="722" t="str">
        <f t="shared" si="4"/>
        <v/>
      </c>
      <c r="G149" s="722" t="str">
        <f t="shared" si="4"/>
        <v/>
      </c>
      <c r="H149" s="722" t="str">
        <f t="shared" si="4"/>
        <v/>
      </c>
      <c r="I149" s="722" t="str">
        <f t="shared" si="4"/>
        <v/>
      </c>
      <c r="J149" s="13"/>
      <c r="K149" s="13"/>
      <c r="L149" s="13"/>
      <c r="M149" s="13"/>
      <c r="N149" s="702"/>
    </row>
    <row r="150" spans="1:20">
      <c r="A150" s="714"/>
      <c r="B150" s="721" t="str">
        <f>IF('Bendras vertinimas'!$B$31="","",'Bendras vertinimas'!$B$31)</f>
        <v>Tiekėjas 12</v>
      </c>
      <c r="C150" s="722" t="str">
        <f t="shared" si="4"/>
        <v/>
      </c>
      <c r="D150" s="722" t="str">
        <f t="shared" si="4"/>
        <v/>
      </c>
      <c r="E150" s="722" t="str">
        <f t="shared" si="4"/>
        <v/>
      </c>
      <c r="F150" s="722" t="str">
        <f t="shared" si="4"/>
        <v/>
      </c>
      <c r="G150" s="722" t="str">
        <f t="shared" si="4"/>
        <v/>
      </c>
      <c r="H150" s="722" t="str">
        <f t="shared" si="4"/>
        <v/>
      </c>
      <c r="I150" s="722" t="str">
        <f t="shared" si="4"/>
        <v/>
      </c>
      <c r="J150" s="13"/>
      <c r="K150" s="13"/>
      <c r="L150" s="13"/>
      <c r="M150" s="13"/>
      <c r="N150" s="702"/>
    </row>
    <row r="151" spans="1:20">
      <c r="A151" s="714"/>
      <c r="B151" s="721" t="str">
        <f>IF('Bendras vertinimas'!$B$32="","",'Bendras vertinimas'!$B$32)</f>
        <v>Tiekėjas 13</v>
      </c>
      <c r="C151" s="722" t="str">
        <f t="shared" si="4"/>
        <v/>
      </c>
      <c r="D151" s="722" t="str">
        <f t="shared" si="4"/>
        <v/>
      </c>
      <c r="E151" s="722" t="str">
        <f t="shared" si="4"/>
        <v/>
      </c>
      <c r="F151" s="722" t="str">
        <f t="shared" si="4"/>
        <v/>
      </c>
      <c r="G151" s="722" t="str">
        <f t="shared" si="4"/>
        <v/>
      </c>
      <c r="H151" s="722" t="str">
        <f t="shared" si="4"/>
        <v/>
      </c>
      <c r="I151" s="722" t="str">
        <f t="shared" si="4"/>
        <v/>
      </c>
      <c r="J151" s="13"/>
      <c r="K151" s="13"/>
      <c r="L151" s="13"/>
      <c r="M151" s="13"/>
      <c r="N151" s="702"/>
    </row>
    <row r="152" spans="1:20">
      <c r="A152" s="714"/>
      <c r="B152" s="721" t="str">
        <f>IF('Bendras vertinimas'!$B$33="","",'Bendras vertinimas'!$B$33)</f>
        <v>Tiekėjas 14</v>
      </c>
      <c r="C152" s="722" t="str">
        <f t="shared" si="4"/>
        <v/>
      </c>
      <c r="D152" s="722" t="str">
        <f t="shared" si="4"/>
        <v/>
      </c>
      <c r="E152" s="722" t="str">
        <f t="shared" si="4"/>
        <v/>
      </c>
      <c r="F152" s="722" t="str">
        <f t="shared" si="4"/>
        <v/>
      </c>
      <c r="G152" s="722" t="str">
        <f t="shared" si="4"/>
        <v/>
      </c>
      <c r="H152" s="722" t="str">
        <f t="shared" si="4"/>
        <v/>
      </c>
      <c r="I152" s="722" t="str">
        <f t="shared" si="4"/>
        <v/>
      </c>
      <c r="J152" s="13"/>
      <c r="K152" s="13"/>
      <c r="L152" s="13"/>
      <c r="M152" s="13"/>
      <c r="N152" s="702"/>
    </row>
    <row r="153" spans="1:20">
      <c r="A153" s="714"/>
      <c r="B153" s="721" t="str">
        <f>IF('Bendras vertinimas'!$B$34="","",'Bendras vertinimas'!$B$34)</f>
        <v>Tiekėjas 15</v>
      </c>
      <c r="C153" s="722" t="str">
        <f t="shared" si="4"/>
        <v/>
      </c>
      <c r="D153" s="722" t="str">
        <f t="shared" si="4"/>
        <v/>
      </c>
      <c r="E153" s="722" t="str">
        <f t="shared" si="4"/>
        <v/>
      </c>
      <c r="F153" s="722" t="str">
        <f t="shared" si="4"/>
        <v/>
      </c>
      <c r="G153" s="722" t="str">
        <f t="shared" si="4"/>
        <v/>
      </c>
      <c r="H153" s="722" t="str">
        <f t="shared" si="4"/>
        <v/>
      </c>
      <c r="I153" s="722" t="str">
        <f t="shared" si="4"/>
        <v/>
      </c>
      <c r="J153" s="13"/>
      <c r="K153" s="13"/>
      <c r="L153" s="13"/>
      <c r="M153" s="13"/>
      <c r="N153" s="702"/>
    </row>
    <row r="154" spans="1:20">
      <c r="A154" s="714"/>
      <c r="B154" s="721" t="str">
        <f>IF('Bendras vertinimas'!$B$35="","",'Bendras vertinimas'!$B$35)</f>
        <v>Tiekėjas 16</v>
      </c>
      <c r="C154" s="722" t="str">
        <f t="shared" si="4"/>
        <v/>
      </c>
      <c r="D154" s="722" t="str">
        <f t="shared" si="4"/>
        <v/>
      </c>
      <c r="E154" s="722" t="str">
        <f t="shared" si="4"/>
        <v/>
      </c>
      <c r="F154" s="722" t="str">
        <f t="shared" si="4"/>
        <v/>
      </c>
      <c r="G154" s="722" t="str">
        <f t="shared" si="4"/>
        <v/>
      </c>
      <c r="H154" s="722" t="str">
        <f t="shared" si="4"/>
        <v/>
      </c>
      <c r="I154" s="722" t="str">
        <f t="shared" si="4"/>
        <v/>
      </c>
      <c r="J154" s="13"/>
      <c r="K154" s="13"/>
      <c r="L154" s="13"/>
      <c r="M154" s="13"/>
      <c r="N154" s="702"/>
    </row>
    <row r="155" spans="1:20">
      <c r="A155" s="714"/>
      <c r="B155" s="721" t="str">
        <f>IF('Bendras vertinimas'!$B$36="","",'Bendras vertinimas'!$B$36)</f>
        <v>Tiekėjas 17</v>
      </c>
      <c r="C155" s="722" t="str">
        <f t="shared" si="4"/>
        <v/>
      </c>
      <c r="D155" s="722" t="str">
        <f t="shared" si="4"/>
        <v/>
      </c>
      <c r="E155" s="722" t="str">
        <f t="shared" si="4"/>
        <v/>
      </c>
      <c r="F155" s="722" t="str">
        <f t="shared" si="4"/>
        <v/>
      </c>
      <c r="G155" s="722" t="str">
        <f t="shared" si="4"/>
        <v/>
      </c>
      <c r="H155" s="722" t="str">
        <f t="shared" si="4"/>
        <v/>
      </c>
      <c r="I155" s="722" t="str">
        <f t="shared" si="4"/>
        <v/>
      </c>
      <c r="J155" s="13"/>
      <c r="K155" s="13"/>
      <c r="L155" s="13"/>
      <c r="M155" s="13"/>
      <c r="N155" s="702"/>
    </row>
    <row r="156" spans="1:20">
      <c r="A156" s="714"/>
      <c r="B156" s="721" t="str">
        <f>IF('Bendras vertinimas'!$B$37="","",'Bendras vertinimas'!$B$37)</f>
        <v>Tiekėjas 18</v>
      </c>
      <c r="C156" s="722" t="str">
        <f t="shared" si="4"/>
        <v/>
      </c>
      <c r="D156" s="722" t="str">
        <f t="shared" si="4"/>
        <v/>
      </c>
      <c r="E156" s="722" t="str">
        <f t="shared" si="4"/>
        <v/>
      </c>
      <c r="F156" s="722" t="str">
        <f t="shared" si="4"/>
        <v/>
      </c>
      <c r="G156" s="722" t="str">
        <f t="shared" si="4"/>
        <v/>
      </c>
      <c r="H156" s="722" t="str">
        <f t="shared" si="4"/>
        <v/>
      </c>
      <c r="I156" s="722" t="str">
        <f t="shared" si="4"/>
        <v/>
      </c>
      <c r="J156" s="13"/>
      <c r="K156" s="13"/>
      <c r="L156" s="13"/>
      <c r="M156" s="13"/>
      <c r="N156" s="702"/>
    </row>
    <row r="157" spans="1:20">
      <c r="A157" s="714"/>
      <c r="B157" s="721" t="str">
        <f>IF('Bendras vertinimas'!$B$38="","",'Bendras vertinimas'!$B$38)</f>
        <v>Tiekėjas 19</v>
      </c>
      <c r="C157" s="722" t="str">
        <f t="shared" si="4"/>
        <v/>
      </c>
      <c r="D157" s="722" t="str">
        <f t="shared" si="4"/>
        <v/>
      </c>
      <c r="E157" s="722" t="str">
        <f t="shared" si="4"/>
        <v/>
      </c>
      <c r="F157" s="722" t="str">
        <f t="shared" si="4"/>
        <v/>
      </c>
      <c r="G157" s="722" t="str">
        <f t="shared" si="4"/>
        <v/>
      </c>
      <c r="H157" s="722" t="str">
        <f t="shared" si="4"/>
        <v/>
      </c>
      <c r="I157" s="722" t="str">
        <f t="shared" si="4"/>
        <v/>
      </c>
      <c r="J157" s="13"/>
      <c r="K157" s="13"/>
      <c r="L157" s="13"/>
      <c r="M157" s="13"/>
      <c r="N157" s="702"/>
    </row>
    <row r="158" spans="1:20">
      <c r="A158" s="714"/>
      <c r="B158" s="721" t="str">
        <f>IF('Bendras vertinimas'!$B$39="","",'Bendras vertinimas'!$B$39)</f>
        <v>Tiekėjas 20</v>
      </c>
      <c r="C158" s="722" t="str">
        <f t="shared" si="4"/>
        <v/>
      </c>
      <c r="D158" s="722" t="str">
        <f t="shared" si="4"/>
        <v/>
      </c>
      <c r="E158" s="722" t="str">
        <f t="shared" si="4"/>
        <v/>
      </c>
      <c r="F158" s="722" t="str">
        <f t="shared" si="4"/>
        <v/>
      </c>
      <c r="G158" s="722" t="str">
        <f t="shared" si="4"/>
        <v/>
      </c>
      <c r="H158" s="722" t="str">
        <f t="shared" si="4"/>
        <v/>
      </c>
      <c r="I158" s="722" t="str">
        <f t="shared" si="4"/>
        <v/>
      </c>
      <c r="J158" s="13"/>
      <c r="K158" s="13"/>
      <c r="L158" s="13"/>
      <c r="M158" s="13"/>
      <c r="N158" s="702"/>
    </row>
    <row r="159" spans="1:20" ht="9.9499999999999993" customHeight="1">
      <c r="A159" s="256"/>
      <c r="B159" s="13"/>
      <c r="C159" s="13"/>
      <c r="D159" s="13"/>
      <c r="E159" s="13"/>
      <c r="F159" s="13"/>
      <c r="G159" s="13"/>
      <c r="H159" s="13"/>
      <c r="I159" s="13"/>
      <c r="J159" s="13"/>
      <c r="K159" s="13"/>
      <c r="L159" s="13"/>
      <c r="M159" s="13"/>
      <c r="N159" s="702"/>
    </row>
    <row r="160" spans="1:20" ht="15.75" customHeight="1">
      <c r="A160" s="530"/>
      <c r="B160" s="1431"/>
      <c r="C160" s="504" t="s">
        <v>85</v>
      </c>
      <c r="D160" s="504" t="s">
        <v>86</v>
      </c>
      <c r="E160" s="504" t="s">
        <v>355</v>
      </c>
      <c r="F160" s="504" t="s">
        <v>352</v>
      </c>
      <c r="G160" s="504" t="s">
        <v>353</v>
      </c>
      <c r="H160" s="504" t="s">
        <v>364</v>
      </c>
      <c r="I160" s="504" t="s">
        <v>455</v>
      </c>
      <c r="J160" s="719" t="s">
        <v>76</v>
      </c>
      <c r="K160" s="1431"/>
      <c r="L160" s="1431"/>
      <c r="M160" s="1431"/>
      <c r="N160" s="702"/>
      <c r="O160" s="709"/>
      <c r="P160" s="709"/>
      <c r="Q160" s="709"/>
      <c r="R160" s="709"/>
      <c r="S160" s="709"/>
      <c r="T160" s="678"/>
    </row>
    <row r="161" spans="1:20" ht="15.75" customHeight="1">
      <c r="A161" s="530"/>
      <c r="B161" s="1431"/>
      <c r="C161" s="963">
        <f>IFERROR(IF(C198=0,0,C203),"")</f>
        <v>0</v>
      </c>
      <c r="D161" s="963">
        <f t="shared" ref="D161:I161" si="5">IFERROR(IF(D198=0,0,D203),"")</f>
        <v>0</v>
      </c>
      <c r="E161" s="963">
        <f t="shared" si="5"/>
        <v>0</v>
      </c>
      <c r="F161" s="963">
        <f t="shared" si="5"/>
        <v>0</v>
      </c>
      <c r="G161" s="963">
        <f t="shared" si="5"/>
        <v>0</v>
      </c>
      <c r="H161" s="963">
        <f t="shared" si="5"/>
        <v>0</v>
      </c>
      <c r="I161" s="963">
        <f t="shared" si="5"/>
        <v>0</v>
      </c>
      <c r="J161" s="854">
        <f>'Kriterijų sąrašas'!AG35</f>
        <v>0</v>
      </c>
      <c r="K161" s="1431"/>
      <c r="L161" s="1431"/>
      <c r="M161" s="1431"/>
      <c r="N161" s="702"/>
      <c r="O161" s="709"/>
      <c r="P161" s="709"/>
      <c r="Q161" s="709"/>
      <c r="R161" s="709"/>
      <c r="S161" s="709"/>
      <c r="T161" s="678"/>
    </row>
    <row r="162" spans="1:20" ht="15.75" customHeight="1">
      <c r="A162" s="530"/>
      <c r="B162" s="1431"/>
      <c r="C162" s="1431"/>
      <c r="D162" s="1431"/>
      <c r="E162" s="1431"/>
      <c r="F162" s="1431"/>
      <c r="G162" s="709"/>
      <c r="H162" s="709"/>
      <c r="I162" s="709"/>
      <c r="J162" s="709"/>
      <c r="K162" s="709"/>
      <c r="L162" s="709"/>
      <c r="M162" s="709"/>
      <c r="N162" s="702"/>
      <c r="O162" s="709"/>
      <c r="P162" s="709"/>
      <c r="Q162" s="709"/>
      <c r="R162" s="709"/>
      <c r="S162" s="709"/>
      <c r="T162" s="678"/>
    </row>
    <row r="163" spans="1:20">
      <c r="A163" s="256"/>
      <c r="B163" s="302" t="s">
        <v>309</v>
      </c>
      <c r="C163" s="678"/>
      <c r="D163" s="13"/>
      <c r="E163" s="13"/>
      <c r="F163" s="13"/>
      <c r="G163" s="13"/>
      <c r="H163" s="13"/>
      <c r="I163" s="13"/>
      <c r="J163" s="13"/>
      <c r="K163" s="13"/>
      <c r="L163" s="13"/>
      <c r="M163" s="13"/>
      <c r="N163" s="702"/>
    </row>
    <row r="164" spans="1:20" ht="15" customHeight="1">
      <c r="A164" s="256"/>
      <c r="B164" s="2173" t="s">
        <v>6</v>
      </c>
      <c r="C164" s="2344" t="s">
        <v>896</v>
      </c>
      <c r="D164" s="2344"/>
      <c r="E164" s="2344"/>
      <c r="F164" s="2344"/>
      <c r="G164" s="2344"/>
      <c r="H164" s="2344"/>
      <c r="I164" s="2344"/>
      <c r="J164" s="2344"/>
      <c r="K164" s="13"/>
      <c r="L164" s="13"/>
      <c r="M164" s="13"/>
      <c r="N164" s="702"/>
    </row>
    <row r="165" spans="1:20" ht="15" customHeight="1">
      <c r="A165" s="256"/>
      <c r="B165" s="2177"/>
      <c r="C165" s="504" t="s">
        <v>90</v>
      </c>
      <c r="D165" s="504" t="s">
        <v>338</v>
      </c>
      <c r="E165" s="504" t="s">
        <v>339</v>
      </c>
      <c r="F165" s="504" t="s">
        <v>358</v>
      </c>
      <c r="G165" s="504" t="s">
        <v>359</v>
      </c>
      <c r="H165" s="504" t="s">
        <v>389</v>
      </c>
      <c r="I165" s="504" t="s">
        <v>456</v>
      </c>
      <c r="J165" s="718" t="s">
        <v>955</v>
      </c>
      <c r="K165" s="13"/>
      <c r="L165" s="13"/>
      <c r="M165" s="13"/>
      <c r="N165" s="702"/>
    </row>
    <row r="166" spans="1:20">
      <c r="A166" s="256"/>
      <c r="B166" s="2174"/>
      <c r="C166" s="853" t="s">
        <v>145</v>
      </c>
      <c r="D166" s="853" t="s">
        <v>145</v>
      </c>
      <c r="E166" s="853" t="s">
        <v>145</v>
      </c>
      <c r="F166" s="853" t="s">
        <v>145</v>
      </c>
      <c r="G166" s="853" t="s">
        <v>145</v>
      </c>
      <c r="H166" s="853" t="s">
        <v>145</v>
      </c>
      <c r="I166" s="853" t="s">
        <v>145</v>
      </c>
      <c r="J166" s="968" t="s">
        <v>145</v>
      </c>
      <c r="K166" s="13"/>
      <c r="L166" s="13"/>
      <c r="M166" s="13"/>
      <c r="N166" s="702"/>
    </row>
    <row r="167" spans="1:20">
      <c r="A167" s="256"/>
      <c r="B167" s="721" t="str">
        <f>IF('Bendras vertinimas'!$B$20="","",'Bendras vertinimas'!$B$20)</f>
        <v>Tiekėjas 1</v>
      </c>
      <c r="C167" s="722" t="str">
        <f>IFERROR(C139*C$161/MAX($C$139:$C$158),"")</f>
        <v/>
      </c>
      <c r="D167" s="722" t="str">
        <f t="shared" ref="D167:I167" si="6">IFERROR(D139*D$161/MAX($C$139:$C$158),"")</f>
        <v/>
      </c>
      <c r="E167" s="722" t="str">
        <f t="shared" si="6"/>
        <v/>
      </c>
      <c r="F167" s="722" t="str">
        <f t="shared" si="6"/>
        <v/>
      </c>
      <c r="G167" s="722" t="str">
        <f t="shared" si="6"/>
        <v/>
      </c>
      <c r="H167" s="722" t="str">
        <f t="shared" si="6"/>
        <v/>
      </c>
      <c r="I167" s="722" t="str">
        <f t="shared" si="6"/>
        <v/>
      </c>
      <c r="J167" s="1156" t="str">
        <f>IF($J$161=0,"",IF(SUM(C167:I167)*J$161=0,"",ROUND(SUM(C167:I167)*J$161,3)))</f>
        <v/>
      </c>
      <c r="K167" s="13"/>
      <c r="L167" s="13"/>
      <c r="M167" s="13"/>
      <c r="N167" s="702"/>
    </row>
    <row r="168" spans="1:20">
      <c r="A168" s="256"/>
      <c r="B168" s="721" t="str">
        <f>IF('Bendras vertinimas'!$B$21="","",'Bendras vertinimas'!$B$21)</f>
        <v>Tiekėjas 2</v>
      </c>
      <c r="C168" s="722" t="str">
        <f t="shared" ref="C168:I168" si="7">IFERROR(C140*C$161/MAX($C$139:$C$158),"")</f>
        <v/>
      </c>
      <c r="D168" s="722" t="str">
        <f t="shared" si="7"/>
        <v/>
      </c>
      <c r="E168" s="722" t="str">
        <f t="shared" si="7"/>
        <v/>
      </c>
      <c r="F168" s="722" t="str">
        <f t="shared" si="7"/>
        <v/>
      </c>
      <c r="G168" s="722" t="str">
        <f t="shared" si="7"/>
        <v/>
      </c>
      <c r="H168" s="722" t="str">
        <f t="shared" si="7"/>
        <v/>
      </c>
      <c r="I168" s="722" t="str">
        <f t="shared" si="7"/>
        <v/>
      </c>
      <c r="J168" s="1156" t="str">
        <f t="shared" ref="J168:J186" si="8">IF($J$161=0,"",IF(SUM(C168:I168)*J$161=0,"",ROUND(SUM(C168:I168)*J$161,3)))</f>
        <v/>
      </c>
      <c r="K168" s="13"/>
      <c r="L168" s="13"/>
      <c r="M168" s="13"/>
      <c r="N168" s="702"/>
    </row>
    <row r="169" spans="1:20">
      <c r="A169" s="256"/>
      <c r="B169" s="721" t="str">
        <f>IF('Bendras vertinimas'!$B$22="","",'Bendras vertinimas'!$B$22)</f>
        <v>Tiekėjas 3</v>
      </c>
      <c r="C169" s="722" t="str">
        <f t="shared" ref="C169:I169" si="9">IFERROR(C141*C$161/MAX($C$139:$C$158),"")</f>
        <v/>
      </c>
      <c r="D169" s="722" t="str">
        <f t="shared" si="9"/>
        <v/>
      </c>
      <c r="E169" s="722" t="str">
        <f t="shared" si="9"/>
        <v/>
      </c>
      <c r="F169" s="722" t="str">
        <f t="shared" si="9"/>
        <v/>
      </c>
      <c r="G169" s="722" t="str">
        <f t="shared" si="9"/>
        <v/>
      </c>
      <c r="H169" s="722" t="str">
        <f t="shared" si="9"/>
        <v/>
      </c>
      <c r="I169" s="722" t="str">
        <f t="shared" si="9"/>
        <v/>
      </c>
      <c r="J169" s="1156" t="str">
        <f t="shared" si="8"/>
        <v/>
      </c>
      <c r="K169" s="13"/>
      <c r="L169" s="13"/>
      <c r="M169" s="13"/>
      <c r="N169" s="702"/>
    </row>
    <row r="170" spans="1:20">
      <c r="A170" s="256"/>
      <c r="B170" s="721" t="str">
        <f>IF('Bendras vertinimas'!$B$23="","",'Bendras vertinimas'!$B$23)</f>
        <v>Tiekėjas 4</v>
      </c>
      <c r="C170" s="722" t="str">
        <f t="shared" ref="C170:I170" si="10">IFERROR(C142*C$161/MAX($C$139:$C$158),"")</f>
        <v/>
      </c>
      <c r="D170" s="722" t="str">
        <f t="shared" si="10"/>
        <v/>
      </c>
      <c r="E170" s="722" t="str">
        <f t="shared" si="10"/>
        <v/>
      </c>
      <c r="F170" s="722" t="str">
        <f t="shared" si="10"/>
        <v/>
      </c>
      <c r="G170" s="722" t="str">
        <f t="shared" si="10"/>
        <v/>
      </c>
      <c r="H170" s="722" t="str">
        <f t="shared" si="10"/>
        <v/>
      </c>
      <c r="I170" s="722" t="str">
        <f t="shared" si="10"/>
        <v/>
      </c>
      <c r="J170" s="1156" t="str">
        <f t="shared" si="8"/>
        <v/>
      </c>
      <c r="K170" s="13"/>
      <c r="L170" s="13"/>
      <c r="M170" s="13"/>
      <c r="N170" s="702"/>
    </row>
    <row r="171" spans="1:20">
      <c r="A171" s="256"/>
      <c r="B171" s="721" t="str">
        <f>IF('Bendras vertinimas'!$B$24="","",'Bendras vertinimas'!$B$24)</f>
        <v>Tiekėjas 5</v>
      </c>
      <c r="C171" s="722" t="str">
        <f t="shared" ref="C171:I171" si="11">IFERROR(C143*C$161/MAX($C$139:$C$158),"")</f>
        <v/>
      </c>
      <c r="D171" s="722" t="str">
        <f t="shared" si="11"/>
        <v/>
      </c>
      <c r="E171" s="722" t="str">
        <f t="shared" si="11"/>
        <v/>
      </c>
      <c r="F171" s="722" t="str">
        <f t="shared" si="11"/>
        <v/>
      </c>
      <c r="G171" s="722" t="str">
        <f t="shared" si="11"/>
        <v/>
      </c>
      <c r="H171" s="722" t="str">
        <f t="shared" si="11"/>
        <v/>
      </c>
      <c r="I171" s="722" t="str">
        <f t="shared" si="11"/>
        <v/>
      </c>
      <c r="J171" s="1156" t="str">
        <f t="shared" si="8"/>
        <v/>
      </c>
      <c r="K171" s="13"/>
      <c r="L171" s="13"/>
      <c r="M171" s="13"/>
      <c r="N171" s="702"/>
    </row>
    <row r="172" spans="1:20">
      <c r="A172" s="256"/>
      <c r="B172" s="721" t="str">
        <f>IF('Bendras vertinimas'!$B$25="","",'Bendras vertinimas'!$B$25)</f>
        <v>Tiekėjas 6</v>
      </c>
      <c r="C172" s="722" t="str">
        <f t="shared" ref="C172:I172" si="12">IFERROR(C144*C$161/MAX($C$139:$C$158),"")</f>
        <v/>
      </c>
      <c r="D172" s="722" t="str">
        <f t="shared" si="12"/>
        <v/>
      </c>
      <c r="E172" s="722" t="str">
        <f t="shared" si="12"/>
        <v/>
      </c>
      <c r="F172" s="722" t="str">
        <f t="shared" si="12"/>
        <v/>
      </c>
      <c r="G172" s="722" t="str">
        <f t="shared" si="12"/>
        <v/>
      </c>
      <c r="H172" s="722" t="str">
        <f t="shared" si="12"/>
        <v/>
      </c>
      <c r="I172" s="722" t="str">
        <f t="shared" si="12"/>
        <v/>
      </c>
      <c r="J172" s="1156" t="str">
        <f t="shared" si="8"/>
        <v/>
      </c>
      <c r="K172" s="13"/>
      <c r="L172" s="13"/>
      <c r="M172" s="13"/>
      <c r="N172" s="702"/>
    </row>
    <row r="173" spans="1:20">
      <c r="A173" s="256"/>
      <c r="B173" s="721" t="str">
        <f>IF('Bendras vertinimas'!$B$26="","",'Bendras vertinimas'!$B$26)</f>
        <v>Tiekėjas 7</v>
      </c>
      <c r="C173" s="722" t="str">
        <f t="shared" ref="C173:I173" si="13">IFERROR(C145*C$161/MAX($C$139:$C$158),"")</f>
        <v/>
      </c>
      <c r="D173" s="722" t="str">
        <f t="shared" si="13"/>
        <v/>
      </c>
      <c r="E173" s="722" t="str">
        <f t="shared" si="13"/>
        <v/>
      </c>
      <c r="F173" s="722" t="str">
        <f t="shared" si="13"/>
        <v/>
      </c>
      <c r="G173" s="722" t="str">
        <f t="shared" si="13"/>
        <v/>
      </c>
      <c r="H173" s="722" t="str">
        <f t="shared" si="13"/>
        <v/>
      </c>
      <c r="I173" s="722" t="str">
        <f t="shared" si="13"/>
        <v/>
      </c>
      <c r="J173" s="1156" t="str">
        <f t="shared" si="8"/>
        <v/>
      </c>
      <c r="K173" s="13"/>
      <c r="L173" s="13"/>
      <c r="M173" s="13"/>
      <c r="N173" s="702"/>
    </row>
    <row r="174" spans="1:20">
      <c r="A174" s="256"/>
      <c r="B174" s="721" t="str">
        <f>IF('Bendras vertinimas'!$B$27="","",'Bendras vertinimas'!$B$27)</f>
        <v>Tiekėjas 8</v>
      </c>
      <c r="C174" s="722" t="str">
        <f t="shared" ref="C174:I174" si="14">IFERROR(C146*C$161/MAX($C$139:$C$158),"")</f>
        <v/>
      </c>
      <c r="D174" s="722" t="str">
        <f t="shared" si="14"/>
        <v/>
      </c>
      <c r="E174" s="722" t="str">
        <f t="shared" si="14"/>
        <v/>
      </c>
      <c r="F174" s="722" t="str">
        <f t="shared" si="14"/>
        <v/>
      </c>
      <c r="G174" s="722" t="str">
        <f t="shared" si="14"/>
        <v/>
      </c>
      <c r="H174" s="722" t="str">
        <f t="shared" si="14"/>
        <v/>
      </c>
      <c r="I174" s="722" t="str">
        <f t="shared" si="14"/>
        <v/>
      </c>
      <c r="J174" s="1156" t="str">
        <f t="shared" si="8"/>
        <v/>
      </c>
      <c r="K174" s="13"/>
      <c r="L174" s="13"/>
      <c r="M174" s="13"/>
      <c r="N174" s="702"/>
    </row>
    <row r="175" spans="1:20">
      <c r="A175" s="256"/>
      <c r="B175" s="721" t="str">
        <f>IF('Bendras vertinimas'!$B$28="","",'Bendras vertinimas'!$B$28)</f>
        <v>Tiekėjas 9</v>
      </c>
      <c r="C175" s="722" t="str">
        <f t="shared" ref="C175:I175" si="15">IFERROR(C147*C$161/MAX($C$139:$C$158),"")</f>
        <v/>
      </c>
      <c r="D175" s="722" t="str">
        <f t="shared" si="15"/>
        <v/>
      </c>
      <c r="E175" s="722" t="str">
        <f t="shared" si="15"/>
        <v/>
      </c>
      <c r="F175" s="722" t="str">
        <f t="shared" si="15"/>
        <v/>
      </c>
      <c r="G175" s="722" t="str">
        <f t="shared" si="15"/>
        <v/>
      </c>
      <c r="H175" s="722" t="str">
        <f t="shared" si="15"/>
        <v/>
      </c>
      <c r="I175" s="722" t="str">
        <f t="shared" si="15"/>
        <v/>
      </c>
      <c r="J175" s="1156" t="str">
        <f t="shared" si="8"/>
        <v/>
      </c>
      <c r="K175" s="13"/>
      <c r="L175" s="13"/>
      <c r="M175" s="13"/>
      <c r="N175" s="702"/>
    </row>
    <row r="176" spans="1:20">
      <c r="A176" s="256"/>
      <c r="B176" s="721" t="str">
        <f>IF('Bendras vertinimas'!$B$29="","",'Bendras vertinimas'!$B$29)</f>
        <v>Tiekėjas 10</v>
      </c>
      <c r="C176" s="722" t="str">
        <f t="shared" ref="C176:I176" si="16">IFERROR(C148*C$161/MAX($C$139:$C$158),"")</f>
        <v/>
      </c>
      <c r="D176" s="722" t="str">
        <f t="shared" si="16"/>
        <v/>
      </c>
      <c r="E176" s="722" t="str">
        <f t="shared" si="16"/>
        <v/>
      </c>
      <c r="F176" s="722" t="str">
        <f t="shared" si="16"/>
        <v/>
      </c>
      <c r="G176" s="722" t="str">
        <f t="shared" si="16"/>
        <v/>
      </c>
      <c r="H176" s="722" t="str">
        <f t="shared" si="16"/>
        <v/>
      </c>
      <c r="I176" s="722" t="str">
        <f t="shared" si="16"/>
        <v/>
      </c>
      <c r="J176" s="1156" t="str">
        <f t="shared" si="8"/>
        <v/>
      </c>
      <c r="K176" s="13"/>
      <c r="L176" s="13"/>
      <c r="M176" s="13"/>
      <c r="N176" s="702"/>
    </row>
    <row r="177" spans="1:14">
      <c r="A177" s="256"/>
      <c r="B177" s="721" t="str">
        <f>IF('Bendras vertinimas'!$B$30="","",'Bendras vertinimas'!$B$30)</f>
        <v>Tiekėjas 11</v>
      </c>
      <c r="C177" s="722" t="str">
        <f t="shared" ref="C177:I177" si="17">IFERROR(C149*C$161/MAX($C$139:$C$158),"")</f>
        <v/>
      </c>
      <c r="D177" s="722" t="str">
        <f t="shared" si="17"/>
        <v/>
      </c>
      <c r="E177" s="722" t="str">
        <f t="shared" si="17"/>
        <v/>
      </c>
      <c r="F177" s="722" t="str">
        <f t="shared" si="17"/>
        <v/>
      </c>
      <c r="G177" s="722" t="str">
        <f t="shared" si="17"/>
        <v/>
      </c>
      <c r="H177" s="722" t="str">
        <f t="shared" si="17"/>
        <v/>
      </c>
      <c r="I177" s="722" t="str">
        <f t="shared" si="17"/>
        <v/>
      </c>
      <c r="J177" s="1156" t="str">
        <f t="shared" si="8"/>
        <v/>
      </c>
      <c r="K177" s="13"/>
      <c r="L177" s="13"/>
      <c r="M177" s="13"/>
      <c r="N177" s="702"/>
    </row>
    <row r="178" spans="1:14">
      <c r="A178" s="256"/>
      <c r="B178" s="721" t="str">
        <f>IF('Bendras vertinimas'!$B$31="","",'Bendras vertinimas'!$B$31)</f>
        <v>Tiekėjas 12</v>
      </c>
      <c r="C178" s="722" t="str">
        <f t="shared" ref="C178:I178" si="18">IFERROR(C150*C$161/MAX($C$139:$C$158),"")</f>
        <v/>
      </c>
      <c r="D178" s="722" t="str">
        <f t="shared" si="18"/>
        <v/>
      </c>
      <c r="E178" s="722" t="str">
        <f t="shared" si="18"/>
        <v/>
      </c>
      <c r="F178" s="722" t="str">
        <f t="shared" si="18"/>
        <v/>
      </c>
      <c r="G178" s="722" t="str">
        <f t="shared" si="18"/>
        <v/>
      </c>
      <c r="H178" s="722" t="str">
        <f t="shared" si="18"/>
        <v/>
      </c>
      <c r="I178" s="722" t="str">
        <f t="shared" si="18"/>
        <v/>
      </c>
      <c r="J178" s="1156" t="str">
        <f t="shared" si="8"/>
        <v/>
      </c>
      <c r="K178" s="13"/>
      <c r="L178" s="13"/>
      <c r="M178" s="13"/>
      <c r="N178" s="702"/>
    </row>
    <row r="179" spans="1:14">
      <c r="A179" s="256"/>
      <c r="B179" s="721" t="str">
        <f>IF('Bendras vertinimas'!$B$32="","",'Bendras vertinimas'!$B$32)</f>
        <v>Tiekėjas 13</v>
      </c>
      <c r="C179" s="722" t="str">
        <f t="shared" ref="C179:I179" si="19">IFERROR(C151*C$161/MAX($C$139:$C$158),"")</f>
        <v/>
      </c>
      <c r="D179" s="722" t="str">
        <f t="shared" si="19"/>
        <v/>
      </c>
      <c r="E179" s="722" t="str">
        <f t="shared" si="19"/>
        <v/>
      </c>
      <c r="F179" s="722" t="str">
        <f t="shared" si="19"/>
        <v/>
      </c>
      <c r="G179" s="722" t="str">
        <f t="shared" si="19"/>
        <v/>
      </c>
      <c r="H179" s="722" t="str">
        <f t="shared" si="19"/>
        <v/>
      </c>
      <c r="I179" s="722" t="str">
        <f t="shared" si="19"/>
        <v/>
      </c>
      <c r="J179" s="1156" t="str">
        <f t="shared" si="8"/>
        <v/>
      </c>
      <c r="K179" s="13"/>
      <c r="L179" s="13"/>
      <c r="M179" s="13"/>
      <c r="N179" s="702"/>
    </row>
    <row r="180" spans="1:14">
      <c r="A180" s="256"/>
      <c r="B180" s="721" t="str">
        <f>IF('Bendras vertinimas'!$B$33="","",'Bendras vertinimas'!$B$33)</f>
        <v>Tiekėjas 14</v>
      </c>
      <c r="C180" s="722" t="str">
        <f t="shared" ref="C180:I180" si="20">IFERROR(C152*C$161/MAX($C$139:$C$158),"")</f>
        <v/>
      </c>
      <c r="D180" s="722" t="str">
        <f t="shared" si="20"/>
        <v/>
      </c>
      <c r="E180" s="722" t="str">
        <f t="shared" si="20"/>
        <v/>
      </c>
      <c r="F180" s="722" t="str">
        <f t="shared" si="20"/>
        <v/>
      </c>
      <c r="G180" s="722" t="str">
        <f t="shared" si="20"/>
        <v/>
      </c>
      <c r="H180" s="722" t="str">
        <f t="shared" si="20"/>
        <v/>
      </c>
      <c r="I180" s="722" t="str">
        <f t="shared" si="20"/>
        <v/>
      </c>
      <c r="J180" s="1156" t="str">
        <f t="shared" si="8"/>
        <v/>
      </c>
      <c r="K180" s="13"/>
      <c r="L180" s="13"/>
      <c r="M180" s="13"/>
      <c r="N180" s="702"/>
    </row>
    <row r="181" spans="1:14">
      <c r="A181" s="256"/>
      <c r="B181" s="721" t="str">
        <f>IF('Bendras vertinimas'!$B$34="","",'Bendras vertinimas'!$B$34)</f>
        <v>Tiekėjas 15</v>
      </c>
      <c r="C181" s="722" t="str">
        <f t="shared" ref="C181:I181" si="21">IFERROR(C153*C$161/MAX($C$139:$C$158),"")</f>
        <v/>
      </c>
      <c r="D181" s="722" t="str">
        <f t="shared" si="21"/>
        <v/>
      </c>
      <c r="E181" s="722" t="str">
        <f t="shared" si="21"/>
        <v/>
      </c>
      <c r="F181" s="722" t="str">
        <f t="shared" si="21"/>
        <v/>
      </c>
      <c r="G181" s="722" t="str">
        <f t="shared" si="21"/>
        <v/>
      </c>
      <c r="H181" s="722" t="str">
        <f t="shared" si="21"/>
        <v/>
      </c>
      <c r="I181" s="722" t="str">
        <f t="shared" si="21"/>
        <v/>
      </c>
      <c r="J181" s="1156" t="str">
        <f t="shared" si="8"/>
        <v/>
      </c>
      <c r="K181" s="13"/>
      <c r="L181" s="13"/>
      <c r="M181" s="13"/>
      <c r="N181" s="702"/>
    </row>
    <row r="182" spans="1:14">
      <c r="A182" s="256"/>
      <c r="B182" s="721" t="str">
        <f>IF('Bendras vertinimas'!$B$35="","",'Bendras vertinimas'!$B$35)</f>
        <v>Tiekėjas 16</v>
      </c>
      <c r="C182" s="722" t="str">
        <f t="shared" ref="C182:I182" si="22">IFERROR(C154*C$161/MAX($C$139:$C$158),"")</f>
        <v/>
      </c>
      <c r="D182" s="722" t="str">
        <f t="shared" si="22"/>
        <v/>
      </c>
      <c r="E182" s="722" t="str">
        <f t="shared" si="22"/>
        <v/>
      </c>
      <c r="F182" s="722" t="str">
        <f t="shared" si="22"/>
        <v/>
      </c>
      <c r="G182" s="722" t="str">
        <f t="shared" si="22"/>
        <v/>
      </c>
      <c r="H182" s="722" t="str">
        <f t="shared" si="22"/>
        <v/>
      </c>
      <c r="I182" s="722" t="str">
        <f t="shared" si="22"/>
        <v/>
      </c>
      <c r="J182" s="1156" t="str">
        <f t="shared" si="8"/>
        <v/>
      </c>
      <c r="K182" s="13"/>
      <c r="L182" s="13"/>
      <c r="M182" s="13"/>
      <c r="N182" s="702"/>
    </row>
    <row r="183" spans="1:14">
      <c r="A183" s="256"/>
      <c r="B183" s="721" t="str">
        <f>IF('Bendras vertinimas'!$B$36="","",'Bendras vertinimas'!$B$36)</f>
        <v>Tiekėjas 17</v>
      </c>
      <c r="C183" s="722" t="str">
        <f t="shared" ref="C183:I183" si="23">IFERROR(C155*C$161/MAX($C$139:$C$158),"")</f>
        <v/>
      </c>
      <c r="D183" s="722" t="str">
        <f t="shared" si="23"/>
        <v/>
      </c>
      <c r="E183" s="722" t="str">
        <f t="shared" si="23"/>
        <v/>
      </c>
      <c r="F183" s="722" t="str">
        <f t="shared" si="23"/>
        <v/>
      </c>
      <c r="G183" s="722" t="str">
        <f t="shared" si="23"/>
        <v/>
      </c>
      <c r="H183" s="722" t="str">
        <f t="shared" si="23"/>
        <v/>
      </c>
      <c r="I183" s="722" t="str">
        <f t="shared" si="23"/>
        <v/>
      </c>
      <c r="J183" s="1156" t="str">
        <f t="shared" si="8"/>
        <v/>
      </c>
      <c r="K183" s="13"/>
      <c r="L183" s="13"/>
      <c r="M183" s="13"/>
      <c r="N183" s="702"/>
    </row>
    <row r="184" spans="1:14">
      <c r="A184" s="256"/>
      <c r="B184" s="721" t="str">
        <f>IF('Bendras vertinimas'!$B$37="","",'Bendras vertinimas'!$B$37)</f>
        <v>Tiekėjas 18</v>
      </c>
      <c r="C184" s="722" t="str">
        <f t="shared" ref="C184:I184" si="24">IFERROR(C156*C$161/MAX($C$139:$C$158),"")</f>
        <v/>
      </c>
      <c r="D184" s="722" t="str">
        <f t="shared" si="24"/>
        <v/>
      </c>
      <c r="E184" s="722" t="str">
        <f t="shared" si="24"/>
        <v/>
      </c>
      <c r="F184" s="722" t="str">
        <f t="shared" si="24"/>
        <v/>
      </c>
      <c r="G184" s="722" t="str">
        <f t="shared" si="24"/>
        <v/>
      </c>
      <c r="H184" s="722" t="str">
        <f t="shared" si="24"/>
        <v/>
      </c>
      <c r="I184" s="722" t="str">
        <f t="shared" si="24"/>
        <v/>
      </c>
      <c r="J184" s="1156" t="str">
        <f t="shared" si="8"/>
        <v/>
      </c>
      <c r="K184" s="13"/>
      <c r="L184" s="13"/>
      <c r="M184" s="13"/>
      <c r="N184" s="702"/>
    </row>
    <row r="185" spans="1:14">
      <c r="A185" s="256"/>
      <c r="B185" s="721" t="str">
        <f>IF('Bendras vertinimas'!$B$38="","",'Bendras vertinimas'!$B$38)</f>
        <v>Tiekėjas 19</v>
      </c>
      <c r="C185" s="722" t="str">
        <f t="shared" ref="C185:I185" si="25">IFERROR(C157*C$161/MAX($C$139:$C$158),"")</f>
        <v/>
      </c>
      <c r="D185" s="722" t="str">
        <f t="shared" si="25"/>
        <v/>
      </c>
      <c r="E185" s="722" t="str">
        <f t="shared" si="25"/>
        <v/>
      </c>
      <c r="F185" s="722" t="str">
        <f t="shared" si="25"/>
        <v/>
      </c>
      <c r="G185" s="722" t="str">
        <f t="shared" si="25"/>
        <v/>
      </c>
      <c r="H185" s="722" t="str">
        <f t="shared" si="25"/>
        <v/>
      </c>
      <c r="I185" s="722" t="str">
        <f t="shared" si="25"/>
        <v/>
      </c>
      <c r="J185" s="1156" t="str">
        <f t="shared" si="8"/>
        <v/>
      </c>
      <c r="K185" s="13"/>
      <c r="L185" s="13"/>
      <c r="M185" s="13"/>
      <c r="N185" s="702"/>
    </row>
    <row r="186" spans="1:14">
      <c r="A186" s="256"/>
      <c r="B186" s="721" t="str">
        <f>IF('Bendras vertinimas'!$B$39="","",'Bendras vertinimas'!$B$39)</f>
        <v>Tiekėjas 20</v>
      </c>
      <c r="C186" s="722" t="str">
        <f t="shared" ref="C186:I186" si="26">IFERROR(C158*C$161/MAX($C$139:$C$158),"")</f>
        <v/>
      </c>
      <c r="D186" s="722" t="str">
        <f t="shared" si="26"/>
        <v/>
      </c>
      <c r="E186" s="722" t="str">
        <f t="shared" si="26"/>
        <v/>
      </c>
      <c r="F186" s="722" t="str">
        <f t="shared" si="26"/>
        <v/>
      </c>
      <c r="G186" s="722" t="str">
        <f t="shared" si="26"/>
        <v/>
      </c>
      <c r="H186" s="722" t="str">
        <f t="shared" si="26"/>
        <v/>
      </c>
      <c r="I186" s="722" t="str">
        <f t="shared" si="26"/>
        <v/>
      </c>
      <c r="J186" s="1156" t="str">
        <f t="shared" si="8"/>
        <v/>
      </c>
      <c r="K186" s="13"/>
      <c r="L186" s="13"/>
      <c r="M186" s="13"/>
      <c r="N186" s="702"/>
    </row>
    <row r="187" spans="1:14" ht="9.9499999999999993" customHeight="1">
      <c r="A187" s="256"/>
      <c r="B187" s="13"/>
      <c r="C187" s="13"/>
      <c r="D187" s="13"/>
      <c r="E187" s="13"/>
      <c r="F187" s="13"/>
      <c r="G187" s="13"/>
      <c r="H187" s="13"/>
      <c r="I187" s="13"/>
      <c r="J187" s="13"/>
      <c r="K187" s="13"/>
      <c r="L187" s="13"/>
      <c r="M187" s="13"/>
      <c r="N187" s="702"/>
    </row>
    <row r="188" spans="1:14" ht="5.0999999999999996" customHeight="1">
      <c r="A188" s="256"/>
      <c r="B188" s="256"/>
      <c r="C188" s="256"/>
      <c r="D188" s="256"/>
      <c r="E188" s="256"/>
      <c r="F188" s="256"/>
      <c r="G188" s="256"/>
      <c r="H188" s="256"/>
      <c r="I188" s="256"/>
      <c r="J188" s="256"/>
      <c r="K188" s="256"/>
      <c r="L188" s="256"/>
      <c r="M188" s="256"/>
      <c r="N188" s="702"/>
    </row>
    <row r="189" spans="1:14">
      <c r="A189" s="13"/>
      <c r="B189" s="13"/>
      <c r="C189" s="13"/>
      <c r="D189" s="13"/>
      <c r="E189" s="13"/>
      <c r="F189" s="13"/>
      <c r="G189" s="13"/>
      <c r="H189" s="13"/>
      <c r="I189" s="13"/>
      <c r="J189" s="13"/>
      <c r="K189" s="13"/>
      <c r="L189" s="142"/>
      <c r="M189" s="158" t="s">
        <v>631</v>
      </c>
      <c r="N189" s="678"/>
    </row>
    <row r="190" spans="1:14">
      <c r="A190" s="13"/>
      <c r="B190" s="13"/>
      <c r="C190" s="13"/>
      <c r="D190" s="13"/>
      <c r="E190" s="13"/>
      <c r="F190" s="13"/>
      <c r="G190" s="13"/>
      <c r="H190" s="13"/>
      <c r="I190" s="13"/>
      <c r="J190" s="13"/>
      <c r="K190" s="13"/>
      <c r="L190" s="13"/>
      <c r="M190" s="13"/>
      <c r="N190" s="678"/>
    </row>
    <row r="191" spans="1:14">
      <c r="A191" s="13"/>
      <c r="B191" s="13"/>
      <c r="C191" s="13"/>
      <c r="D191" s="13"/>
      <c r="E191" s="13"/>
      <c r="F191" s="13"/>
      <c r="G191" s="13"/>
      <c r="H191" s="13"/>
      <c r="I191" s="13"/>
      <c r="J191" s="13"/>
      <c r="K191" s="13"/>
      <c r="L191" s="13"/>
      <c r="M191" s="13"/>
      <c r="N191" s="678"/>
    </row>
    <row r="192" spans="1:14">
      <c r="A192" s="678"/>
      <c r="B192" s="678"/>
      <c r="C192" s="678"/>
      <c r="D192" s="678"/>
      <c r="E192" s="678"/>
      <c r="F192" s="678"/>
      <c r="G192" s="678"/>
      <c r="H192" s="678"/>
      <c r="I192" s="678"/>
      <c r="J192" s="678"/>
      <c r="K192" s="678"/>
      <c r="L192" s="678"/>
      <c r="M192" s="678"/>
    </row>
    <row r="193" spans="1:13">
      <c r="A193" s="678"/>
      <c r="B193" s="678"/>
      <c r="C193" s="678"/>
      <c r="D193" s="678"/>
      <c r="E193" s="678"/>
      <c r="F193" s="678"/>
      <c r="G193" s="678"/>
      <c r="H193" s="678"/>
      <c r="I193" s="678"/>
      <c r="J193" s="678"/>
      <c r="K193" s="678"/>
      <c r="L193" s="678"/>
      <c r="M193" s="678"/>
    </row>
    <row r="194" spans="1:13">
      <c r="A194" s="678"/>
      <c r="B194" s="678"/>
      <c r="C194" s="678"/>
      <c r="D194" s="678"/>
      <c r="E194" s="678"/>
      <c r="F194" s="678"/>
      <c r="G194" s="678"/>
      <c r="H194" s="678"/>
      <c r="I194" s="678"/>
      <c r="J194" s="678"/>
      <c r="K194" s="678"/>
      <c r="L194" s="678"/>
      <c r="M194" s="678"/>
    </row>
    <row r="196" spans="1:13" hidden="1">
      <c r="C196" s="224" t="b">
        <v>0</v>
      </c>
      <c r="D196" s="224" t="b">
        <v>0</v>
      </c>
      <c r="E196" s="224" t="b">
        <v>0</v>
      </c>
      <c r="F196" s="224" t="b">
        <v>0</v>
      </c>
      <c r="G196" s="224" t="b">
        <v>0</v>
      </c>
      <c r="H196" s="224" t="b">
        <v>0</v>
      </c>
      <c r="I196" s="224" t="b">
        <v>0</v>
      </c>
    </row>
    <row r="197" spans="1:13" hidden="1">
      <c r="C197" s="859">
        <f>IF(C196=FALSE,1,0)</f>
        <v>1</v>
      </c>
      <c r="D197" s="859">
        <f t="shared" ref="D197:I197" si="27">IF(D196=FALSE,1,0)</f>
        <v>1</v>
      </c>
      <c r="E197" s="859">
        <f t="shared" si="27"/>
        <v>1</v>
      </c>
      <c r="F197" s="859">
        <f t="shared" si="27"/>
        <v>1</v>
      </c>
      <c r="G197" s="859">
        <f t="shared" si="27"/>
        <v>1</v>
      </c>
      <c r="H197" s="859">
        <f t="shared" si="27"/>
        <v>1</v>
      </c>
      <c r="I197" s="859">
        <f t="shared" si="27"/>
        <v>1</v>
      </c>
    </row>
    <row r="198" spans="1:13" hidden="1">
      <c r="C198" s="859">
        <f t="shared" ref="C198:I198" si="28">IF(C197=0,C33,0)</f>
        <v>0</v>
      </c>
      <c r="D198" s="859">
        <f t="shared" si="28"/>
        <v>0</v>
      </c>
      <c r="E198" s="859">
        <f t="shared" si="28"/>
        <v>0</v>
      </c>
      <c r="F198" s="859">
        <f t="shared" si="28"/>
        <v>0</v>
      </c>
      <c r="G198" s="859">
        <f t="shared" si="28"/>
        <v>0</v>
      </c>
      <c r="H198" s="859">
        <f t="shared" si="28"/>
        <v>0</v>
      </c>
      <c r="I198" s="859">
        <f t="shared" si="28"/>
        <v>0</v>
      </c>
      <c r="J198" s="978" t="s">
        <v>123</v>
      </c>
    </row>
    <row r="199" spans="1:13" hidden="1">
      <c r="C199" s="859">
        <f>IF(C198=0,0,MAX($B199:B199)+1)</f>
        <v>0</v>
      </c>
      <c r="D199" s="859">
        <f>IF(D198=0,0,MAX($B199:C199)+1)</f>
        <v>0</v>
      </c>
      <c r="E199" s="859">
        <f>IF(E198=0,0,MAX($B199:D199)+1)</f>
        <v>0</v>
      </c>
      <c r="F199" s="859">
        <f>IF(F198=0,0,MAX($B199:E199)+1)</f>
        <v>0</v>
      </c>
      <c r="G199" s="859">
        <f>IF(G198=0,0,MAX($B199:F199)+1)</f>
        <v>0</v>
      </c>
      <c r="H199" s="859">
        <f>IF(H198=0,0,MAX($B199:G199)+1)</f>
        <v>0</v>
      </c>
      <c r="I199" s="859">
        <f>IF(I198=0,0,MAX($B199:H199)+1)</f>
        <v>0</v>
      </c>
      <c r="J199" s="860" t="s">
        <v>394</v>
      </c>
      <c r="K199" s="860"/>
    </row>
    <row r="200" spans="1:13" hidden="1">
      <c r="C200" s="859">
        <f>IFERROR(IF(C198=0,0,C198/SUM($C$198:$I$198)),"")</f>
        <v>0</v>
      </c>
      <c r="D200" s="859">
        <f t="shared" ref="D200:I200" si="29">IFERROR(IF(D198=0,0,D198/SUM($C$198:$I$198)),"")</f>
        <v>0</v>
      </c>
      <c r="E200" s="859">
        <f t="shared" si="29"/>
        <v>0</v>
      </c>
      <c r="F200" s="859">
        <f t="shared" si="29"/>
        <v>0</v>
      </c>
      <c r="G200" s="859">
        <f t="shared" si="29"/>
        <v>0</v>
      </c>
      <c r="H200" s="859">
        <f t="shared" si="29"/>
        <v>0</v>
      </c>
      <c r="I200" s="859">
        <f t="shared" si="29"/>
        <v>0</v>
      </c>
      <c r="J200" s="860" t="s">
        <v>395</v>
      </c>
      <c r="K200" s="860"/>
    </row>
    <row r="201" spans="1:13" hidden="1">
      <c r="C201" s="859">
        <f>ROUND(C200,$K201)</f>
        <v>0</v>
      </c>
      <c r="D201" s="859">
        <f t="shared" ref="D201:I201" si="30">ROUND(D200,$K201)</f>
        <v>0</v>
      </c>
      <c r="E201" s="859">
        <f t="shared" si="30"/>
        <v>0</v>
      </c>
      <c r="F201" s="859">
        <f t="shared" si="30"/>
        <v>0</v>
      </c>
      <c r="G201" s="859">
        <f t="shared" si="30"/>
        <v>0</v>
      </c>
      <c r="H201" s="859">
        <f t="shared" si="30"/>
        <v>0</v>
      </c>
      <c r="I201" s="859">
        <f t="shared" si="30"/>
        <v>0</v>
      </c>
      <c r="J201" s="860" t="s">
        <v>396</v>
      </c>
      <c r="K201" s="860">
        <v>3</v>
      </c>
    </row>
    <row r="202" spans="1:13" hidden="1">
      <c r="C202" s="859">
        <f>IF(C199=MAX($C199:$I199),0,1)</f>
        <v>0</v>
      </c>
      <c r="D202" s="859">
        <f t="shared" ref="D202:I202" si="31">IF(D199=MAX($C199:$I199),0,1)</f>
        <v>0</v>
      </c>
      <c r="E202" s="859">
        <f t="shared" si="31"/>
        <v>0</v>
      </c>
      <c r="F202" s="859">
        <f t="shared" si="31"/>
        <v>0</v>
      </c>
      <c r="G202" s="859">
        <f t="shared" si="31"/>
        <v>0</v>
      </c>
      <c r="H202" s="859">
        <f t="shared" si="31"/>
        <v>0</v>
      </c>
      <c r="I202" s="859">
        <f t="shared" si="31"/>
        <v>0</v>
      </c>
      <c r="J202" s="860"/>
      <c r="K202" s="860"/>
    </row>
    <row r="203" spans="1:13" hidden="1">
      <c r="C203" s="859">
        <f>IF(C202=0,1-SUMIFS($C$201:$I$201,$C$202:$I$202,1),C201)</f>
        <v>1</v>
      </c>
      <c r="D203" s="859">
        <f t="shared" ref="D203:I203" si="32">IF(D202=0,1-SUMIFS($C$201:$I$201,$C$202:$I$202,1),D201)</f>
        <v>1</v>
      </c>
      <c r="E203" s="859">
        <f t="shared" si="32"/>
        <v>1</v>
      </c>
      <c r="F203" s="859">
        <f t="shared" si="32"/>
        <v>1</v>
      </c>
      <c r="G203" s="859">
        <f t="shared" si="32"/>
        <v>1</v>
      </c>
      <c r="H203" s="859">
        <f t="shared" si="32"/>
        <v>1</v>
      </c>
      <c r="I203" s="859">
        <f t="shared" si="32"/>
        <v>1</v>
      </c>
      <c r="J203" s="860" t="s">
        <v>397</v>
      </c>
      <c r="K203" s="860">
        <f>SUM(C203:I203)</f>
        <v>7</v>
      </c>
    </row>
  </sheetData>
  <sheetProtection algorithmName="SHA-512" hashValue="2zGtJS4gRI/ETJJYAP+9mC/lwuCdQw5dTDC+uTTDA4MUniwFqEIrjc7Hvg2VFfUXhGngUOAbpC8NwlbhF34+9A==" saltValue="WqApDArCOl5+Z2Y7OvDoTg==" spinCount="100000" sheet="1" formatCells="0" formatColumns="0"/>
  <customSheetViews>
    <customSheetView guid="{AE7FCA23-A141-42BB-B68F-DD99A7DC8BEA}" showGridLines="0" hiddenRows="1" hiddenColumns="1" topLeftCell="A81">
      <selection activeCell="C18" sqref="C18:L18"/>
      <pageMargins left="0.7" right="0.7" top="0.75" bottom="0.75" header="0.3" footer="0.3"/>
      <pageSetup paperSize="9" orientation="portrait" r:id="rId1"/>
    </customSheetView>
    <customSheetView guid="{A2242E59-B958-429D-B3CE-85E415A7ABA5}" showGridLines="0" hiddenRows="1" hiddenColumns="1" topLeftCell="A78">
      <selection activeCell="J19" sqref="J19"/>
      <pageMargins left="0.7" right="0.7" top="0.75" bottom="0.75" header="0.3" footer="0.3"/>
      <pageSetup paperSize="9" orientation="portrait" r:id="rId2"/>
    </customSheetView>
  </customSheetViews>
  <mergeCells count="37">
    <mergeCell ref="B106:M107"/>
    <mergeCell ref="B40:B42"/>
    <mergeCell ref="B20:D22"/>
    <mergeCell ref="F22:M24"/>
    <mergeCell ref="C28:I28"/>
    <mergeCell ref="J40:K40"/>
    <mergeCell ref="J41:K41"/>
    <mergeCell ref="B76:K76"/>
    <mergeCell ref="B62:M63"/>
    <mergeCell ref="A99:N99"/>
    <mergeCell ref="A1:N1"/>
    <mergeCell ref="A7:N7"/>
    <mergeCell ref="A8:N8"/>
    <mergeCell ref="A10:N10"/>
    <mergeCell ref="B12:M12"/>
    <mergeCell ref="C16:L16"/>
    <mergeCell ref="C17:L17"/>
    <mergeCell ref="C18:L18"/>
    <mergeCell ref="B23:C23"/>
    <mergeCell ref="P135:S135"/>
    <mergeCell ref="B48:M49"/>
    <mergeCell ref="C50:M51"/>
    <mergeCell ref="C53:M56"/>
    <mergeCell ref="B57:M57"/>
    <mergeCell ref="C58:M61"/>
    <mergeCell ref="C69:K69"/>
    <mergeCell ref="C70:K70"/>
    <mergeCell ref="C71:K71"/>
    <mergeCell ref="C72:K72"/>
    <mergeCell ref="C73:K73"/>
    <mergeCell ref="C74:K74"/>
    <mergeCell ref="C164:J164"/>
    <mergeCell ref="C110:I110"/>
    <mergeCell ref="C136:I136"/>
    <mergeCell ref="B110:B112"/>
    <mergeCell ref="B136:B138"/>
    <mergeCell ref="B164:B166"/>
  </mergeCells>
  <conditionalFormatting sqref="C29:I33 C36:I37 C40:I46 C111:I132 C137:I158 C160:I161 C165:I186">
    <cfRule type="expression" dxfId="12" priority="1">
      <formula>C$197=1</formula>
    </cfRule>
  </conditionalFormatting>
  <dataValidations count="1">
    <dataValidation type="list" allowBlank="1" showInputMessage="1" showErrorMessage="1" sqref="B23">
      <formula1>$AD$19:$AD$20</formula1>
    </dataValidation>
  </dataValidation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8546" r:id="rId6" name="Check Box 2">
              <controlPr locked="0" defaultSize="0" autoFill="0" autoLine="0" autoPict="0">
                <anchor moveWithCells="1">
                  <from>
                    <xdr:col>2</xdr:col>
                    <xdr:colOff>219075</xdr:colOff>
                    <xdr:row>29</xdr:row>
                    <xdr:rowOff>971550</xdr:rowOff>
                  </from>
                  <to>
                    <xdr:col>2</xdr:col>
                    <xdr:colOff>495300</xdr:colOff>
                    <xdr:row>30</xdr:row>
                    <xdr:rowOff>209550</xdr:rowOff>
                  </to>
                </anchor>
              </controlPr>
            </control>
          </mc:Choice>
        </mc:AlternateContent>
        <mc:AlternateContent xmlns:mc="http://schemas.openxmlformats.org/markup-compatibility/2006">
          <mc:Choice Requires="x14">
            <control shapeId="108547" r:id="rId7" name="Check Box 3">
              <controlPr locked="0" defaultSize="0" autoFill="0" autoLine="0" autoPict="0">
                <anchor moveWithCells="1">
                  <from>
                    <xdr:col>3</xdr:col>
                    <xdr:colOff>219075</xdr:colOff>
                    <xdr:row>29</xdr:row>
                    <xdr:rowOff>971550</xdr:rowOff>
                  </from>
                  <to>
                    <xdr:col>3</xdr:col>
                    <xdr:colOff>495300</xdr:colOff>
                    <xdr:row>30</xdr:row>
                    <xdr:rowOff>209550</xdr:rowOff>
                  </to>
                </anchor>
              </controlPr>
            </control>
          </mc:Choice>
        </mc:AlternateContent>
        <mc:AlternateContent xmlns:mc="http://schemas.openxmlformats.org/markup-compatibility/2006">
          <mc:Choice Requires="x14">
            <control shapeId="108548" r:id="rId8" name="Check Box 4">
              <controlPr locked="0" defaultSize="0" autoFill="0" autoLine="0" autoPict="0">
                <anchor moveWithCells="1">
                  <from>
                    <xdr:col>4</xdr:col>
                    <xdr:colOff>219075</xdr:colOff>
                    <xdr:row>29</xdr:row>
                    <xdr:rowOff>971550</xdr:rowOff>
                  </from>
                  <to>
                    <xdr:col>4</xdr:col>
                    <xdr:colOff>495300</xdr:colOff>
                    <xdr:row>30</xdr:row>
                    <xdr:rowOff>209550</xdr:rowOff>
                  </to>
                </anchor>
              </controlPr>
            </control>
          </mc:Choice>
        </mc:AlternateContent>
        <mc:AlternateContent xmlns:mc="http://schemas.openxmlformats.org/markup-compatibility/2006">
          <mc:Choice Requires="x14">
            <control shapeId="108549" r:id="rId9" name="Check Box 5">
              <controlPr locked="0" defaultSize="0" autoFill="0" autoLine="0" autoPict="0">
                <anchor moveWithCells="1">
                  <from>
                    <xdr:col>5</xdr:col>
                    <xdr:colOff>219075</xdr:colOff>
                    <xdr:row>29</xdr:row>
                    <xdr:rowOff>971550</xdr:rowOff>
                  </from>
                  <to>
                    <xdr:col>5</xdr:col>
                    <xdr:colOff>495300</xdr:colOff>
                    <xdr:row>30</xdr:row>
                    <xdr:rowOff>209550</xdr:rowOff>
                  </to>
                </anchor>
              </controlPr>
            </control>
          </mc:Choice>
        </mc:AlternateContent>
        <mc:AlternateContent xmlns:mc="http://schemas.openxmlformats.org/markup-compatibility/2006">
          <mc:Choice Requires="x14">
            <control shapeId="108550" r:id="rId10" name="Check Box 6">
              <controlPr locked="0" defaultSize="0" autoFill="0" autoLine="0" autoPict="0">
                <anchor moveWithCells="1">
                  <from>
                    <xdr:col>6</xdr:col>
                    <xdr:colOff>219075</xdr:colOff>
                    <xdr:row>29</xdr:row>
                    <xdr:rowOff>971550</xdr:rowOff>
                  </from>
                  <to>
                    <xdr:col>6</xdr:col>
                    <xdr:colOff>495300</xdr:colOff>
                    <xdr:row>30</xdr:row>
                    <xdr:rowOff>209550</xdr:rowOff>
                  </to>
                </anchor>
              </controlPr>
            </control>
          </mc:Choice>
        </mc:AlternateContent>
        <mc:AlternateContent xmlns:mc="http://schemas.openxmlformats.org/markup-compatibility/2006">
          <mc:Choice Requires="x14">
            <control shapeId="108551" r:id="rId11" name="Check Box 7">
              <controlPr locked="0" defaultSize="0" autoFill="0" autoLine="0" autoPict="0">
                <anchor moveWithCells="1">
                  <from>
                    <xdr:col>7</xdr:col>
                    <xdr:colOff>219075</xdr:colOff>
                    <xdr:row>29</xdr:row>
                    <xdr:rowOff>971550</xdr:rowOff>
                  </from>
                  <to>
                    <xdr:col>7</xdr:col>
                    <xdr:colOff>495300</xdr:colOff>
                    <xdr:row>30</xdr:row>
                    <xdr:rowOff>209550</xdr:rowOff>
                  </to>
                </anchor>
              </controlPr>
            </control>
          </mc:Choice>
        </mc:AlternateContent>
        <mc:AlternateContent xmlns:mc="http://schemas.openxmlformats.org/markup-compatibility/2006">
          <mc:Choice Requires="x14">
            <control shapeId="108552" r:id="rId12" name="Check Box 8">
              <controlPr locked="0" defaultSize="0" autoFill="0" autoLine="0" autoPict="0">
                <anchor moveWithCells="1">
                  <from>
                    <xdr:col>8</xdr:col>
                    <xdr:colOff>219075</xdr:colOff>
                    <xdr:row>29</xdr:row>
                    <xdr:rowOff>962025</xdr:rowOff>
                  </from>
                  <to>
                    <xdr:col>8</xdr:col>
                    <xdr:colOff>495300</xdr:colOff>
                    <xdr:row>30</xdr:row>
                    <xdr:rowOff>200025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P186"/>
  <sheetViews>
    <sheetView showGridLines="0" zoomScale="86" zoomScaleNormal="110" workbookViewId="0">
      <selection activeCell="L32" sqref="L32:L33"/>
    </sheetView>
  </sheetViews>
  <sheetFormatPr defaultRowHeight="15"/>
  <cols>
    <col min="1" max="1" width="4.42578125" style="676" customWidth="1"/>
    <col min="2" max="2" width="21.85546875" style="676" customWidth="1"/>
    <col min="3" max="3" width="10.140625" style="676" customWidth="1"/>
    <col min="4" max="4" width="11.42578125" style="676" customWidth="1"/>
    <col min="5" max="7" width="10.7109375" style="676" customWidth="1"/>
    <col min="8" max="9" width="8.7109375" style="676" customWidth="1"/>
    <col min="10" max="10" width="7.42578125" style="676" customWidth="1"/>
    <col min="11" max="12" width="8.28515625" style="676" customWidth="1"/>
    <col min="13" max="13" width="7.28515625" style="678" customWidth="1"/>
    <col min="14" max="14" width="0.85546875" style="678" customWidth="1"/>
    <col min="15" max="15" width="9.140625" style="678"/>
    <col min="16" max="20" width="9.140625" style="676"/>
    <col min="21" max="22" width="9.140625" style="676" hidden="1" customWidth="1"/>
    <col min="23" max="16384" width="9.140625" style="676"/>
  </cols>
  <sheetData>
    <row r="1" spans="1:1004" s="826" customFormat="1" ht="30" customHeight="1">
      <c r="A1" s="1895" t="s">
        <v>739</v>
      </c>
      <c r="B1" s="1895"/>
      <c r="C1" s="1895"/>
      <c r="D1" s="1895"/>
      <c r="E1" s="1895"/>
      <c r="F1" s="1895"/>
      <c r="G1" s="1895"/>
      <c r="H1" s="1895"/>
      <c r="I1" s="1895"/>
      <c r="J1" s="1895"/>
      <c r="K1" s="1895"/>
      <c r="L1" s="1895"/>
      <c r="M1" s="1895"/>
      <c r="N1" s="189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row>
    <row r="2" spans="1:1004" s="826" customFormat="1" ht="5.0999999999999996" customHeight="1">
      <c r="A2" s="253"/>
      <c r="B2" s="677"/>
      <c r="D2" s="253"/>
      <c r="E2" s="253"/>
      <c r="F2" s="253"/>
      <c r="G2" s="253"/>
      <c r="H2" s="253"/>
      <c r="I2" s="253"/>
      <c r="J2" s="253"/>
      <c r="K2" s="253"/>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row>
    <row r="3" spans="1:1004" s="826" customFormat="1" ht="15" customHeight="1">
      <c r="A3" s="316"/>
      <c r="B3" s="408" t="s">
        <v>214</v>
      </c>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row>
    <row r="4" spans="1:1004" ht="15" customHeight="1">
      <c r="A4" s="316"/>
      <c r="B4" s="408" t="s">
        <v>267</v>
      </c>
      <c r="D4" s="454"/>
      <c r="E4" s="454"/>
      <c r="F4" s="454"/>
      <c r="G4" s="454"/>
      <c r="H4" s="454"/>
      <c r="I4" s="454"/>
      <c r="J4" s="454"/>
      <c r="K4" s="454"/>
      <c r="L4" s="678"/>
      <c r="N4" s="676"/>
      <c r="O4" s="676"/>
    </row>
    <row r="5" spans="1:1004" ht="15" customHeight="1">
      <c r="A5" s="316"/>
      <c r="B5" s="408" t="s">
        <v>294</v>
      </c>
      <c r="D5" s="454"/>
      <c r="E5" s="454"/>
      <c r="F5" s="454"/>
      <c r="G5" s="454"/>
      <c r="H5" s="454"/>
      <c r="I5" s="454"/>
      <c r="J5" s="454"/>
      <c r="K5" s="454"/>
      <c r="L5" s="678"/>
      <c r="N5" s="676"/>
      <c r="O5" s="676"/>
    </row>
    <row r="6" spans="1:1004" ht="5.0999999999999996" customHeight="1">
      <c r="B6" s="677"/>
      <c r="D6" s="549"/>
      <c r="E6" s="549"/>
      <c r="F6" s="549"/>
      <c r="G6" s="549"/>
      <c r="H6" s="549"/>
      <c r="I6" s="549"/>
      <c r="J6" s="549"/>
      <c r="K6" s="549"/>
      <c r="L6" s="678"/>
      <c r="N6" s="676"/>
      <c r="O6" s="676"/>
    </row>
    <row r="7" spans="1:1004" s="826" customFormat="1" ht="30" customHeight="1">
      <c r="A7" s="2127" t="s">
        <v>1190</v>
      </c>
      <c r="B7" s="2127"/>
      <c r="C7" s="2127"/>
      <c r="D7" s="2127"/>
      <c r="E7" s="2127"/>
      <c r="F7" s="2127"/>
      <c r="G7" s="2127"/>
      <c r="H7" s="2127"/>
      <c r="I7" s="2127"/>
      <c r="J7" s="2127"/>
      <c r="K7" s="2127"/>
      <c r="L7" s="2127"/>
      <c r="M7" s="2127"/>
      <c r="N7" s="2127"/>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row>
    <row r="8" spans="1:1004" ht="15" customHeight="1">
      <c r="A8" s="586" t="s">
        <v>331</v>
      </c>
      <c r="B8" s="725"/>
      <c r="C8" s="725"/>
      <c r="D8" s="725"/>
      <c r="E8" s="725"/>
      <c r="F8" s="725"/>
      <c r="G8" s="725"/>
      <c r="H8" s="725"/>
      <c r="I8" s="725"/>
      <c r="J8" s="725"/>
      <c r="K8" s="725"/>
      <c r="L8" s="725"/>
      <c r="M8" s="725"/>
      <c r="N8" s="255"/>
      <c r="O8" s="66"/>
      <c r="P8" s="66"/>
      <c r="Q8" s="66"/>
      <c r="R8" s="66"/>
    </row>
    <row r="9" spans="1:1004" ht="9.9499999999999993" customHeight="1">
      <c r="A9" s="410"/>
      <c r="B9" s="410"/>
      <c r="C9" s="410"/>
      <c r="D9" s="410"/>
      <c r="E9" s="410"/>
      <c r="F9" s="410"/>
      <c r="G9" s="410"/>
      <c r="H9" s="410"/>
      <c r="I9" s="410"/>
      <c r="J9" s="410"/>
      <c r="K9" s="410"/>
      <c r="L9" s="410"/>
      <c r="M9" s="410"/>
      <c r="N9" s="67"/>
      <c r="O9" s="67"/>
      <c r="P9" s="67"/>
      <c r="Q9" s="67"/>
      <c r="R9" s="67"/>
    </row>
    <row r="10" spans="1:1004" ht="20.100000000000001" customHeight="1">
      <c r="A10" s="1898" t="s">
        <v>1175</v>
      </c>
      <c r="B10" s="1898"/>
      <c r="C10" s="1898"/>
      <c r="D10" s="1898"/>
      <c r="E10" s="1898"/>
      <c r="F10" s="1898"/>
      <c r="G10" s="1898"/>
      <c r="H10" s="1898"/>
      <c r="I10" s="1898"/>
      <c r="J10" s="1898"/>
      <c r="K10" s="1898"/>
      <c r="L10" s="1898"/>
      <c r="M10" s="1898"/>
      <c r="N10" s="1898"/>
      <c r="O10" s="68"/>
      <c r="P10" s="68"/>
      <c r="Q10" s="68"/>
      <c r="R10" s="68"/>
    </row>
    <row r="11" spans="1:1004" ht="5.0999999999999996" customHeight="1">
      <c r="A11" s="895"/>
      <c r="C11" s="620"/>
      <c r="D11" s="620"/>
      <c r="E11" s="620"/>
      <c r="F11" s="620"/>
      <c r="G11" s="620"/>
      <c r="H11" s="620"/>
      <c r="I11" s="620"/>
      <c r="J11" s="620"/>
      <c r="K11" s="620"/>
      <c r="L11" s="551"/>
      <c r="N11" s="223"/>
      <c r="O11" s="66"/>
      <c r="P11" s="66"/>
      <c r="Q11" s="66"/>
      <c r="R11" s="66"/>
    </row>
    <row r="12" spans="1:1004" ht="30.75" customHeight="1">
      <c r="A12" s="895"/>
      <c r="B12" s="2109" t="s">
        <v>730</v>
      </c>
      <c r="C12" s="2109"/>
      <c r="D12" s="2109"/>
      <c r="E12" s="2109"/>
      <c r="F12" s="2109"/>
      <c r="G12" s="2109"/>
      <c r="H12" s="2109"/>
      <c r="I12" s="2109"/>
      <c r="J12" s="2109"/>
      <c r="K12" s="2109"/>
      <c r="L12" s="2109"/>
      <c r="M12" s="2109"/>
      <c r="N12" s="223"/>
      <c r="O12" s="66"/>
      <c r="P12" s="66"/>
      <c r="Q12" s="66"/>
      <c r="R12" s="66"/>
    </row>
    <row r="13" spans="1:1004">
      <c r="A13" s="680"/>
      <c r="B13" s="2287" t="s">
        <v>945</v>
      </c>
      <c r="C13" s="2287"/>
      <c r="D13" s="2287"/>
      <c r="E13" s="2287"/>
      <c r="F13" s="2287"/>
      <c r="G13" s="2287"/>
      <c r="H13" s="2287"/>
      <c r="I13" s="2287"/>
      <c r="J13" s="2287"/>
      <c r="K13" s="2287"/>
      <c r="L13" s="2287"/>
      <c r="M13" s="2287"/>
      <c r="N13" s="223"/>
      <c r="O13" s="66"/>
      <c r="P13" s="66"/>
      <c r="Q13" s="66"/>
      <c r="R13" s="66"/>
    </row>
    <row r="14" spans="1:1004" ht="9.9499999999999993" customHeight="1">
      <c r="A14" s="680"/>
      <c r="N14" s="223"/>
      <c r="O14" s="66"/>
      <c r="P14" s="66"/>
      <c r="Q14" s="66"/>
      <c r="R14" s="66"/>
    </row>
    <row r="15" spans="1:1004">
      <c r="A15" s="680"/>
      <c r="B15" s="1423" t="s">
        <v>12</v>
      </c>
      <c r="C15" s="2058" t="s">
        <v>13</v>
      </c>
      <c r="D15" s="2059"/>
      <c r="E15" s="2059"/>
      <c r="F15" s="2059"/>
      <c r="G15" s="2059"/>
      <c r="H15" s="2059"/>
      <c r="I15" s="2059"/>
      <c r="J15" s="2059"/>
      <c r="K15" s="2059"/>
      <c r="L15" s="2117"/>
      <c r="M15" s="1436"/>
      <c r="N15" s="680"/>
    </row>
    <row r="16" spans="1:1004" ht="147.75" customHeight="1">
      <c r="A16" s="680"/>
      <c r="B16" s="1409" t="s">
        <v>457</v>
      </c>
      <c r="C16" s="2454" t="s">
        <v>946</v>
      </c>
      <c r="D16" s="2455"/>
      <c r="E16" s="2455"/>
      <c r="F16" s="2455"/>
      <c r="G16" s="2455"/>
      <c r="H16" s="2455"/>
      <c r="I16" s="2455"/>
      <c r="J16" s="2455"/>
      <c r="K16" s="2455"/>
      <c r="L16" s="2456"/>
      <c r="M16" s="1436"/>
      <c r="N16" s="680"/>
    </row>
    <row r="17" spans="1:26" ht="66.75" customHeight="1">
      <c r="A17" s="680"/>
      <c r="B17" s="1335" t="s">
        <v>11</v>
      </c>
      <c r="C17" s="2514" t="s">
        <v>458</v>
      </c>
      <c r="D17" s="2514"/>
      <c r="E17" s="2514"/>
      <c r="F17" s="2514"/>
      <c r="G17" s="2514"/>
      <c r="H17" s="2514"/>
      <c r="I17" s="2514"/>
      <c r="J17" s="2514"/>
      <c r="K17" s="2514"/>
      <c r="L17" s="2515"/>
      <c r="N17" s="680"/>
      <c r="O17" s="676"/>
    </row>
    <row r="18" spans="1:26" ht="9.9499999999999993" customHeight="1">
      <c r="A18" s="684"/>
      <c r="B18" s="1436"/>
      <c r="C18" s="1436"/>
      <c r="D18" s="1436"/>
      <c r="E18" s="1436"/>
      <c r="F18" s="1436"/>
      <c r="G18" s="1436"/>
      <c r="H18" s="1436"/>
      <c r="I18" s="1436"/>
      <c r="J18" s="1436"/>
      <c r="K18" s="1436"/>
      <c r="L18" s="1436"/>
      <c r="N18" s="680"/>
      <c r="O18" s="676"/>
    </row>
    <row r="19" spans="1:26" ht="30" customHeight="1">
      <c r="A19" s="684"/>
      <c r="B19" s="2494" t="s">
        <v>987</v>
      </c>
      <c r="C19" s="2494"/>
      <c r="D19" s="2494"/>
      <c r="E19" s="2494"/>
      <c r="F19" s="2494"/>
      <c r="G19" s="2494"/>
      <c r="H19" s="1453" t="s">
        <v>716</v>
      </c>
      <c r="I19" s="1436"/>
      <c r="J19" s="1436"/>
      <c r="K19" s="1436"/>
      <c r="L19" s="1436"/>
      <c r="N19" s="680"/>
      <c r="O19" s="676"/>
    </row>
    <row r="20" spans="1:26" ht="82.5" customHeight="1">
      <c r="A20" s="684"/>
      <c r="B20" s="2494"/>
      <c r="C20" s="2494"/>
      <c r="D20" s="2494"/>
      <c r="E20" s="2494"/>
      <c r="F20" s="2494"/>
      <c r="G20" s="2494"/>
      <c r="H20" s="504" t="s">
        <v>85</v>
      </c>
      <c r="I20" s="504" t="s">
        <v>86</v>
      </c>
      <c r="J20" s="504" t="s">
        <v>124</v>
      </c>
      <c r="K20" s="504" t="s">
        <v>428</v>
      </c>
      <c r="L20" s="504" t="s">
        <v>429</v>
      </c>
      <c r="N20" s="680"/>
      <c r="O20" s="676"/>
    </row>
    <row r="21" spans="1:26" ht="30" customHeight="1">
      <c r="A21" s="684"/>
      <c r="B21" s="2494" t="s">
        <v>1177</v>
      </c>
      <c r="C21" s="2494"/>
      <c r="D21" s="2494"/>
      <c r="E21" s="2494"/>
      <c r="F21" s="2494"/>
      <c r="G21" s="2495"/>
      <c r="H21" s="854">
        <f>C144</f>
        <v>1</v>
      </c>
      <c r="I21" s="854">
        <f>D144</f>
        <v>1</v>
      </c>
      <c r="J21" s="854">
        <f>E144</f>
        <v>1</v>
      </c>
      <c r="K21" s="854">
        <f>F144</f>
        <v>1</v>
      </c>
      <c r="L21" s="854">
        <f>G144</f>
        <v>1</v>
      </c>
      <c r="N21" s="680"/>
      <c r="O21" s="676"/>
    </row>
    <row r="22" spans="1:26" ht="9.9499999999999993" customHeight="1">
      <c r="A22" s="684"/>
      <c r="B22" s="983"/>
      <c r="C22" s="983"/>
      <c r="D22" s="983"/>
      <c r="E22" s="983"/>
      <c r="F22" s="983"/>
      <c r="G22" s="983"/>
      <c r="H22" s="983"/>
      <c r="I22" s="983"/>
      <c r="J22" s="983"/>
      <c r="K22" s="983"/>
      <c r="L22" s="983"/>
      <c r="M22" s="983"/>
      <c r="N22" s="680"/>
      <c r="O22" s="676"/>
    </row>
    <row r="23" spans="1:26" ht="18.75" customHeight="1">
      <c r="A23" s="680"/>
      <c r="B23" s="2334" t="s">
        <v>898</v>
      </c>
      <c r="C23" s="2363"/>
      <c r="D23" s="2363"/>
      <c r="E23" s="2363"/>
      <c r="F23" s="2363"/>
      <c r="G23" s="2363"/>
      <c r="H23" s="2363"/>
      <c r="I23" s="2363"/>
      <c r="J23" s="2363"/>
      <c r="K23" s="732" t="s">
        <v>259</v>
      </c>
      <c r="L23" s="504" t="s">
        <v>123</v>
      </c>
      <c r="M23" s="709"/>
      <c r="N23" s="839"/>
      <c r="O23" s="676"/>
      <c r="X23" s="556"/>
      <c r="Y23" s="840"/>
      <c r="Z23" s="840"/>
    </row>
    <row r="24" spans="1:26" ht="19.5" customHeight="1">
      <c r="A24" s="680"/>
      <c r="B24" s="2351" t="s">
        <v>840</v>
      </c>
      <c r="C24" s="2431" t="s">
        <v>459</v>
      </c>
      <c r="D24" s="2450"/>
      <c r="E24" s="2450"/>
      <c r="F24" s="2450"/>
      <c r="G24" s="2450"/>
      <c r="H24" s="2450"/>
      <c r="I24" s="2450"/>
      <c r="J24" s="2451"/>
      <c r="K24" s="2356"/>
      <c r="L24" s="2367"/>
      <c r="N24" s="839"/>
      <c r="O24" s="676"/>
      <c r="U24" s="224" t="b">
        <v>0</v>
      </c>
      <c r="V24" s="841">
        <f>IF(U24=FALSE,1,0)</f>
        <v>1</v>
      </c>
      <c r="X24" s="556"/>
      <c r="Y24" s="840"/>
      <c r="Z24" s="840"/>
    </row>
    <row r="25" spans="1:26" ht="17.25" customHeight="1">
      <c r="A25" s="680"/>
      <c r="B25" s="2352"/>
      <c r="C25" s="2440" t="s">
        <v>460</v>
      </c>
      <c r="D25" s="2441"/>
      <c r="E25" s="2441"/>
      <c r="F25" s="2441"/>
      <c r="G25" s="2441"/>
      <c r="H25" s="2441"/>
      <c r="I25" s="2441"/>
      <c r="J25" s="2442"/>
      <c r="K25" s="2357"/>
      <c r="L25" s="2368"/>
      <c r="N25" s="839"/>
      <c r="O25" s="676"/>
      <c r="U25" s="224"/>
      <c r="V25" s="841">
        <f>IF(U25="",V24,IF(U25=FALSE,1,0))</f>
        <v>1</v>
      </c>
      <c r="X25" s="556"/>
      <c r="Y25" s="840"/>
      <c r="Z25" s="840"/>
    </row>
    <row r="26" spans="1:26" ht="17.25" customHeight="1">
      <c r="A26" s="680"/>
      <c r="B26" s="2351" t="s">
        <v>841</v>
      </c>
      <c r="C26" s="2431" t="s">
        <v>461</v>
      </c>
      <c r="D26" s="2432"/>
      <c r="E26" s="2432"/>
      <c r="F26" s="2432"/>
      <c r="G26" s="2432"/>
      <c r="H26" s="2432"/>
      <c r="I26" s="2432"/>
      <c r="J26" s="2433"/>
      <c r="K26" s="2356"/>
      <c r="L26" s="2367"/>
      <c r="N26" s="839"/>
      <c r="O26" s="676"/>
      <c r="U26" s="224" t="b">
        <v>0</v>
      </c>
      <c r="V26" s="841">
        <f t="shared" ref="V26:V33" si="0">IF(U26="",V25,IF(U26=FALSE,1,0))</f>
        <v>1</v>
      </c>
      <c r="X26" s="556"/>
      <c r="Y26" s="840"/>
      <c r="Z26" s="840"/>
    </row>
    <row r="27" spans="1:26" ht="19.5" customHeight="1">
      <c r="A27" s="680"/>
      <c r="B27" s="2352"/>
      <c r="C27" s="2440" t="s">
        <v>597</v>
      </c>
      <c r="D27" s="2441"/>
      <c r="E27" s="2441"/>
      <c r="F27" s="2441"/>
      <c r="G27" s="2441"/>
      <c r="H27" s="2441"/>
      <c r="I27" s="2441"/>
      <c r="J27" s="2442"/>
      <c r="K27" s="2357"/>
      <c r="L27" s="2368"/>
      <c r="N27" s="839"/>
      <c r="O27" s="676"/>
      <c r="U27" s="224"/>
      <c r="V27" s="841">
        <f t="shared" si="0"/>
        <v>1</v>
      </c>
      <c r="X27" s="556"/>
      <c r="Y27" s="840"/>
      <c r="Z27" s="840"/>
    </row>
    <row r="28" spans="1:26" ht="18.75" customHeight="1">
      <c r="A28" s="680"/>
      <c r="B28" s="2351" t="s">
        <v>842</v>
      </c>
      <c r="C28" s="2431" t="s">
        <v>462</v>
      </c>
      <c r="D28" s="2450"/>
      <c r="E28" s="2450"/>
      <c r="F28" s="2450"/>
      <c r="G28" s="2450"/>
      <c r="H28" s="2450"/>
      <c r="I28" s="2450"/>
      <c r="J28" s="2451"/>
      <c r="K28" s="2356"/>
      <c r="L28" s="2512"/>
      <c r="N28" s="842"/>
      <c r="O28" s="676"/>
      <c r="U28" s="224" t="b">
        <v>0</v>
      </c>
      <c r="V28" s="841">
        <f t="shared" si="0"/>
        <v>1</v>
      </c>
      <c r="X28" s="695"/>
      <c r="Y28" s="840"/>
      <c r="Z28" s="840"/>
    </row>
    <row r="29" spans="1:26" ht="20.25" customHeight="1">
      <c r="A29" s="680"/>
      <c r="B29" s="2352"/>
      <c r="C29" s="2440" t="s">
        <v>460</v>
      </c>
      <c r="D29" s="2441"/>
      <c r="E29" s="2441"/>
      <c r="F29" s="2441"/>
      <c r="G29" s="2441"/>
      <c r="H29" s="2441"/>
      <c r="I29" s="2441"/>
      <c r="J29" s="2442"/>
      <c r="K29" s="2357"/>
      <c r="L29" s="2513"/>
      <c r="N29" s="839"/>
      <c r="O29" s="676"/>
      <c r="U29" s="224"/>
      <c r="V29" s="841">
        <f t="shared" si="0"/>
        <v>1</v>
      </c>
      <c r="X29" s="556"/>
      <c r="Y29" s="840"/>
      <c r="Z29" s="840"/>
    </row>
    <row r="30" spans="1:26">
      <c r="A30" s="680"/>
      <c r="B30" s="2351" t="s">
        <v>899</v>
      </c>
      <c r="C30" s="2431" t="s">
        <v>463</v>
      </c>
      <c r="D30" s="2450"/>
      <c r="E30" s="2450"/>
      <c r="F30" s="2450"/>
      <c r="G30" s="2450"/>
      <c r="H30" s="2450"/>
      <c r="I30" s="2450"/>
      <c r="J30" s="2451"/>
      <c r="K30" s="2356"/>
      <c r="L30" s="2367"/>
      <c r="N30" s="839"/>
      <c r="O30" s="676"/>
      <c r="U30" s="224" t="b">
        <v>0</v>
      </c>
      <c r="V30" s="841">
        <f t="shared" si="0"/>
        <v>1</v>
      </c>
      <c r="X30" s="556"/>
      <c r="Y30" s="840"/>
      <c r="Z30" s="840"/>
    </row>
    <row r="31" spans="1:26" ht="20.25" customHeight="1">
      <c r="A31" s="680"/>
      <c r="B31" s="2352"/>
      <c r="C31" s="2440" t="s">
        <v>460</v>
      </c>
      <c r="D31" s="2441"/>
      <c r="E31" s="2441"/>
      <c r="F31" s="2441"/>
      <c r="G31" s="2441"/>
      <c r="H31" s="2441"/>
      <c r="I31" s="2441"/>
      <c r="J31" s="2442"/>
      <c r="K31" s="2357"/>
      <c r="L31" s="2368"/>
      <c r="N31" s="839"/>
      <c r="O31" s="676"/>
      <c r="U31" s="224"/>
      <c r="V31" s="841">
        <f t="shared" si="0"/>
        <v>1</v>
      </c>
      <c r="X31" s="556"/>
      <c r="Y31" s="840"/>
      <c r="Z31" s="840"/>
    </row>
    <row r="32" spans="1:26">
      <c r="A32" s="680"/>
      <c r="B32" s="2351" t="s">
        <v>900</v>
      </c>
      <c r="C32" s="2431" t="s">
        <v>464</v>
      </c>
      <c r="D32" s="2432"/>
      <c r="E32" s="2432"/>
      <c r="F32" s="2432"/>
      <c r="G32" s="2432"/>
      <c r="H32" s="2432"/>
      <c r="I32" s="2432"/>
      <c r="J32" s="2433"/>
      <c r="K32" s="2356"/>
      <c r="L32" s="2512"/>
      <c r="N32" s="680"/>
      <c r="O32" s="843"/>
      <c r="P32" s="844"/>
      <c r="Q32" s="844"/>
      <c r="R32" s="844"/>
      <c r="S32" s="844"/>
      <c r="T32" s="844"/>
      <c r="U32" s="1452" t="b">
        <v>0</v>
      </c>
      <c r="V32" s="841">
        <f t="shared" si="0"/>
        <v>1</v>
      </c>
      <c r="W32" s="844"/>
      <c r="X32" s="556"/>
      <c r="Y32" s="840"/>
      <c r="Z32" s="840"/>
    </row>
    <row r="33" spans="1:26" ht="21.75" customHeight="1">
      <c r="A33" s="680"/>
      <c r="B33" s="2352"/>
      <c r="C33" s="2447" t="s">
        <v>465</v>
      </c>
      <c r="D33" s="2448"/>
      <c r="E33" s="2448"/>
      <c r="F33" s="2448"/>
      <c r="G33" s="2448"/>
      <c r="H33" s="2448"/>
      <c r="I33" s="2448"/>
      <c r="J33" s="2449"/>
      <c r="K33" s="2357"/>
      <c r="L33" s="2513"/>
      <c r="N33" s="839"/>
      <c r="O33" s="676"/>
      <c r="U33" s="224"/>
      <c r="V33" s="841">
        <f t="shared" si="0"/>
        <v>1</v>
      </c>
      <c r="X33" s="556"/>
      <c r="Y33" s="840"/>
      <c r="Z33" s="840"/>
    </row>
    <row r="34" spans="1:26" hidden="1">
      <c r="A34" s="684"/>
      <c r="B34" s="1436"/>
      <c r="C34" s="1436"/>
      <c r="D34" s="1436"/>
      <c r="E34" s="1436"/>
      <c r="F34" s="1436"/>
      <c r="G34" s="1436"/>
      <c r="H34" s="1436"/>
      <c r="I34" s="1436"/>
      <c r="J34" s="1436"/>
      <c r="K34" s="1436"/>
      <c r="L34" s="1436"/>
      <c r="M34" s="1436"/>
      <c r="N34" s="680"/>
    </row>
    <row r="35" spans="1:26" s="1455" customFormat="1" hidden="1">
      <c r="A35" s="684"/>
      <c r="B35" s="1436"/>
      <c r="C35" s="1436"/>
      <c r="D35" s="1436"/>
      <c r="E35" s="1436"/>
      <c r="F35" s="1436"/>
      <c r="G35" s="1436"/>
      <c r="H35" s="1436"/>
      <c r="I35" s="1436"/>
      <c r="J35" s="1436"/>
      <c r="K35" s="1436"/>
      <c r="L35" s="1436"/>
      <c r="M35" s="1436"/>
      <c r="N35" s="1454"/>
      <c r="P35" s="1456"/>
    </row>
    <row r="36" spans="1:26" hidden="1">
      <c r="A36" s="684"/>
      <c r="B36" s="1436"/>
      <c r="C36" s="1436"/>
      <c r="D36" s="1436"/>
      <c r="E36" s="1436"/>
      <c r="F36" s="1436"/>
      <c r="G36" s="1436"/>
      <c r="H36" s="1436"/>
      <c r="I36" s="1436"/>
      <c r="J36" s="1436"/>
      <c r="K36" s="1436"/>
      <c r="L36" s="1436"/>
      <c r="M36" s="1436"/>
      <c r="N36" s="680"/>
      <c r="O36" s="676"/>
    </row>
    <row r="37" spans="1:26" ht="9.9499999999999993" customHeight="1">
      <c r="A37" s="684"/>
      <c r="B37" s="1436"/>
      <c r="C37" s="1436"/>
      <c r="D37" s="1436"/>
      <c r="E37" s="1436"/>
      <c r="F37" s="1436"/>
      <c r="G37" s="1436"/>
      <c r="H37" s="1436"/>
      <c r="I37" s="1436"/>
      <c r="J37" s="1436"/>
      <c r="K37" s="1436"/>
      <c r="L37" s="1436"/>
      <c r="M37" s="1436"/>
      <c r="N37" s="680"/>
      <c r="O37" s="676"/>
    </row>
    <row r="38" spans="1:26">
      <c r="A38" s="684"/>
      <c r="B38" s="1457" t="s">
        <v>121</v>
      </c>
      <c r="C38" s="701"/>
      <c r="D38" s="701"/>
      <c r="E38" s="701"/>
      <c r="F38" s="701"/>
      <c r="G38" s="701"/>
      <c r="H38" s="701"/>
      <c r="I38" s="701"/>
      <c r="J38" s="701"/>
      <c r="K38" s="701"/>
      <c r="L38" s="701"/>
      <c r="M38" s="701"/>
      <c r="N38" s="680"/>
      <c r="O38" s="676"/>
    </row>
    <row r="39" spans="1:26" ht="30">
      <c r="A39" s="684"/>
      <c r="B39" s="2488"/>
      <c r="C39" s="2489"/>
      <c r="D39" s="2490"/>
      <c r="E39" s="1449" t="s">
        <v>468</v>
      </c>
      <c r="F39" s="1449" t="s">
        <v>461</v>
      </c>
      <c r="G39" s="1449" t="s">
        <v>462</v>
      </c>
      <c r="H39" s="1449" t="s">
        <v>463</v>
      </c>
      <c r="I39" s="1449" t="s">
        <v>596</v>
      </c>
      <c r="J39" s="2497" t="s">
        <v>436</v>
      </c>
      <c r="K39" s="2498"/>
      <c r="L39" s="701"/>
      <c r="M39" s="701"/>
      <c r="N39" s="680"/>
      <c r="O39" s="676"/>
    </row>
    <row r="40" spans="1:26" ht="38.25">
      <c r="A40" s="684"/>
      <c r="B40" s="2491"/>
      <c r="C40" s="2492"/>
      <c r="D40" s="2493"/>
      <c r="E40" s="1458" t="s">
        <v>466</v>
      </c>
      <c r="F40" s="1458" t="s">
        <v>466</v>
      </c>
      <c r="G40" s="1458" t="s">
        <v>466</v>
      </c>
      <c r="H40" s="1458" t="s">
        <v>466</v>
      </c>
      <c r="I40" s="1458" t="s">
        <v>466</v>
      </c>
      <c r="J40" s="1449" t="s">
        <v>440</v>
      </c>
      <c r="K40" s="1449" t="s">
        <v>441</v>
      </c>
      <c r="L40" s="701"/>
      <c r="M40" s="701"/>
      <c r="N40" s="680"/>
      <c r="O40" s="676"/>
    </row>
    <row r="41" spans="1:26">
      <c r="A41" s="684"/>
      <c r="B41" s="1459" t="s">
        <v>469</v>
      </c>
      <c r="C41" s="1460"/>
      <c r="D41" s="1461" t="s">
        <v>470</v>
      </c>
      <c r="E41" s="257"/>
      <c r="F41" s="257"/>
      <c r="G41" s="257"/>
      <c r="H41" s="257"/>
      <c r="I41" s="257"/>
      <c r="J41" s="979"/>
      <c r="K41" s="979"/>
      <c r="L41" s="701"/>
      <c r="M41" s="701"/>
      <c r="N41" s="680"/>
      <c r="O41" s="676"/>
    </row>
    <row r="42" spans="1:26">
      <c r="A42" s="684"/>
      <c r="B42" s="1462"/>
      <c r="C42" s="1463"/>
      <c r="D42" s="1461" t="s">
        <v>752</v>
      </c>
      <c r="E42" s="1451"/>
      <c r="F42" s="1451"/>
      <c r="G42" s="1451"/>
      <c r="H42" s="1451"/>
      <c r="I42" s="1451"/>
      <c r="J42" s="979"/>
      <c r="K42" s="979"/>
      <c r="L42" s="701"/>
      <c r="M42" s="701"/>
      <c r="N42" s="680"/>
      <c r="O42" s="676"/>
    </row>
    <row r="43" spans="1:26">
      <c r="A43" s="684"/>
      <c r="B43" s="1464"/>
      <c r="C43" s="1465"/>
      <c r="D43" s="1461" t="s">
        <v>753</v>
      </c>
      <c r="E43" s="1451"/>
      <c r="F43" s="1451"/>
      <c r="G43" s="1451"/>
      <c r="H43" s="1451"/>
      <c r="I43" s="1451"/>
      <c r="J43" s="979"/>
      <c r="K43" s="979"/>
      <c r="L43" s="701"/>
      <c r="M43" s="701"/>
      <c r="N43" s="680"/>
      <c r="O43" s="676"/>
    </row>
    <row r="44" spans="1:26" ht="30" customHeight="1">
      <c r="A44" s="684"/>
      <c r="B44" s="2500" t="s">
        <v>751</v>
      </c>
      <c r="C44" s="2501"/>
      <c r="D44" s="1461" t="s">
        <v>467</v>
      </c>
      <c r="E44" s="1451"/>
      <c r="F44" s="1451"/>
      <c r="G44" s="1451"/>
      <c r="H44" s="1451"/>
      <c r="I44" s="1451"/>
      <c r="J44" s="980"/>
      <c r="K44" s="980"/>
      <c r="L44" s="701"/>
      <c r="M44" s="701"/>
      <c r="N44" s="1466"/>
      <c r="O44" s="676"/>
    </row>
    <row r="45" spans="1:26" ht="15.75" customHeight="1">
      <c r="A45" s="684"/>
      <c r="B45" s="676" t="s">
        <v>754</v>
      </c>
      <c r="C45" s="678"/>
      <c r="D45" s="678"/>
      <c r="E45" s="678"/>
      <c r="F45" s="678"/>
      <c r="G45" s="678"/>
      <c r="H45" s="678"/>
      <c r="I45" s="678"/>
      <c r="J45" s="701"/>
      <c r="K45" s="678"/>
      <c r="L45" s="701"/>
      <c r="M45" s="701"/>
      <c r="N45" s="680"/>
      <c r="O45" s="676"/>
    </row>
    <row r="46" spans="1:26" ht="17.25" customHeight="1">
      <c r="A46" s="684"/>
      <c r="C46" s="678"/>
      <c r="D46" s="678"/>
      <c r="E46" s="678"/>
      <c r="F46" s="678"/>
      <c r="G46" s="678"/>
      <c r="H46" s="678"/>
      <c r="I46" s="678"/>
      <c r="J46" s="701"/>
      <c r="K46" s="678"/>
      <c r="L46" s="701"/>
      <c r="M46" s="701"/>
      <c r="N46" s="680"/>
      <c r="O46" s="676"/>
    </row>
    <row r="47" spans="1:26" ht="15.75" customHeight="1">
      <c r="A47" s="680"/>
      <c r="C47" s="966"/>
      <c r="D47" s="966"/>
      <c r="E47" s="966"/>
      <c r="F47" s="966"/>
      <c r="G47" s="966"/>
      <c r="H47" s="966"/>
      <c r="I47" s="966"/>
      <c r="J47" s="966"/>
      <c r="K47" s="966"/>
      <c r="L47" s="966"/>
      <c r="M47" s="966"/>
      <c r="N47" s="680"/>
      <c r="O47" s="676"/>
      <c r="S47" s="481"/>
    </row>
    <row r="48" spans="1:26" ht="15.75" customHeight="1">
      <c r="A48" s="684"/>
      <c r="B48" s="2502" t="s">
        <v>1212</v>
      </c>
      <c r="C48" s="2502"/>
      <c r="D48" s="2502"/>
      <c r="E48" s="2502"/>
      <c r="F48" s="2502"/>
      <c r="G48" s="2502"/>
      <c r="H48" s="2502"/>
      <c r="I48" s="2502"/>
      <c r="J48" s="2502"/>
      <c r="K48" s="2502"/>
      <c r="L48" s="2502"/>
      <c r="M48" s="2502"/>
      <c r="N48" s="680"/>
      <c r="O48" s="676"/>
    </row>
    <row r="49" spans="1:19" ht="15.75" customHeight="1">
      <c r="A49" s="684"/>
      <c r="B49" s="2502"/>
      <c r="C49" s="2502"/>
      <c r="D49" s="2502"/>
      <c r="E49" s="2502"/>
      <c r="F49" s="2502"/>
      <c r="G49" s="2502"/>
      <c r="H49" s="2502"/>
      <c r="I49" s="2502"/>
      <c r="J49" s="2502"/>
      <c r="K49" s="2502"/>
      <c r="L49" s="2502"/>
      <c r="M49" s="2502"/>
      <c r="N49" s="680"/>
      <c r="O49" s="676"/>
    </row>
    <row r="50" spans="1:19" ht="12.75" customHeight="1">
      <c r="A50" s="680"/>
      <c r="C50" s="966"/>
      <c r="D50" s="966"/>
      <c r="E50" s="966"/>
      <c r="F50" s="966"/>
      <c r="G50" s="966"/>
      <c r="H50" s="966"/>
      <c r="I50" s="966"/>
      <c r="J50" s="966"/>
      <c r="K50" s="966"/>
      <c r="L50" s="966"/>
      <c r="M50" s="966"/>
      <c r="N50" s="680"/>
      <c r="O50" s="676"/>
      <c r="S50" s="481"/>
    </row>
    <row r="51" spans="1:19" ht="34.5" customHeight="1">
      <c r="A51" s="680"/>
      <c r="B51" s="2499" t="s">
        <v>1186</v>
      </c>
      <c r="C51" s="2499"/>
      <c r="D51" s="2499"/>
      <c r="E51" s="2499"/>
      <c r="F51" s="2499"/>
      <c r="G51" s="2499"/>
      <c r="H51" s="2499"/>
      <c r="I51" s="2499"/>
      <c r="J51" s="2499"/>
      <c r="K51" s="2499"/>
      <c r="L51" s="2499"/>
      <c r="M51" s="2499"/>
      <c r="N51" s="680"/>
      <c r="O51" s="676"/>
      <c r="S51" s="481"/>
    </row>
    <row r="52" spans="1:19" ht="15" customHeight="1">
      <c r="A52" s="680"/>
      <c r="B52" s="1412" t="s">
        <v>207</v>
      </c>
      <c r="C52" s="2499" t="s">
        <v>885</v>
      </c>
      <c r="D52" s="2499"/>
      <c r="E52" s="2499"/>
      <c r="F52" s="2499"/>
      <c r="G52" s="2499"/>
      <c r="H52" s="2499"/>
      <c r="I52" s="2499"/>
      <c r="J52" s="2499"/>
      <c r="K52" s="2499"/>
      <c r="L52" s="2499"/>
      <c r="M52" s="2499"/>
      <c r="N52" s="680"/>
      <c r="O52" s="676"/>
      <c r="S52" s="481"/>
    </row>
    <row r="53" spans="1:19" ht="24" customHeight="1">
      <c r="A53" s="680"/>
      <c r="B53" s="1414"/>
      <c r="C53" s="2499"/>
      <c r="D53" s="2499"/>
      <c r="E53" s="2499"/>
      <c r="F53" s="2499"/>
      <c r="G53" s="2499"/>
      <c r="H53" s="2499"/>
      <c r="I53" s="2499"/>
      <c r="J53" s="2499"/>
      <c r="K53" s="2499"/>
      <c r="L53" s="2499"/>
      <c r="M53" s="2499"/>
      <c r="N53" s="680"/>
      <c r="O53" s="676"/>
      <c r="S53" s="481"/>
    </row>
    <row r="54" spans="1:19" ht="16.5" customHeight="1">
      <c r="A54" s="680"/>
      <c r="B54" s="1414"/>
      <c r="C54" s="1439"/>
      <c r="D54" s="1439"/>
      <c r="E54" s="1439"/>
      <c r="F54" s="1439"/>
      <c r="G54" s="1439"/>
      <c r="H54" s="1439"/>
      <c r="I54" s="1439"/>
      <c r="J54" s="1439"/>
      <c r="K54" s="1439"/>
      <c r="L54" s="1439"/>
      <c r="M54" s="1439"/>
      <c r="N54" s="680"/>
      <c r="O54" s="676"/>
      <c r="S54" s="481"/>
    </row>
    <row r="55" spans="1:19" ht="15" customHeight="1">
      <c r="A55" s="680"/>
      <c r="B55" s="1413" t="s">
        <v>208</v>
      </c>
      <c r="C55" s="1907" t="s">
        <v>1105</v>
      </c>
      <c r="D55" s="1907"/>
      <c r="E55" s="1907"/>
      <c r="F55" s="1907"/>
      <c r="G55" s="1907"/>
      <c r="H55" s="1907"/>
      <c r="I55" s="1907"/>
      <c r="J55" s="1907"/>
      <c r="K55" s="1907"/>
      <c r="L55" s="1907"/>
      <c r="M55" s="1907"/>
      <c r="N55" s="680"/>
      <c r="O55" s="676"/>
      <c r="S55" s="481"/>
    </row>
    <row r="56" spans="1:19">
      <c r="A56" s="680"/>
      <c r="B56" s="688"/>
      <c r="C56" s="1907"/>
      <c r="D56" s="1907"/>
      <c r="E56" s="1907"/>
      <c r="F56" s="1907"/>
      <c r="G56" s="1907"/>
      <c r="H56" s="1907"/>
      <c r="I56" s="1907"/>
      <c r="J56" s="1907"/>
      <c r="K56" s="1907"/>
      <c r="L56" s="1907"/>
      <c r="M56" s="1907"/>
      <c r="N56" s="680"/>
      <c r="O56" s="676"/>
      <c r="S56" s="481"/>
    </row>
    <row r="57" spans="1:19" ht="15" customHeight="1">
      <c r="A57" s="680"/>
      <c r="B57" s="688"/>
      <c r="C57" s="1907"/>
      <c r="D57" s="1907"/>
      <c r="E57" s="1907"/>
      <c r="F57" s="1907"/>
      <c r="G57" s="1907"/>
      <c r="H57" s="1907"/>
      <c r="I57" s="1907"/>
      <c r="J57" s="1907"/>
      <c r="K57" s="1907"/>
      <c r="L57" s="1907"/>
      <c r="M57" s="1907"/>
      <c r="N57" s="680"/>
      <c r="O57" s="676"/>
      <c r="S57" s="481"/>
    </row>
    <row r="58" spans="1:19" ht="15" customHeight="1">
      <c r="A58" s="680"/>
      <c r="B58" s="688"/>
      <c r="C58" s="1907"/>
      <c r="D58" s="1907"/>
      <c r="E58" s="1907"/>
      <c r="F58" s="1907"/>
      <c r="G58" s="1907"/>
      <c r="H58" s="1907"/>
      <c r="I58" s="1907"/>
      <c r="J58" s="1907"/>
      <c r="K58" s="1907"/>
      <c r="L58" s="1907"/>
      <c r="M58" s="1907"/>
      <c r="N58" s="680"/>
      <c r="O58" s="676"/>
      <c r="S58" s="481"/>
    </row>
    <row r="59" spans="1:19" ht="16.5" customHeight="1">
      <c r="A59" s="680"/>
      <c r="B59" s="1907" t="s">
        <v>947</v>
      </c>
      <c r="C59" s="1907"/>
      <c r="D59" s="1907"/>
      <c r="E59" s="1907"/>
      <c r="F59" s="1907"/>
      <c r="G59" s="1907"/>
      <c r="H59" s="1907"/>
      <c r="I59" s="1907"/>
      <c r="J59" s="1907"/>
      <c r="K59" s="1907"/>
      <c r="L59" s="1907"/>
      <c r="M59" s="1907"/>
      <c r="N59" s="680"/>
      <c r="O59" s="676"/>
      <c r="S59" s="481"/>
    </row>
    <row r="60" spans="1:19">
      <c r="A60" s="680"/>
      <c r="B60" s="1413" t="s">
        <v>215</v>
      </c>
      <c r="C60" s="1907" t="s">
        <v>1124</v>
      </c>
      <c r="D60" s="1907"/>
      <c r="E60" s="1907"/>
      <c r="F60" s="1907"/>
      <c r="G60" s="1907"/>
      <c r="H60" s="1907"/>
      <c r="I60" s="1907"/>
      <c r="J60" s="1907"/>
      <c r="K60" s="1907"/>
      <c r="L60" s="1907"/>
      <c r="M60" s="1907"/>
      <c r="N60" s="680"/>
      <c r="O60" s="676"/>
      <c r="S60" s="481"/>
    </row>
    <row r="61" spans="1:19">
      <c r="A61" s="680"/>
      <c r="B61" s="688"/>
      <c r="C61" s="1907"/>
      <c r="D61" s="1907"/>
      <c r="E61" s="1907"/>
      <c r="F61" s="1907"/>
      <c r="G61" s="1907"/>
      <c r="H61" s="1907"/>
      <c r="I61" s="1907"/>
      <c r="J61" s="1907"/>
      <c r="K61" s="1907"/>
      <c r="L61" s="1907"/>
      <c r="M61" s="1907"/>
      <c r="N61" s="680"/>
      <c r="O61" s="676"/>
      <c r="S61" s="481"/>
    </row>
    <row r="62" spans="1:19">
      <c r="A62" s="680"/>
      <c r="B62" s="688"/>
      <c r="C62" s="1907"/>
      <c r="D62" s="1907"/>
      <c r="E62" s="1907"/>
      <c r="F62" s="1907"/>
      <c r="G62" s="1907"/>
      <c r="H62" s="1907"/>
      <c r="I62" s="1907"/>
      <c r="J62" s="1907"/>
      <c r="K62" s="1907"/>
      <c r="L62" s="1907"/>
      <c r="M62" s="1907"/>
      <c r="N62" s="680"/>
      <c r="O62" s="676"/>
      <c r="S62" s="481"/>
    </row>
    <row r="63" spans="1:19">
      <c r="A63" s="835"/>
      <c r="B63" s="899"/>
      <c r="C63" s="1907"/>
      <c r="D63" s="1907"/>
      <c r="E63" s="1907"/>
      <c r="F63" s="1907"/>
      <c r="G63" s="1907"/>
      <c r="H63" s="1907"/>
      <c r="I63" s="1907"/>
      <c r="J63" s="1907"/>
      <c r="K63" s="1907"/>
      <c r="L63" s="1907"/>
      <c r="M63" s="1907"/>
      <c r="N63" s="680"/>
      <c r="O63" s="676"/>
      <c r="S63" s="481"/>
    </row>
    <row r="64" spans="1:19" ht="15" customHeight="1">
      <c r="A64" s="835"/>
      <c r="B64" s="2040" t="s">
        <v>1211</v>
      </c>
      <c r="C64" s="2040"/>
      <c r="D64" s="2040"/>
      <c r="E64" s="2040"/>
      <c r="F64" s="2040"/>
      <c r="G64" s="2040"/>
      <c r="H64" s="2040"/>
      <c r="I64" s="2040"/>
      <c r="J64" s="2040"/>
      <c r="K64" s="2040"/>
      <c r="L64" s="2040"/>
      <c r="M64" s="2040"/>
      <c r="N64" s="680"/>
      <c r="O64" s="676"/>
    </row>
    <row r="65" spans="1:15">
      <c r="A65" s="835"/>
      <c r="B65" s="2040"/>
      <c r="C65" s="2040"/>
      <c r="D65" s="2040"/>
      <c r="E65" s="2040"/>
      <c r="F65" s="2040"/>
      <c r="G65" s="2040"/>
      <c r="H65" s="2040"/>
      <c r="I65" s="2040"/>
      <c r="J65" s="2040"/>
      <c r="K65" s="2040"/>
      <c r="L65" s="2040"/>
      <c r="M65" s="2040"/>
      <c r="N65" s="680"/>
      <c r="O65" s="676"/>
    </row>
    <row r="66" spans="1:15">
      <c r="A66" s="835"/>
      <c r="B66" s="971"/>
      <c r="C66" s="971"/>
      <c r="D66" s="971"/>
      <c r="E66" s="971"/>
      <c r="F66" s="971"/>
      <c r="G66" s="971"/>
      <c r="H66" s="971"/>
      <c r="I66" s="971"/>
      <c r="J66" s="971"/>
      <c r="K66" s="971"/>
      <c r="L66" s="688"/>
      <c r="M66" s="688"/>
      <c r="N66" s="680"/>
      <c r="O66" s="676"/>
    </row>
    <row r="67" spans="1:15">
      <c r="A67" s="835"/>
      <c r="B67" s="971"/>
      <c r="C67" s="971"/>
      <c r="D67" s="971"/>
      <c r="E67" s="971"/>
      <c r="F67" s="971"/>
      <c r="G67" s="971"/>
      <c r="H67" s="971"/>
      <c r="I67" s="971"/>
      <c r="J67" s="971"/>
      <c r="K67" s="971"/>
      <c r="L67" s="688"/>
      <c r="M67" s="688"/>
      <c r="N67" s="680"/>
      <c r="O67" s="676"/>
    </row>
    <row r="68" spans="1:15">
      <c r="A68" s="835"/>
      <c r="B68" s="1127" t="s">
        <v>605</v>
      </c>
      <c r="C68" s="971"/>
      <c r="D68" s="971"/>
      <c r="E68" s="971"/>
      <c r="F68" s="971"/>
      <c r="G68" s="971"/>
      <c r="H68" s="971"/>
      <c r="I68" s="971"/>
      <c r="J68" s="971"/>
      <c r="K68" s="971"/>
      <c r="L68" s="688"/>
      <c r="M68" s="688"/>
      <c r="N68" s="680"/>
      <c r="O68" s="676"/>
    </row>
    <row r="69" spans="1:15">
      <c r="A69" s="835"/>
      <c r="B69" s="1422"/>
      <c r="C69" s="1422"/>
      <c r="D69" s="1422"/>
      <c r="E69" s="1422"/>
      <c r="F69" s="1422"/>
      <c r="G69" s="1422"/>
      <c r="H69" s="1422"/>
      <c r="I69" s="1422"/>
      <c r="J69" s="1422"/>
      <c r="K69" s="1422"/>
      <c r="L69" s="688"/>
      <c r="M69" s="688"/>
      <c r="N69" s="680"/>
      <c r="O69" s="676"/>
    </row>
    <row r="70" spans="1:15">
      <c r="A70" s="835"/>
      <c r="B70" s="972"/>
      <c r="C70" s="972"/>
      <c r="D70" s="1422"/>
      <c r="E70" s="1422"/>
      <c r="F70" s="1422"/>
      <c r="G70" s="1422"/>
      <c r="H70" s="1422"/>
      <c r="I70" s="1422"/>
      <c r="J70" s="1422"/>
      <c r="K70" s="1422"/>
      <c r="L70" s="688"/>
      <c r="M70" s="688"/>
      <c r="N70" s="680"/>
      <c r="O70" s="676"/>
    </row>
    <row r="71" spans="1:15" ht="15" customHeight="1">
      <c r="A71" s="835"/>
      <c r="B71" s="1467" t="s">
        <v>607</v>
      </c>
      <c r="C71" s="2478" t="s">
        <v>608</v>
      </c>
      <c r="D71" s="2478"/>
      <c r="E71" s="2478"/>
      <c r="F71" s="2478"/>
      <c r="G71" s="2478"/>
      <c r="H71" s="2478"/>
      <c r="I71" s="2478"/>
      <c r="J71" s="2478"/>
      <c r="K71" s="2478"/>
      <c r="L71" s="688"/>
      <c r="M71" s="688"/>
      <c r="N71" s="680"/>
      <c r="O71" s="676"/>
    </row>
    <row r="72" spans="1:15" ht="15" customHeight="1">
      <c r="A72" s="835"/>
      <c r="B72" s="1467" t="s">
        <v>609</v>
      </c>
      <c r="C72" s="2478" t="s">
        <v>612</v>
      </c>
      <c r="D72" s="2478"/>
      <c r="E72" s="2478"/>
      <c r="F72" s="2478"/>
      <c r="G72" s="2478"/>
      <c r="H72" s="2478"/>
      <c r="I72" s="2478"/>
      <c r="J72" s="2478"/>
      <c r="K72" s="2478"/>
      <c r="L72" s="688"/>
      <c r="M72" s="688"/>
      <c r="N72" s="680"/>
      <c r="O72" s="676"/>
    </row>
    <row r="73" spans="1:15" ht="15" customHeight="1">
      <c r="A73" s="835"/>
      <c r="B73" s="1467" t="s">
        <v>611</v>
      </c>
      <c r="C73" s="2478" t="s">
        <v>613</v>
      </c>
      <c r="D73" s="2478"/>
      <c r="E73" s="2478"/>
      <c r="F73" s="2478"/>
      <c r="G73" s="2478"/>
      <c r="H73" s="2478"/>
      <c r="I73" s="2478"/>
      <c r="J73" s="2478"/>
      <c r="K73" s="2478"/>
      <c r="L73" s="688"/>
      <c r="M73" s="688"/>
      <c r="N73" s="680"/>
      <c r="O73" s="676"/>
    </row>
    <row r="74" spans="1:15">
      <c r="A74" s="835"/>
      <c r="B74" s="1468" t="s">
        <v>610</v>
      </c>
      <c r="C74" s="2478" t="s">
        <v>942</v>
      </c>
      <c r="D74" s="2478"/>
      <c r="E74" s="2478"/>
      <c r="F74" s="2478"/>
      <c r="G74" s="2478"/>
      <c r="H74" s="2478"/>
      <c r="I74" s="2478"/>
      <c r="J74" s="2478"/>
      <c r="K74" s="2478"/>
      <c r="L74" s="688"/>
      <c r="M74" s="688"/>
      <c r="N74" s="680"/>
      <c r="O74" s="676"/>
    </row>
    <row r="75" spans="1:15">
      <c r="A75" s="835"/>
      <c r="B75" s="1468" t="s">
        <v>163</v>
      </c>
      <c r="C75" s="2478" t="s">
        <v>941</v>
      </c>
      <c r="D75" s="2478"/>
      <c r="E75" s="2478"/>
      <c r="F75" s="2478"/>
      <c r="G75" s="2478"/>
      <c r="H75" s="2478"/>
      <c r="I75" s="2478"/>
      <c r="J75" s="2478"/>
      <c r="K75" s="2478"/>
      <c r="L75" s="688"/>
      <c r="M75" s="688"/>
      <c r="N75" s="680"/>
      <c r="O75" s="676"/>
    </row>
    <row r="76" spans="1:15">
      <c r="A76" s="835"/>
      <c r="B76" s="1468" t="s">
        <v>164</v>
      </c>
      <c r="C76" s="2478" t="s">
        <v>944</v>
      </c>
      <c r="D76" s="2478"/>
      <c r="E76" s="2478"/>
      <c r="F76" s="2478"/>
      <c r="G76" s="2478"/>
      <c r="H76" s="2478"/>
      <c r="I76" s="2478"/>
      <c r="J76" s="2478"/>
      <c r="K76" s="2478"/>
      <c r="L76" s="688"/>
      <c r="M76" s="688"/>
      <c r="N76" s="680"/>
      <c r="O76" s="676"/>
    </row>
    <row r="77" spans="1:15">
      <c r="A77" s="835"/>
      <c r="B77" s="1422"/>
      <c r="C77" s="1422"/>
      <c r="D77" s="1422"/>
      <c r="E77" s="1422"/>
      <c r="F77" s="1422"/>
      <c r="G77" s="1422"/>
      <c r="H77" s="1422"/>
      <c r="I77" s="1422"/>
      <c r="J77" s="1422"/>
      <c r="K77" s="1422"/>
      <c r="L77" s="688"/>
      <c r="M77" s="688"/>
      <c r="N77" s="680"/>
      <c r="O77" s="676"/>
    </row>
    <row r="78" spans="1:15" ht="16.5" customHeight="1">
      <c r="A78" s="835"/>
      <c r="B78" s="2487" t="s">
        <v>606</v>
      </c>
      <c r="C78" s="2487"/>
      <c r="D78" s="2487"/>
      <c r="E78" s="2487"/>
      <c r="F78" s="2487"/>
      <c r="G78" s="2487"/>
      <c r="H78" s="2487"/>
      <c r="I78" s="2487"/>
      <c r="J78" s="2487"/>
      <c r="K78" s="2487"/>
      <c r="L78" s="688"/>
      <c r="M78" s="688"/>
      <c r="N78" s="680"/>
      <c r="O78" s="676"/>
    </row>
    <row r="79" spans="1:15">
      <c r="A79" s="835"/>
      <c r="B79" s="1422"/>
      <c r="C79" s="1422"/>
      <c r="D79" s="1422"/>
      <c r="E79" s="1422"/>
      <c r="F79" s="1422"/>
      <c r="G79" s="1422"/>
      <c r="H79" s="1422"/>
      <c r="I79" s="1422"/>
      <c r="J79" s="1422"/>
      <c r="K79" s="1422"/>
      <c r="L79" s="688"/>
      <c r="M79" s="688"/>
      <c r="N79" s="680"/>
      <c r="O79" s="676"/>
    </row>
    <row r="80" spans="1:15">
      <c r="A80" s="835"/>
      <c r="B80" s="975"/>
      <c r="C80" s="688"/>
      <c r="D80" s="688"/>
      <c r="E80" s="688"/>
      <c r="F80" s="688"/>
      <c r="G80" s="688"/>
      <c r="H80" s="688"/>
      <c r="I80" s="688"/>
      <c r="J80" s="688"/>
      <c r="K80" s="688"/>
      <c r="L80" s="688"/>
      <c r="M80" s="688"/>
      <c r="N80" s="680"/>
      <c r="O80" s="676"/>
    </row>
    <row r="81" spans="1:23">
      <c r="A81" s="835"/>
      <c r="B81" s="975"/>
      <c r="C81" s="688"/>
      <c r="D81" s="688"/>
      <c r="E81" s="688"/>
      <c r="F81" s="688"/>
      <c r="G81" s="688"/>
      <c r="H81" s="688"/>
      <c r="I81" s="688"/>
      <c r="J81" s="688"/>
      <c r="K81" s="688"/>
      <c r="L81" s="688"/>
      <c r="M81" s="688"/>
      <c r="N81" s="680"/>
      <c r="O81" s="676"/>
    </row>
    <row r="82" spans="1:23">
      <c r="A82" s="835"/>
      <c r="B82" s="975"/>
      <c r="C82" s="688"/>
      <c r="D82" s="688"/>
      <c r="E82" s="688"/>
      <c r="F82" s="688"/>
      <c r="G82" s="688"/>
      <c r="H82" s="688"/>
      <c r="I82" s="688"/>
      <c r="J82" s="688"/>
      <c r="K82" s="688"/>
      <c r="L82" s="688"/>
      <c r="M82" s="688"/>
      <c r="N82" s="680"/>
      <c r="O82" s="676"/>
    </row>
    <row r="83" spans="1:23">
      <c r="A83" s="835"/>
      <c r="B83" s="975"/>
      <c r="C83" s="688"/>
      <c r="D83" s="688"/>
      <c r="E83" s="688"/>
      <c r="F83" s="688"/>
      <c r="G83" s="688"/>
      <c r="H83" s="688"/>
      <c r="I83" s="688"/>
      <c r="J83" s="688"/>
      <c r="K83" s="688"/>
      <c r="L83" s="688"/>
      <c r="M83" s="688"/>
      <c r="N83" s="680"/>
      <c r="O83" s="676"/>
    </row>
    <row r="84" spans="1:23">
      <c r="A84" s="835"/>
      <c r="B84" s="975"/>
      <c r="C84" s="688"/>
      <c r="D84" s="688"/>
      <c r="E84" s="688"/>
      <c r="F84" s="688"/>
      <c r="G84" s="688"/>
      <c r="H84" s="688"/>
      <c r="I84" s="688"/>
      <c r="J84" s="688"/>
      <c r="K84" s="688"/>
      <c r="L84" s="688"/>
      <c r="M84" s="688"/>
      <c r="N84" s="680"/>
      <c r="O84" s="676"/>
    </row>
    <row r="85" spans="1:23">
      <c r="A85" s="835"/>
      <c r="B85" s="975"/>
      <c r="C85" s="688"/>
      <c r="D85" s="688"/>
      <c r="E85" s="688"/>
      <c r="F85" s="688"/>
      <c r="G85" s="688"/>
      <c r="H85" s="688"/>
      <c r="I85" s="688"/>
      <c r="J85" s="688"/>
      <c r="K85" s="688"/>
      <c r="L85" s="688"/>
      <c r="M85" s="688"/>
      <c r="N85" s="680"/>
      <c r="O85" s="676"/>
    </row>
    <row r="86" spans="1:23">
      <c r="A86" s="835"/>
      <c r="B86" s="975"/>
      <c r="C86" s="688"/>
      <c r="D86" s="688"/>
      <c r="E86" s="688"/>
      <c r="F86" s="688"/>
      <c r="G86" s="688"/>
      <c r="H86" s="688"/>
      <c r="I86" s="688"/>
      <c r="J86" s="688"/>
      <c r="K86" s="688"/>
      <c r="L86" s="688"/>
      <c r="M86" s="688"/>
      <c r="N86" s="680"/>
      <c r="O86" s="676"/>
    </row>
    <row r="87" spans="1:23">
      <c r="A87" s="835"/>
      <c r="B87" s="975"/>
      <c r="C87" s="688"/>
      <c r="D87" s="688"/>
      <c r="E87" s="688"/>
      <c r="F87" s="688"/>
      <c r="G87" s="688"/>
      <c r="H87" s="688"/>
      <c r="I87" s="688"/>
      <c r="J87" s="688"/>
      <c r="K87" s="688"/>
      <c r="L87" s="688"/>
      <c r="M87" s="688"/>
      <c r="N87" s="680"/>
      <c r="O87" s="676"/>
    </row>
    <row r="88" spans="1:23">
      <c r="A88" s="835"/>
      <c r="B88" s="975"/>
      <c r="C88" s="688"/>
      <c r="D88" s="688"/>
      <c r="E88" s="688"/>
      <c r="F88" s="688"/>
      <c r="G88" s="688"/>
      <c r="H88" s="688"/>
      <c r="I88" s="688"/>
      <c r="J88" s="688"/>
      <c r="K88" s="688"/>
      <c r="L88" s="688"/>
      <c r="M88" s="688"/>
      <c r="N88" s="680"/>
      <c r="O88" s="676"/>
    </row>
    <row r="89" spans="1:23">
      <c r="A89" s="835"/>
      <c r="B89" s="975"/>
      <c r="C89" s="688"/>
      <c r="D89" s="688"/>
      <c r="E89" s="688"/>
      <c r="F89" s="688"/>
      <c r="G89" s="688"/>
      <c r="H89" s="688"/>
      <c r="I89" s="688"/>
      <c r="J89" s="688"/>
      <c r="K89" s="688"/>
      <c r="L89" s="688"/>
      <c r="M89" s="688"/>
      <c r="N89" s="680"/>
      <c r="O89" s="676"/>
    </row>
    <row r="90" spans="1:23">
      <c r="A90" s="835"/>
      <c r="B90" s="975"/>
      <c r="C90" s="688"/>
      <c r="D90" s="688"/>
      <c r="E90" s="688"/>
      <c r="F90" s="688"/>
      <c r="G90" s="688"/>
      <c r="H90" s="688"/>
      <c r="I90" s="688"/>
      <c r="J90" s="688"/>
      <c r="K90" s="688"/>
      <c r="L90" s="688"/>
      <c r="M90" s="688"/>
      <c r="N90" s="680"/>
      <c r="O90" s="676"/>
    </row>
    <row r="91" spans="1:23">
      <c r="A91" s="835"/>
      <c r="B91" s="975"/>
      <c r="C91" s="688"/>
      <c r="D91" s="688"/>
      <c r="E91" s="688"/>
      <c r="F91" s="688"/>
      <c r="G91" s="688"/>
      <c r="H91" s="688"/>
      <c r="I91" s="688"/>
      <c r="J91" s="688"/>
      <c r="K91" s="688"/>
      <c r="L91" s="688"/>
      <c r="M91" s="688"/>
      <c r="N91" s="680"/>
      <c r="O91" s="676"/>
    </row>
    <row r="92" spans="1:23">
      <c r="A92" s="835"/>
      <c r="B92" s="975"/>
      <c r="C92" s="688"/>
      <c r="D92" s="688"/>
      <c r="E92" s="688"/>
      <c r="F92" s="688"/>
      <c r="G92" s="688"/>
      <c r="H92" s="688"/>
      <c r="I92" s="688"/>
      <c r="J92" s="688"/>
      <c r="K92" s="688"/>
      <c r="L92" s="688"/>
      <c r="M92" s="688"/>
      <c r="N92" s="680"/>
      <c r="O92" s="676"/>
    </row>
    <row r="93" spans="1:23">
      <c r="A93" s="835"/>
      <c r="B93" s="975"/>
      <c r="C93" s="688"/>
      <c r="D93" s="688"/>
      <c r="E93" s="688"/>
      <c r="F93" s="688"/>
      <c r="G93" s="688"/>
      <c r="H93" s="688"/>
      <c r="I93" s="688"/>
      <c r="J93" s="688"/>
      <c r="K93" s="688"/>
      <c r="L93" s="688"/>
      <c r="M93" s="688"/>
      <c r="N93" s="680"/>
      <c r="O93" s="676"/>
    </row>
    <row r="94" spans="1:23">
      <c r="A94" s="462"/>
      <c r="B94" s="285"/>
      <c r="D94" s="848"/>
      <c r="E94" s="678"/>
      <c r="M94" s="676"/>
      <c r="N94" s="680"/>
      <c r="O94" s="1437"/>
      <c r="P94" s="1437"/>
      <c r="Q94" s="1437"/>
      <c r="R94" s="1483"/>
      <c r="S94" s="1437"/>
      <c r="T94" s="1437"/>
      <c r="U94" s="1437"/>
      <c r="V94" s="1437"/>
      <c r="W94" s="1437"/>
    </row>
    <row r="95" spans="1:23" ht="5.0999999999999996" customHeight="1">
      <c r="A95" s="868"/>
      <c r="B95" s="868"/>
      <c r="C95" s="680"/>
      <c r="D95" s="869"/>
      <c r="E95" s="680"/>
      <c r="F95" s="680"/>
      <c r="G95" s="680"/>
      <c r="H95" s="680"/>
      <c r="I95" s="680"/>
      <c r="J95" s="680"/>
      <c r="K95" s="680"/>
      <c r="L95" s="680"/>
      <c r="M95" s="680"/>
      <c r="N95" s="680"/>
      <c r="O95" s="1437"/>
      <c r="P95" s="1437"/>
      <c r="Q95" s="1437"/>
      <c r="R95" s="1483"/>
      <c r="S95" s="1437"/>
      <c r="T95" s="1437"/>
      <c r="U95" s="1437"/>
      <c r="V95" s="1437"/>
      <c r="W95" s="1437"/>
    </row>
    <row r="96" spans="1:23">
      <c r="A96" s="284"/>
      <c r="B96" s="285"/>
      <c r="D96" s="848"/>
      <c r="E96" s="678"/>
      <c r="L96" s="142"/>
      <c r="M96" s="158" t="s">
        <v>631</v>
      </c>
      <c r="N96" s="676"/>
      <c r="O96" s="1437"/>
      <c r="P96" s="1437"/>
      <c r="Q96" s="1437"/>
      <c r="R96" s="1483"/>
      <c r="S96" s="1437"/>
      <c r="T96" s="1437"/>
      <c r="U96" s="1437"/>
      <c r="V96" s="1437"/>
      <c r="W96" s="1437"/>
    </row>
    <row r="97" spans="1:50">
      <c r="A97" s="677"/>
      <c r="B97" s="677"/>
      <c r="M97" s="676"/>
      <c r="N97" s="676"/>
      <c r="O97" s="1437"/>
      <c r="P97" s="1437"/>
      <c r="Q97" s="1437"/>
      <c r="R97" s="1483"/>
      <c r="S97" s="1437"/>
      <c r="T97" s="1437"/>
      <c r="U97" s="1437"/>
      <c r="V97" s="1437"/>
      <c r="W97" s="1437"/>
    </row>
    <row r="98" spans="1:50" ht="15" hidden="1" customHeight="1">
      <c r="A98" s="284"/>
      <c r="B98" s="285"/>
      <c r="M98" s="676"/>
      <c r="N98" s="676"/>
      <c r="O98" s="1437"/>
      <c r="P98" s="1437"/>
      <c r="Q98" s="1437"/>
      <c r="R98" s="1483"/>
      <c r="S98" s="1437"/>
      <c r="T98" s="1437"/>
      <c r="U98" s="1437"/>
      <c r="V98" s="1437"/>
      <c r="W98" s="1437"/>
    </row>
    <row r="99" spans="1:50" ht="15" hidden="1" customHeight="1">
      <c r="A99" s="697"/>
      <c r="B99" s="697"/>
      <c r="M99" s="676"/>
      <c r="N99" s="692"/>
      <c r="O99" s="1437"/>
      <c r="P99" s="1437"/>
      <c r="Q99" s="1437"/>
      <c r="R99" s="1483"/>
      <c r="S99" s="1437"/>
      <c r="T99" s="1437"/>
      <c r="U99" s="1437"/>
      <c r="V99" s="1437"/>
      <c r="W99" s="1437"/>
      <c r="X99" s="696"/>
      <c r="Y99" s="693"/>
      <c r="Z99" s="693"/>
    </row>
    <row r="100" spans="1:50" ht="20.100000000000001" customHeight="1">
      <c r="A100" s="1918" t="s">
        <v>158</v>
      </c>
      <c r="B100" s="1918"/>
      <c r="C100" s="1918"/>
      <c r="D100" s="1918"/>
      <c r="E100" s="1918"/>
      <c r="F100" s="1918"/>
      <c r="G100" s="1918"/>
      <c r="H100" s="1918"/>
      <c r="I100" s="1918"/>
      <c r="J100" s="1918"/>
      <c r="K100" s="1918"/>
      <c r="L100" s="1918"/>
      <c r="M100" s="1918"/>
      <c r="N100" s="1918"/>
      <c r="O100" s="1437"/>
      <c r="P100" s="1437"/>
      <c r="Q100" s="1437"/>
      <c r="R100" s="1483"/>
      <c r="S100" s="1437"/>
      <c r="T100" s="1437"/>
      <c r="U100" s="1437"/>
      <c r="V100" s="1437"/>
      <c r="W100" s="1437"/>
      <c r="X100" s="696"/>
      <c r="Y100" s="693"/>
      <c r="Z100" s="693"/>
    </row>
    <row r="101" spans="1:50" ht="5.0999999999999996" customHeight="1">
      <c r="A101" s="700"/>
      <c r="B101" s="698"/>
      <c r="C101" s="649"/>
      <c r="D101" s="649"/>
      <c r="E101" s="649"/>
      <c r="F101" s="649"/>
      <c r="G101" s="649"/>
      <c r="H101" s="649"/>
      <c r="I101" s="649"/>
      <c r="J101" s="649"/>
      <c r="K101" s="649"/>
      <c r="L101" s="649"/>
      <c r="M101" s="649"/>
      <c r="N101" s="849"/>
      <c r="O101" s="1437"/>
      <c r="P101" s="1437"/>
      <c r="Q101" s="1437"/>
      <c r="R101" s="1483"/>
      <c r="S101" s="1437"/>
      <c r="T101" s="1437"/>
      <c r="U101" s="1437"/>
      <c r="V101" s="1437"/>
      <c r="W101" s="1437"/>
      <c r="X101" s="696"/>
      <c r="Y101" s="693"/>
      <c r="Z101" s="693"/>
    </row>
    <row r="102" spans="1:50" ht="15" customHeight="1">
      <c r="A102" s="526"/>
      <c r="B102" s="412" t="s">
        <v>651</v>
      </c>
      <c r="C102" s="1469"/>
      <c r="D102" s="439"/>
      <c r="E102" s="1469"/>
      <c r="F102" s="1469"/>
      <c r="G102" s="688"/>
      <c r="H102" s="688"/>
      <c r="I102" s="688"/>
      <c r="J102" s="688"/>
      <c r="K102" s="688"/>
      <c r="L102" s="688"/>
      <c r="M102" s="688"/>
      <c r="N102" s="849"/>
      <c r="O102" s="1437"/>
      <c r="P102" s="1437"/>
      <c r="Q102" s="1437"/>
      <c r="R102" s="1483"/>
      <c r="S102" s="1437"/>
      <c r="T102" s="1437"/>
      <c r="U102" s="1437"/>
      <c r="V102" s="1437"/>
      <c r="W102" s="1437"/>
      <c r="X102" s="696"/>
      <c r="Y102" s="693"/>
      <c r="Z102" s="693"/>
    </row>
    <row r="103" spans="1:50" ht="5.0999999999999996" customHeight="1">
      <c r="A103" s="702"/>
      <c r="C103" s="596"/>
      <c r="D103" s="596"/>
      <c r="E103" s="596"/>
      <c r="F103" s="596"/>
      <c r="G103" s="596"/>
      <c r="H103" s="596"/>
      <c r="I103" s="596"/>
      <c r="J103" s="596"/>
      <c r="K103" s="596"/>
      <c r="L103" s="596"/>
      <c r="M103" s="596"/>
      <c r="N103" s="849"/>
      <c r="O103" s="1437"/>
      <c r="P103" s="1437"/>
      <c r="Q103" s="1437"/>
      <c r="R103" s="1483"/>
      <c r="S103" s="1437"/>
      <c r="T103" s="1437"/>
      <c r="U103" s="1437"/>
      <c r="V103" s="1437"/>
      <c r="W103" s="1437"/>
      <c r="X103" s="696"/>
      <c r="Y103" s="693"/>
      <c r="Z103" s="693"/>
    </row>
    <row r="104" spans="1:50" ht="14.25" customHeight="1">
      <c r="A104" s="702"/>
      <c r="B104" s="771" t="s">
        <v>159</v>
      </c>
      <c r="C104" s="598"/>
      <c r="D104" s="598"/>
      <c r="E104" s="598"/>
      <c r="F104" s="742"/>
      <c r="G104" s="598"/>
      <c r="H104" s="598"/>
      <c r="I104" s="598"/>
      <c r="J104" s="598"/>
      <c r="K104" s="688"/>
      <c r="L104" s="688"/>
      <c r="M104" s="688"/>
      <c r="N104" s="714"/>
      <c r="O104" s="1437"/>
      <c r="P104" s="1437"/>
      <c r="Q104" s="1437"/>
      <c r="R104" s="1483"/>
      <c r="S104" s="1437"/>
      <c r="T104" s="1437"/>
      <c r="U104" s="1437"/>
      <c r="V104" s="1437"/>
      <c r="W104" s="1437"/>
      <c r="X104" s="693"/>
      <c r="Y104" s="693"/>
      <c r="Z104" s="693"/>
    </row>
    <row r="105" spans="1:50" ht="32.25" customHeight="1">
      <c r="A105" s="714"/>
      <c r="B105" s="1919" t="s">
        <v>1213</v>
      </c>
      <c r="C105" s="1919"/>
      <c r="D105" s="1919"/>
      <c r="E105" s="1919"/>
      <c r="F105" s="1919"/>
      <c r="G105" s="1919"/>
      <c r="H105" s="1919"/>
      <c r="I105" s="1919"/>
      <c r="J105" s="1919"/>
      <c r="K105" s="1919"/>
      <c r="L105" s="1919"/>
      <c r="M105" s="1919"/>
      <c r="N105" s="714"/>
      <c r="O105" s="1437"/>
      <c r="P105" s="1437"/>
      <c r="Q105" s="1437"/>
      <c r="R105" s="1483"/>
      <c r="S105" s="1437"/>
      <c r="T105" s="1437"/>
      <c r="U105" s="1437"/>
      <c r="V105" s="1437"/>
      <c r="W105" s="1437"/>
      <c r="X105" s="693"/>
      <c r="Y105" s="693"/>
      <c r="Z105" s="693"/>
    </row>
    <row r="106" spans="1:50" ht="18" customHeight="1">
      <c r="A106" s="714"/>
      <c r="B106" s="1919" t="s">
        <v>1025</v>
      </c>
      <c r="C106" s="1919"/>
      <c r="D106" s="1919"/>
      <c r="E106" s="1919"/>
      <c r="F106" s="1919"/>
      <c r="G106" s="1919"/>
      <c r="H106" s="1919"/>
      <c r="I106" s="1919"/>
      <c r="J106" s="1919"/>
      <c r="K106" s="1919"/>
      <c r="L106" s="1919"/>
      <c r="M106" s="1919"/>
      <c r="N106" s="714"/>
      <c r="O106" s="1437"/>
      <c r="P106" s="678"/>
      <c r="Q106" s="678"/>
      <c r="R106" s="678"/>
      <c r="S106" s="678"/>
      <c r="T106" s="678"/>
      <c r="U106" s="678"/>
      <c r="V106" s="678"/>
      <c r="W106" s="678"/>
      <c r="X106" s="678"/>
      <c r="Y106" s="678"/>
      <c r="Z106" s="678"/>
      <c r="AA106" s="678"/>
      <c r="AB106" s="709"/>
      <c r="AC106" s="678"/>
      <c r="AD106" s="678"/>
      <c r="AE106" s="678"/>
    </row>
    <row r="107" spans="1:50" ht="5.0999999999999996" customHeight="1">
      <c r="A107" s="714"/>
      <c r="B107" s="600"/>
      <c r="C107" s="600"/>
      <c r="D107" s="600"/>
      <c r="E107" s="600"/>
      <c r="F107" s="600"/>
      <c r="G107" s="600"/>
      <c r="H107" s="600"/>
      <c r="I107" s="600"/>
      <c r="J107" s="600"/>
      <c r="K107" s="600"/>
      <c r="L107" s="600"/>
      <c r="M107" s="600"/>
      <c r="N107" s="714"/>
      <c r="O107" s="1437"/>
      <c r="P107" s="678"/>
      <c r="Q107" s="678"/>
      <c r="R107" s="678"/>
      <c r="S107" s="678"/>
      <c r="T107" s="678"/>
      <c r="U107" s="678"/>
      <c r="V107" s="678"/>
      <c r="W107" s="678"/>
      <c r="X107" s="678"/>
      <c r="Y107" s="678"/>
      <c r="Z107" s="678"/>
      <c r="AA107" s="678"/>
      <c r="AB107" s="709"/>
      <c r="AC107" s="678"/>
      <c r="AD107" s="678"/>
      <c r="AE107" s="678"/>
    </row>
    <row r="108" spans="1:50" ht="27.75" customHeight="1">
      <c r="A108" s="714"/>
      <c r="B108" s="2176" t="s">
        <v>1014</v>
      </c>
      <c r="C108" s="2176"/>
      <c r="D108" s="2176"/>
      <c r="E108" s="2176"/>
      <c r="F108" s="2176"/>
      <c r="G108" s="2176"/>
      <c r="H108" s="2176"/>
      <c r="I108" s="2176"/>
      <c r="J108" s="2176"/>
      <c r="K108" s="2176"/>
      <c r="L108" s="2176"/>
      <c r="M108" s="2176"/>
      <c r="N108" s="714"/>
      <c r="O108" s="1437"/>
      <c r="P108" s="678"/>
      <c r="Q108" s="678"/>
      <c r="R108" s="678"/>
      <c r="S108" s="678"/>
      <c r="T108" s="678"/>
      <c r="U108" s="678"/>
      <c r="V108" s="678"/>
      <c r="W108" s="678"/>
      <c r="X108" s="678"/>
      <c r="Y108" s="678"/>
      <c r="Z108" s="678"/>
      <c r="AA108" s="678"/>
      <c r="AB108" s="709"/>
      <c r="AC108" s="678"/>
      <c r="AD108" s="678"/>
      <c r="AE108" s="678"/>
    </row>
    <row r="109" spans="1:50" ht="5.0999999999999996" customHeight="1">
      <c r="A109" s="702"/>
      <c r="C109" s="321"/>
      <c r="D109" s="321"/>
      <c r="E109" s="321"/>
      <c r="F109" s="321"/>
      <c r="G109" s="321"/>
      <c r="H109" s="321"/>
      <c r="I109" s="321"/>
      <c r="J109" s="321"/>
      <c r="K109" s="321"/>
      <c r="L109" s="321"/>
      <c r="M109" s="321"/>
      <c r="N109" s="702"/>
      <c r="O109" s="676"/>
      <c r="P109" s="678"/>
      <c r="Q109" s="678"/>
      <c r="R109" s="678"/>
      <c r="S109" s="678"/>
      <c r="T109" s="678"/>
      <c r="U109" s="678"/>
      <c r="V109" s="678"/>
      <c r="W109" s="678"/>
      <c r="X109" s="678"/>
      <c r="Y109" s="678"/>
      <c r="Z109" s="678"/>
      <c r="AA109" s="678"/>
      <c r="AO109" s="676" t="s">
        <v>119</v>
      </c>
      <c r="AP109" s="676" t="s">
        <v>442</v>
      </c>
      <c r="AQ109" s="676" t="s">
        <v>439</v>
      </c>
      <c r="AR109" s="1418">
        <v>0.1</v>
      </c>
      <c r="AS109" s="1418">
        <v>0.1</v>
      </c>
      <c r="AT109" s="1418">
        <v>0.14000000000000001</v>
      </c>
      <c r="AU109" s="1418">
        <v>0.14000000000000001</v>
      </c>
      <c r="AV109" s="1418">
        <v>0.12</v>
      </c>
      <c r="AW109" s="1418">
        <v>1</v>
      </c>
      <c r="AX109" s="1418">
        <v>1.4</v>
      </c>
    </row>
    <row r="110" spans="1:50">
      <c r="A110" s="714"/>
      <c r="B110" s="1457" t="s">
        <v>716</v>
      </c>
      <c r="C110" s="701"/>
      <c r="D110" s="701"/>
      <c r="E110" s="701"/>
      <c r="F110" s="701"/>
      <c r="G110" s="701"/>
      <c r="H110" s="701"/>
      <c r="I110" s="701"/>
      <c r="J110" s="701"/>
      <c r="K110" s="701"/>
      <c r="L110" s="701"/>
      <c r="M110" s="701"/>
      <c r="N110" s="702"/>
      <c r="O110" s="676"/>
    </row>
    <row r="111" spans="1:50" ht="30">
      <c r="A111" s="714"/>
      <c r="B111" s="2488"/>
      <c r="C111" s="2489"/>
      <c r="D111" s="2490"/>
      <c r="E111" s="1449" t="s">
        <v>468</v>
      </c>
      <c r="F111" s="1449" t="s">
        <v>461</v>
      </c>
      <c r="G111" s="1449" t="s">
        <v>462</v>
      </c>
      <c r="H111" s="1449" t="s">
        <v>463</v>
      </c>
      <c r="I111" s="1449" t="s">
        <v>596</v>
      </c>
      <c r="J111" s="2496" t="s">
        <v>436</v>
      </c>
      <c r="K111" s="2496"/>
      <c r="L111" s="701"/>
      <c r="M111" s="701"/>
      <c r="N111" s="702"/>
      <c r="O111" s="676"/>
    </row>
    <row r="112" spans="1:50" ht="38.25">
      <c r="A112" s="714"/>
      <c r="B112" s="2491"/>
      <c r="C112" s="2492"/>
      <c r="D112" s="2493"/>
      <c r="E112" s="1458" t="s">
        <v>466</v>
      </c>
      <c r="F112" s="1458" t="s">
        <v>466</v>
      </c>
      <c r="G112" s="1458" t="s">
        <v>466</v>
      </c>
      <c r="H112" s="1458" t="s">
        <v>466</v>
      </c>
      <c r="I112" s="1458" t="s">
        <v>466</v>
      </c>
      <c r="J112" s="1449" t="s">
        <v>440</v>
      </c>
      <c r="K112" s="1449" t="s">
        <v>441</v>
      </c>
      <c r="L112" s="701"/>
      <c r="M112" s="701"/>
      <c r="N112" s="702"/>
      <c r="O112" s="676"/>
    </row>
    <row r="113" spans="1:50">
      <c r="A113" s="714"/>
      <c r="B113" s="2506" t="s">
        <v>469</v>
      </c>
      <c r="C113" s="2507"/>
      <c r="D113" s="1470" t="s">
        <v>470</v>
      </c>
      <c r="E113" s="970">
        <f t="shared" ref="E113:K115" si="1">E41</f>
        <v>0</v>
      </c>
      <c r="F113" s="970">
        <f t="shared" si="1"/>
        <v>0</v>
      </c>
      <c r="G113" s="970">
        <f t="shared" si="1"/>
        <v>0</v>
      </c>
      <c r="H113" s="970">
        <f t="shared" si="1"/>
        <v>0</v>
      </c>
      <c r="I113" s="970">
        <f t="shared" si="1"/>
        <v>0</v>
      </c>
      <c r="J113" s="970">
        <f t="shared" si="1"/>
        <v>0</v>
      </c>
      <c r="K113" s="970">
        <f t="shared" si="1"/>
        <v>0</v>
      </c>
      <c r="L113" s="701"/>
      <c r="M113" s="701"/>
      <c r="N113" s="702"/>
      <c r="O113" s="676"/>
    </row>
    <row r="114" spans="1:50">
      <c r="A114" s="714"/>
      <c r="B114" s="2508"/>
      <c r="C114" s="2509"/>
      <c r="D114" s="1470" t="s">
        <v>471</v>
      </c>
      <c r="E114" s="970">
        <f t="shared" si="1"/>
        <v>0</v>
      </c>
      <c r="F114" s="970">
        <f t="shared" si="1"/>
        <v>0</v>
      </c>
      <c r="G114" s="970">
        <f t="shared" si="1"/>
        <v>0</v>
      </c>
      <c r="H114" s="970">
        <f t="shared" si="1"/>
        <v>0</v>
      </c>
      <c r="I114" s="970">
        <f t="shared" si="1"/>
        <v>0</v>
      </c>
      <c r="J114" s="970">
        <f t="shared" si="1"/>
        <v>0</v>
      </c>
      <c r="K114" s="970">
        <f t="shared" si="1"/>
        <v>0</v>
      </c>
      <c r="L114" s="701"/>
      <c r="M114" s="701"/>
      <c r="N114" s="702"/>
      <c r="O114" s="676"/>
    </row>
    <row r="115" spans="1:50">
      <c r="A115" s="714"/>
      <c r="B115" s="2510"/>
      <c r="C115" s="2511"/>
      <c r="D115" s="1470" t="s">
        <v>472</v>
      </c>
      <c r="E115" s="970">
        <f t="shared" si="1"/>
        <v>0</v>
      </c>
      <c r="F115" s="970">
        <f t="shared" si="1"/>
        <v>0</v>
      </c>
      <c r="G115" s="970">
        <f t="shared" si="1"/>
        <v>0</v>
      </c>
      <c r="H115" s="970">
        <f t="shared" si="1"/>
        <v>0</v>
      </c>
      <c r="I115" s="970">
        <f t="shared" si="1"/>
        <v>0</v>
      </c>
      <c r="J115" s="970">
        <f t="shared" si="1"/>
        <v>0</v>
      </c>
      <c r="K115" s="970">
        <f t="shared" si="1"/>
        <v>0</v>
      </c>
      <c r="L115" s="701"/>
      <c r="M115" s="701"/>
      <c r="N115" s="702"/>
      <c r="O115" s="676"/>
    </row>
    <row r="116" spans="1:50" ht="32.25" customHeight="1">
      <c r="A116" s="714"/>
      <c r="B116" s="2161" t="s">
        <v>473</v>
      </c>
      <c r="C116" s="2163"/>
      <c r="D116" s="1471" t="s">
        <v>467</v>
      </c>
      <c r="E116" s="1472">
        <f t="shared" ref="E116:J116" si="2">E44</f>
        <v>0</v>
      </c>
      <c r="F116" s="1472">
        <f t="shared" si="2"/>
        <v>0</v>
      </c>
      <c r="G116" s="1472">
        <f t="shared" si="2"/>
        <v>0</v>
      </c>
      <c r="H116" s="1472">
        <f t="shared" si="2"/>
        <v>0</v>
      </c>
      <c r="I116" s="1472">
        <f t="shared" si="2"/>
        <v>0</v>
      </c>
      <c r="J116" s="1472">
        <f t="shared" si="2"/>
        <v>0</v>
      </c>
      <c r="K116" s="1472"/>
      <c r="L116" s="701"/>
      <c r="M116" s="701"/>
      <c r="N116" s="1473"/>
      <c r="O116" s="676"/>
    </row>
    <row r="117" spans="1:50" ht="9.9499999999999993" customHeight="1">
      <c r="A117" s="714"/>
      <c r="B117" s="709"/>
      <c r="C117" s="709"/>
      <c r="D117" s="709"/>
      <c r="E117" s="709"/>
      <c r="F117" s="709"/>
      <c r="G117" s="709"/>
      <c r="H117" s="709"/>
      <c r="I117" s="709"/>
      <c r="J117" s="709"/>
      <c r="K117" s="709"/>
      <c r="L117" s="709"/>
      <c r="M117" s="709"/>
      <c r="N117" s="702"/>
      <c r="P117" s="678"/>
      <c r="Q117" s="678"/>
      <c r="R117" s="678"/>
      <c r="S117" s="678"/>
      <c r="T117" s="678"/>
      <c r="U117" s="678"/>
      <c r="V117" s="678"/>
      <c r="W117" s="678"/>
      <c r="X117" s="678"/>
      <c r="Y117" s="678"/>
      <c r="Z117" s="678"/>
      <c r="AA117" s="678"/>
      <c r="AO117" s="676" t="s">
        <v>120</v>
      </c>
      <c r="AP117" s="676" t="s">
        <v>444</v>
      </c>
      <c r="AQ117" s="676" t="s">
        <v>439</v>
      </c>
      <c r="AR117" s="1418">
        <v>0.09</v>
      </c>
      <c r="AS117" s="1418">
        <v>0.09</v>
      </c>
      <c r="AT117" s="1418">
        <v>0.12</v>
      </c>
      <c r="AU117" s="1418">
        <v>0.12</v>
      </c>
      <c r="AV117" s="1418">
        <v>0.11</v>
      </c>
      <c r="AW117" s="1418">
        <v>0.85</v>
      </c>
      <c r="AX117" s="1418">
        <v>0.85</v>
      </c>
    </row>
    <row r="118" spans="1:50">
      <c r="A118" s="714"/>
      <c r="B118" s="302" t="s">
        <v>1009</v>
      </c>
      <c r="C118" s="709"/>
      <c r="D118" s="709"/>
      <c r="E118" s="709"/>
      <c r="F118" s="709"/>
      <c r="G118" s="709"/>
      <c r="H118" s="709"/>
      <c r="I118" s="709"/>
      <c r="J118" s="709"/>
      <c r="K118" s="709"/>
      <c r="L118" s="709"/>
      <c r="M118" s="709"/>
      <c r="N118" s="702"/>
      <c r="P118" s="678"/>
      <c r="Q118" s="678"/>
      <c r="R118" s="678"/>
      <c r="S118" s="678"/>
      <c r="T118" s="678"/>
      <c r="U118" s="678"/>
      <c r="V118" s="678"/>
      <c r="W118" s="678"/>
      <c r="X118" s="678"/>
      <c r="Y118" s="678"/>
      <c r="Z118" s="678"/>
      <c r="AA118" s="678"/>
      <c r="AO118" s="676" t="s">
        <v>446</v>
      </c>
      <c r="AP118" s="676" t="s">
        <v>447</v>
      </c>
      <c r="AQ118" s="676" t="s">
        <v>439</v>
      </c>
      <c r="AR118" s="1418">
        <v>0.08</v>
      </c>
      <c r="AS118" s="1418">
        <v>0.08</v>
      </c>
      <c r="AT118" s="1418">
        <v>0.1</v>
      </c>
      <c r="AU118" s="1418">
        <v>0.1</v>
      </c>
      <c r="AV118" s="1418">
        <v>0.1</v>
      </c>
      <c r="AW118" s="1418">
        <v>0.7</v>
      </c>
      <c r="AX118" s="1418">
        <v>0.7</v>
      </c>
    </row>
    <row r="119" spans="1:50" ht="18" customHeight="1">
      <c r="A119" s="256"/>
      <c r="B119" s="2173" t="s">
        <v>6</v>
      </c>
      <c r="C119" s="2503" t="s">
        <v>948</v>
      </c>
      <c r="D119" s="2504"/>
      <c r="E119" s="2504"/>
      <c r="F119" s="2504"/>
      <c r="G119" s="2505"/>
      <c r="H119" s="2416" t="s">
        <v>901</v>
      </c>
      <c r="I119" s="2417"/>
      <c r="J119" s="2417"/>
      <c r="K119" s="2417"/>
      <c r="L119" s="2418"/>
      <c r="M119" s="709"/>
      <c r="N119" s="702"/>
      <c r="O119" s="676"/>
      <c r="P119" s="678"/>
      <c r="Q119" s="678"/>
      <c r="R119" s="678"/>
      <c r="S119" s="678"/>
      <c r="T119" s="678"/>
      <c r="U119" s="678"/>
      <c r="V119" s="678"/>
      <c r="W119" s="678"/>
      <c r="X119" s="678"/>
      <c r="Y119" s="678"/>
      <c r="Z119" s="678"/>
      <c r="AA119" s="678"/>
    </row>
    <row r="120" spans="1:50" ht="18">
      <c r="A120" s="256"/>
      <c r="B120" s="2177"/>
      <c r="C120" s="1474">
        <v>1</v>
      </c>
      <c r="D120" s="1474">
        <v>2</v>
      </c>
      <c r="E120" s="1474">
        <v>3</v>
      </c>
      <c r="F120" s="1474">
        <v>4</v>
      </c>
      <c r="G120" s="1474">
        <v>5</v>
      </c>
      <c r="H120" s="504" t="s">
        <v>453</v>
      </c>
      <c r="I120" s="504" t="s">
        <v>336</v>
      </c>
      <c r="J120" s="504" t="s">
        <v>337</v>
      </c>
      <c r="K120" s="504" t="s">
        <v>356</v>
      </c>
      <c r="L120" s="504" t="s">
        <v>357</v>
      </c>
      <c r="M120" s="709"/>
      <c r="N120" s="702"/>
      <c r="O120" s="676"/>
      <c r="P120" s="678"/>
      <c r="Q120" s="678"/>
      <c r="R120" s="678"/>
      <c r="S120" s="678"/>
      <c r="T120" s="678"/>
      <c r="U120" s="678"/>
      <c r="V120" s="678"/>
      <c r="W120" s="678"/>
      <c r="X120" s="678"/>
      <c r="Y120" s="678"/>
      <c r="Z120" s="678"/>
      <c r="AA120" s="678"/>
    </row>
    <row r="121" spans="1:50" ht="25.5">
      <c r="A121" s="256"/>
      <c r="B121" s="2174"/>
      <c r="C121" s="1458" t="s">
        <v>466</v>
      </c>
      <c r="D121" s="1458" t="s">
        <v>466</v>
      </c>
      <c r="E121" s="1458" t="s">
        <v>466</v>
      </c>
      <c r="F121" s="1458" t="s">
        <v>466</v>
      </c>
      <c r="G121" s="1458" t="s">
        <v>466</v>
      </c>
      <c r="H121" s="853" t="s">
        <v>145</v>
      </c>
      <c r="I121" s="853" t="s">
        <v>145</v>
      </c>
      <c r="J121" s="853" t="s">
        <v>145</v>
      </c>
      <c r="K121" s="853" t="s">
        <v>145</v>
      </c>
      <c r="L121" s="853" t="s">
        <v>145</v>
      </c>
      <c r="M121" s="709"/>
      <c r="N121" s="702"/>
      <c r="O121" s="676"/>
      <c r="P121" s="678"/>
      <c r="Q121" s="678"/>
      <c r="R121" s="678"/>
      <c r="S121" s="678"/>
      <c r="T121" s="678"/>
      <c r="U121" s="678"/>
      <c r="V121" s="678"/>
      <c r="W121" s="678"/>
      <c r="X121" s="678"/>
      <c r="Y121" s="678"/>
      <c r="Z121" s="678"/>
      <c r="AA121" s="678"/>
    </row>
    <row r="122" spans="1:50">
      <c r="A122" s="256"/>
      <c r="B122" s="721" t="str">
        <f>IF('Bendras vertinimas'!$B$20="","",'Bendras vertinimas'!$B$20)</f>
        <v>Tiekėjas 1</v>
      </c>
      <c r="C122" s="257"/>
      <c r="D122" s="257"/>
      <c r="E122" s="257"/>
      <c r="F122" s="257"/>
      <c r="G122" s="257"/>
      <c r="H122" s="722" t="str">
        <f t="shared" ref="H122:L137" si="3">IF(C122="","",IF(C122&gt;E$41,"&gt;max",IF(AND(C122&lt;=E$41,C122&gt;E$42),ROUND(((E$41-C122)/(E$41-E$42))*($K$41-$J$41)+$J$41,1),IF(AND(C122&lt;=E$42,C122&gt;E$43),ROUND(((E$42-C122)/(E$42-E$43))*($K$42-$J$42)+$J$42,1),IF(AND(C122&lt;=E$43,C122&gt;=E$44),ROUND(((E$43-C122)/(E$43-E$44))*($K$43-$J$43)+$J$43,1),"&lt;min")))))</f>
        <v/>
      </c>
      <c r="I122" s="722" t="str">
        <f t="shared" si="3"/>
        <v/>
      </c>
      <c r="J122" s="722" t="str">
        <f t="shared" si="3"/>
        <v/>
      </c>
      <c r="K122" s="722" t="str">
        <f t="shared" si="3"/>
        <v/>
      </c>
      <c r="L122" s="722" t="str">
        <f t="shared" si="3"/>
        <v/>
      </c>
      <c r="M122" s="709"/>
      <c r="N122" s="702"/>
      <c r="O122" s="676"/>
      <c r="P122" s="678"/>
      <c r="Q122" s="678"/>
      <c r="R122" s="678"/>
      <c r="S122" s="678"/>
      <c r="T122" s="678"/>
      <c r="U122" s="678"/>
      <c r="V122" s="678"/>
      <c r="W122" s="678"/>
      <c r="X122" s="678"/>
      <c r="Y122" s="678"/>
      <c r="Z122" s="678"/>
      <c r="AA122" s="678"/>
    </row>
    <row r="123" spans="1:50">
      <c r="A123" s="256"/>
      <c r="B123" s="721" t="str">
        <f>IF('Bendras vertinimas'!$B$21="","",'Bendras vertinimas'!$B$21)</f>
        <v>Tiekėjas 2</v>
      </c>
      <c r="C123" s="257"/>
      <c r="D123" s="257"/>
      <c r="E123" s="257"/>
      <c r="F123" s="257"/>
      <c r="G123" s="257"/>
      <c r="H123" s="722" t="str">
        <f t="shared" si="3"/>
        <v/>
      </c>
      <c r="I123" s="722" t="str">
        <f t="shared" si="3"/>
        <v/>
      </c>
      <c r="J123" s="722" t="str">
        <f t="shared" si="3"/>
        <v/>
      </c>
      <c r="K123" s="722" t="str">
        <f t="shared" si="3"/>
        <v/>
      </c>
      <c r="L123" s="722" t="str">
        <f t="shared" si="3"/>
        <v/>
      </c>
      <c r="M123" s="709"/>
      <c r="N123" s="702"/>
      <c r="P123" s="678"/>
      <c r="Q123" s="678"/>
      <c r="R123" s="678"/>
      <c r="S123" s="678"/>
      <c r="T123" s="678"/>
      <c r="U123" s="678"/>
      <c r="V123" s="678"/>
      <c r="W123" s="678"/>
      <c r="X123" s="678"/>
      <c r="Y123" s="678"/>
      <c r="Z123" s="678"/>
      <c r="AA123" s="678"/>
    </row>
    <row r="124" spans="1:50" s="678" customFormat="1">
      <c r="A124" s="256"/>
      <c r="B124" s="721" t="str">
        <f>IF('Bendras vertinimas'!$B$22="","",'Bendras vertinimas'!$B$22)</f>
        <v>Tiekėjas 3</v>
      </c>
      <c r="C124" s="257"/>
      <c r="D124" s="257"/>
      <c r="E124" s="257"/>
      <c r="F124" s="257"/>
      <c r="G124" s="257"/>
      <c r="H124" s="722" t="str">
        <f t="shared" si="3"/>
        <v/>
      </c>
      <c r="I124" s="722" t="str">
        <f t="shared" si="3"/>
        <v/>
      </c>
      <c r="J124" s="722" t="str">
        <f t="shared" si="3"/>
        <v/>
      </c>
      <c r="K124" s="722" t="str">
        <f t="shared" si="3"/>
        <v/>
      </c>
      <c r="L124" s="722" t="str">
        <f t="shared" si="3"/>
        <v/>
      </c>
      <c r="M124" s="709"/>
      <c r="N124" s="702"/>
    </row>
    <row r="125" spans="1:50" s="678" customFormat="1">
      <c r="A125" s="256"/>
      <c r="B125" s="721" t="str">
        <f>IF('Bendras vertinimas'!$B$23="","",'Bendras vertinimas'!$B$23)</f>
        <v>Tiekėjas 4</v>
      </c>
      <c r="C125" s="257"/>
      <c r="D125" s="257"/>
      <c r="E125" s="257"/>
      <c r="F125" s="257"/>
      <c r="G125" s="257"/>
      <c r="H125" s="722" t="str">
        <f t="shared" si="3"/>
        <v/>
      </c>
      <c r="I125" s="722" t="str">
        <f t="shared" si="3"/>
        <v/>
      </c>
      <c r="J125" s="722" t="str">
        <f t="shared" si="3"/>
        <v/>
      </c>
      <c r="K125" s="722" t="str">
        <f t="shared" si="3"/>
        <v/>
      </c>
      <c r="L125" s="722" t="str">
        <f t="shared" si="3"/>
        <v/>
      </c>
      <c r="M125" s="709"/>
      <c r="N125" s="702"/>
    </row>
    <row r="126" spans="1:50" s="678" customFormat="1">
      <c r="A126" s="256"/>
      <c r="B126" s="721" t="str">
        <f>IF('Bendras vertinimas'!$B$24="","",'Bendras vertinimas'!$B$24)</f>
        <v>Tiekėjas 5</v>
      </c>
      <c r="C126" s="227"/>
      <c r="D126" s="227"/>
      <c r="E126" s="227"/>
      <c r="F126" s="227"/>
      <c r="G126" s="227"/>
      <c r="H126" s="722" t="str">
        <f t="shared" si="3"/>
        <v/>
      </c>
      <c r="I126" s="722" t="str">
        <f t="shared" si="3"/>
        <v/>
      </c>
      <c r="J126" s="722" t="str">
        <f t="shared" si="3"/>
        <v/>
      </c>
      <c r="K126" s="722" t="str">
        <f t="shared" si="3"/>
        <v/>
      </c>
      <c r="L126" s="722" t="str">
        <f t="shared" si="3"/>
        <v/>
      </c>
      <c r="M126" s="709"/>
      <c r="N126" s="702"/>
    </row>
    <row r="127" spans="1:50" s="678" customFormat="1">
      <c r="A127" s="256"/>
      <c r="B127" s="721" t="str">
        <f>IF('Bendras vertinimas'!$B$25="","",'Bendras vertinimas'!$B$25)</f>
        <v>Tiekėjas 6</v>
      </c>
      <c r="C127" s="224"/>
      <c r="D127" s="224"/>
      <c r="E127" s="224"/>
      <c r="F127" s="224"/>
      <c r="G127" s="224"/>
      <c r="H127" s="722" t="str">
        <f t="shared" si="3"/>
        <v/>
      </c>
      <c r="I127" s="722" t="str">
        <f t="shared" si="3"/>
        <v/>
      </c>
      <c r="J127" s="722" t="str">
        <f t="shared" si="3"/>
        <v/>
      </c>
      <c r="K127" s="722" t="str">
        <f t="shared" si="3"/>
        <v/>
      </c>
      <c r="L127" s="722" t="str">
        <f t="shared" si="3"/>
        <v/>
      </c>
      <c r="M127" s="709"/>
      <c r="N127" s="702"/>
    </row>
    <row r="128" spans="1:50" s="678" customFormat="1">
      <c r="A128" s="256"/>
      <c r="B128" s="721" t="str">
        <f>IF('Bendras vertinimas'!$B$26="","",'Bendras vertinimas'!$B$26)</f>
        <v>Tiekėjas 7</v>
      </c>
      <c r="C128" s="224"/>
      <c r="D128" s="224"/>
      <c r="E128" s="224"/>
      <c r="F128" s="224"/>
      <c r="G128" s="224"/>
      <c r="H128" s="722" t="str">
        <f t="shared" si="3"/>
        <v/>
      </c>
      <c r="I128" s="722" t="str">
        <f t="shared" si="3"/>
        <v/>
      </c>
      <c r="J128" s="722" t="str">
        <f t="shared" si="3"/>
        <v/>
      </c>
      <c r="K128" s="722" t="str">
        <f t="shared" si="3"/>
        <v/>
      </c>
      <c r="L128" s="722" t="str">
        <f t="shared" si="3"/>
        <v/>
      </c>
      <c r="M128" s="709"/>
      <c r="N128" s="702"/>
    </row>
    <row r="129" spans="1:14" s="678" customFormat="1">
      <c r="A129" s="256"/>
      <c r="B129" s="721" t="str">
        <f>IF('Bendras vertinimas'!$B$27="","",'Bendras vertinimas'!$B$27)</f>
        <v>Tiekėjas 8</v>
      </c>
      <c r="C129" s="227"/>
      <c r="D129" s="224"/>
      <c r="E129" s="224"/>
      <c r="F129" s="224"/>
      <c r="G129" s="224"/>
      <c r="H129" s="722" t="str">
        <f t="shared" si="3"/>
        <v/>
      </c>
      <c r="I129" s="722" t="str">
        <f t="shared" si="3"/>
        <v/>
      </c>
      <c r="J129" s="722" t="str">
        <f t="shared" si="3"/>
        <v/>
      </c>
      <c r="K129" s="722" t="str">
        <f t="shared" si="3"/>
        <v/>
      </c>
      <c r="L129" s="722" t="str">
        <f t="shared" si="3"/>
        <v/>
      </c>
      <c r="M129" s="709"/>
      <c r="N129" s="702"/>
    </row>
    <row r="130" spans="1:14" s="678" customFormat="1">
      <c r="A130" s="256"/>
      <c r="B130" s="721" t="str">
        <f>IF('Bendras vertinimas'!$B$28="","",'Bendras vertinimas'!$B$28)</f>
        <v>Tiekėjas 9</v>
      </c>
      <c r="C130" s="227"/>
      <c r="D130" s="224"/>
      <c r="E130" s="224"/>
      <c r="F130" s="224"/>
      <c r="G130" s="224"/>
      <c r="H130" s="722" t="str">
        <f t="shared" si="3"/>
        <v/>
      </c>
      <c r="I130" s="722" t="str">
        <f t="shared" si="3"/>
        <v/>
      </c>
      <c r="J130" s="722" t="str">
        <f t="shared" si="3"/>
        <v/>
      </c>
      <c r="K130" s="722" t="str">
        <f t="shared" si="3"/>
        <v/>
      </c>
      <c r="L130" s="722" t="str">
        <f t="shared" si="3"/>
        <v/>
      </c>
      <c r="M130" s="709"/>
      <c r="N130" s="702"/>
    </row>
    <row r="131" spans="1:14" s="678" customFormat="1">
      <c r="A131" s="256"/>
      <c r="B131" s="721" t="str">
        <f>IF('Bendras vertinimas'!$B$29="","",'Bendras vertinimas'!$B$29)</f>
        <v>Tiekėjas 10</v>
      </c>
      <c r="C131" s="227"/>
      <c r="D131" s="227"/>
      <c r="E131" s="227"/>
      <c r="F131" s="227"/>
      <c r="G131" s="227"/>
      <c r="H131" s="722" t="str">
        <f t="shared" si="3"/>
        <v/>
      </c>
      <c r="I131" s="722" t="str">
        <f t="shared" si="3"/>
        <v/>
      </c>
      <c r="J131" s="722" t="str">
        <f t="shared" si="3"/>
        <v/>
      </c>
      <c r="K131" s="722" t="str">
        <f t="shared" si="3"/>
        <v/>
      </c>
      <c r="L131" s="722" t="str">
        <f t="shared" si="3"/>
        <v/>
      </c>
      <c r="M131" s="709"/>
      <c r="N131" s="702"/>
    </row>
    <row r="132" spans="1:14" s="678" customFormat="1">
      <c r="A132" s="256"/>
      <c r="B132" s="721" t="str">
        <f>IF('Bendras vertinimas'!$B$30="","",'Bendras vertinimas'!$B$30)</f>
        <v>Tiekėjas 11</v>
      </c>
      <c r="C132" s="227"/>
      <c r="D132" s="227"/>
      <c r="E132" s="227"/>
      <c r="F132" s="227"/>
      <c r="G132" s="227"/>
      <c r="H132" s="722" t="str">
        <f t="shared" si="3"/>
        <v/>
      </c>
      <c r="I132" s="722" t="str">
        <f t="shared" si="3"/>
        <v/>
      </c>
      <c r="J132" s="722" t="str">
        <f t="shared" si="3"/>
        <v/>
      </c>
      <c r="K132" s="722" t="str">
        <f t="shared" si="3"/>
        <v/>
      </c>
      <c r="L132" s="722" t="str">
        <f t="shared" si="3"/>
        <v/>
      </c>
      <c r="M132" s="709"/>
      <c r="N132" s="702"/>
    </row>
    <row r="133" spans="1:14" s="678" customFormat="1">
      <c r="A133" s="256"/>
      <c r="B133" s="721" t="str">
        <f>IF('Bendras vertinimas'!$B$31="","",'Bendras vertinimas'!$B$31)</f>
        <v>Tiekėjas 12</v>
      </c>
      <c r="C133" s="227"/>
      <c r="D133" s="227"/>
      <c r="E133" s="227"/>
      <c r="F133" s="227"/>
      <c r="G133" s="227"/>
      <c r="H133" s="722" t="str">
        <f t="shared" si="3"/>
        <v/>
      </c>
      <c r="I133" s="722" t="str">
        <f t="shared" si="3"/>
        <v/>
      </c>
      <c r="J133" s="722" t="str">
        <f t="shared" si="3"/>
        <v/>
      </c>
      <c r="K133" s="722" t="str">
        <f t="shared" si="3"/>
        <v/>
      </c>
      <c r="L133" s="722" t="str">
        <f t="shared" si="3"/>
        <v/>
      </c>
      <c r="M133" s="709"/>
      <c r="N133" s="702"/>
    </row>
    <row r="134" spans="1:14">
      <c r="A134" s="256"/>
      <c r="B134" s="721" t="str">
        <f>IF('Bendras vertinimas'!$B$32="","",'Bendras vertinimas'!$B$32)</f>
        <v>Tiekėjas 13</v>
      </c>
      <c r="C134" s="227"/>
      <c r="D134" s="227"/>
      <c r="E134" s="227"/>
      <c r="F134" s="227"/>
      <c r="G134" s="227"/>
      <c r="H134" s="722" t="str">
        <f t="shared" si="3"/>
        <v/>
      </c>
      <c r="I134" s="722" t="str">
        <f t="shared" si="3"/>
        <v/>
      </c>
      <c r="J134" s="722" t="str">
        <f t="shared" si="3"/>
        <v/>
      </c>
      <c r="K134" s="722" t="str">
        <f t="shared" si="3"/>
        <v/>
      </c>
      <c r="L134" s="722" t="str">
        <f t="shared" si="3"/>
        <v/>
      </c>
      <c r="M134" s="709"/>
      <c r="N134" s="702"/>
    </row>
    <row r="135" spans="1:14">
      <c r="A135" s="256"/>
      <c r="B135" s="721" t="str">
        <f>IF('Bendras vertinimas'!$B$33="","",'Bendras vertinimas'!$B$33)</f>
        <v>Tiekėjas 14</v>
      </c>
      <c r="C135" s="227"/>
      <c r="D135" s="227"/>
      <c r="E135" s="227"/>
      <c r="F135" s="227"/>
      <c r="G135" s="227"/>
      <c r="H135" s="722" t="str">
        <f t="shared" si="3"/>
        <v/>
      </c>
      <c r="I135" s="722" t="str">
        <f t="shared" si="3"/>
        <v/>
      </c>
      <c r="J135" s="722" t="str">
        <f t="shared" si="3"/>
        <v/>
      </c>
      <c r="K135" s="722" t="str">
        <f t="shared" si="3"/>
        <v/>
      </c>
      <c r="L135" s="722" t="str">
        <f t="shared" si="3"/>
        <v/>
      </c>
      <c r="M135" s="709"/>
      <c r="N135" s="702"/>
    </row>
    <row r="136" spans="1:14">
      <c r="A136" s="256"/>
      <c r="B136" s="721" t="str">
        <f>IF('Bendras vertinimas'!$B$34="","",'Bendras vertinimas'!$B$34)</f>
        <v>Tiekėjas 15</v>
      </c>
      <c r="C136" s="227"/>
      <c r="D136" s="227"/>
      <c r="E136" s="227"/>
      <c r="F136" s="227"/>
      <c r="G136" s="227"/>
      <c r="H136" s="722" t="str">
        <f t="shared" si="3"/>
        <v/>
      </c>
      <c r="I136" s="722" t="str">
        <f t="shared" si="3"/>
        <v/>
      </c>
      <c r="J136" s="722" t="str">
        <f t="shared" si="3"/>
        <v/>
      </c>
      <c r="K136" s="722" t="str">
        <f t="shared" si="3"/>
        <v/>
      </c>
      <c r="L136" s="722" t="str">
        <f t="shared" si="3"/>
        <v/>
      </c>
      <c r="M136" s="709"/>
      <c r="N136" s="702"/>
    </row>
    <row r="137" spans="1:14">
      <c r="A137" s="256"/>
      <c r="B137" s="721" t="str">
        <f>IF('Bendras vertinimas'!$B$35="","",'Bendras vertinimas'!$B$35)</f>
        <v>Tiekėjas 16</v>
      </c>
      <c r="C137" s="227"/>
      <c r="D137" s="227"/>
      <c r="E137" s="227"/>
      <c r="F137" s="227"/>
      <c r="G137" s="227"/>
      <c r="H137" s="722" t="str">
        <f t="shared" si="3"/>
        <v/>
      </c>
      <c r="I137" s="722" t="str">
        <f t="shared" si="3"/>
        <v/>
      </c>
      <c r="J137" s="722" t="str">
        <f t="shared" si="3"/>
        <v/>
      </c>
      <c r="K137" s="722" t="str">
        <f t="shared" si="3"/>
        <v/>
      </c>
      <c r="L137" s="722" t="str">
        <f t="shared" si="3"/>
        <v/>
      </c>
      <c r="M137" s="709"/>
      <c r="N137" s="702"/>
    </row>
    <row r="138" spans="1:14">
      <c r="A138" s="256"/>
      <c r="B138" s="721" t="str">
        <f>IF('Bendras vertinimas'!$B$36="","",'Bendras vertinimas'!$B$36)</f>
        <v>Tiekėjas 17</v>
      </c>
      <c r="C138" s="227"/>
      <c r="D138" s="227"/>
      <c r="E138" s="227"/>
      <c r="F138" s="227"/>
      <c r="G138" s="227"/>
      <c r="H138" s="722" t="str">
        <f t="shared" ref="H138:L141" si="4">IF(C138="","",IF(C138&gt;E$41,"&gt;max",IF(AND(C138&lt;=E$41,C138&gt;E$42),ROUND(((E$41-C138)/(E$41-E$42))*($K$41-$J$41)+$J$41,1),IF(AND(C138&lt;=E$42,C138&gt;E$43),ROUND(((E$42-C138)/(E$42-E$43))*($K$42-$J$42)+$J$42,1),IF(AND(C138&lt;=E$43,C138&gt;=E$44),ROUND(((E$43-C138)/(E$43-E$44))*($K$43-$J$43)+$J$43,1),"&lt;min")))))</f>
        <v/>
      </c>
      <c r="I138" s="722" t="str">
        <f t="shared" si="4"/>
        <v/>
      </c>
      <c r="J138" s="722" t="str">
        <f t="shared" si="4"/>
        <v/>
      </c>
      <c r="K138" s="722" t="str">
        <f t="shared" si="4"/>
        <v/>
      </c>
      <c r="L138" s="722" t="str">
        <f t="shared" si="4"/>
        <v/>
      </c>
      <c r="M138" s="709"/>
      <c r="N138" s="702"/>
    </row>
    <row r="139" spans="1:14">
      <c r="A139" s="256"/>
      <c r="B139" s="721" t="str">
        <f>IF('Bendras vertinimas'!$B$37="","",'Bendras vertinimas'!$B$37)</f>
        <v>Tiekėjas 18</v>
      </c>
      <c r="C139" s="227"/>
      <c r="D139" s="227"/>
      <c r="E139" s="227"/>
      <c r="F139" s="227"/>
      <c r="G139" s="227"/>
      <c r="H139" s="722" t="str">
        <f t="shared" si="4"/>
        <v/>
      </c>
      <c r="I139" s="722" t="str">
        <f t="shared" si="4"/>
        <v/>
      </c>
      <c r="J139" s="722" t="str">
        <f t="shared" si="4"/>
        <v/>
      </c>
      <c r="K139" s="722" t="str">
        <f t="shared" si="4"/>
        <v/>
      </c>
      <c r="L139" s="722" t="str">
        <f t="shared" si="4"/>
        <v/>
      </c>
      <c r="M139" s="709"/>
      <c r="N139" s="702"/>
    </row>
    <row r="140" spans="1:14">
      <c r="A140" s="256"/>
      <c r="B140" s="721" t="str">
        <f>IF('Bendras vertinimas'!$B$38="","",'Bendras vertinimas'!$B$38)</f>
        <v>Tiekėjas 19</v>
      </c>
      <c r="C140" s="227"/>
      <c r="D140" s="227"/>
      <c r="E140" s="227"/>
      <c r="F140" s="227"/>
      <c r="G140" s="227"/>
      <c r="H140" s="722" t="str">
        <f t="shared" si="4"/>
        <v/>
      </c>
      <c r="I140" s="722" t="str">
        <f t="shared" si="4"/>
        <v/>
      </c>
      <c r="J140" s="722" t="str">
        <f t="shared" si="4"/>
        <v/>
      </c>
      <c r="K140" s="722" t="str">
        <f t="shared" si="4"/>
        <v/>
      </c>
      <c r="L140" s="722" t="str">
        <f t="shared" si="4"/>
        <v/>
      </c>
      <c r="M140" s="709"/>
      <c r="N140" s="702"/>
    </row>
    <row r="141" spans="1:14">
      <c r="A141" s="256"/>
      <c r="B141" s="721" t="str">
        <f>IF('Bendras vertinimas'!$B$39="","",'Bendras vertinimas'!$B$39)</f>
        <v>Tiekėjas 20</v>
      </c>
      <c r="C141" s="227"/>
      <c r="D141" s="227"/>
      <c r="E141" s="227"/>
      <c r="F141" s="227"/>
      <c r="G141" s="227"/>
      <c r="H141" s="722" t="str">
        <f t="shared" si="4"/>
        <v/>
      </c>
      <c r="I141" s="722" t="str">
        <f t="shared" si="4"/>
        <v/>
      </c>
      <c r="J141" s="722" t="str">
        <f t="shared" si="4"/>
        <v/>
      </c>
      <c r="K141" s="722" t="str">
        <f t="shared" si="4"/>
        <v/>
      </c>
      <c r="L141" s="722" t="str">
        <f t="shared" si="4"/>
        <v/>
      </c>
      <c r="M141" s="709"/>
      <c r="N141" s="702"/>
    </row>
    <row r="142" spans="1:14" ht="9.9499999999999993" customHeight="1">
      <c r="A142" s="256"/>
      <c r="B142" s="13"/>
      <c r="C142" s="13"/>
      <c r="D142" s="13"/>
      <c r="E142" s="13"/>
      <c r="F142" s="13"/>
      <c r="G142" s="13"/>
      <c r="H142" s="13"/>
      <c r="I142" s="13"/>
      <c r="J142" s="13"/>
      <c r="K142" s="13"/>
      <c r="L142" s="13"/>
      <c r="M142" s="709"/>
      <c r="N142" s="702"/>
    </row>
    <row r="143" spans="1:14" ht="18">
      <c r="A143" s="256"/>
      <c r="B143" s="13"/>
      <c r="C143" s="504" t="s">
        <v>85</v>
      </c>
      <c r="D143" s="504" t="s">
        <v>86</v>
      </c>
      <c r="E143" s="504" t="s">
        <v>124</v>
      </c>
      <c r="F143" s="504" t="s">
        <v>428</v>
      </c>
      <c r="G143" s="504" t="s">
        <v>429</v>
      </c>
      <c r="H143" s="991" t="s">
        <v>76</v>
      </c>
      <c r="I143" s="13"/>
      <c r="J143" s="13"/>
      <c r="K143" s="13"/>
      <c r="L143" s="13"/>
      <c r="M143" s="709"/>
      <c r="N143" s="702"/>
    </row>
    <row r="144" spans="1:14">
      <c r="A144" s="256"/>
      <c r="B144" s="13"/>
      <c r="C144" s="963">
        <f>C183</f>
        <v>1</v>
      </c>
      <c r="D144" s="963">
        <f>D183</f>
        <v>1</v>
      </c>
      <c r="E144" s="963">
        <f>E183</f>
        <v>1</v>
      </c>
      <c r="F144" s="963">
        <f>F183</f>
        <v>1</v>
      </c>
      <c r="G144" s="963">
        <f>G183</f>
        <v>1</v>
      </c>
      <c r="H144" s="963">
        <f>'Kriterijų sąrašas'!AG36</f>
        <v>0</v>
      </c>
      <c r="I144" s="13"/>
      <c r="J144" s="13"/>
      <c r="K144" s="13"/>
      <c r="L144" s="13"/>
      <c r="M144" s="709"/>
      <c r="N144" s="702"/>
    </row>
    <row r="145" spans="1:15" ht="9.9499999999999993" customHeight="1">
      <c r="A145" s="256"/>
      <c r="B145" s="302"/>
      <c r="C145" s="678"/>
      <c r="D145" s="13"/>
      <c r="E145" s="13"/>
      <c r="F145" s="13"/>
      <c r="G145" s="13"/>
      <c r="H145" s="13"/>
      <c r="I145" s="13"/>
      <c r="J145" s="13"/>
      <c r="K145" s="13"/>
      <c r="L145" s="13"/>
      <c r="M145" s="709"/>
      <c r="N145" s="702"/>
    </row>
    <row r="146" spans="1:15" hidden="1">
      <c r="A146" s="256"/>
      <c r="B146" s="302"/>
      <c r="C146" s="678"/>
      <c r="D146" s="13"/>
      <c r="E146" s="13"/>
      <c r="F146" s="13"/>
      <c r="G146" s="13"/>
      <c r="H146" s="13"/>
      <c r="I146" s="13"/>
      <c r="J146" s="13"/>
      <c r="K146" s="13"/>
      <c r="L146" s="13"/>
      <c r="M146" s="709"/>
      <c r="N146" s="702"/>
    </row>
    <row r="147" spans="1:15">
      <c r="A147" s="256"/>
      <c r="B147" s="302" t="s">
        <v>309</v>
      </c>
      <c r="C147" s="678"/>
      <c r="D147" s="13"/>
      <c r="E147" s="13"/>
      <c r="F147" s="13"/>
      <c r="G147" s="13"/>
      <c r="H147" s="13"/>
      <c r="I147" s="13"/>
      <c r="J147" s="13"/>
      <c r="K147" s="13"/>
      <c r="L147" s="13"/>
      <c r="M147" s="13"/>
      <c r="N147" s="702"/>
      <c r="O147" s="676"/>
    </row>
    <row r="148" spans="1:15" ht="15" customHeight="1">
      <c r="A148" s="256"/>
      <c r="B148" s="2173" t="s">
        <v>6</v>
      </c>
      <c r="C148" s="2416" t="s">
        <v>896</v>
      </c>
      <c r="D148" s="2417"/>
      <c r="E148" s="2417"/>
      <c r="F148" s="2417"/>
      <c r="G148" s="2417"/>
      <c r="H148" s="2418"/>
      <c r="I148" s="13"/>
      <c r="J148" s="13"/>
      <c r="K148" s="13"/>
      <c r="L148" s="13"/>
      <c r="M148" s="13"/>
      <c r="N148" s="702"/>
      <c r="O148" s="676"/>
    </row>
    <row r="149" spans="1:15" ht="15" customHeight="1">
      <c r="A149" s="256"/>
      <c r="B149" s="2177"/>
      <c r="C149" s="504" t="s">
        <v>90</v>
      </c>
      <c r="D149" s="504" t="s">
        <v>338</v>
      </c>
      <c r="E149" s="504" t="s">
        <v>339</v>
      </c>
      <c r="F149" s="504" t="s">
        <v>358</v>
      </c>
      <c r="G149" s="504" t="s">
        <v>359</v>
      </c>
      <c r="H149" s="718" t="s">
        <v>955</v>
      </c>
      <c r="I149" s="13"/>
      <c r="J149" s="13"/>
      <c r="K149" s="13"/>
      <c r="L149" s="13"/>
      <c r="M149" s="13"/>
      <c r="N149" s="702"/>
      <c r="O149" s="676"/>
    </row>
    <row r="150" spans="1:15">
      <c r="A150" s="256"/>
      <c r="B150" s="2174"/>
      <c r="C150" s="853" t="s">
        <v>145</v>
      </c>
      <c r="D150" s="853" t="s">
        <v>145</v>
      </c>
      <c r="E150" s="853" t="s">
        <v>145</v>
      </c>
      <c r="F150" s="853" t="s">
        <v>145</v>
      </c>
      <c r="G150" s="853" t="s">
        <v>145</v>
      </c>
      <c r="H150" s="968" t="s">
        <v>145</v>
      </c>
      <c r="I150" s="13"/>
      <c r="J150" s="13"/>
      <c r="K150" s="13"/>
      <c r="L150" s="13"/>
      <c r="M150" s="13"/>
      <c r="N150" s="702"/>
      <c r="O150" s="676"/>
    </row>
    <row r="151" spans="1:15">
      <c r="A151" s="256"/>
      <c r="B151" s="721" t="str">
        <f>IF('Bendras vertinimas'!$B$20="","",'Bendras vertinimas'!$B$20)</f>
        <v>Tiekėjas 1</v>
      </c>
      <c r="C151" s="722" t="str">
        <f>IFERROR(H122*C$144/MAX(H$122:H$141),"")</f>
        <v/>
      </c>
      <c r="D151" s="722" t="str">
        <f>IFERROR(I122*D$144/MAX(I$122:I$141),"")</f>
        <v/>
      </c>
      <c r="E151" s="722" t="str">
        <f>IFERROR(J122*E$144/MAX(J$122:J$141),"")</f>
        <v/>
      </c>
      <c r="F151" s="722" t="str">
        <f>IFERROR(K122*F$144/MAX(K$122:K$141),"")</f>
        <v/>
      </c>
      <c r="G151" s="722" t="str">
        <f>IFERROR(L122*G$144/MAX(L$122:L$141),"")</f>
        <v/>
      </c>
      <c r="H151" s="963" t="str">
        <f>IF($H$144=0,"",IF(SUM($C151:$G151)*$H$144=0,"",ROUND(SUM($C151:$G151)*$H$144,3)))</f>
        <v/>
      </c>
      <c r="I151" s="13"/>
      <c r="J151" s="13"/>
      <c r="K151" s="13"/>
      <c r="L151" s="13"/>
      <c r="M151" s="13"/>
      <c r="N151" s="702"/>
      <c r="O151" s="676"/>
    </row>
    <row r="152" spans="1:15">
      <c r="A152" s="256"/>
      <c r="B152" s="721" t="str">
        <f>IF('Bendras vertinimas'!$B$21="","",'Bendras vertinimas'!$B$21)</f>
        <v>Tiekėjas 2</v>
      </c>
      <c r="C152" s="722" t="str">
        <f t="shared" ref="C152:C170" si="5">IFERROR(H123*C$144/MAX(H$122:H$141),"")</f>
        <v/>
      </c>
      <c r="D152" s="722" t="str">
        <f t="shared" ref="D152:D170" si="6">IFERROR(I123*D$144/MAX(I$122:I$141),"")</f>
        <v/>
      </c>
      <c r="E152" s="722" t="str">
        <f t="shared" ref="E152:E170" si="7">IFERROR(J123*E$144/MAX(J$122:J$141),"")</f>
        <v/>
      </c>
      <c r="F152" s="722" t="str">
        <f t="shared" ref="F152:F170" si="8">IFERROR(K123*F$144/MAX(K$122:K$141),"")</f>
        <v/>
      </c>
      <c r="G152" s="722" t="str">
        <f t="shared" ref="G152:G170" si="9">IFERROR(L123*G$144/MAX(L$122:L$141),"")</f>
        <v/>
      </c>
      <c r="H152" s="963" t="str">
        <f t="shared" ref="H152:H170" si="10">IF($H$144=0,"",IF(SUM($C152:$G152)*$H$144=0,"",ROUND(SUM($C152:$G152)*$H$144,3)))</f>
        <v/>
      </c>
      <c r="I152" s="13"/>
      <c r="J152" s="13"/>
      <c r="K152" s="13"/>
      <c r="L152" s="13"/>
      <c r="M152" s="13"/>
      <c r="N152" s="702"/>
      <c r="O152" s="676"/>
    </row>
    <row r="153" spans="1:15">
      <c r="A153" s="256"/>
      <c r="B153" s="721" t="str">
        <f>IF('Bendras vertinimas'!$B$22="","",'Bendras vertinimas'!$B$22)</f>
        <v>Tiekėjas 3</v>
      </c>
      <c r="C153" s="722" t="str">
        <f t="shared" si="5"/>
        <v/>
      </c>
      <c r="D153" s="722" t="str">
        <f t="shared" si="6"/>
        <v/>
      </c>
      <c r="E153" s="722" t="str">
        <f t="shared" si="7"/>
        <v/>
      </c>
      <c r="F153" s="722" t="str">
        <f t="shared" si="8"/>
        <v/>
      </c>
      <c r="G153" s="722" t="str">
        <f t="shared" si="9"/>
        <v/>
      </c>
      <c r="H153" s="963" t="str">
        <f t="shared" si="10"/>
        <v/>
      </c>
      <c r="I153" s="13"/>
      <c r="J153" s="13"/>
      <c r="K153" s="13"/>
      <c r="L153" s="13"/>
      <c r="M153" s="13"/>
      <c r="N153" s="702"/>
      <c r="O153" s="676"/>
    </row>
    <row r="154" spans="1:15">
      <c r="A154" s="256"/>
      <c r="B154" s="721" t="str">
        <f>IF('Bendras vertinimas'!$B$23="","",'Bendras vertinimas'!$B$23)</f>
        <v>Tiekėjas 4</v>
      </c>
      <c r="C154" s="722" t="str">
        <f t="shared" si="5"/>
        <v/>
      </c>
      <c r="D154" s="722" t="str">
        <f t="shared" si="6"/>
        <v/>
      </c>
      <c r="E154" s="722" t="str">
        <f t="shared" si="7"/>
        <v/>
      </c>
      <c r="F154" s="722" t="str">
        <f t="shared" si="8"/>
        <v/>
      </c>
      <c r="G154" s="722" t="str">
        <f t="shared" si="9"/>
        <v/>
      </c>
      <c r="H154" s="963" t="str">
        <f t="shared" si="10"/>
        <v/>
      </c>
      <c r="I154" s="13"/>
      <c r="J154" s="13"/>
      <c r="K154" s="13"/>
      <c r="L154" s="13"/>
      <c r="M154" s="13"/>
      <c r="N154" s="702"/>
      <c r="O154" s="676"/>
    </row>
    <row r="155" spans="1:15">
      <c r="A155" s="256"/>
      <c r="B155" s="721" t="str">
        <f>IF('Bendras vertinimas'!$B$24="","",'Bendras vertinimas'!$B$24)</f>
        <v>Tiekėjas 5</v>
      </c>
      <c r="C155" s="722" t="str">
        <f t="shared" si="5"/>
        <v/>
      </c>
      <c r="D155" s="722" t="str">
        <f t="shared" si="6"/>
        <v/>
      </c>
      <c r="E155" s="722" t="str">
        <f t="shared" si="7"/>
        <v/>
      </c>
      <c r="F155" s="722" t="str">
        <f t="shared" si="8"/>
        <v/>
      </c>
      <c r="G155" s="722" t="str">
        <f t="shared" si="9"/>
        <v/>
      </c>
      <c r="H155" s="963" t="str">
        <f t="shared" si="10"/>
        <v/>
      </c>
      <c r="I155" s="13"/>
      <c r="J155" s="13"/>
      <c r="K155" s="13"/>
      <c r="L155" s="13"/>
      <c r="M155" s="13"/>
      <c r="N155" s="702"/>
      <c r="O155" s="676"/>
    </row>
    <row r="156" spans="1:15">
      <c r="A156" s="256"/>
      <c r="B156" s="721" t="str">
        <f>IF('Bendras vertinimas'!$B$25="","",'Bendras vertinimas'!$B$25)</f>
        <v>Tiekėjas 6</v>
      </c>
      <c r="C156" s="722" t="str">
        <f t="shared" si="5"/>
        <v/>
      </c>
      <c r="D156" s="722" t="str">
        <f t="shared" si="6"/>
        <v/>
      </c>
      <c r="E156" s="722" t="str">
        <f t="shared" si="7"/>
        <v/>
      </c>
      <c r="F156" s="722" t="str">
        <f t="shared" si="8"/>
        <v/>
      </c>
      <c r="G156" s="722" t="str">
        <f t="shared" si="9"/>
        <v/>
      </c>
      <c r="H156" s="963" t="str">
        <f t="shared" si="10"/>
        <v/>
      </c>
      <c r="I156" s="13"/>
      <c r="J156" s="13"/>
      <c r="K156" s="13"/>
      <c r="L156" s="13"/>
      <c r="M156" s="13"/>
      <c r="N156" s="702"/>
      <c r="O156" s="676"/>
    </row>
    <row r="157" spans="1:15">
      <c r="A157" s="256"/>
      <c r="B157" s="721" t="str">
        <f>IF('Bendras vertinimas'!$B$26="","",'Bendras vertinimas'!$B$26)</f>
        <v>Tiekėjas 7</v>
      </c>
      <c r="C157" s="722" t="str">
        <f t="shared" si="5"/>
        <v/>
      </c>
      <c r="D157" s="722" t="str">
        <f t="shared" si="6"/>
        <v/>
      </c>
      <c r="E157" s="722" t="str">
        <f t="shared" si="7"/>
        <v/>
      </c>
      <c r="F157" s="722" t="str">
        <f t="shared" si="8"/>
        <v/>
      </c>
      <c r="G157" s="722" t="str">
        <f t="shared" si="9"/>
        <v/>
      </c>
      <c r="H157" s="963" t="str">
        <f t="shared" si="10"/>
        <v/>
      </c>
      <c r="I157" s="13"/>
      <c r="J157" s="13"/>
      <c r="K157" s="13"/>
      <c r="L157" s="13"/>
      <c r="M157" s="13"/>
      <c r="N157" s="702"/>
      <c r="O157" s="676"/>
    </row>
    <row r="158" spans="1:15">
      <c r="A158" s="256"/>
      <c r="B158" s="721" t="str">
        <f>IF('Bendras vertinimas'!$B$27="","",'Bendras vertinimas'!$B$27)</f>
        <v>Tiekėjas 8</v>
      </c>
      <c r="C158" s="722" t="str">
        <f t="shared" si="5"/>
        <v/>
      </c>
      <c r="D158" s="722" t="str">
        <f t="shared" si="6"/>
        <v/>
      </c>
      <c r="E158" s="722" t="str">
        <f t="shared" si="7"/>
        <v/>
      </c>
      <c r="F158" s="722" t="str">
        <f t="shared" si="8"/>
        <v/>
      </c>
      <c r="G158" s="722" t="str">
        <f t="shared" si="9"/>
        <v/>
      </c>
      <c r="H158" s="963" t="str">
        <f t="shared" si="10"/>
        <v/>
      </c>
      <c r="I158" s="13"/>
      <c r="J158" s="13"/>
      <c r="K158" s="13"/>
      <c r="L158" s="13"/>
      <c r="M158" s="13"/>
      <c r="N158" s="702"/>
      <c r="O158" s="676"/>
    </row>
    <row r="159" spans="1:15">
      <c r="A159" s="256"/>
      <c r="B159" s="721" t="str">
        <f>IF('Bendras vertinimas'!$B$28="","",'Bendras vertinimas'!$B$28)</f>
        <v>Tiekėjas 9</v>
      </c>
      <c r="C159" s="722" t="str">
        <f t="shared" si="5"/>
        <v/>
      </c>
      <c r="D159" s="722" t="str">
        <f t="shared" si="6"/>
        <v/>
      </c>
      <c r="E159" s="722" t="str">
        <f t="shared" si="7"/>
        <v/>
      </c>
      <c r="F159" s="722" t="str">
        <f t="shared" si="8"/>
        <v/>
      </c>
      <c r="G159" s="722" t="str">
        <f t="shared" si="9"/>
        <v/>
      </c>
      <c r="H159" s="963" t="str">
        <f t="shared" si="10"/>
        <v/>
      </c>
      <c r="I159" s="13"/>
      <c r="J159" s="13"/>
      <c r="K159" s="13"/>
      <c r="L159" s="13"/>
      <c r="M159" s="13"/>
      <c r="N159" s="702"/>
      <c r="O159" s="676"/>
    </row>
    <row r="160" spans="1:15">
      <c r="A160" s="256"/>
      <c r="B160" s="721" t="str">
        <f>IF('Bendras vertinimas'!$B$29="","",'Bendras vertinimas'!$B$29)</f>
        <v>Tiekėjas 10</v>
      </c>
      <c r="C160" s="722" t="str">
        <f t="shared" si="5"/>
        <v/>
      </c>
      <c r="D160" s="722" t="str">
        <f t="shared" si="6"/>
        <v/>
      </c>
      <c r="E160" s="722" t="str">
        <f t="shared" si="7"/>
        <v/>
      </c>
      <c r="F160" s="722" t="str">
        <f t="shared" si="8"/>
        <v/>
      </c>
      <c r="G160" s="722" t="str">
        <f t="shared" si="9"/>
        <v/>
      </c>
      <c r="H160" s="963" t="str">
        <f t="shared" si="10"/>
        <v/>
      </c>
      <c r="I160" s="13"/>
      <c r="J160" s="13"/>
      <c r="K160" s="13"/>
      <c r="L160" s="13"/>
      <c r="M160" s="13"/>
      <c r="N160" s="702"/>
      <c r="O160" s="676"/>
    </row>
    <row r="161" spans="1:15">
      <c r="A161" s="256"/>
      <c r="B161" s="721" t="str">
        <f>IF('Bendras vertinimas'!$B$30="","",'Bendras vertinimas'!$B$30)</f>
        <v>Tiekėjas 11</v>
      </c>
      <c r="C161" s="722" t="str">
        <f t="shared" si="5"/>
        <v/>
      </c>
      <c r="D161" s="722" t="str">
        <f t="shared" si="6"/>
        <v/>
      </c>
      <c r="E161" s="722" t="str">
        <f t="shared" si="7"/>
        <v/>
      </c>
      <c r="F161" s="722" t="str">
        <f t="shared" si="8"/>
        <v/>
      </c>
      <c r="G161" s="722" t="str">
        <f t="shared" si="9"/>
        <v/>
      </c>
      <c r="H161" s="963" t="str">
        <f t="shared" si="10"/>
        <v/>
      </c>
      <c r="I161" s="13"/>
      <c r="J161" s="13"/>
      <c r="K161" s="13"/>
      <c r="L161" s="13"/>
      <c r="M161" s="13"/>
      <c r="N161" s="702"/>
      <c r="O161" s="676"/>
    </row>
    <row r="162" spans="1:15">
      <c r="A162" s="256"/>
      <c r="B162" s="721" t="str">
        <f>IF('Bendras vertinimas'!$B$31="","",'Bendras vertinimas'!$B$31)</f>
        <v>Tiekėjas 12</v>
      </c>
      <c r="C162" s="722" t="str">
        <f t="shared" si="5"/>
        <v/>
      </c>
      <c r="D162" s="722" t="str">
        <f t="shared" si="6"/>
        <v/>
      </c>
      <c r="E162" s="722" t="str">
        <f t="shared" si="7"/>
        <v/>
      </c>
      <c r="F162" s="722" t="str">
        <f t="shared" si="8"/>
        <v/>
      </c>
      <c r="G162" s="722" t="str">
        <f t="shared" si="9"/>
        <v/>
      </c>
      <c r="H162" s="963" t="str">
        <f t="shared" si="10"/>
        <v/>
      </c>
      <c r="I162" s="13"/>
      <c r="J162" s="13"/>
      <c r="K162" s="13"/>
      <c r="L162" s="13"/>
      <c r="M162" s="13"/>
      <c r="N162" s="702"/>
      <c r="O162" s="676"/>
    </row>
    <row r="163" spans="1:15">
      <c r="A163" s="256"/>
      <c r="B163" s="721" t="str">
        <f>IF('Bendras vertinimas'!$B$32="","",'Bendras vertinimas'!$B$32)</f>
        <v>Tiekėjas 13</v>
      </c>
      <c r="C163" s="722" t="str">
        <f t="shared" si="5"/>
        <v/>
      </c>
      <c r="D163" s="722" t="str">
        <f t="shared" si="6"/>
        <v/>
      </c>
      <c r="E163" s="722" t="str">
        <f t="shared" si="7"/>
        <v/>
      </c>
      <c r="F163" s="722" t="str">
        <f t="shared" si="8"/>
        <v/>
      </c>
      <c r="G163" s="722" t="str">
        <f t="shared" si="9"/>
        <v/>
      </c>
      <c r="H163" s="963" t="str">
        <f t="shared" si="10"/>
        <v/>
      </c>
      <c r="I163" s="13"/>
      <c r="J163" s="13"/>
      <c r="K163" s="13"/>
      <c r="L163" s="13"/>
      <c r="M163" s="13"/>
      <c r="N163" s="702"/>
      <c r="O163" s="676"/>
    </row>
    <row r="164" spans="1:15">
      <c r="A164" s="256"/>
      <c r="B164" s="721" t="str">
        <f>IF('Bendras vertinimas'!$B$33="","",'Bendras vertinimas'!$B$33)</f>
        <v>Tiekėjas 14</v>
      </c>
      <c r="C164" s="722" t="str">
        <f t="shared" si="5"/>
        <v/>
      </c>
      <c r="D164" s="722" t="str">
        <f t="shared" si="6"/>
        <v/>
      </c>
      <c r="E164" s="722" t="str">
        <f t="shared" si="7"/>
        <v/>
      </c>
      <c r="F164" s="722" t="str">
        <f t="shared" si="8"/>
        <v/>
      </c>
      <c r="G164" s="722" t="str">
        <f t="shared" si="9"/>
        <v/>
      </c>
      <c r="H164" s="963" t="str">
        <f t="shared" si="10"/>
        <v/>
      </c>
      <c r="I164" s="13"/>
      <c r="J164" s="13"/>
      <c r="K164" s="13"/>
      <c r="L164" s="13"/>
      <c r="M164" s="13"/>
      <c r="N164" s="702"/>
      <c r="O164" s="676"/>
    </row>
    <row r="165" spans="1:15">
      <c r="A165" s="256"/>
      <c r="B165" s="721" t="str">
        <f>IF('Bendras vertinimas'!$B$34="","",'Bendras vertinimas'!$B$34)</f>
        <v>Tiekėjas 15</v>
      </c>
      <c r="C165" s="722" t="str">
        <f t="shared" si="5"/>
        <v/>
      </c>
      <c r="D165" s="722" t="str">
        <f t="shared" si="6"/>
        <v/>
      </c>
      <c r="E165" s="722" t="str">
        <f t="shared" si="7"/>
        <v/>
      </c>
      <c r="F165" s="722" t="str">
        <f t="shared" si="8"/>
        <v/>
      </c>
      <c r="G165" s="722" t="str">
        <f t="shared" si="9"/>
        <v/>
      </c>
      <c r="H165" s="963" t="str">
        <f t="shared" si="10"/>
        <v/>
      </c>
      <c r="I165" s="13"/>
      <c r="J165" s="13"/>
      <c r="K165" s="13"/>
      <c r="L165" s="13"/>
      <c r="M165" s="13"/>
      <c r="N165" s="702"/>
      <c r="O165" s="676"/>
    </row>
    <row r="166" spans="1:15">
      <c r="A166" s="256"/>
      <c r="B166" s="721" t="str">
        <f>IF('Bendras vertinimas'!$B$35="","",'Bendras vertinimas'!$B$35)</f>
        <v>Tiekėjas 16</v>
      </c>
      <c r="C166" s="722" t="str">
        <f t="shared" si="5"/>
        <v/>
      </c>
      <c r="D166" s="722" t="str">
        <f t="shared" si="6"/>
        <v/>
      </c>
      <c r="E166" s="722" t="str">
        <f t="shared" si="7"/>
        <v/>
      </c>
      <c r="F166" s="722" t="str">
        <f t="shared" si="8"/>
        <v/>
      </c>
      <c r="G166" s="722" t="str">
        <f t="shared" si="9"/>
        <v/>
      </c>
      <c r="H166" s="963" t="str">
        <f t="shared" si="10"/>
        <v/>
      </c>
      <c r="I166" s="13"/>
      <c r="J166" s="13"/>
      <c r="K166" s="13"/>
      <c r="L166" s="13"/>
      <c r="M166" s="13"/>
      <c r="N166" s="702"/>
      <c r="O166" s="676"/>
    </row>
    <row r="167" spans="1:15">
      <c r="A167" s="256"/>
      <c r="B167" s="721" t="str">
        <f>IF('Bendras vertinimas'!$B$36="","",'Bendras vertinimas'!$B$36)</f>
        <v>Tiekėjas 17</v>
      </c>
      <c r="C167" s="722" t="str">
        <f t="shared" si="5"/>
        <v/>
      </c>
      <c r="D167" s="722" t="str">
        <f t="shared" si="6"/>
        <v/>
      </c>
      <c r="E167" s="722" t="str">
        <f t="shared" si="7"/>
        <v/>
      </c>
      <c r="F167" s="722" t="str">
        <f t="shared" si="8"/>
        <v/>
      </c>
      <c r="G167" s="722" t="str">
        <f t="shared" si="9"/>
        <v/>
      </c>
      <c r="H167" s="963" t="str">
        <f t="shared" si="10"/>
        <v/>
      </c>
      <c r="I167" s="13"/>
      <c r="J167" s="13"/>
      <c r="K167" s="13"/>
      <c r="L167" s="13"/>
      <c r="M167" s="13"/>
      <c r="N167" s="702"/>
      <c r="O167" s="676"/>
    </row>
    <row r="168" spans="1:15">
      <c r="A168" s="256"/>
      <c r="B168" s="721" t="str">
        <f>IF('Bendras vertinimas'!$B$37="","",'Bendras vertinimas'!$B$37)</f>
        <v>Tiekėjas 18</v>
      </c>
      <c r="C168" s="722" t="str">
        <f t="shared" si="5"/>
        <v/>
      </c>
      <c r="D168" s="722" t="str">
        <f t="shared" si="6"/>
        <v/>
      </c>
      <c r="E168" s="722" t="str">
        <f t="shared" si="7"/>
        <v/>
      </c>
      <c r="F168" s="722" t="str">
        <f t="shared" si="8"/>
        <v/>
      </c>
      <c r="G168" s="722" t="str">
        <f t="shared" si="9"/>
        <v/>
      </c>
      <c r="H168" s="963" t="str">
        <f t="shared" si="10"/>
        <v/>
      </c>
      <c r="I168" s="13"/>
      <c r="J168" s="13"/>
      <c r="K168" s="13"/>
      <c r="L168" s="13"/>
      <c r="M168" s="13"/>
      <c r="N168" s="702"/>
      <c r="O168" s="676"/>
    </row>
    <row r="169" spans="1:15">
      <c r="A169" s="256"/>
      <c r="B169" s="721" t="str">
        <f>IF('Bendras vertinimas'!$B$38="","",'Bendras vertinimas'!$B$38)</f>
        <v>Tiekėjas 19</v>
      </c>
      <c r="C169" s="722" t="str">
        <f t="shared" si="5"/>
        <v/>
      </c>
      <c r="D169" s="722" t="str">
        <f t="shared" si="6"/>
        <v/>
      </c>
      <c r="E169" s="722" t="str">
        <f t="shared" si="7"/>
        <v/>
      </c>
      <c r="F169" s="722" t="str">
        <f t="shared" si="8"/>
        <v/>
      </c>
      <c r="G169" s="722" t="str">
        <f t="shared" si="9"/>
        <v/>
      </c>
      <c r="H169" s="963" t="str">
        <f t="shared" si="10"/>
        <v/>
      </c>
      <c r="I169" s="13"/>
      <c r="J169" s="13"/>
      <c r="K169" s="13"/>
      <c r="L169" s="13"/>
      <c r="M169" s="13"/>
      <c r="N169" s="702"/>
      <c r="O169" s="676"/>
    </row>
    <row r="170" spans="1:15">
      <c r="A170" s="256"/>
      <c r="B170" s="721" t="str">
        <f>IF('Bendras vertinimas'!$B$39="","",'Bendras vertinimas'!$B$39)</f>
        <v>Tiekėjas 20</v>
      </c>
      <c r="C170" s="722" t="str">
        <f t="shared" si="5"/>
        <v/>
      </c>
      <c r="D170" s="722" t="str">
        <f t="shared" si="6"/>
        <v/>
      </c>
      <c r="E170" s="722" t="str">
        <f t="shared" si="7"/>
        <v/>
      </c>
      <c r="F170" s="722" t="str">
        <f t="shared" si="8"/>
        <v/>
      </c>
      <c r="G170" s="722" t="str">
        <f t="shared" si="9"/>
        <v/>
      </c>
      <c r="H170" s="963" t="str">
        <f t="shared" si="10"/>
        <v/>
      </c>
      <c r="I170" s="13"/>
      <c r="J170" s="13"/>
      <c r="K170" s="13"/>
      <c r="L170" s="13"/>
      <c r="M170" s="13"/>
      <c r="N170" s="702"/>
      <c r="O170" s="676"/>
    </row>
    <row r="171" spans="1:15" ht="9.9499999999999993" customHeight="1">
      <c r="A171" s="714"/>
      <c r="B171" s="709"/>
      <c r="C171" s="709"/>
      <c r="D171" s="709"/>
      <c r="E171" s="709"/>
      <c r="F171" s="709"/>
      <c r="G171" s="709"/>
      <c r="H171" s="709"/>
      <c r="I171" s="709"/>
      <c r="J171" s="709"/>
      <c r="K171" s="709"/>
      <c r="L171" s="709"/>
      <c r="M171" s="709"/>
      <c r="N171" s="702"/>
    </row>
    <row r="172" spans="1:15" ht="5.0999999999999996" customHeight="1">
      <c r="A172" s="714"/>
      <c r="B172" s="714"/>
      <c r="C172" s="714"/>
      <c r="D172" s="714"/>
      <c r="E172" s="714"/>
      <c r="F172" s="714"/>
      <c r="G172" s="714"/>
      <c r="H172" s="714"/>
      <c r="I172" s="714"/>
      <c r="J172" s="714"/>
      <c r="K172" s="714"/>
      <c r="L172" s="714"/>
      <c r="M172" s="714"/>
      <c r="N172" s="702"/>
    </row>
    <row r="173" spans="1:15">
      <c r="A173" s="709"/>
      <c r="B173" s="709"/>
      <c r="C173" s="709"/>
      <c r="D173" s="709"/>
      <c r="E173" s="709"/>
      <c r="F173" s="709"/>
      <c r="G173" s="709"/>
      <c r="H173" s="709"/>
      <c r="I173" s="709"/>
      <c r="J173" s="709"/>
      <c r="K173" s="709"/>
      <c r="L173" s="142"/>
      <c r="M173" s="158" t="s">
        <v>631</v>
      </c>
    </row>
    <row r="174" spans="1:15">
      <c r="A174" s="709"/>
      <c r="B174" s="709"/>
      <c r="C174" s="709"/>
      <c r="D174" s="709"/>
      <c r="E174" s="709"/>
      <c r="F174" s="709"/>
      <c r="G174" s="709"/>
      <c r="H174" s="709"/>
      <c r="I174" s="709"/>
      <c r="J174" s="709"/>
      <c r="K174" s="709"/>
      <c r="L174" s="709"/>
      <c r="M174" s="709"/>
    </row>
    <row r="175" spans="1:15">
      <c r="A175" s="678"/>
      <c r="B175" s="678"/>
      <c r="C175" s="678"/>
      <c r="D175" s="678"/>
      <c r="E175" s="678"/>
      <c r="F175" s="678"/>
      <c r="G175" s="678"/>
      <c r="H175" s="678"/>
      <c r="I175" s="678"/>
      <c r="J175" s="678"/>
      <c r="K175" s="678"/>
      <c r="L175" s="678"/>
      <c r="M175" s="676"/>
    </row>
    <row r="176" spans="1:15">
      <c r="I176" s="678"/>
      <c r="J176" s="678"/>
      <c r="K176" s="678"/>
      <c r="L176" s="678"/>
      <c r="M176" s="676"/>
    </row>
    <row r="177" spans="3:13">
      <c r="I177" s="678"/>
      <c r="J177" s="678"/>
      <c r="K177" s="678"/>
      <c r="L177" s="678"/>
      <c r="M177" s="676"/>
    </row>
    <row r="178" spans="3:13">
      <c r="C178" s="859">
        <f>IF(V24=0,L24,0)</f>
        <v>0</v>
      </c>
      <c r="D178" s="859">
        <f>IF(V26=0,L26,0)</f>
        <v>0</v>
      </c>
      <c r="E178" s="859">
        <f>IF(V28=0,L28,0)</f>
        <v>0</v>
      </c>
      <c r="F178" s="859">
        <f>IF(V30=0,L30,0)</f>
        <v>0</v>
      </c>
      <c r="G178" s="859">
        <f>IF(V32=0,L32,0)</f>
        <v>0</v>
      </c>
      <c r="H178" s="676" t="s">
        <v>123</v>
      </c>
      <c r="M178" s="676"/>
    </row>
    <row r="179" spans="3:13">
      <c r="C179" s="860">
        <f>IF(C178=0,0,MAX($B179:B179)+1)</f>
        <v>0</v>
      </c>
      <c r="D179" s="860">
        <f>IF(D178=0,0,MAX($B179:C179)+1)</f>
        <v>0</v>
      </c>
      <c r="E179" s="860">
        <f>IF(E178=0,0,MAX($B179:D179)+1)</f>
        <v>0</v>
      </c>
      <c r="F179" s="860">
        <f>IF(F178=0,0,MAX($B179:E179)+1)</f>
        <v>0</v>
      </c>
      <c r="G179" s="860">
        <f>IF(G178=0,0,MAX($B179:F179)+1)</f>
        <v>0</v>
      </c>
      <c r="H179" s="860" t="s">
        <v>394</v>
      </c>
      <c r="I179" s="860"/>
      <c r="M179" s="676"/>
    </row>
    <row r="180" spans="3:13">
      <c r="C180" s="860">
        <f>IFERROR(IF(C178=0,0,C178/SUM($C178:$G178)),"")</f>
        <v>0</v>
      </c>
      <c r="D180" s="860">
        <f>IFERROR(IF(D178=0,0,D178/SUM($C178:$G178)),"")</f>
        <v>0</v>
      </c>
      <c r="E180" s="860">
        <f>IFERROR(IF(E178=0,0,E178/SUM($C178:$G178)),"")</f>
        <v>0</v>
      </c>
      <c r="F180" s="860">
        <f>IFERROR(IF(F178=0,0,F178/SUM($C178:$G178)),"")</f>
        <v>0</v>
      </c>
      <c r="G180" s="860">
        <f>IFERROR(IF(G178=0,0,G178/SUM($C178:$G178)),"")</f>
        <v>0</v>
      </c>
      <c r="H180" s="860" t="s">
        <v>395</v>
      </c>
      <c r="I180" s="860"/>
      <c r="M180" s="676"/>
    </row>
    <row r="181" spans="3:13">
      <c r="C181" s="860">
        <f>ROUND(C180,$I181)</f>
        <v>0</v>
      </c>
      <c r="D181" s="860">
        <f>ROUND(D180,$I181)</f>
        <v>0</v>
      </c>
      <c r="E181" s="860">
        <f>ROUND(E180,$I181)</f>
        <v>0</v>
      </c>
      <c r="F181" s="860">
        <f>ROUND(F180,$I181)</f>
        <v>0</v>
      </c>
      <c r="G181" s="860">
        <f>ROUND(G180,$I181)</f>
        <v>0</v>
      </c>
      <c r="H181" s="860" t="s">
        <v>396</v>
      </c>
      <c r="I181" s="860">
        <v>3</v>
      </c>
      <c r="M181" s="676"/>
    </row>
    <row r="182" spans="3:13">
      <c r="C182" s="860">
        <f>IF(C179=MAX($C179:$G179),0,1)</f>
        <v>0</v>
      </c>
      <c r="D182" s="860">
        <f>IF(D179=MAX($C179:$G179),0,1)</f>
        <v>0</v>
      </c>
      <c r="E182" s="860">
        <f>IF(E179=MAX($C179:$G179),0,1)</f>
        <v>0</v>
      </c>
      <c r="F182" s="860">
        <f>IF(F179=MAX($C179:$G179),0,1)</f>
        <v>0</v>
      </c>
      <c r="G182" s="860">
        <f>IF(G179=MAX($C179:$G179),0,1)</f>
        <v>0</v>
      </c>
      <c r="H182" s="860"/>
      <c r="I182" s="860"/>
      <c r="M182" s="676"/>
    </row>
    <row r="183" spans="3:13">
      <c r="C183" s="860">
        <f>IF(C182=0,1-SUMIFS($C181:$G181,$C182:$G182,1),C181)</f>
        <v>1</v>
      </c>
      <c r="D183" s="860">
        <f>IF(D182=0,1-SUMIFS($C181:$G181,$C182:$G182,1),D181)</f>
        <v>1</v>
      </c>
      <c r="E183" s="860">
        <f>IF(E182=0,1-SUMIFS($C181:$G181,$C182:$G182,1),E181)</f>
        <v>1</v>
      </c>
      <c r="F183" s="860">
        <f>IF(F182=0,1-SUMIFS($C181:$G181,$C182:$G182,1),F181)</f>
        <v>1</v>
      </c>
      <c r="G183" s="860">
        <f>IF(G182=0,1-SUMIFS($C181:$G181,$C182:$G182,1),G181)</f>
        <v>1</v>
      </c>
      <c r="H183" s="860" t="s">
        <v>397</v>
      </c>
      <c r="I183" s="860">
        <f>SUM(C183:G183)</f>
        <v>5</v>
      </c>
    </row>
    <row r="186" spans="3:13">
      <c r="C186" s="841">
        <f>V24</f>
        <v>1</v>
      </c>
      <c r="D186" s="841">
        <f>V26</f>
        <v>1</v>
      </c>
      <c r="E186" s="841">
        <f>V28</f>
        <v>1</v>
      </c>
      <c r="F186" s="841">
        <f>V30</f>
        <v>1</v>
      </c>
      <c r="G186" s="841">
        <f>V32</f>
        <v>1</v>
      </c>
    </row>
  </sheetData>
  <sheetProtection formatCells="0" formatColumns="0"/>
  <customSheetViews>
    <customSheetView guid="{AE7FCA23-A141-42BB-B68F-DD99A7DC8BEA}" scale="86" showGridLines="0" hiddenRows="1" hiddenColumns="1" topLeftCell="A70">
      <selection activeCell="C17" sqref="C17:L17"/>
      <pageMargins left="0.7" right="0.7" top="0.75" bottom="0.75" header="0.3" footer="0.3"/>
      <pageSetup paperSize="9" orientation="landscape" horizontalDpi="4294967293" verticalDpi="4294967293" r:id="rId1"/>
    </customSheetView>
    <customSheetView guid="{A2242E59-B958-429D-B3CE-85E415A7ABA5}" scale="110" showGridLines="0" hiddenRows="1" hiddenColumns="1" topLeftCell="A67">
      <selection activeCell="S66" sqref="S66"/>
      <pageMargins left="0.7" right="0.7" top="0.75" bottom="0.75" header="0.3" footer="0.3"/>
      <pageSetup paperSize="9" orientation="landscape" horizontalDpi="4294967293" verticalDpi="4294967293" r:id="rId2"/>
    </customSheetView>
  </customSheetViews>
  <mergeCells count="66">
    <mergeCell ref="L30:L31"/>
    <mergeCell ref="C31:J31"/>
    <mergeCell ref="C15:L15"/>
    <mergeCell ref="B13:M13"/>
    <mergeCell ref="C16:L16"/>
    <mergeCell ref="C17:L17"/>
    <mergeCell ref="B23:J23"/>
    <mergeCell ref="B24:B25"/>
    <mergeCell ref="C24:J24"/>
    <mergeCell ref="K24:K25"/>
    <mergeCell ref="L24:L25"/>
    <mergeCell ref="C25:J25"/>
    <mergeCell ref="B28:B29"/>
    <mergeCell ref="C28:J28"/>
    <mergeCell ref="K28:K29"/>
    <mergeCell ref="L28:L29"/>
    <mergeCell ref="B32:B33"/>
    <mergeCell ref="C32:J32"/>
    <mergeCell ref="K32:K33"/>
    <mergeCell ref="B39:D40"/>
    <mergeCell ref="L32:L33"/>
    <mergeCell ref="C33:J33"/>
    <mergeCell ref="B26:B27"/>
    <mergeCell ref="C26:J26"/>
    <mergeCell ref="K26:K27"/>
    <mergeCell ref="L26:L27"/>
    <mergeCell ref="C27:J27"/>
    <mergeCell ref="H119:L119"/>
    <mergeCell ref="C148:H148"/>
    <mergeCell ref="B116:C116"/>
    <mergeCell ref="C119:G119"/>
    <mergeCell ref="B113:C115"/>
    <mergeCell ref="B119:B121"/>
    <mergeCell ref="B148:B150"/>
    <mergeCell ref="A1:N1"/>
    <mergeCell ref="A10:N10"/>
    <mergeCell ref="B108:M108"/>
    <mergeCell ref="A100:N100"/>
    <mergeCell ref="A7:N7"/>
    <mergeCell ref="B12:M12"/>
    <mergeCell ref="B51:M51"/>
    <mergeCell ref="B44:C44"/>
    <mergeCell ref="B106:M106"/>
    <mergeCell ref="C52:M53"/>
    <mergeCell ref="C55:M58"/>
    <mergeCell ref="B59:M59"/>
    <mergeCell ref="C60:M63"/>
    <mergeCell ref="B64:M65"/>
    <mergeCell ref="B48:M49"/>
    <mergeCell ref="C29:J29"/>
    <mergeCell ref="B111:D112"/>
    <mergeCell ref="B19:G20"/>
    <mergeCell ref="B21:G21"/>
    <mergeCell ref="J111:K111"/>
    <mergeCell ref="C71:K71"/>
    <mergeCell ref="B78:K78"/>
    <mergeCell ref="C74:K74"/>
    <mergeCell ref="C75:K75"/>
    <mergeCell ref="C76:K76"/>
    <mergeCell ref="B105:M105"/>
    <mergeCell ref="C72:K72"/>
    <mergeCell ref="C73:K73"/>
    <mergeCell ref="B30:B31"/>
    <mergeCell ref="C30:J30"/>
    <mergeCell ref="K30:K31"/>
    <mergeCell ref="J39:K39"/>
  </mergeCells>
  <conditionalFormatting sqref="B24:L33">
    <cfRule type="expression" dxfId="11" priority="2">
      <formula>$V24=1</formula>
    </cfRule>
  </conditionalFormatting>
  <conditionalFormatting sqref="C149:G170 C143:G144 C121:G141">
    <cfRule type="expression" dxfId="10" priority="1">
      <formula>C$186=1</formula>
    </cfRule>
  </conditionalFormatting>
  <pageMargins left="0.7" right="0.7" top="0.75" bottom="0.75" header="0.3" footer="0.3"/>
  <pageSetup paperSize="9" orientation="landscape" horizontalDpi="4294967293" verticalDpi="4294967293" r:id="rId3"/>
  <drawing r:id="rId4"/>
  <legacyDrawing r:id="rId5"/>
  <mc:AlternateContent xmlns:mc="http://schemas.openxmlformats.org/markup-compatibility/2006">
    <mc:Choice Requires="x14">
      <controls>
        <mc:AlternateContent xmlns:mc="http://schemas.openxmlformats.org/markup-compatibility/2006">
          <mc:Choice Requires="x14">
            <control shapeId="109577" r:id="rId6" name="Check Box 9">
              <controlPr locked="0" defaultSize="0" autoFill="0" autoLine="0" autoPict="0">
                <anchor moveWithCells="1">
                  <from>
                    <xdr:col>10</xdr:col>
                    <xdr:colOff>152400</xdr:colOff>
                    <xdr:row>23</xdr:row>
                    <xdr:rowOff>114300</xdr:rowOff>
                  </from>
                  <to>
                    <xdr:col>10</xdr:col>
                    <xdr:colOff>428625</xdr:colOff>
                    <xdr:row>24</xdr:row>
                    <xdr:rowOff>85725</xdr:rowOff>
                  </to>
                </anchor>
              </controlPr>
            </control>
          </mc:Choice>
        </mc:AlternateContent>
        <mc:AlternateContent xmlns:mc="http://schemas.openxmlformats.org/markup-compatibility/2006">
          <mc:Choice Requires="x14">
            <control shapeId="109578" r:id="rId7" name="Check Box 10">
              <controlPr locked="0" defaultSize="0" autoFill="0" autoLine="0" autoPict="0">
                <anchor moveWithCells="1">
                  <from>
                    <xdr:col>10</xdr:col>
                    <xdr:colOff>152400</xdr:colOff>
                    <xdr:row>25</xdr:row>
                    <xdr:rowOff>114300</xdr:rowOff>
                  </from>
                  <to>
                    <xdr:col>10</xdr:col>
                    <xdr:colOff>428625</xdr:colOff>
                    <xdr:row>26</xdr:row>
                    <xdr:rowOff>114300</xdr:rowOff>
                  </to>
                </anchor>
              </controlPr>
            </control>
          </mc:Choice>
        </mc:AlternateContent>
        <mc:AlternateContent xmlns:mc="http://schemas.openxmlformats.org/markup-compatibility/2006">
          <mc:Choice Requires="x14">
            <control shapeId="109579" r:id="rId8" name="Check Box 11">
              <controlPr locked="0" defaultSize="0" autoFill="0" autoLine="0" autoPict="0">
                <anchor moveWithCells="1">
                  <from>
                    <xdr:col>10</xdr:col>
                    <xdr:colOff>152400</xdr:colOff>
                    <xdr:row>27</xdr:row>
                    <xdr:rowOff>114300</xdr:rowOff>
                  </from>
                  <to>
                    <xdr:col>10</xdr:col>
                    <xdr:colOff>428625</xdr:colOff>
                    <xdr:row>28</xdr:row>
                    <xdr:rowOff>95250</xdr:rowOff>
                  </to>
                </anchor>
              </controlPr>
            </control>
          </mc:Choice>
        </mc:AlternateContent>
        <mc:AlternateContent xmlns:mc="http://schemas.openxmlformats.org/markup-compatibility/2006">
          <mc:Choice Requires="x14">
            <control shapeId="109580" r:id="rId9" name="Check Box 12">
              <controlPr locked="0" defaultSize="0" autoFill="0" autoLine="0" autoPict="0">
                <anchor moveWithCells="1">
                  <from>
                    <xdr:col>10</xdr:col>
                    <xdr:colOff>152400</xdr:colOff>
                    <xdr:row>29</xdr:row>
                    <xdr:rowOff>114300</xdr:rowOff>
                  </from>
                  <to>
                    <xdr:col>10</xdr:col>
                    <xdr:colOff>428625</xdr:colOff>
                    <xdr:row>30</xdr:row>
                    <xdr:rowOff>142875</xdr:rowOff>
                  </to>
                </anchor>
              </controlPr>
            </control>
          </mc:Choice>
        </mc:AlternateContent>
        <mc:AlternateContent xmlns:mc="http://schemas.openxmlformats.org/markup-compatibility/2006">
          <mc:Choice Requires="x14">
            <control shapeId="109581" r:id="rId10" name="Check Box 13">
              <controlPr locked="0" defaultSize="0" autoFill="0" autoLine="0" autoPict="0">
                <anchor moveWithCells="1">
                  <from>
                    <xdr:col>10</xdr:col>
                    <xdr:colOff>152400</xdr:colOff>
                    <xdr:row>31</xdr:row>
                    <xdr:rowOff>114300</xdr:rowOff>
                  </from>
                  <to>
                    <xdr:col>10</xdr:col>
                    <xdr:colOff>428625</xdr:colOff>
                    <xdr:row>32</xdr:row>
                    <xdr:rowOff>142875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P144"/>
  <sheetViews>
    <sheetView showGridLines="0" showRowColHeaders="0" zoomScale="91" zoomScaleNormal="91" workbookViewId="0">
      <selection activeCell="E114" sqref="E114"/>
    </sheetView>
  </sheetViews>
  <sheetFormatPr defaultRowHeight="15"/>
  <cols>
    <col min="1" max="1" width="4.5703125" style="289" customWidth="1"/>
    <col min="2" max="2" width="22.28515625" style="289" customWidth="1"/>
    <col min="3" max="3" width="11" style="289" customWidth="1"/>
    <col min="4" max="4" width="9.5703125" style="289" customWidth="1"/>
    <col min="5" max="5" width="12.140625" style="289" customWidth="1"/>
    <col min="6" max="6" width="12.28515625" style="289" customWidth="1"/>
    <col min="7" max="7" width="9.140625" style="289" customWidth="1"/>
    <col min="8" max="8" width="8.28515625" style="289" customWidth="1"/>
    <col min="9" max="9" width="8.5703125" style="289" customWidth="1"/>
    <col min="10" max="10" width="9.140625" style="289" customWidth="1"/>
    <col min="11" max="11" width="8.85546875" style="289" customWidth="1"/>
    <col min="12" max="12" width="7.42578125" style="289" customWidth="1"/>
    <col min="13" max="13" width="7.140625" style="289" customWidth="1"/>
    <col min="14" max="14" width="5.7109375" style="1415" customWidth="1"/>
    <col min="15" max="15" width="0.85546875" style="1415" customWidth="1"/>
    <col min="16" max="16" width="9.140625" style="1415"/>
    <col min="17" max="20" width="9.140625" style="289"/>
    <col min="21" max="22" width="9.140625" style="289" hidden="1" customWidth="1"/>
    <col min="23" max="16384" width="9.140625" style="289"/>
  </cols>
  <sheetData>
    <row r="1" spans="1:1004" s="723" customFormat="1" ht="30" customHeight="1">
      <c r="A1" s="1895" t="s">
        <v>740</v>
      </c>
      <c r="B1" s="1895"/>
      <c r="C1" s="1895"/>
      <c r="D1" s="1895"/>
      <c r="E1" s="1895"/>
      <c r="F1" s="1895"/>
      <c r="G1" s="1895"/>
      <c r="H1" s="1895"/>
      <c r="I1" s="1895"/>
      <c r="J1" s="1895"/>
      <c r="K1" s="1895"/>
      <c r="L1" s="1895"/>
      <c r="M1" s="1895"/>
      <c r="N1" s="1895"/>
      <c r="O1" s="25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c r="IW1" s="218"/>
      <c r="IX1" s="218"/>
      <c r="IY1" s="218"/>
      <c r="IZ1" s="218"/>
      <c r="JA1" s="218"/>
      <c r="JB1" s="218"/>
      <c r="JC1" s="218"/>
      <c r="JD1" s="218"/>
      <c r="JE1" s="218"/>
      <c r="JF1" s="218"/>
      <c r="JG1" s="218"/>
      <c r="JH1" s="218"/>
      <c r="JI1" s="218"/>
      <c r="JJ1" s="218"/>
      <c r="JK1" s="218"/>
      <c r="JL1" s="218"/>
      <c r="JM1" s="218"/>
      <c r="JN1" s="218"/>
      <c r="JO1" s="218"/>
      <c r="JP1" s="218"/>
      <c r="JQ1" s="218"/>
      <c r="JR1" s="218"/>
      <c r="JS1" s="218"/>
      <c r="JT1" s="218"/>
      <c r="JU1" s="218"/>
      <c r="JV1" s="218"/>
      <c r="JW1" s="218"/>
      <c r="JX1" s="218"/>
      <c r="JY1" s="218"/>
      <c r="JZ1" s="218"/>
      <c r="KA1" s="218"/>
      <c r="KB1" s="218"/>
      <c r="KC1" s="218"/>
      <c r="KD1" s="218"/>
      <c r="KE1" s="218"/>
      <c r="KF1" s="218"/>
      <c r="KG1" s="218"/>
      <c r="KH1" s="218"/>
      <c r="KI1" s="218"/>
      <c r="KJ1" s="218"/>
      <c r="KK1" s="218"/>
      <c r="KL1" s="218"/>
      <c r="KM1" s="218"/>
      <c r="KN1" s="218"/>
      <c r="KO1" s="218"/>
      <c r="KP1" s="218"/>
      <c r="KQ1" s="218"/>
      <c r="KR1" s="218"/>
      <c r="KS1" s="218"/>
      <c r="KT1" s="218"/>
      <c r="KU1" s="218"/>
      <c r="KV1" s="218"/>
      <c r="KW1" s="218"/>
      <c r="KX1" s="218"/>
      <c r="KY1" s="218"/>
      <c r="KZ1" s="218"/>
      <c r="LA1" s="218"/>
      <c r="LB1" s="218"/>
      <c r="LC1" s="218"/>
      <c r="LD1" s="218"/>
      <c r="LE1" s="218"/>
      <c r="LF1" s="218"/>
      <c r="LG1" s="218"/>
      <c r="LH1" s="218"/>
      <c r="LI1" s="218"/>
      <c r="LJ1" s="218"/>
      <c r="LK1" s="218"/>
      <c r="LL1" s="218"/>
      <c r="LM1" s="218"/>
      <c r="LN1" s="218"/>
      <c r="LO1" s="218"/>
      <c r="LP1" s="218"/>
      <c r="LQ1" s="218"/>
      <c r="LR1" s="218"/>
      <c r="LS1" s="218"/>
      <c r="LT1" s="218"/>
      <c r="LU1" s="218"/>
      <c r="LV1" s="218"/>
      <c r="LW1" s="218"/>
      <c r="LX1" s="218"/>
      <c r="LY1" s="218"/>
      <c r="LZ1" s="218"/>
      <c r="MA1" s="218"/>
      <c r="MB1" s="218"/>
      <c r="MC1" s="218"/>
      <c r="MD1" s="218"/>
      <c r="ME1" s="218"/>
      <c r="MF1" s="218"/>
      <c r="MG1" s="218"/>
      <c r="MH1" s="218"/>
      <c r="MI1" s="218"/>
      <c r="MJ1" s="218"/>
      <c r="MK1" s="218"/>
      <c r="ML1" s="218"/>
      <c r="MM1" s="218"/>
      <c r="MN1" s="218"/>
      <c r="MO1" s="218"/>
      <c r="MP1" s="218"/>
      <c r="MQ1" s="218"/>
      <c r="MR1" s="218"/>
      <c r="MS1" s="218"/>
      <c r="MT1" s="218"/>
      <c r="MU1" s="218"/>
      <c r="MV1" s="218"/>
      <c r="MW1" s="218"/>
      <c r="MX1" s="218"/>
      <c r="MY1" s="218"/>
      <c r="MZ1" s="218"/>
      <c r="NA1" s="218"/>
      <c r="NB1" s="218"/>
      <c r="NC1" s="218"/>
      <c r="ND1" s="218"/>
      <c r="NE1" s="218"/>
      <c r="NF1" s="218"/>
      <c r="NG1" s="218"/>
      <c r="NH1" s="218"/>
      <c r="NI1" s="218"/>
      <c r="NJ1" s="218"/>
      <c r="NK1" s="218"/>
      <c r="NL1" s="218"/>
      <c r="NM1" s="218"/>
      <c r="NN1" s="218"/>
      <c r="NO1" s="218"/>
      <c r="NP1" s="218"/>
      <c r="NQ1" s="218"/>
      <c r="NR1" s="218"/>
      <c r="NS1" s="218"/>
      <c r="NT1" s="218"/>
      <c r="NU1" s="218"/>
      <c r="NV1" s="218"/>
      <c r="NW1" s="218"/>
      <c r="NX1" s="218"/>
      <c r="NY1" s="218"/>
      <c r="NZ1" s="218"/>
      <c r="OA1" s="218"/>
      <c r="OB1" s="218"/>
      <c r="OC1" s="218"/>
      <c r="OD1" s="218"/>
      <c r="OE1" s="218"/>
      <c r="OF1" s="218"/>
      <c r="OG1" s="218"/>
      <c r="OH1" s="218"/>
      <c r="OI1" s="218"/>
      <c r="OJ1" s="218"/>
      <c r="OK1" s="218"/>
      <c r="OL1" s="218"/>
      <c r="OM1" s="218"/>
      <c r="ON1" s="218"/>
      <c r="OO1" s="218"/>
      <c r="OP1" s="218"/>
      <c r="OQ1" s="218"/>
      <c r="OR1" s="218"/>
      <c r="OS1" s="218"/>
      <c r="OT1" s="218"/>
      <c r="OU1" s="218"/>
      <c r="OV1" s="218"/>
      <c r="OW1" s="218"/>
      <c r="OX1" s="218"/>
      <c r="OY1" s="218"/>
      <c r="OZ1" s="218"/>
      <c r="PA1" s="218"/>
      <c r="PB1" s="218"/>
      <c r="PC1" s="218"/>
      <c r="PD1" s="218"/>
      <c r="PE1" s="218"/>
      <c r="PF1" s="218"/>
      <c r="PG1" s="218"/>
      <c r="PH1" s="218"/>
      <c r="PI1" s="218"/>
      <c r="PJ1" s="218"/>
      <c r="PK1" s="218"/>
      <c r="PL1" s="218"/>
      <c r="PM1" s="218"/>
      <c r="PN1" s="218"/>
      <c r="PO1" s="218"/>
      <c r="PP1" s="218"/>
      <c r="PQ1" s="218"/>
      <c r="PR1" s="218"/>
      <c r="PS1" s="218"/>
      <c r="PT1" s="218"/>
      <c r="PU1" s="218"/>
      <c r="PV1" s="218"/>
      <c r="PW1" s="218"/>
      <c r="PX1" s="218"/>
      <c r="PY1" s="218"/>
      <c r="PZ1" s="218"/>
      <c r="QA1" s="218"/>
      <c r="QB1" s="218"/>
      <c r="QC1" s="218"/>
      <c r="QD1" s="218"/>
      <c r="QE1" s="218"/>
      <c r="QF1" s="218"/>
      <c r="QG1" s="218"/>
      <c r="QH1" s="218"/>
      <c r="QI1" s="218"/>
      <c r="QJ1" s="218"/>
      <c r="QK1" s="218"/>
      <c r="QL1" s="218"/>
      <c r="QM1" s="218"/>
      <c r="QN1" s="218"/>
      <c r="QO1" s="218"/>
      <c r="QP1" s="218"/>
      <c r="QQ1" s="218"/>
      <c r="QR1" s="218"/>
      <c r="QS1" s="218"/>
      <c r="QT1" s="218"/>
      <c r="QU1" s="218"/>
      <c r="QV1" s="218"/>
      <c r="QW1" s="218"/>
      <c r="QX1" s="218"/>
      <c r="QY1" s="218"/>
      <c r="QZ1" s="218"/>
      <c r="RA1" s="218"/>
      <c r="RB1" s="218"/>
      <c r="RC1" s="218"/>
      <c r="RD1" s="218"/>
      <c r="RE1" s="218"/>
      <c r="RF1" s="218"/>
      <c r="RG1" s="218"/>
      <c r="RH1" s="218"/>
      <c r="RI1" s="218"/>
      <c r="RJ1" s="218"/>
      <c r="RK1" s="218"/>
      <c r="RL1" s="218"/>
      <c r="RM1" s="218"/>
      <c r="RN1" s="218"/>
      <c r="RO1" s="218"/>
      <c r="RP1" s="218"/>
      <c r="RQ1" s="218"/>
      <c r="RR1" s="218"/>
      <c r="RS1" s="218"/>
      <c r="RT1" s="218"/>
      <c r="RU1" s="218"/>
      <c r="RV1" s="218"/>
      <c r="RW1" s="218"/>
      <c r="RX1" s="218"/>
      <c r="RY1" s="218"/>
      <c r="RZ1" s="218"/>
      <c r="SA1" s="218"/>
      <c r="SB1" s="218"/>
      <c r="SC1" s="218"/>
      <c r="SD1" s="218"/>
      <c r="SE1" s="218"/>
      <c r="SF1" s="218"/>
      <c r="SG1" s="218"/>
      <c r="SH1" s="218"/>
      <c r="SI1" s="218"/>
      <c r="SJ1" s="218"/>
      <c r="SK1" s="218"/>
      <c r="SL1" s="218"/>
      <c r="SM1" s="218"/>
      <c r="SN1" s="218"/>
      <c r="SO1" s="218"/>
      <c r="SP1" s="218"/>
      <c r="SQ1" s="218"/>
      <c r="SR1" s="218"/>
      <c r="SS1" s="218"/>
      <c r="ST1" s="218"/>
      <c r="SU1" s="218"/>
      <c r="SV1" s="218"/>
      <c r="SW1" s="218"/>
      <c r="SX1" s="218"/>
      <c r="SY1" s="218"/>
      <c r="SZ1" s="218"/>
      <c r="TA1" s="218"/>
      <c r="TB1" s="218"/>
      <c r="TC1" s="218"/>
      <c r="TD1" s="218"/>
      <c r="TE1" s="218"/>
      <c r="TF1" s="218"/>
      <c r="TG1" s="218"/>
      <c r="TH1" s="218"/>
      <c r="TI1" s="218"/>
      <c r="TJ1" s="218"/>
      <c r="TK1" s="218"/>
      <c r="TL1" s="218"/>
      <c r="TM1" s="218"/>
      <c r="TN1" s="218"/>
      <c r="TO1" s="218"/>
      <c r="TP1" s="218"/>
      <c r="TQ1" s="218"/>
      <c r="TR1" s="218"/>
      <c r="TS1" s="218"/>
      <c r="TT1" s="218"/>
      <c r="TU1" s="218"/>
      <c r="TV1" s="218"/>
      <c r="TW1" s="218"/>
      <c r="TX1" s="218"/>
      <c r="TY1" s="218"/>
      <c r="TZ1" s="218"/>
      <c r="UA1" s="218"/>
      <c r="UB1" s="218"/>
      <c r="UC1" s="218"/>
      <c r="UD1" s="218"/>
      <c r="UE1" s="218"/>
      <c r="UF1" s="218"/>
      <c r="UG1" s="218"/>
      <c r="UH1" s="218"/>
      <c r="UI1" s="218"/>
      <c r="UJ1" s="218"/>
      <c r="UK1" s="218"/>
      <c r="UL1" s="218"/>
      <c r="UM1" s="218"/>
      <c r="UN1" s="218"/>
      <c r="UO1" s="218"/>
      <c r="UP1" s="218"/>
      <c r="UQ1" s="218"/>
      <c r="UR1" s="218"/>
      <c r="US1" s="218"/>
      <c r="UT1" s="218"/>
      <c r="UU1" s="218"/>
      <c r="UV1" s="218"/>
      <c r="UW1" s="218"/>
      <c r="UX1" s="218"/>
      <c r="UY1" s="218"/>
      <c r="UZ1" s="218"/>
      <c r="VA1" s="218"/>
      <c r="VB1" s="218"/>
      <c r="VC1" s="218"/>
      <c r="VD1" s="218"/>
      <c r="VE1" s="218"/>
      <c r="VF1" s="218"/>
      <c r="VG1" s="218"/>
      <c r="VH1" s="218"/>
      <c r="VI1" s="218"/>
      <c r="VJ1" s="218"/>
      <c r="VK1" s="218"/>
      <c r="VL1" s="218"/>
      <c r="VM1" s="218"/>
      <c r="VN1" s="218"/>
      <c r="VO1" s="218"/>
      <c r="VP1" s="218"/>
      <c r="VQ1" s="218"/>
      <c r="VR1" s="218"/>
      <c r="VS1" s="218"/>
      <c r="VT1" s="218"/>
      <c r="VU1" s="218"/>
      <c r="VV1" s="218"/>
      <c r="VW1" s="218"/>
      <c r="VX1" s="218"/>
      <c r="VY1" s="218"/>
      <c r="VZ1" s="218"/>
      <c r="WA1" s="218"/>
      <c r="WB1" s="218"/>
      <c r="WC1" s="218"/>
      <c r="WD1" s="218"/>
      <c r="WE1" s="218"/>
      <c r="WF1" s="218"/>
      <c r="WG1" s="218"/>
      <c r="WH1" s="218"/>
      <c r="WI1" s="218"/>
      <c r="WJ1" s="218"/>
      <c r="WK1" s="218"/>
      <c r="WL1" s="218"/>
      <c r="WM1" s="218"/>
      <c r="WN1" s="218"/>
      <c r="WO1" s="218"/>
      <c r="WP1" s="218"/>
      <c r="WQ1" s="218"/>
      <c r="WR1" s="218"/>
      <c r="WS1" s="218"/>
      <c r="WT1" s="218"/>
      <c r="WU1" s="218"/>
      <c r="WV1" s="218"/>
      <c r="WW1" s="218"/>
      <c r="WX1" s="218"/>
      <c r="WY1" s="218"/>
      <c r="WZ1" s="218"/>
      <c r="XA1" s="218"/>
      <c r="XB1" s="218"/>
      <c r="XC1" s="218"/>
      <c r="XD1" s="218"/>
      <c r="XE1" s="218"/>
      <c r="XF1" s="218"/>
      <c r="XG1" s="218"/>
      <c r="XH1" s="218"/>
      <c r="XI1" s="218"/>
      <c r="XJ1" s="218"/>
      <c r="XK1" s="218"/>
      <c r="XL1" s="218"/>
      <c r="XM1" s="218"/>
      <c r="XN1" s="218"/>
      <c r="XO1" s="218"/>
      <c r="XP1" s="218"/>
      <c r="XQ1" s="218"/>
      <c r="XR1" s="218"/>
      <c r="XS1" s="218"/>
      <c r="XT1" s="218"/>
      <c r="XU1" s="218"/>
      <c r="XV1" s="218"/>
      <c r="XW1" s="218"/>
      <c r="XX1" s="218"/>
      <c r="XY1" s="218"/>
      <c r="XZ1" s="218"/>
      <c r="YA1" s="218"/>
      <c r="YB1" s="218"/>
      <c r="YC1" s="218"/>
      <c r="YD1" s="218"/>
      <c r="YE1" s="218"/>
      <c r="YF1" s="218"/>
      <c r="YG1" s="218"/>
      <c r="YH1" s="218"/>
      <c r="YI1" s="218"/>
      <c r="YJ1" s="218"/>
      <c r="YK1" s="218"/>
      <c r="YL1" s="218"/>
      <c r="YM1" s="218"/>
      <c r="YN1" s="218"/>
      <c r="YO1" s="218"/>
      <c r="YP1" s="218"/>
      <c r="YQ1" s="218"/>
      <c r="YR1" s="218"/>
      <c r="YS1" s="218"/>
      <c r="YT1" s="218"/>
      <c r="YU1" s="218"/>
      <c r="YV1" s="218"/>
      <c r="YW1" s="218"/>
      <c r="YX1" s="218"/>
      <c r="YY1" s="218"/>
      <c r="YZ1" s="218"/>
      <c r="ZA1" s="218"/>
      <c r="ZB1" s="218"/>
      <c r="ZC1" s="218"/>
      <c r="ZD1" s="218"/>
      <c r="ZE1" s="218"/>
      <c r="ZF1" s="218"/>
      <c r="ZG1" s="218"/>
      <c r="ZH1" s="218"/>
      <c r="ZI1" s="218"/>
      <c r="ZJ1" s="218"/>
      <c r="ZK1" s="218"/>
      <c r="ZL1" s="218"/>
      <c r="ZM1" s="218"/>
      <c r="ZN1" s="218"/>
      <c r="ZO1" s="218"/>
      <c r="ZP1" s="218"/>
      <c r="ZQ1" s="218"/>
      <c r="ZR1" s="218"/>
      <c r="ZS1" s="218"/>
      <c r="ZT1" s="218"/>
      <c r="ZU1" s="218"/>
      <c r="ZV1" s="218"/>
      <c r="ZW1" s="218"/>
      <c r="ZX1" s="218"/>
      <c r="ZY1" s="218"/>
      <c r="ZZ1" s="218"/>
      <c r="AAA1" s="218"/>
      <c r="AAB1" s="218"/>
      <c r="AAC1" s="218"/>
      <c r="AAD1" s="218"/>
      <c r="AAE1" s="218"/>
      <c r="AAF1" s="218"/>
      <c r="AAG1" s="218"/>
      <c r="AAH1" s="218"/>
      <c r="AAI1" s="218"/>
      <c r="AAJ1" s="218"/>
      <c r="AAK1" s="218"/>
      <c r="AAL1" s="218"/>
      <c r="AAM1" s="218"/>
      <c r="AAN1" s="218"/>
      <c r="AAO1" s="218"/>
      <c r="AAP1" s="218"/>
      <c r="AAQ1" s="218"/>
      <c r="AAR1" s="218"/>
      <c r="AAS1" s="218"/>
      <c r="AAT1" s="218"/>
      <c r="AAU1" s="218"/>
      <c r="AAV1" s="218"/>
      <c r="AAW1" s="218"/>
      <c r="AAX1" s="218"/>
      <c r="AAY1" s="218"/>
      <c r="AAZ1" s="218"/>
      <c r="ABA1" s="218"/>
      <c r="ABB1" s="218"/>
      <c r="ABC1" s="218"/>
      <c r="ABD1" s="218"/>
      <c r="ABE1" s="218"/>
      <c r="ABF1" s="218"/>
      <c r="ABG1" s="218"/>
      <c r="ABH1" s="218"/>
      <c r="ABI1" s="218"/>
      <c r="ABJ1" s="218"/>
      <c r="ABK1" s="218"/>
      <c r="ABL1" s="218"/>
      <c r="ABM1" s="218"/>
      <c r="ABN1" s="218"/>
      <c r="ABO1" s="218"/>
      <c r="ABP1" s="218"/>
      <c r="ABQ1" s="218"/>
      <c r="ABR1" s="218"/>
      <c r="ABS1" s="218"/>
      <c r="ABT1" s="218"/>
      <c r="ABU1" s="218"/>
      <c r="ABV1" s="218"/>
      <c r="ABW1" s="218"/>
      <c r="ABX1" s="218"/>
      <c r="ABY1" s="218"/>
      <c r="ABZ1" s="218"/>
      <c r="ACA1" s="218"/>
      <c r="ACB1" s="218"/>
      <c r="ACC1" s="218"/>
      <c r="ACD1" s="218"/>
      <c r="ACE1" s="218"/>
      <c r="ACF1" s="218"/>
      <c r="ACG1" s="218"/>
      <c r="ACH1" s="218"/>
      <c r="ACI1" s="218"/>
      <c r="ACJ1" s="218"/>
      <c r="ACK1" s="218"/>
      <c r="ACL1" s="218"/>
      <c r="ACM1" s="218"/>
      <c r="ACN1" s="218"/>
      <c r="ACO1" s="218"/>
      <c r="ACP1" s="218"/>
      <c r="ACQ1" s="218"/>
      <c r="ACR1" s="218"/>
      <c r="ACS1" s="218"/>
      <c r="ACT1" s="218"/>
      <c r="ACU1" s="218"/>
      <c r="ACV1" s="218"/>
      <c r="ACW1" s="218"/>
      <c r="ACX1" s="218"/>
      <c r="ACY1" s="218"/>
      <c r="ACZ1" s="218"/>
      <c r="ADA1" s="218"/>
      <c r="ADB1" s="218"/>
      <c r="ADC1" s="218"/>
      <c r="ADD1" s="218"/>
      <c r="ADE1" s="218"/>
      <c r="ADF1" s="218"/>
      <c r="ADG1" s="218"/>
      <c r="ADH1" s="218"/>
      <c r="ADI1" s="218"/>
      <c r="ADJ1" s="218"/>
      <c r="ADK1" s="218"/>
      <c r="ADL1" s="218"/>
      <c r="ADM1" s="218"/>
      <c r="ADN1" s="218"/>
      <c r="ADO1" s="218"/>
      <c r="ADP1" s="218"/>
      <c r="ADQ1" s="218"/>
      <c r="ADR1" s="218"/>
      <c r="ADS1" s="218"/>
      <c r="ADT1" s="218"/>
      <c r="ADU1" s="218"/>
      <c r="ADV1" s="218"/>
      <c r="ADW1" s="218"/>
      <c r="ADX1" s="218"/>
      <c r="ADY1" s="218"/>
      <c r="ADZ1" s="218"/>
      <c r="AEA1" s="218"/>
      <c r="AEB1" s="218"/>
      <c r="AEC1" s="218"/>
      <c r="AED1" s="218"/>
      <c r="AEE1" s="218"/>
      <c r="AEF1" s="218"/>
      <c r="AEG1" s="218"/>
      <c r="AEH1" s="218"/>
      <c r="AEI1" s="218"/>
      <c r="AEJ1" s="218"/>
      <c r="AEK1" s="218"/>
      <c r="AEL1" s="218"/>
      <c r="AEM1" s="218"/>
      <c r="AEN1" s="218"/>
      <c r="AEO1" s="218"/>
      <c r="AEP1" s="218"/>
      <c r="AEQ1" s="218"/>
      <c r="AER1" s="218"/>
      <c r="AES1" s="218"/>
      <c r="AET1" s="218"/>
      <c r="AEU1" s="218"/>
      <c r="AEV1" s="218"/>
      <c r="AEW1" s="218"/>
      <c r="AEX1" s="218"/>
      <c r="AEY1" s="218"/>
      <c r="AEZ1" s="218"/>
      <c r="AFA1" s="218"/>
      <c r="AFB1" s="218"/>
      <c r="AFC1" s="218"/>
      <c r="AFD1" s="218"/>
      <c r="AFE1" s="218"/>
      <c r="AFF1" s="218"/>
      <c r="AFG1" s="218"/>
      <c r="AFH1" s="218"/>
      <c r="AFI1" s="218"/>
      <c r="AFJ1" s="218"/>
      <c r="AFK1" s="218"/>
      <c r="AFL1" s="218"/>
      <c r="AFM1" s="218"/>
      <c r="AFN1" s="218"/>
      <c r="AFO1" s="218"/>
      <c r="AFP1" s="218"/>
      <c r="AFQ1" s="218"/>
      <c r="AFR1" s="218"/>
      <c r="AFS1" s="218"/>
      <c r="AFT1" s="218"/>
      <c r="AFU1" s="218"/>
      <c r="AFV1" s="218"/>
      <c r="AFW1" s="218"/>
      <c r="AFX1" s="218"/>
      <c r="AFY1" s="218"/>
      <c r="AFZ1" s="218"/>
      <c r="AGA1" s="218"/>
      <c r="AGB1" s="218"/>
      <c r="AGC1" s="218"/>
      <c r="AGD1" s="218"/>
      <c r="AGE1" s="218"/>
      <c r="AGF1" s="218"/>
      <c r="AGG1" s="218"/>
      <c r="AGH1" s="218"/>
      <c r="AGI1" s="218"/>
      <c r="AGJ1" s="218"/>
      <c r="AGK1" s="218"/>
      <c r="AGL1" s="218"/>
      <c r="AGM1" s="218"/>
      <c r="AGN1" s="218"/>
      <c r="AGO1" s="218"/>
      <c r="AGP1" s="218"/>
      <c r="AGQ1" s="218"/>
      <c r="AGR1" s="218"/>
      <c r="AGS1" s="218"/>
      <c r="AGT1" s="218"/>
      <c r="AGU1" s="218"/>
      <c r="AGV1" s="218"/>
      <c r="AGW1" s="218"/>
      <c r="AGX1" s="218"/>
      <c r="AGY1" s="218"/>
      <c r="AGZ1" s="218"/>
      <c r="AHA1" s="218"/>
      <c r="AHB1" s="218"/>
      <c r="AHC1" s="218"/>
      <c r="AHD1" s="218"/>
      <c r="AHE1" s="218"/>
      <c r="AHF1" s="218"/>
      <c r="AHG1" s="218"/>
      <c r="AHH1" s="218"/>
      <c r="AHI1" s="218"/>
      <c r="AHJ1" s="218"/>
      <c r="AHK1" s="218"/>
      <c r="AHL1" s="218"/>
      <c r="AHM1" s="218"/>
      <c r="AHN1" s="218"/>
      <c r="AHO1" s="218"/>
      <c r="AHP1" s="218"/>
      <c r="AHQ1" s="218"/>
      <c r="AHR1" s="218"/>
      <c r="AHS1" s="218"/>
      <c r="AHT1" s="218"/>
      <c r="AHU1" s="218"/>
      <c r="AHV1" s="218"/>
      <c r="AHW1" s="218"/>
      <c r="AHX1" s="218"/>
      <c r="AHY1" s="218"/>
      <c r="AHZ1" s="218"/>
      <c r="AIA1" s="218"/>
      <c r="AIB1" s="218"/>
      <c r="AIC1" s="218"/>
      <c r="AID1" s="218"/>
      <c r="AIE1" s="218"/>
      <c r="AIF1" s="218"/>
      <c r="AIG1" s="218"/>
      <c r="AIH1" s="218"/>
      <c r="AII1" s="218"/>
      <c r="AIJ1" s="218"/>
      <c r="AIK1" s="218"/>
      <c r="AIL1" s="218"/>
      <c r="AIM1" s="218"/>
      <c r="AIN1" s="218"/>
      <c r="AIO1" s="218"/>
      <c r="AIP1" s="218"/>
      <c r="AIQ1" s="218"/>
      <c r="AIR1" s="218"/>
      <c r="AIS1" s="218"/>
      <c r="AIT1" s="218"/>
      <c r="AIU1" s="218"/>
      <c r="AIV1" s="218"/>
      <c r="AIW1" s="218"/>
      <c r="AIX1" s="218"/>
      <c r="AIY1" s="218"/>
      <c r="AIZ1" s="218"/>
      <c r="AJA1" s="218"/>
      <c r="AJB1" s="218"/>
      <c r="AJC1" s="218"/>
      <c r="AJD1" s="218"/>
      <c r="AJE1" s="218"/>
      <c r="AJF1" s="218"/>
      <c r="AJG1" s="218"/>
      <c r="AJH1" s="218"/>
      <c r="AJI1" s="218"/>
      <c r="AJJ1" s="218"/>
      <c r="AJK1" s="218"/>
      <c r="AJL1" s="218"/>
      <c r="AJM1" s="218"/>
      <c r="AJN1" s="218"/>
      <c r="AJO1" s="218"/>
      <c r="AJP1" s="218"/>
      <c r="AJQ1" s="218"/>
      <c r="AJR1" s="218"/>
      <c r="AJS1" s="218"/>
      <c r="AJT1" s="218"/>
      <c r="AJU1" s="218"/>
      <c r="AJV1" s="218"/>
      <c r="AJW1" s="218"/>
      <c r="AJX1" s="218"/>
      <c r="AJY1" s="218"/>
      <c r="AJZ1" s="218"/>
      <c r="AKA1" s="218"/>
      <c r="AKB1" s="218"/>
      <c r="AKC1" s="218"/>
      <c r="AKD1" s="218"/>
      <c r="AKE1" s="218"/>
      <c r="AKF1" s="218"/>
      <c r="AKG1" s="218"/>
      <c r="AKH1" s="218"/>
      <c r="AKI1" s="218"/>
      <c r="AKJ1" s="218"/>
      <c r="AKK1" s="218"/>
      <c r="AKL1" s="218"/>
      <c r="AKM1" s="218"/>
      <c r="AKN1" s="218"/>
      <c r="AKO1" s="218"/>
      <c r="AKP1" s="218"/>
      <c r="AKQ1" s="218"/>
      <c r="AKR1" s="218"/>
      <c r="AKS1" s="218"/>
      <c r="AKT1" s="218"/>
      <c r="AKU1" s="218"/>
      <c r="AKV1" s="218"/>
      <c r="AKW1" s="218"/>
      <c r="AKX1" s="218"/>
      <c r="AKY1" s="218"/>
      <c r="AKZ1" s="218"/>
      <c r="ALA1" s="218"/>
      <c r="ALB1" s="218"/>
      <c r="ALC1" s="218"/>
      <c r="ALD1" s="218"/>
      <c r="ALE1" s="218"/>
      <c r="ALF1" s="218"/>
      <c r="ALG1" s="218"/>
      <c r="ALH1" s="218"/>
      <c r="ALI1" s="218"/>
      <c r="ALJ1" s="218"/>
      <c r="ALK1" s="218"/>
      <c r="ALL1" s="218"/>
      <c r="ALM1" s="218"/>
      <c r="ALN1" s="218"/>
      <c r="ALO1" s="218"/>
      <c r="ALP1" s="218"/>
    </row>
    <row r="2" spans="1:1004" s="723" customFormat="1" ht="5.0999999999999996" customHeight="1">
      <c r="A2" s="541"/>
      <c r="B2" s="541"/>
      <c r="C2" s="219"/>
      <c r="D2" s="219"/>
      <c r="E2" s="219"/>
      <c r="F2" s="219"/>
      <c r="G2" s="219"/>
      <c r="H2" s="219"/>
      <c r="I2" s="219"/>
      <c r="J2" s="219"/>
      <c r="K2" s="219"/>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c r="IW2" s="218"/>
      <c r="IX2" s="218"/>
      <c r="IY2" s="218"/>
      <c r="IZ2" s="218"/>
      <c r="JA2" s="218"/>
      <c r="JB2" s="218"/>
      <c r="JC2" s="218"/>
      <c r="JD2" s="218"/>
      <c r="JE2" s="218"/>
      <c r="JF2" s="218"/>
      <c r="JG2" s="218"/>
      <c r="JH2" s="218"/>
      <c r="JI2" s="218"/>
      <c r="JJ2" s="218"/>
      <c r="JK2" s="218"/>
      <c r="JL2" s="218"/>
      <c r="JM2" s="218"/>
      <c r="JN2" s="218"/>
      <c r="JO2" s="218"/>
      <c r="JP2" s="218"/>
      <c r="JQ2" s="218"/>
      <c r="JR2" s="218"/>
      <c r="JS2" s="218"/>
      <c r="JT2" s="218"/>
      <c r="JU2" s="218"/>
      <c r="JV2" s="218"/>
      <c r="JW2" s="218"/>
      <c r="JX2" s="218"/>
      <c r="JY2" s="218"/>
      <c r="JZ2" s="218"/>
      <c r="KA2" s="218"/>
      <c r="KB2" s="218"/>
      <c r="KC2" s="218"/>
      <c r="KD2" s="218"/>
      <c r="KE2" s="218"/>
      <c r="KF2" s="218"/>
      <c r="KG2" s="218"/>
      <c r="KH2" s="218"/>
      <c r="KI2" s="218"/>
      <c r="KJ2" s="218"/>
      <c r="KK2" s="218"/>
      <c r="KL2" s="218"/>
      <c r="KM2" s="218"/>
      <c r="KN2" s="218"/>
      <c r="KO2" s="218"/>
      <c r="KP2" s="218"/>
      <c r="KQ2" s="218"/>
      <c r="KR2" s="218"/>
      <c r="KS2" s="218"/>
      <c r="KT2" s="218"/>
      <c r="KU2" s="218"/>
      <c r="KV2" s="218"/>
      <c r="KW2" s="218"/>
      <c r="KX2" s="218"/>
      <c r="KY2" s="218"/>
      <c r="KZ2" s="218"/>
      <c r="LA2" s="218"/>
      <c r="LB2" s="218"/>
      <c r="LC2" s="218"/>
      <c r="LD2" s="218"/>
      <c r="LE2" s="218"/>
      <c r="LF2" s="218"/>
      <c r="LG2" s="218"/>
      <c r="LH2" s="218"/>
      <c r="LI2" s="218"/>
      <c r="LJ2" s="218"/>
      <c r="LK2" s="218"/>
      <c r="LL2" s="218"/>
      <c r="LM2" s="218"/>
      <c r="LN2" s="218"/>
      <c r="LO2" s="218"/>
      <c r="LP2" s="218"/>
      <c r="LQ2" s="218"/>
      <c r="LR2" s="218"/>
      <c r="LS2" s="218"/>
      <c r="LT2" s="218"/>
      <c r="LU2" s="218"/>
      <c r="LV2" s="218"/>
      <c r="LW2" s="218"/>
      <c r="LX2" s="218"/>
      <c r="LY2" s="218"/>
      <c r="LZ2" s="218"/>
      <c r="MA2" s="218"/>
      <c r="MB2" s="218"/>
      <c r="MC2" s="218"/>
      <c r="MD2" s="218"/>
      <c r="ME2" s="218"/>
      <c r="MF2" s="218"/>
      <c r="MG2" s="218"/>
      <c r="MH2" s="218"/>
      <c r="MI2" s="218"/>
      <c r="MJ2" s="218"/>
      <c r="MK2" s="218"/>
      <c r="ML2" s="218"/>
      <c r="MM2" s="218"/>
      <c r="MN2" s="218"/>
      <c r="MO2" s="218"/>
      <c r="MP2" s="218"/>
      <c r="MQ2" s="218"/>
      <c r="MR2" s="218"/>
      <c r="MS2" s="218"/>
      <c r="MT2" s="218"/>
      <c r="MU2" s="218"/>
      <c r="MV2" s="218"/>
      <c r="MW2" s="218"/>
      <c r="MX2" s="218"/>
      <c r="MY2" s="218"/>
      <c r="MZ2" s="218"/>
      <c r="NA2" s="218"/>
      <c r="NB2" s="218"/>
      <c r="NC2" s="218"/>
      <c r="ND2" s="218"/>
      <c r="NE2" s="218"/>
      <c r="NF2" s="218"/>
      <c r="NG2" s="218"/>
      <c r="NH2" s="218"/>
      <c r="NI2" s="218"/>
      <c r="NJ2" s="218"/>
      <c r="NK2" s="218"/>
      <c r="NL2" s="218"/>
      <c r="NM2" s="218"/>
      <c r="NN2" s="218"/>
      <c r="NO2" s="218"/>
      <c r="NP2" s="218"/>
      <c r="NQ2" s="218"/>
      <c r="NR2" s="218"/>
      <c r="NS2" s="218"/>
      <c r="NT2" s="218"/>
      <c r="NU2" s="218"/>
      <c r="NV2" s="218"/>
      <c r="NW2" s="218"/>
      <c r="NX2" s="218"/>
      <c r="NY2" s="218"/>
      <c r="NZ2" s="218"/>
      <c r="OA2" s="218"/>
      <c r="OB2" s="218"/>
      <c r="OC2" s="218"/>
      <c r="OD2" s="218"/>
      <c r="OE2" s="218"/>
      <c r="OF2" s="218"/>
      <c r="OG2" s="218"/>
      <c r="OH2" s="218"/>
      <c r="OI2" s="218"/>
      <c r="OJ2" s="218"/>
      <c r="OK2" s="218"/>
      <c r="OL2" s="218"/>
      <c r="OM2" s="218"/>
      <c r="ON2" s="218"/>
      <c r="OO2" s="218"/>
      <c r="OP2" s="218"/>
      <c r="OQ2" s="218"/>
      <c r="OR2" s="218"/>
      <c r="OS2" s="218"/>
      <c r="OT2" s="218"/>
      <c r="OU2" s="218"/>
      <c r="OV2" s="218"/>
      <c r="OW2" s="218"/>
      <c r="OX2" s="218"/>
      <c r="OY2" s="218"/>
      <c r="OZ2" s="218"/>
      <c r="PA2" s="218"/>
      <c r="PB2" s="218"/>
      <c r="PC2" s="218"/>
      <c r="PD2" s="218"/>
      <c r="PE2" s="218"/>
      <c r="PF2" s="218"/>
      <c r="PG2" s="218"/>
      <c r="PH2" s="218"/>
      <c r="PI2" s="218"/>
      <c r="PJ2" s="218"/>
      <c r="PK2" s="218"/>
      <c r="PL2" s="218"/>
      <c r="PM2" s="218"/>
      <c r="PN2" s="218"/>
      <c r="PO2" s="218"/>
      <c r="PP2" s="218"/>
      <c r="PQ2" s="218"/>
      <c r="PR2" s="218"/>
      <c r="PS2" s="218"/>
      <c r="PT2" s="218"/>
      <c r="PU2" s="218"/>
      <c r="PV2" s="218"/>
      <c r="PW2" s="218"/>
      <c r="PX2" s="218"/>
      <c r="PY2" s="218"/>
      <c r="PZ2" s="218"/>
      <c r="QA2" s="218"/>
      <c r="QB2" s="218"/>
      <c r="QC2" s="218"/>
      <c r="QD2" s="218"/>
      <c r="QE2" s="218"/>
      <c r="QF2" s="218"/>
      <c r="QG2" s="218"/>
      <c r="QH2" s="218"/>
      <c r="QI2" s="218"/>
      <c r="QJ2" s="218"/>
      <c r="QK2" s="218"/>
      <c r="QL2" s="218"/>
      <c r="QM2" s="218"/>
      <c r="QN2" s="218"/>
      <c r="QO2" s="218"/>
      <c r="QP2" s="218"/>
      <c r="QQ2" s="218"/>
      <c r="QR2" s="218"/>
      <c r="QS2" s="218"/>
      <c r="QT2" s="218"/>
      <c r="QU2" s="218"/>
      <c r="QV2" s="218"/>
      <c r="QW2" s="218"/>
      <c r="QX2" s="218"/>
      <c r="QY2" s="218"/>
      <c r="QZ2" s="218"/>
      <c r="RA2" s="218"/>
      <c r="RB2" s="218"/>
      <c r="RC2" s="218"/>
      <c r="RD2" s="218"/>
      <c r="RE2" s="218"/>
      <c r="RF2" s="218"/>
      <c r="RG2" s="218"/>
      <c r="RH2" s="218"/>
      <c r="RI2" s="218"/>
      <c r="RJ2" s="218"/>
      <c r="RK2" s="218"/>
      <c r="RL2" s="218"/>
      <c r="RM2" s="218"/>
      <c r="RN2" s="218"/>
      <c r="RO2" s="218"/>
      <c r="RP2" s="218"/>
      <c r="RQ2" s="218"/>
      <c r="RR2" s="218"/>
      <c r="RS2" s="218"/>
      <c r="RT2" s="218"/>
      <c r="RU2" s="218"/>
      <c r="RV2" s="218"/>
      <c r="RW2" s="218"/>
      <c r="RX2" s="218"/>
      <c r="RY2" s="218"/>
      <c r="RZ2" s="218"/>
      <c r="SA2" s="218"/>
      <c r="SB2" s="218"/>
      <c r="SC2" s="218"/>
      <c r="SD2" s="218"/>
      <c r="SE2" s="218"/>
      <c r="SF2" s="218"/>
      <c r="SG2" s="218"/>
      <c r="SH2" s="218"/>
      <c r="SI2" s="218"/>
      <c r="SJ2" s="218"/>
      <c r="SK2" s="218"/>
      <c r="SL2" s="218"/>
      <c r="SM2" s="218"/>
      <c r="SN2" s="218"/>
      <c r="SO2" s="218"/>
      <c r="SP2" s="218"/>
      <c r="SQ2" s="218"/>
      <c r="SR2" s="218"/>
      <c r="SS2" s="218"/>
      <c r="ST2" s="218"/>
      <c r="SU2" s="218"/>
      <c r="SV2" s="218"/>
      <c r="SW2" s="218"/>
      <c r="SX2" s="218"/>
      <c r="SY2" s="218"/>
      <c r="SZ2" s="218"/>
      <c r="TA2" s="218"/>
      <c r="TB2" s="218"/>
      <c r="TC2" s="218"/>
      <c r="TD2" s="218"/>
      <c r="TE2" s="218"/>
      <c r="TF2" s="218"/>
      <c r="TG2" s="218"/>
      <c r="TH2" s="218"/>
      <c r="TI2" s="218"/>
      <c r="TJ2" s="218"/>
      <c r="TK2" s="218"/>
      <c r="TL2" s="218"/>
      <c r="TM2" s="218"/>
      <c r="TN2" s="218"/>
      <c r="TO2" s="218"/>
      <c r="TP2" s="218"/>
      <c r="TQ2" s="218"/>
      <c r="TR2" s="218"/>
      <c r="TS2" s="218"/>
      <c r="TT2" s="218"/>
      <c r="TU2" s="218"/>
      <c r="TV2" s="218"/>
      <c r="TW2" s="218"/>
      <c r="TX2" s="218"/>
      <c r="TY2" s="218"/>
      <c r="TZ2" s="218"/>
      <c r="UA2" s="218"/>
      <c r="UB2" s="218"/>
      <c r="UC2" s="218"/>
      <c r="UD2" s="218"/>
      <c r="UE2" s="218"/>
      <c r="UF2" s="218"/>
      <c r="UG2" s="218"/>
      <c r="UH2" s="218"/>
      <c r="UI2" s="218"/>
      <c r="UJ2" s="218"/>
      <c r="UK2" s="218"/>
      <c r="UL2" s="218"/>
      <c r="UM2" s="218"/>
      <c r="UN2" s="218"/>
      <c r="UO2" s="218"/>
      <c r="UP2" s="218"/>
      <c r="UQ2" s="218"/>
      <c r="UR2" s="218"/>
      <c r="US2" s="218"/>
      <c r="UT2" s="218"/>
      <c r="UU2" s="218"/>
      <c r="UV2" s="218"/>
      <c r="UW2" s="218"/>
      <c r="UX2" s="218"/>
      <c r="UY2" s="218"/>
      <c r="UZ2" s="218"/>
      <c r="VA2" s="218"/>
      <c r="VB2" s="218"/>
      <c r="VC2" s="218"/>
      <c r="VD2" s="218"/>
      <c r="VE2" s="218"/>
      <c r="VF2" s="218"/>
      <c r="VG2" s="218"/>
      <c r="VH2" s="218"/>
      <c r="VI2" s="218"/>
      <c r="VJ2" s="218"/>
      <c r="VK2" s="218"/>
      <c r="VL2" s="218"/>
      <c r="VM2" s="218"/>
      <c r="VN2" s="218"/>
      <c r="VO2" s="218"/>
      <c r="VP2" s="218"/>
      <c r="VQ2" s="218"/>
      <c r="VR2" s="218"/>
      <c r="VS2" s="218"/>
      <c r="VT2" s="218"/>
      <c r="VU2" s="218"/>
      <c r="VV2" s="218"/>
      <c r="VW2" s="218"/>
      <c r="VX2" s="218"/>
      <c r="VY2" s="218"/>
      <c r="VZ2" s="218"/>
      <c r="WA2" s="218"/>
      <c r="WB2" s="218"/>
      <c r="WC2" s="218"/>
      <c r="WD2" s="218"/>
      <c r="WE2" s="218"/>
      <c r="WF2" s="218"/>
      <c r="WG2" s="218"/>
      <c r="WH2" s="218"/>
      <c r="WI2" s="218"/>
      <c r="WJ2" s="218"/>
      <c r="WK2" s="218"/>
      <c r="WL2" s="218"/>
      <c r="WM2" s="218"/>
      <c r="WN2" s="218"/>
      <c r="WO2" s="218"/>
      <c r="WP2" s="218"/>
      <c r="WQ2" s="218"/>
      <c r="WR2" s="218"/>
      <c r="WS2" s="218"/>
      <c r="WT2" s="218"/>
      <c r="WU2" s="218"/>
      <c r="WV2" s="218"/>
      <c r="WW2" s="218"/>
      <c r="WX2" s="218"/>
      <c r="WY2" s="218"/>
      <c r="WZ2" s="218"/>
      <c r="XA2" s="218"/>
      <c r="XB2" s="218"/>
      <c r="XC2" s="218"/>
      <c r="XD2" s="218"/>
      <c r="XE2" s="218"/>
      <c r="XF2" s="218"/>
      <c r="XG2" s="218"/>
      <c r="XH2" s="218"/>
      <c r="XI2" s="218"/>
      <c r="XJ2" s="218"/>
      <c r="XK2" s="218"/>
      <c r="XL2" s="218"/>
      <c r="XM2" s="218"/>
      <c r="XN2" s="218"/>
      <c r="XO2" s="218"/>
      <c r="XP2" s="218"/>
      <c r="XQ2" s="218"/>
      <c r="XR2" s="218"/>
      <c r="XS2" s="218"/>
      <c r="XT2" s="218"/>
      <c r="XU2" s="218"/>
      <c r="XV2" s="218"/>
      <c r="XW2" s="218"/>
      <c r="XX2" s="218"/>
      <c r="XY2" s="218"/>
      <c r="XZ2" s="218"/>
      <c r="YA2" s="218"/>
      <c r="YB2" s="218"/>
      <c r="YC2" s="218"/>
      <c r="YD2" s="218"/>
      <c r="YE2" s="218"/>
      <c r="YF2" s="218"/>
      <c r="YG2" s="218"/>
      <c r="YH2" s="218"/>
      <c r="YI2" s="218"/>
      <c r="YJ2" s="218"/>
      <c r="YK2" s="218"/>
      <c r="YL2" s="218"/>
      <c r="YM2" s="218"/>
      <c r="YN2" s="218"/>
      <c r="YO2" s="218"/>
      <c r="YP2" s="218"/>
      <c r="YQ2" s="218"/>
      <c r="YR2" s="218"/>
      <c r="YS2" s="218"/>
      <c r="YT2" s="218"/>
      <c r="YU2" s="218"/>
      <c r="YV2" s="218"/>
      <c r="YW2" s="218"/>
      <c r="YX2" s="218"/>
      <c r="YY2" s="218"/>
      <c r="YZ2" s="218"/>
      <c r="ZA2" s="218"/>
      <c r="ZB2" s="218"/>
      <c r="ZC2" s="218"/>
      <c r="ZD2" s="218"/>
      <c r="ZE2" s="218"/>
      <c r="ZF2" s="218"/>
      <c r="ZG2" s="218"/>
      <c r="ZH2" s="218"/>
      <c r="ZI2" s="218"/>
      <c r="ZJ2" s="218"/>
      <c r="ZK2" s="218"/>
      <c r="ZL2" s="218"/>
      <c r="ZM2" s="218"/>
      <c r="ZN2" s="218"/>
      <c r="ZO2" s="218"/>
      <c r="ZP2" s="218"/>
      <c r="ZQ2" s="218"/>
      <c r="ZR2" s="218"/>
      <c r="ZS2" s="218"/>
      <c r="ZT2" s="218"/>
      <c r="ZU2" s="218"/>
      <c r="ZV2" s="218"/>
      <c r="ZW2" s="218"/>
      <c r="ZX2" s="218"/>
      <c r="ZY2" s="218"/>
      <c r="ZZ2" s="218"/>
      <c r="AAA2" s="218"/>
      <c r="AAB2" s="218"/>
      <c r="AAC2" s="218"/>
      <c r="AAD2" s="218"/>
      <c r="AAE2" s="218"/>
      <c r="AAF2" s="218"/>
      <c r="AAG2" s="218"/>
      <c r="AAH2" s="218"/>
      <c r="AAI2" s="218"/>
      <c r="AAJ2" s="218"/>
      <c r="AAK2" s="218"/>
      <c r="AAL2" s="218"/>
      <c r="AAM2" s="218"/>
      <c r="AAN2" s="218"/>
      <c r="AAO2" s="218"/>
      <c r="AAP2" s="218"/>
      <c r="AAQ2" s="218"/>
      <c r="AAR2" s="218"/>
      <c r="AAS2" s="218"/>
      <c r="AAT2" s="218"/>
      <c r="AAU2" s="218"/>
      <c r="AAV2" s="218"/>
      <c r="AAW2" s="218"/>
      <c r="AAX2" s="218"/>
      <c r="AAY2" s="218"/>
      <c r="AAZ2" s="218"/>
      <c r="ABA2" s="218"/>
      <c r="ABB2" s="218"/>
      <c r="ABC2" s="218"/>
      <c r="ABD2" s="218"/>
      <c r="ABE2" s="218"/>
      <c r="ABF2" s="218"/>
      <c r="ABG2" s="218"/>
      <c r="ABH2" s="218"/>
      <c r="ABI2" s="218"/>
      <c r="ABJ2" s="218"/>
      <c r="ABK2" s="218"/>
      <c r="ABL2" s="218"/>
      <c r="ABM2" s="218"/>
      <c r="ABN2" s="218"/>
      <c r="ABO2" s="218"/>
      <c r="ABP2" s="218"/>
      <c r="ABQ2" s="218"/>
      <c r="ABR2" s="218"/>
      <c r="ABS2" s="218"/>
      <c r="ABT2" s="218"/>
      <c r="ABU2" s="218"/>
      <c r="ABV2" s="218"/>
      <c r="ABW2" s="218"/>
      <c r="ABX2" s="218"/>
      <c r="ABY2" s="218"/>
      <c r="ABZ2" s="218"/>
      <c r="ACA2" s="218"/>
      <c r="ACB2" s="218"/>
      <c r="ACC2" s="218"/>
      <c r="ACD2" s="218"/>
      <c r="ACE2" s="218"/>
      <c r="ACF2" s="218"/>
      <c r="ACG2" s="218"/>
      <c r="ACH2" s="218"/>
      <c r="ACI2" s="218"/>
      <c r="ACJ2" s="218"/>
      <c r="ACK2" s="218"/>
      <c r="ACL2" s="218"/>
      <c r="ACM2" s="218"/>
      <c r="ACN2" s="218"/>
      <c r="ACO2" s="218"/>
      <c r="ACP2" s="218"/>
      <c r="ACQ2" s="218"/>
      <c r="ACR2" s="218"/>
      <c r="ACS2" s="218"/>
      <c r="ACT2" s="218"/>
      <c r="ACU2" s="218"/>
      <c r="ACV2" s="218"/>
      <c r="ACW2" s="218"/>
      <c r="ACX2" s="218"/>
      <c r="ACY2" s="218"/>
      <c r="ACZ2" s="218"/>
      <c r="ADA2" s="218"/>
      <c r="ADB2" s="218"/>
      <c r="ADC2" s="218"/>
      <c r="ADD2" s="218"/>
      <c r="ADE2" s="218"/>
      <c r="ADF2" s="218"/>
      <c r="ADG2" s="218"/>
      <c r="ADH2" s="218"/>
      <c r="ADI2" s="218"/>
      <c r="ADJ2" s="218"/>
      <c r="ADK2" s="218"/>
      <c r="ADL2" s="218"/>
      <c r="ADM2" s="218"/>
      <c r="ADN2" s="218"/>
      <c r="ADO2" s="218"/>
      <c r="ADP2" s="218"/>
      <c r="ADQ2" s="218"/>
      <c r="ADR2" s="218"/>
      <c r="ADS2" s="218"/>
      <c r="ADT2" s="218"/>
      <c r="ADU2" s="218"/>
      <c r="ADV2" s="218"/>
      <c r="ADW2" s="218"/>
      <c r="ADX2" s="218"/>
      <c r="ADY2" s="218"/>
      <c r="ADZ2" s="218"/>
      <c r="AEA2" s="218"/>
      <c r="AEB2" s="218"/>
      <c r="AEC2" s="218"/>
      <c r="AED2" s="218"/>
      <c r="AEE2" s="218"/>
      <c r="AEF2" s="218"/>
      <c r="AEG2" s="218"/>
      <c r="AEH2" s="218"/>
      <c r="AEI2" s="218"/>
      <c r="AEJ2" s="218"/>
      <c r="AEK2" s="218"/>
      <c r="AEL2" s="218"/>
      <c r="AEM2" s="218"/>
      <c r="AEN2" s="218"/>
      <c r="AEO2" s="218"/>
      <c r="AEP2" s="218"/>
      <c r="AEQ2" s="218"/>
      <c r="AER2" s="218"/>
      <c r="AES2" s="218"/>
      <c r="AET2" s="218"/>
      <c r="AEU2" s="218"/>
      <c r="AEV2" s="218"/>
      <c r="AEW2" s="218"/>
      <c r="AEX2" s="218"/>
      <c r="AEY2" s="218"/>
      <c r="AEZ2" s="218"/>
      <c r="AFA2" s="218"/>
      <c r="AFB2" s="218"/>
      <c r="AFC2" s="218"/>
      <c r="AFD2" s="218"/>
      <c r="AFE2" s="218"/>
      <c r="AFF2" s="218"/>
      <c r="AFG2" s="218"/>
      <c r="AFH2" s="218"/>
      <c r="AFI2" s="218"/>
      <c r="AFJ2" s="218"/>
      <c r="AFK2" s="218"/>
      <c r="AFL2" s="218"/>
      <c r="AFM2" s="218"/>
      <c r="AFN2" s="218"/>
      <c r="AFO2" s="218"/>
      <c r="AFP2" s="218"/>
      <c r="AFQ2" s="218"/>
      <c r="AFR2" s="218"/>
      <c r="AFS2" s="218"/>
      <c r="AFT2" s="218"/>
      <c r="AFU2" s="218"/>
      <c r="AFV2" s="218"/>
      <c r="AFW2" s="218"/>
      <c r="AFX2" s="218"/>
      <c r="AFY2" s="218"/>
      <c r="AFZ2" s="218"/>
      <c r="AGA2" s="218"/>
      <c r="AGB2" s="218"/>
      <c r="AGC2" s="218"/>
      <c r="AGD2" s="218"/>
      <c r="AGE2" s="218"/>
      <c r="AGF2" s="218"/>
      <c r="AGG2" s="218"/>
      <c r="AGH2" s="218"/>
      <c r="AGI2" s="218"/>
      <c r="AGJ2" s="218"/>
      <c r="AGK2" s="218"/>
      <c r="AGL2" s="218"/>
      <c r="AGM2" s="218"/>
      <c r="AGN2" s="218"/>
      <c r="AGO2" s="218"/>
      <c r="AGP2" s="218"/>
      <c r="AGQ2" s="218"/>
      <c r="AGR2" s="218"/>
      <c r="AGS2" s="218"/>
      <c r="AGT2" s="218"/>
      <c r="AGU2" s="218"/>
      <c r="AGV2" s="218"/>
      <c r="AGW2" s="218"/>
      <c r="AGX2" s="218"/>
      <c r="AGY2" s="218"/>
      <c r="AGZ2" s="218"/>
      <c r="AHA2" s="218"/>
      <c r="AHB2" s="218"/>
      <c r="AHC2" s="218"/>
      <c r="AHD2" s="218"/>
      <c r="AHE2" s="218"/>
      <c r="AHF2" s="218"/>
      <c r="AHG2" s="218"/>
      <c r="AHH2" s="218"/>
      <c r="AHI2" s="218"/>
      <c r="AHJ2" s="218"/>
      <c r="AHK2" s="218"/>
      <c r="AHL2" s="218"/>
      <c r="AHM2" s="218"/>
      <c r="AHN2" s="218"/>
      <c r="AHO2" s="218"/>
      <c r="AHP2" s="218"/>
      <c r="AHQ2" s="218"/>
      <c r="AHR2" s="218"/>
      <c r="AHS2" s="218"/>
      <c r="AHT2" s="218"/>
      <c r="AHU2" s="218"/>
      <c r="AHV2" s="218"/>
      <c r="AHW2" s="218"/>
      <c r="AHX2" s="218"/>
      <c r="AHY2" s="218"/>
      <c r="AHZ2" s="218"/>
      <c r="AIA2" s="218"/>
      <c r="AIB2" s="218"/>
      <c r="AIC2" s="218"/>
      <c r="AID2" s="218"/>
      <c r="AIE2" s="218"/>
      <c r="AIF2" s="218"/>
      <c r="AIG2" s="218"/>
      <c r="AIH2" s="218"/>
      <c r="AII2" s="218"/>
      <c r="AIJ2" s="218"/>
      <c r="AIK2" s="218"/>
      <c r="AIL2" s="218"/>
      <c r="AIM2" s="218"/>
      <c r="AIN2" s="218"/>
      <c r="AIO2" s="218"/>
      <c r="AIP2" s="218"/>
      <c r="AIQ2" s="218"/>
      <c r="AIR2" s="218"/>
      <c r="AIS2" s="218"/>
      <c r="AIT2" s="218"/>
      <c r="AIU2" s="218"/>
      <c r="AIV2" s="218"/>
      <c r="AIW2" s="218"/>
      <c r="AIX2" s="218"/>
      <c r="AIY2" s="218"/>
      <c r="AIZ2" s="218"/>
      <c r="AJA2" s="218"/>
      <c r="AJB2" s="218"/>
      <c r="AJC2" s="218"/>
      <c r="AJD2" s="218"/>
      <c r="AJE2" s="218"/>
      <c r="AJF2" s="218"/>
      <c r="AJG2" s="218"/>
      <c r="AJH2" s="218"/>
      <c r="AJI2" s="218"/>
      <c r="AJJ2" s="218"/>
      <c r="AJK2" s="218"/>
      <c r="AJL2" s="218"/>
      <c r="AJM2" s="218"/>
      <c r="AJN2" s="218"/>
      <c r="AJO2" s="218"/>
      <c r="AJP2" s="218"/>
      <c r="AJQ2" s="218"/>
      <c r="AJR2" s="218"/>
      <c r="AJS2" s="218"/>
      <c r="AJT2" s="218"/>
      <c r="AJU2" s="218"/>
      <c r="AJV2" s="218"/>
      <c r="AJW2" s="218"/>
      <c r="AJX2" s="218"/>
      <c r="AJY2" s="218"/>
      <c r="AJZ2" s="218"/>
      <c r="AKA2" s="218"/>
      <c r="AKB2" s="218"/>
      <c r="AKC2" s="218"/>
      <c r="AKD2" s="218"/>
      <c r="AKE2" s="218"/>
      <c r="AKF2" s="218"/>
      <c r="AKG2" s="218"/>
      <c r="AKH2" s="218"/>
      <c r="AKI2" s="218"/>
      <c r="AKJ2" s="218"/>
      <c r="AKK2" s="218"/>
      <c r="AKL2" s="218"/>
      <c r="AKM2" s="218"/>
      <c r="AKN2" s="218"/>
      <c r="AKO2" s="218"/>
      <c r="AKP2" s="218"/>
      <c r="AKQ2" s="218"/>
      <c r="AKR2" s="218"/>
      <c r="AKS2" s="218"/>
      <c r="AKT2" s="218"/>
      <c r="AKU2" s="218"/>
      <c r="AKV2" s="218"/>
      <c r="AKW2" s="218"/>
      <c r="AKX2" s="218"/>
      <c r="AKY2" s="218"/>
      <c r="AKZ2" s="218"/>
      <c r="ALA2" s="218"/>
      <c r="ALB2" s="218"/>
      <c r="ALC2" s="218"/>
      <c r="ALD2" s="218"/>
      <c r="ALE2" s="218"/>
      <c r="ALF2" s="218"/>
      <c r="ALG2" s="218"/>
      <c r="ALH2" s="218"/>
      <c r="ALI2" s="218"/>
      <c r="ALJ2" s="218"/>
      <c r="ALK2" s="218"/>
      <c r="ALL2" s="218"/>
      <c r="ALM2" s="218"/>
      <c r="ALN2" s="218"/>
      <c r="ALO2" s="218"/>
      <c r="ALP2" s="218"/>
    </row>
    <row r="3" spans="1:1004" s="723" customFormat="1">
      <c r="A3" s="316"/>
      <c r="B3" s="408" t="s">
        <v>214</v>
      </c>
      <c r="C3" s="609"/>
      <c r="D3" s="220"/>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8"/>
      <c r="OM3" s="218"/>
      <c r="ON3" s="218"/>
      <c r="OO3" s="218"/>
      <c r="OP3" s="218"/>
      <c r="OQ3" s="218"/>
      <c r="OR3" s="218"/>
      <c r="OS3" s="218"/>
      <c r="OT3" s="218"/>
      <c r="OU3" s="218"/>
      <c r="OV3" s="218"/>
      <c r="OW3" s="218"/>
      <c r="OX3" s="218"/>
      <c r="OY3" s="218"/>
      <c r="OZ3" s="218"/>
      <c r="PA3" s="218"/>
      <c r="PB3" s="218"/>
      <c r="PC3" s="218"/>
      <c r="PD3" s="218"/>
      <c r="PE3" s="218"/>
      <c r="PF3" s="218"/>
      <c r="PG3" s="218"/>
      <c r="PH3" s="218"/>
      <c r="PI3" s="218"/>
      <c r="PJ3" s="218"/>
      <c r="PK3" s="218"/>
      <c r="PL3" s="218"/>
      <c r="PM3" s="218"/>
      <c r="PN3" s="218"/>
      <c r="PO3" s="218"/>
      <c r="PP3" s="218"/>
      <c r="PQ3" s="218"/>
      <c r="PR3" s="218"/>
      <c r="PS3" s="218"/>
      <c r="PT3" s="218"/>
      <c r="PU3" s="218"/>
      <c r="PV3" s="218"/>
      <c r="PW3" s="218"/>
      <c r="PX3" s="218"/>
      <c r="PY3" s="218"/>
      <c r="PZ3" s="218"/>
      <c r="QA3" s="218"/>
      <c r="QB3" s="218"/>
      <c r="QC3" s="218"/>
      <c r="QD3" s="218"/>
      <c r="QE3" s="218"/>
      <c r="QF3" s="218"/>
      <c r="QG3" s="218"/>
      <c r="QH3" s="218"/>
      <c r="QI3" s="218"/>
      <c r="QJ3" s="218"/>
      <c r="QK3" s="218"/>
      <c r="QL3" s="218"/>
      <c r="QM3" s="218"/>
      <c r="QN3" s="218"/>
      <c r="QO3" s="218"/>
      <c r="QP3" s="218"/>
      <c r="QQ3" s="218"/>
      <c r="QR3" s="218"/>
      <c r="QS3" s="218"/>
      <c r="QT3" s="218"/>
      <c r="QU3" s="218"/>
      <c r="QV3" s="218"/>
      <c r="QW3" s="218"/>
      <c r="QX3" s="218"/>
      <c r="QY3" s="218"/>
      <c r="QZ3" s="218"/>
      <c r="RA3" s="218"/>
      <c r="RB3" s="218"/>
      <c r="RC3" s="218"/>
      <c r="RD3" s="218"/>
      <c r="RE3" s="218"/>
      <c r="RF3" s="218"/>
      <c r="RG3" s="218"/>
      <c r="RH3" s="218"/>
      <c r="RI3" s="218"/>
      <c r="RJ3" s="218"/>
      <c r="RK3" s="218"/>
      <c r="RL3" s="218"/>
      <c r="RM3" s="218"/>
      <c r="RN3" s="218"/>
      <c r="RO3" s="218"/>
      <c r="RP3" s="218"/>
      <c r="RQ3" s="218"/>
      <c r="RR3" s="218"/>
      <c r="RS3" s="218"/>
      <c r="RT3" s="218"/>
      <c r="RU3" s="218"/>
      <c r="RV3" s="218"/>
      <c r="RW3" s="218"/>
      <c r="RX3" s="218"/>
      <c r="RY3" s="218"/>
      <c r="RZ3" s="218"/>
      <c r="SA3" s="218"/>
      <c r="SB3" s="218"/>
      <c r="SC3" s="218"/>
      <c r="SD3" s="218"/>
      <c r="SE3" s="218"/>
      <c r="SF3" s="218"/>
      <c r="SG3" s="218"/>
      <c r="SH3" s="218"/>
      <c r="SI3" s="218"/>
      <c r="SJ3" s="218"/>
      <c r="SK3" s="218"/>
      <c r="SL3" s="218"/>
      <c r="SM3" s="218"/>
      <c r="SN3" s="218"/>
      <c r="SO3" s="218"/>
      <c r="SP3" s="218"/>
      <c r="SQ3" s="218"/>
      <c r="SR3" s="218"/>
      <c r="SS3" s="218"/>
      <c r="ST3" s="218"/>
      <c r="SU3" s="218"/>
      <c r="SV3" s="218"/>
      <c r="SW3" s="218"/>
      <c r="SX3" s="218"/>
      <c r="SY3" s="218"/>
      <c r="SZ3" s="218"/>
      <c r="TA3" s="218"/>
      <c r="TB3" s="218"/>
      <c r="TC3" s="218"/>
      <c r="TD3" s="218"/>
      <c r="TE3" s="218"/>
      <c r="TF3" s="218"/>
      <c r="TG3" s="218"/>
      <c r="TH3" s="218"/>
      <c r="TI3" s="218"/>
      <c r="TJ3" s="218"/>
      <c r="TK3" s="218"/>
      <c r="TL3" s="218"/>
      <c r="TM3" s="218"/>
      <c r="TN3" s="218"/>
      <c r="TO3" s="218"/>
      <c r="TP3" s="218"/>
      <c r="TQ3" s="218"/>
      <c r="TR3" s="218"/>
      <c r="TS3" s="218"/>
      <c r="TT3" s="218"/>
      <c r="TU3" s="218"/>
      <c r="TV3" s="218"/>
      <c r="TW3" s="218"/>
      <c r="TX3" s="218"/>
      <c r="TY3" s="218"/>
      <c r="TZ3" s="218"/>
      <c r="UA3" s="218"/>
      <c r="UB3" s="218"/>
      <c r="UC3" s="218"/>
      <c r="UD3" s="218"/>
      <c r="UE3" s="218"/>
      <c r="UF3" s="218"/>
      <c r="UG3" s="218"/>
      <c r="UH3" s="218"/>
      <c r="UI3" s="218"/>
      <c r="UJ3" s="218"/>
      <c r="UK3" s="218"/>
      <c r="UL3" s="218"/>
      <c r="UM3" s="218"/>
      <c r="UN3" s="218"/>
      <c r="UO3" s="218"/>
      <c r="UP3" s="218"/>
      <c r="UQ3" s="218"/>
      <c r="UR3" s="218"/>
      <c r="US3" s="218"/>
      <c r="UT3" s="218"/>
      <c r="UU3" s="218"/>
      <c r="UV3" s="218"/>
      <c r="UW3" s="218"/>
      <c r="UX3" s="218"/>
      <c r="UY3" s="218"/>
      <c r="UZ3" s="218"/>
      <c r="VA3" s="218"/>
      <c r="VB3" s="218"/>
      <c r="VC3" s="218"/>
      <c r="VD3" s="218"/>
      <c r="VE3" s="218"/>
      <c r="VF3" s="218"/>
      <c r="VG3" s="218"/>
      <c r="VH3" s="218"/>
      <c r="VI3" s="218"/>
      <c r="VJ3" s="218"/>
      <c r="VK3" s="218"/>
      <c r="VL3" s="218"/>
      <c r="VM3" s="218"/>
      <c r="VN3" s="218"/>
      <c r="VO3" s="218"/>
      <c r="VP3" s="218"/>
      <c r="VQ3" s="218"/>
      <c r="VR3" s="218"/>
      <c r="VS3" s="218"/>
      <c r="VT3" s="218"/>
      <c r="VU3" s="218"/>
      <c r="VV3" s="218"/>
      <c r="VW3" s="218"/>
      <c r="VX3" s="218"/>
      <c r="VY3" s="218"/>
      <c r="VZ3" s="218"/>
      <c r="WA3" s="218"/>
      <c r="WB3" s="218"/>
      <c r="WC3" s="218"/>
      <c r="WD3" s="218"/>
      <c r="WE3" s="218"/>
      <c r="WF3" s="218"/>
      <c r="WG3" s="218"/>
      <c r="WH3" s="218"/>
      <c r="WI3" s="218"/>
      <c r="WJ3" s="218"/>
      <c r="WK3" s="218"/>
      <c r="WL3" s="218"/>
      <c r="WM3" s="218"/>
      <c r="WN3" s="218"/>
      <c r="WO3" s="218"/>
      <c r="WP3" s="218"/>
      <c r="WQ3" s="218"/>
      <c r="WR3" s="218"/>
      <c r="WS3" s="218"/>
      <c r="WT3" s="218"/>
      <c r="WU3" s="218"/>
      <c r="WV3" s="218"/>
      <c r="WW3" s="218"/>
      <c r="WX3" s="218"/>
      <c r="WY3" s="218"/>
      <c r="WZ3" s="218"/>
      <c r="XA3" s="218"/>
      <c r="XB3" s="218"/>
      <c r="XC3" s="218"/>
      <c r="XD3" s="218"/>
      <c r="XE3" s="218"/>
      <c r="XF3" s="218"/>
      <c r="XG3" s="218"/>
      <c r="XH3" s="218"/>
      <c r="XI3" s="218"/>
      <c r="XJ3" s="218"/>
      <c r="XK3" s="218"/>
      <c r="XL3" s="218"/>
      <c r="XM3" s="218"/>
      <c r="XN3" s="218"/>
      <c r="XO3" s="218"/>
      <c r="XP3" s="218"/>
      <c r="XQ3" s="218"/>
      <c r="XR3" s="218"/>
      <c r="XS3" s="218"/>
      <c r="XT3" s="218"/>
      <c r="XU3" s="218"/>
      <c r="XV3" s="218"/>
      <c r="XW3" s="218"/>
      <c r="XX3" s="218"/>
      <c r="XY3" s="218"/>
      <c r="XZ3" s="218"/>
      <c r="YA3" s="218"/>
      <c r="YB3" s="218"/>
      <c r="YC3" s="218"/>
      <c r="YD3" s="218"/>
      <c r="YE3" s="218"/>
      <c r="YF3" s="218"/>
      <c r="YG3" s="218"/>
      <c r="YH3" s="218"/>
      <c r="YI3" s="218"/>
      <c r="YJ3" s="218"/>
      <c r="YK3" s="218"/>
      <c r="YL3" s="218"/>
      <c r="YM3" s="218"/>
      <c r="YN3" s="218"/>
      <c r="YO3" s="218"/>
      <c r="YP3" s="218"/>
      <c r="YQ3" s="218"/>
      <c r="YR3" s="218"/>
      <c r="YS3" s="218"/>
      <c r="YT3" s="218"/>
      <c r="YU3" s="218"/>
      <c r="YV3" s="218"/>
      <c r="YW3" s="218"/>
      <c r="YX3" s="218"/>
      <c r="YY3" s="218"/>
      <c r="YZ3" s="218"/>
      <c r="ZA3" s="218"/>
      <c r="ZB3" s="218"/>
      <c r="ZC3" s="218"/>
      <c r="ZD3" s="218"/>
      <c r="ZE3" s="218"/>
      <c r="ZF3" s="218"/>
      <c r="ZG3" s="218"/>
      <c r="ZH3" s="218"/>
      <c r="ZI3" s="218"/>
      <c r="ZJ3" s="218"/>
      <c r="ZK3" s="218"/>
      <c r="ZL3" s="218"/>
      <c r="ZM3" s="218"/>
      <c r="ZN3" s="218"/>
      <c r="ZO3" s="218"/>
      <c r="ZP3" s="218"/>
      <c r="ZQ3" s="218"/>
      <c r="ZR3" s="218"/>
      <c r="ZS3" s="218"/>
      <c r="ZT3" s="218"/>
      <c r="ZU3" s="218"/>
      <c r="ZV3" s="218"/>
      <c r="ZW3" s="218"/>
      <c r="ZX3" s="218"/>
      <c r="ZY3" s="218"/>
      <c r="ZZ3" s="218"/>
      <c r="AAA3" s="218"/>
      <c r="AAB3" s="218"/>
      <c r="AAC3" s="218"/>
      <c r="AAD3" s="218"/>
      <c r="AAE3" s="218"/>
      <c r="AAF3" s="218"/>
      <c r="AAG3" s="218"/>
      <c r="AAH3" s="218"/>
      <c r="AAI3" s="218"/>
      <c r="AAJ3" s="218"/>
      <c r="AAK3" s="218"/>
      <c r="AAL3" s="218"/>
      <c r="AAM3" s="218"/>
      <c r="AAN3" s="218"/>
      <c r="AAO3" s="218"/>
      <c r="AAP3" s="218"/>
      <c r="AAQ3" s="218"/>
      <c r="AAR3" s="218"/>
      <c r="AAS3" s="218"/>
      <c r="AAT3" s="218"/>
      <c r="AAU3" s="218"/>
      <c r="AAV3" s="218"/>
      <c r="AAW3" s="218"/>
      <c r="AAX3" s="218"/>
      <c r="AAY3" s="218"/>
      <c r="AAZ3" s="218"/>
      <c r="ABA3" s="218"/>
      <c r="ABB3" s="218"/>
      <c r="ABC3" s="218"/>
      <c r="ABD3" s="218"/>
      <c r="ABE3" s="218"/>
      <c r="ABF3" s="218"/>
      <c r="ABG3" s="218"/>
      <c r="ABH3" s="218"/>
      <c r="ABI3" s="218"/>
      <c r="ABJ3" s="218"/>
      <c r="ABK3" s="218"/>
      <c r="ABL3" s="218"/>
      <c r="ABM3" s="218"/>
      <c r="ABN3" s="218"/>
      <c r="ABO3" s="218"/>
      <c r="ABP3" s="218"/>
      <c r="ABQ3" s="218"/>
      <c r="ABR3" s="218"/>
      <c r="ABS3" s="218"/>
      <c r="ABT3" s="218"/>
      <c r="ABU3" s="218"/>
      <c r="ABV3" s="218"/>
      <c r="ABW3" s="218"/>
      <c r="ABX3" s="218"/>
      <c r="ABY3" s="218"/>
      <c r="ABZ3" s="218"/>
      <c r="ACA3" s="218"/>
      <c r="ACB3" s="218"/>
      <c r="ACC3" s="218"/>
      <c r="ACD3" s="218"/>
      <c r="ACE3" s="218"/>
      <c r="ACF3" s="218"/>
      <c r="ACG3" s="218"/>
      <c r="ACH3" s="218"/>
      <c r="ACI3" s="218"/>
      <c r="ACJ3" s="218"/>
      <c r="ACK3" s="218"/>
      <c r="ACL3" s="218"/>
      <c r="ACM3" s="218"/>
      <c r="ACN3" s="218"/>
      <c r="ACO3" s="218"/>
      <c r="ACP3" s="218"/>
      <c r="ACQ3" s="218"/>
      <c r="ACR3" s="218"/>
      <c r="ACS3" s="218"/>
      <c r="ACT3" s="218"/>
      <c r="ACU3" s="218"/>
      <c r="ACV3" s="218"/>
      <c r="ACW3" s="218"/>
      <c r="ACX3" s="218"/>
      <c r="ACY3" s="218"/>
      <c r="ACZ3" s="218"/>
      <c r="ADA3" s="218"/>
      <c r="ADB3" s="218"/>
      <c r="ADC3" s="218"/>
      <c r="ADD3" s="218"/>
      <c r="ADE3" s="218"/>
      <c r="ADF3" s="218"/>
      <c r="ADG3" s="218"/>
      <c r="ADH3" s="218"/>
      <c r="ADI3" s="218"/>
      <c r="ADJ3" s="218"/>
      <c r="ADK3" s="218"/>
      <c r="ADL3" s="218"/>
      <c r="ADM3" s="218"/>
      <c r="ADN3" s="218"/>
      <c r="ADO3" s="218"/>
      <c r="ADP3" s="218"/>
      <c r="ADQ3" s="218"/>
      <c r="ADR3" s="218"/>
      <c r="ADS3" s="218"/>
      <c r="ADT3" s="218"/>
      <c r="ADU3" s="218"/>
      <c r="ADV3" s="218"/>
      <c r="ADW3" s="218"/>
      <c r="ADX3" s="218"/>
      <c r="ADY3" s="218"/>
      <c r="ADZ3" s="218"/>
      <c r="AEA3" s="218"/>
      <c r="AEB3" s="218"/>
      <c r="AEC3" s="218"/>
      <c r="AED3" s="218"/>
      <c r="AEE3" s="218"/>
      <c r="AEF3" s="218"/>
      <c r="AEG3" s="218"/>
      <c r="AEH3" s="218"/>
      <c r="AEI3" s="218"/>
      <c r="AEJ3" s="218"/>
      <c r="AEK3" s="218"/>
      <c r="AEL3" s="218"/>
      <c r="AEM3" s="218"/>
      <c r="AEN3" s="218"/>
      <c r="AEO3" s="218"/>
      <c r="AEP3" s="218"/>
      <c r="AEQ3" s="218"/>
      <c r="AER3" s="218"/>
      <c r="AES3" s="218"/>
      <c r="AET3" s="218"/>
      <c r="AEU3" s="218"/>
      <c r="AEV3" s="218"/>
      <c r="AEW3" s="218"/>
      <c r="AEX3" s="218"/>
      <c r="AEY3" s="218"/>
      <c r="AEZ3" s="218"/>
      <c r="AFA3" s="218"/>
      <c r="AFB3" s="218"/>
      <c r="AFC3" s="218"/>
      <c r="AFD3" s="218"/>
      <c r="AFE3" s="218"/>
      <c r="AFF3" s="218"/>
      <c r="AFG3" s="218"/>
      <c r="AFH3" s="218"/>
      <c r="AFI3" s="218"/>
      <c r="AFJ3" s="218"/>
      <c r="AFK3" s="218"/>
      <c r="AFL3" s="218"/>
      <c r="AFM3" s="218"/>
      <c r="AFN3" s="218"/>
      <c r="AFO3" s="218"/>
      <c r="AFP3" s="218"/>
      <c r="AFQ3" s="218"/>
      <c r="AFR3" s="218"/>
      <c r="AFS3" s="218"/>
      <c r="AFT3" s="218"/>
      <c r="AFU3" s="218"/>
      <c r="AFV3" s="218"/>
      <c r="AFW3" s="218"/>
      <c r="AFX3" s="218"/>
      <c r="AFY3" s="218"/>
      <c r="AFZ3" s="218"/>
      <c r="AGA3" s="218"/>
      <c r="AGB3" s="218"/>
      <c r="AGC3" s="218"/>
      <c r="AGD3" s="218"/>
      <c r="AGE3" s="218"/>
      <c r="AGF3" s="218"/>
      <c r="AGG3" s="218"/>
      <c r="AGH3" s="218"/>
      <c r="AGI3" s="218"/>
      <c r="AGJ3" s="218"/>
      <c r="AGK3" s="218"/>
      <c r="AGL3" s="218"/>
      <c r="AGM3" s="218"/>
      <c r="AGN3" s="218"/>
      <c r="AGO3" s="218"/>
      <c r="AGP3" s="218"/>
      <c r="AGQ3" s="218"/>
      <c r="AGR3" s="218"/>
      <c r="AGS3" s="218"/>
      <c r="AGT3" s="218"/>
      <c r="AGU3" s="218"/>
      <c r="AGV3" s="218"/>
      <c r="AGW3" s="218"/>
      <c r="AGX3" s="218"/>
      <c r="AGY3" s="218"/>
      <c r="AGZ3" s="218"/>
      <c r="AHA3" s="218"/>
      <c r="AHB3" s="218"/>
      <c r="AHC3" s="218"/>
      <c r="AHD3" s="218"/>
      <c r="AHE3" s="218"/>
      <c r="AHF3" s="218"/>
      <c r="AHG3" s="218"/>
      <c r="AHH3" s="218"/>
      <c r="AHI3" s="218"/>
      <c r="AHJ3" s="218"/>
      <c r="AHK3" s="218"/>
      <c r="AHL3" s="218"/>
      <c r="AHM3" s="218"/>
      <c r="AHN3" s="218"/>
      <c r="AHO3" s="218"/>
      <c r="AHP3" s="218"/>
      <c r="AHQ3" s="218"/>
      <c r="AHR3" s="218"/>
      <c r="AHS3" s="218"/>
      <c r="AHT3" s="218"/>
      <c r="AHU3" s="218"/>
      <c r="AHV3" s="218"/>
      <c r="AHW3" s="218"/>
      <c r="AHX3" s="218"/>
      <c r="AHY3" s="218"/>
      <c r="AHZ3" s="218"/>
      <c r="AIA3" s="218"/>
      <c r="AIB3" s="218"/>
      <c r="AIC3" s="218"/>
      <c r="AID3" s="218"/>
      <c r="AIE3" s="218"/>
      <c r="AIF3" s="218"/>
      <c r="AIG3" s="218"/>
      <c r="AIH3" s="218"/>
      <c r="AII3" s="218"/>
      <c r="AIJ3" s="218"/>
      <c r="AIK3" s="218"/>
      <c r="AIL3" s="218"/>
      <c r="AIM3" s="218"/>
      <c r="AIN3" s="218"/>
      <c r="AIO3" s="218"/>
      <c r="AIP3" s="218"/>
      <c r="AIQ3" s="218"/>
      <c r="AIR3" s="218"/>
      <c r="AIS3" s="218"/>
      <c r="AIT3" s="218"/>
      <c r="AIU3" s="218"/>
      <c r="AIV3" s="218"/>
      <c r="AIW3" s="218"/>
      <c r="AIX3" s="218"/>
      <c r="AIY3" s="218"/>
      <c r="AIZ3" s="218"/>
      <c r="AJA3" s="218"/>
      <c r="AJB3" s="218"/>
      <c r="AJC3" s="218"/>
      <c r="AJD3" s="218"/>
      <c r="AJE3" s="218"/>
      <c r="AJF3" s="218"/>
      <c r="AJG3" s="218"/>
      <c r="AJH3" s="218"/>
      <c r="AJI3" s="218"/>
      <c r="AJJ3" s="218"/>
      <c r="AJK3" s="218"/>
      <c r="AJL3" s="218"/>
      <c r="AJM3" s="218"/>
      <c r="AJN3" s="218"/>
      <c r="AJO3" s="218"/>
      <c r="AJP3" s="218"/>
      <c r="AJQ3" s="218"/>
      <c r="AJR3" s="218"/>
      <c r="AJS3" s="218"/>
      <c r="AJT3" s="218"/>
      <c r="AJU3" s="218"/>
      <c r="AJV3" s="218"/>
      <c r="AJW3" s="218"/>
      <c r="AJX3" s="218"/>
      <c r="AJY3" s="218"/>
      <c r="AJZ3" s="218"/>
      <c r="AKA3" s="218"/>
      <c r="AKB3" s="218"/>
      <c r="AKC3" s="218"/>
      <c r="AKD3" s="218"/>
      <c r="AKE3" s="218"/>
      <c r="AKF3" s="218"/>
      <c r="AKG3" s="218"/>
      <c r="AKH3" s="218"/>
      <c r="AKI3" s="218"/>
      <c r="AKJ3" s="218"/>
      <c r="AKK3" s="218"/>
      <c r="AKL3" s="218"/>
      <c r="AKM3" s="218"/>
      <c r="AKN3" s="218"/>
      <c r="AKO3" s="218"/>
      <c r="AKP3" s="218"/>
      <c r="AKQ3" s="218"/>
      <c r="AKR3" s="218"/>
      <c r="AKS3" s="218"/>
      <c r="AKT3" s="218"/>
      <c r="AKU3" s="218"/>
      <c r="AKV3" s="218"/>
      <c r="AKW3" s="218"/>
      <c r="AKX3" s="218"/>
      <c r="AKY3" s="218"/>
      <c r="AKZ3" s="218"/>
      <c r="ALA3" s="218"/>
      <c r="ALB3" s="218"/>
      <c r="ALC3" s="218"/>
      <c r="ALD3" s="218"/>
      <c r="ALE3" s="218"/>
      <c r="ALF3" s="218"/>
      <c r="ALG3" s="218"/>
      <c r="ALH3" s="218"/>
      <c r="ALI3" s="218"/>
      <c r="ALJ3" s="218"/>
      <c r="ALK3" s="218"/>
      <c r="ALL3" s="218"/>
      <c r="ALM3" s="218"/>
      <c r="ALN3" s="218"/>
      <c r="ALO3" s="218"/>
      <c r="ALP3" s="218"/>
    </row>
    <row r="4" spans="1:1004" ht="15" customHeight="1">
      <c r="A4" s="316"/>
      <c r="B4" s="408" t="s">
        <v>267</v>
      </c>
      <c r="D4" s="454"/>
      <c r="E4" s="454"/>
      <c r="F4" s="454"/>
      <c r="G4" s="454"/>
      <c r="H4" s="454"/>
      <c r="I4" s="454"/>
      <c r="J4" s="454"/>
      <c r="K4" s="454"/>
      <c r="L4" s="292"/>
      <c r="N4" s="289"/>
      <c r="O4" s="289"/>
      <c r="P4" s="289"/>
    </row>
    <row r="5" spans="1:1004">
      <c r="A5" s="316"/>
      <c r="B5" s="408" t="s">
        <v>294</v>
      </c>
      <c r="D5" s="454"/>
      <c r="E5" s="454"/>
      <c r="F5" s="454"/>
      <c r="G5" s="454"/>
      <c r="H5" s="454"/>
      <c r="I5" s="454"/>
      <c r="J5" s="454"/>
      <c r="K5" s="454"/>
      <c r="L5" s="292"/>
      <c r="N5" s="289"/>
      <c r="O5" s="289"/>
      <c r="P5" s="289"/>
    </row>
    <row r="6" spans="1:1004" ht="5.0999999999999996" customHeight="1">
      <c r="A6" s="612"/>
      <c r="B6" s="612"/>
      <c r="D6" s="549"/>
      <c r="E6" s="549"/>
      <c r="F6" s="549"/>
      <c r="G6" s="549"/>
      <c r="H6" s="549"/>
      <c r="I6" s="549"/>
      <c r="J6" s="549"/>
      <c r="K6" s="549"/>
      <c r="L6" s="292"/>
      <c r="N6" s="289"/>
      <c r="O6" s="289"/>
      <c r="P6" s="289"/>
    </row>
    <row r="7" spans="1:1004" s="723" customFormat="1" ht="31.5" customHeight="1">
      <c r="A7" s="2127" t="s">
        <v>1190</v>
      </c>
      <c r="B7" s="2127"/>
      <c r="C7" s="2127"/>
      <c r="D7" s="2127"/>
      <c r="E7" s="2127"/>
      <c r="F7" s="2127"/>
      <c r="G7" s="2127"/>
      <c r="H7" s="2127"/>
      <c r="I7" s="2127"/>
      <c r="J7" s="2127"/>
      <c r="K7" s="2127"/>
      <c r="L7" s="2127"/>
      <c r="M7" s="2127"/>
      <c r="N7" s="2127"/>
      <c r="O7" s="2127"/>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c r="KZ7" s="218"/>
      <c r="LA7" s="218"/>
      <c r="LB7" s="218"/>
      <c r="LC7" s="218"/>
      <c r="LD7" s="218"/>
      <c r="LE7" s="218"/>
      <c r="LF7" s="218"/>
      <c r="LG7" s="218"/>
      <c r="LH7" s="218"/>
      <c r="LI7" s="218"/>
      <c r="LJ7" s="218"/>
      <c r="LK7" s="218"/>
      <c r="LL7" s="218"/>
      <c r="LM7" s="218"/>
      <c r="LN7" s="218"/>
      <c r="LO7" s="218"/>
      <c r="LP7" s="218"/>
      <c r="LQ7" s="218"/>
      <c r="LR7" s="218"/>
      <c r="LS7" s="218"/>
      <c r="LT7" s="218"/>
      <c r="LU7" s="218"/>
      <c r="LV7" s="218"/>
      <c r="LW7" s="218"/>
      <c r="LX7" s="218"/>
      <c r="LY7" s="218"/>
      <c r="LZ7" s="218"/>
      <c r="MA7" s="218"/>
      <c r="MB7" s="218"/>
      <c r="MC7" s="218"/>
      <c r="MD7" s="218"/>
      <c r="ME7" s="218"/>
      <c r="MF7" s="218"/>
      <c r="MG7" s="218"/>
      <c r="MH7" s="218"/>
      <c r="MI7" s="218"/>
      <c r="MJ7" s="218"/>
      <c r="MK7" s="218"/>
      <c r="ML7" s="218"/>
      <c r="MM7" s="218"/>
      <c r="MN7" s="218"/>
      <c r="MO7" s="218"/>
      <c r="MP7" s="218"/>
      <c r="MQ7" s="218"/>
      <c r="MR7" s="218"/>
      <c r="MS7" s="218"/>
      <c r="MT7" s="218"/>
      <c r="MU7" s="218"/>
      <c r="MV7" s="218"/>
      <c r="MW7" s="218"/>
      <c r="MX7" s="218"/>
      <c r="MY7" s="218"/>
      <c r="MZ7" s="218"/>
      <c r="NA7" s="218"/>
      <c r="NB7" s="218"/>
      <c r="NC7" s="218"/>
      <c r="ND7" s="218"/>
      <c r="NE7" s="218"/>
      <c r="NF7" s="218"/>
      <c r="NG7" s="218"/>
      <c r="NH7" s="218"/>
      <c r="NI7" s="218"/>
      <c r="NJ7" s="218"/>
      <c r="NK7" s="218"/>
      <c r="NL7" s="218"/>
      <c r="NM7" s="218"/>
      <c r="NN7" s="218"/>
      <c r="NO7" s="218"/>
      <c r="NP7" s="218"/>
      <c r="NQ7" s="218"/>
      <c r="NR7" s="218"/>
      <c r="NS7" s="218"/>
      <c r="NT7" s="218"/>
      <c r="NU7" s="218"/>
      <c r="NV7" s="218"/>
      <c r="NW7" s="218"/>
      <c r="NX7" s="218"/>
      <c r="NY7" s="218"/>
      <c r="NZ7" s="218"/>
      <c r="OA7" s="218"/>
      <c r="OB7" s="218"/>
      <c r="OC7" s="218"/>
      <c r="OD7" s="218"/>
      <c r="OE7" s="218"/>
      <c r="OF7" s="218"/>
      <c r="OG7" s="218"/>
      <c r="OH7" s="218"/>
      <c r="OI7" s="218"/>
      <c r="OJ7" s="218"/>
      <c r="OK7" s="218"/>
      <c r="OL7" s="218"/>
      <c r="OM7" s="218"/>
      <c r="ON7" s="218"/>
      <c r="OO7" s="218"/>
      <c r="OP7" s="218"/>
      <c r="OQ7" s="218"/>
      <c r="OR7" s="218"/>
      <c r="OS7" s="218"/>
      <c r="OT7" s="218"/>
      <c r="OU7" s="218"/>
      <c r="OV7" s="218"/>
      <c r="OW7" s="218"/>
      <c r="OX7" s="218"/>
      <c r="OY7" s="218"/>
      <c r="OZ7" s="218"/>
      <c r="PA7" s="218"/>
      <c r="PB7" s="218"/>
      <c r="PC7" s="218"/>
      <c r="PD7" s="218"/>
      <c r="PE7" s="218"/>
      <c r="PF7" s="218"/>
      <c r="PG7" s="218"/>
      <c r="PH7" s="218"/>
      <c r="PI7" s="218"/>
      <c r="PJ7" s="218"/>
      <c r="PK7" s="218"/>
      <c r="PL7" s="218"/>
      <c r="PM7" s="218"/>
      <c r="PN7" s="218"/>
      <c r="PO7" s="218"/>
      <c r="PP7" s="218"/>
      <c r="PQ7" s="218"/>
      <c r="PR7" s="218"/>
      <c r="PS7" s="218"/>
      <c r="PT7" s="218"/>
      <c r="PU7" s="218"/>
      <c r="PV7" s="218"/>
      <c r="PW7" s="218"/>
      <c r="PX7" s="218"/>
      <c r="PY7" s="218"/>
      <c r="PZ7" s="218"/>
      <c r="QA7" s="218"/>
      <c r="QB7" s="218"/>
      <c r="QC7" s="218"/>
      <c r="QD7" s="218"/>
      <c r="QE7" s="218"/>
      <c r="QF7" s="218"/>
      <c r="QG7" s="218"/>
      <c r="QH7" s="218"/>
      <c r="QI7" s="218"/>
      <c r="QJ7" s="218"/>
      <c r="QK7" s="218"/>
      <c r="QL7" s="218"/>
      <c r="QM7" s="218"/>
      <c r="QN7" s="218"/>
      <c r="QO7" s="218"/>
      <c r="QP7" s="218"/>
      <c r="QQ7" s="218"/>
      <c r="QR7" s="218"/>
      <c r="QS7" s="218"/>
      <c r="QT7" s="218"/>
      <c r="QU7" s="218"/>
      <c r="QV7" s="218"/>
      <c r="QW7" s="218"/>
      <c r="QX7" s="218"/>
      <c r="QY7" s="218"/>
      <c r="QZ7" s="218"/>
      <c r="RA7" s="218"/>
      <c r="RB7" s="218"/>
      <c r="RC7" s="218"/>
      <c r="RD7" s="218"/>
      <c r="RE7" s="218"/>
      <c r="RF7" s="218"/>
      <c r="RG7" s="218"/>
      <c r="RH7" s="218"/>
      <c r="RI7" s="218"/>
      <c r="RJ7" s="218"/>
      <c r="RK7" s="218"/>
      <c r="RL7" s="218"/>
      <c r="RM7" s="218"/>
      <c r="RN7" s="218"/>
      <c r="RO7" s="218"/>
      <c r="RP7" s="218"/>
      <c r="RQ7" s="218"/>
      <c r="RR7" s="218"/>
      <c r="RS7" s="218"/>
      <c r="RT7" s="218"/>
      <c r="RU7" s="218"/>
      <c r="RV7" s="218"/>
      <c r="RW7" s="218"/>
      <c r="RX7" s="218"/>
      <c r="RY7" s="218"/>
      <c r="RZ7" s="218"/>
      <c r="SA7" s="218"/>
      <c r="SB7" s="218"/>
      <c r="SC7" s="218"/>
      <c r="SD7" s="218"/>
      <c r="SE7" s="218"/>
      <c r="SF7" s="218"/>
      <c r="SG7" s="218"/>
      <c r="SH7" s="218"/>
      <c r="SI7" s="218"/>
      <c r="SJ7" s="218"/>
      <c r="SK7" s="218"/>
      <c r="SL7" s="218"/>
      <c r="SM7" s="218"/>
      <c r="SN7" s="218"/>
      <c r="SO7" s="218"/>
      <c r="SP7" s="218"/>
      <c r="SQ7" s="218"/>
      <c r="SR7" s="218"/>
      <c r="SS7" s="218"/>
      <c r="ST7" s="218"/>
      <c r="SU7" s="218"/>
      <c r="SV7" s="218"/>
      <c r="SW7" s="218"/>
      <c r="SX7" s="218"/>
      <c r="SY7" s="218"/>
      <c r="SZ7" s="218"/>
      <c r="TA7" s="218"/>
      <c r="TB7" s="218"/>
      <c r="TC7" s="218"/>
      <c r="TD7" s="218"/>
      <c r="TE7" s="218"/>
      <c r="TF7" s="218"/>
      <c r="TG7" s="218"/>
      <c r="TH7" s="218"/>
      <c r="TI7" s="218"/>
      <c r="TJ7" s="218"/>
      <c r="TK7" s="218"/>
      <c r="TL7" s="218"/>
      <c r="TM7" s="218"/>
      <c r="TN7" s="218"/>
      <c r="TO7" s="218"/>
      <c r="TP7" s="218"/>
      <c r="TQ7" s="218"/>
      <c r="TR7" s="218"/>
      <c r="TS7" s="218"/>
      <c r="TT7" s="218"/>
      <c r="TU7" s="218"/>
      <c r="TV7" s="218"/>
      <c r="TW7" s="218"/>
      <c r="TX7" s="218"/>
      <c r="TY7" s="218"/>
      <c r="TZ7" s="218"/>
      <c r="UA7" s="218"/>
      <c r="UB7" s="218"/>
      <c r="UC7" s="218"/>
      <c r="UD7" s="218"/>
      <c r="UE7" s="218"/>
      <c r="UF7" s="218"/>
      <c r="UG7" s="218"/>
      <c r="UH7" s="218"/>
      <c r="UI7" s="218"/>
      <c r="UJ7" s="218"/>
      <c r="UK7" s="218"/>
      <c r="UL7" s="218"/>
      <c r="UM7" s="218"/>
      <c r="UN7" s="218"/>
      <c r="UO7" s="218"/>
      <c r="UP7" s="218"/>
      <c r="UQ7" s="218"/>
      <c r="UR7" s="218"/>
      <c r="US7" s="218"/>
      <c r="UT7" s="218"/>
      <c r="UU7" s="218"/>
      <c r="UV7" s="218"/>
      <c r="UW7" s="218"/>
      <c r="UX7" s="218"/>
      <c r="UY7" s="218"/>
      <c r="UZ7" s="218"/>
      <c r="VA7" s="218"/>
      <c r="VB7" s="218"/>
      <c r="VC7" s="218"/>
      <c r="VD7" s="218"/>
      <c r="VE7" s="218"/>
      <c r="VF7" s="218"/>
      <c r="VG7" s="218"/>
      <c r="VH7" s="218"/>
      <c r="VI7" s="218"/>
      <c r="VJ7" s="218"/>
      <c r="VK7" s="218"/>
      <c r="VL7" s="218"/>
      <c r="VM7" s="218"/>
      <c r="VN7" s="218"/>
      <c r="VO7" s="218"/>
      <c r="VP7" s="218"/>
      <c r="VQ7" s="218"/>
      <c r="VR7" s="218"/>
      <c r="VS7" s="218"/>
      <c r="VT7" s="218"/>
      <c r="VU7" s="218"/>
      <c r="VV7" s="218"/>
      <c r="VW7" s="218"/>
      <c r="VX7" s="218"/>
      <c r="VY7" s="218"/>
      <c r="VZ7" s="218"/>
      <c r="WA7" s="218"/>
      <c r="WB7" s="218"/>
      <c r="WC7" s="218"/>
      <c r="WD7" s="218"/>
      <c r="WE7" s="218"/>
      <c r="WF7" s="218"/>
      <c r="WG7" s="218"/>
      <c r="WH7" s="218"/>
      <c r="WI7" s="218"/>
      <c r="WJ7" s="218"/>
      <c r="WK7" s="218"/>
      <c r="WL7" s="218"/>
      <c r="WM7" s="218"/>
      <c r="WN7" s="218"/>
      <c r="WO7" s="218"/>
      <c r="WP7" s="218"/>
      <c r="WQ7" s="218"/>
      <c r="WR7" s="218"/>
      <c r="WS7" s="218"/>
      <c r="WT7" s="218"/>
      <c r="WU7" s="218"/>
      <c r="WV7" s="218"/>
      <c r="WW7" s="218"/>
      <c r="WX7" s="218"/>
      <c r="WY7" s="218"/>
      <c r="WZ7" s="218"/>
      <c r="XA7" s="218"/>
      <c r="XB7" s="218"/>
      <c r="XC7" s="218"/>
      <c r="XD7" s="218"/>
      <c r="XE7" s="218"/>
      <c r="XF7" s="218"/>
      <c r="XG7" s="218"/>
      <c r="XH7" s="218"/>
      <c r="XI7" s="218"/>
      <c r="XJ7" s="218"/>
      <c r="XK7" s="218"/>
      <c r="XL7" s="218"/>
      <c r="XM7" s="218"/>
      <c r="XN7" s="218"/>
      <c r="XO7" s="218"/>
      <c r="XP7" s="218"/>
      <c r="XQ7" s="218"/>
      <c r="XR7" s="218"/>
      <c r="XS7" s="218"/>
      <c r="XT7" s="218"/>
      <c r="XU7" s="218"/>
      <c r="XV7" s="218"/>
      <c r="XW7" s="218"/>
      <c r="XX7" s="218"/>
      <c r="XY7" s="218"/>
      <c r="XZ7" s="218"/>
      <c r="YA7" s="218"/>
      <c r="YB7" s="218"/>
      <c r="YC7" s="218"/>
      <c r="YD7" s="218"/>
      <c r="YE7" s="218"/>
      <c r="YF7" s="218"/>
      <c r="YG7" s="218"/>
      <c r="YH7" s="218"/>
      <c r="YI7" s="218"/>
      <c r="YJ7" s="218"/>
      <c r="YK7" s="218"/>
      <c r="YL7" s="218"/>
      <c r="YM7" s="218"/>
      <c r="YN7" s="218"/>
      <c r="YO7" s="218"/>
      <c r="YP7" s="218"/>
      <c r="YQ7" s="218"/>
      <c r="YR7" s="218"/>
      <c r="YS7" s="218"/>
      <c r="YT7" s="218"/>
      <c r="YU7" s="218"/>
      <c r="YV7" s="218"/>
      <c r="YW7" s="218"/>
      <c r="YX7" s="218"/>
      <c r="YY7" s="218"/>
      <c r="YZ7" s="218"/>
      <c r="ZA7" s="218"/>
      <c r="ZB7" s="218"/>
      <c r="ZC7" s="218"/>
      <c r="ZD7" s="218"/>
      <c r="ZE7" s="218"/>
      <c r="ZF7" s="218"/>
      <c r="ZG7" s="218"/>
      <c r="ZH7" s="218"/>
      <c r="ZI7" s="218"/>
      <c r="ZJ7" s="218"/>
      <c r="ZK7" s="218"/>
      <c r="ZL7" s="218"/>
      <c r="ZM7" s="218"/>
      <c r="ZN7" s="218"/>
      <c r="ZO7" s="218"/>
      <c r="ZP7" s="218"/>
      <c r="ZQ7" s="218"/>
      <c r="ZR7" s="218"/>
      <c r="ZS7" s="218"/>
      <c r="ZT7" s="218"/>
      <c r="ZU7" s="218"/>
      <c r="ZV7" s="218"/>
      <c r="ZW7" s="218"/>
      <c r="ZX7" s="218"/>
      <c r="ZY7" s="218"/>
      <c r="ZZ7" s="218"/>
      <c r="AAA7" s="218"/>
      <c r="AAB7" s="218"/>
      <c r="AAC7" s="218"/>
      <c r="AAD7" s="218"/>
      <c r="AAE7" s="218"/>
      <c r="AAF7" s="218"/>
      <c r="AAG7" s="218"/>
      <c r="AAH7" s="218"/>
      <c r="AAI7" s="218"/>
      <c r="AAJ7" s="218"/>
      <c r="AAK7" s="218"/>
      <c r="AAL7" s="218"/>
      <c r="AAM7" s="218"/>
      <c r="AAN7" s="218"/>
      <c r="AAO7" s="218"/>
      <c r="AAP7" s="218"/>
      <c r="AAQ7" s="218"/>
      <c r="AAR7" s="218"/>
      <c r="AAS7" s="218"/>
      <c r="AAT7" s="218"/>
      <c r="AAU7" s="218"/>
      <c r="AAV7" s="218"/>
      <c r="AAW7" s="218"/>
      <c r="AAX7" s="218"/>
      <c r="AAY7" s="218"/>
      <c r="AAZ7" s="218"/>
      <c r="ABA7" s="218"/>
      <c r="ABB7" s="218"/>
      <c r="ABC7" s="218"/>
      <c r="ABD7" s="218"/>
      <c r="ABE7" s="218"/>
      <c r="ABF7" s="218"/>
      <c r="ABG7" s="218"/>
      <c r="ABH7" s="218"/>
      <c r="ABI7" s="218"/>
      <c r="ABJ7" s="218"/>
      <c r="ABK7" s="218"/>
      <c r="ABL7" s="218"/>
      <c r="ABM7" s="218"/>
      <c r="ABN7" s="218"/>
      <c r="ABO7" s="218"/>
      <c r="ABP7" s="218"/>
      <c r="ABQ7" s="218"/>
      <c r="ABR7" s="218"/>
      <c r="ABS7" s="218"/>
      <c r="ABT7" s="218"/>
      <c r="ABU7" s="218"/>
      <c r="ABV7" s="218"/>
      <c r="ABW7" s="218"/>
      <c r="ABX7" s="218"/>
      <c r="ABY7" s="218"/>
      <c r="ABZ7" s="218"/>
      <c r="ACA7" s="218"/>
      <c r="ACB7" s="218"/>
      <c r="ACC7" s="218"/>
      <c r="ACD7" s="218"/>
      <c r="ACE7" s="218"/>
      <c r="ACF7" s="218"/>
      <c r="ACG7" s="218"/>
      <c r="ACH7" s="218"/>
      <c r="ACI7" s="218"/>
      <c r="ACJ7" s="218"/>
      <c r="ACK7" s="218"/>
      <c r="ACL7" s="218"/>
      <c r="ACM7" s="218"/>
      <c r="ACN7" s="218"/>
      <c r="ACO7" s="218"/>
      <c r="ACP7" s="218"/>
      <c r="ACQ7" s="218"/>
      <c r="ACR7" s="218"/>
      <c r="ACS7" s="218"/>
      <c r="ACT7" s="218"/>
      <c r="ACU7" s="218"/>
      <c r="ACV7" s="218"/>
      <c r="ACW7" s="218"/>
      <c r="ACX7" s="218"/>
      <c r="ACY7" s="218"/>
      <c r="ACZ7" s="218"/>
      <c r="ADA7" s="218"/>
      <c r="ADB7" s="218"/>
      <c r="ADC7" s="218"/>
      <c r="ADD7" s="218"/>
      <c r="ADE7" s="218"/>
      <c r="ADF7" s="218"/>
      <c r="ADG7" s="218"/>
      <c r="ADH7" s="218"/>
      <c r="ADI7" s="218"/>
      <c r="ADJ7" s="218"/>
      <c r="ADK7" s="218"/>
      <c r="ADL7" s="218"/>
      <c r="ADM7" s="218"/>
      <c r="ADN7" s="218"/>
      <c r="ADO7" s="218"/>
      <c r="ADP7" s="218"/>
      <c r="ADQ7" s="218"/>
      <c r="ADR7" s="218"/>
      <c r="ADS7" s="218"/>
      <c r="ADT7" s="218"/>
      <c r="ADU7" s="218"/>
      <c r="ADV7" s="218"/>
      <c r="ADW7" s="218"/>
      <c r="ADX7" s="218"/>
      <c r="ADY7" s="218"/>
      <c r="ADZ7" s="218"/>
      <c r="AEA7" s="218"/>
      <c r="AEB7" s="218"/>
      <c r="AEC7" s="218"/>
      <c r="AED7" s="218"/>
      <c r="AEE7" s="218"/>
      <c r="AEF7" s="218"/>
      <c r="AEG7" s="218"/>
      <c r="AEH7" s="218"/>
      <c r="AEI7" s="218"/>
      <c r="AEJ7" s="218"/>
      <c r="AEK7" s="218"/>
      <c r="AEL7" s="218"/>
      <c r="AEM7" s="218"/>
      <c r="AEN7" s="218"/>
      <c r="AEO7" s="218"/>
      <c r="AEP7" s="218"/>
      <c r="AEQ7" s="218"/>
      <c r="AER7" s="218"/>
      <c r="AES7" s="218"/>
      <c r="AET7" s="218"/>
      <c r="AEU7" s="218"/>
      <c r="AEV7" s="218"/>
      <c r="AEW7" s="218"/>
      <c r="AEX7" s="218"/>
      <c r="AEY7" s="218"/>
      <c r="AEZ7" s="218"/>
      <c r="AFA7" s="218"/>
      <c r="AFB7" s="218"/>
      <c r="AFC7" s="218"/>
      <c r="AFD7" s="218"/>
      <c r="AFE7" s="218"/>
      <c r="AFF7" s="218"/>
      <c r="AFG7" s="218"/>
      <c r="AFH7" s="218"/>
      <c r="AFI7" s="218"/>
      <c r="AFJ7" s="218"/>
      <c r="AFK7" s="218"/>
      <c r="AFL7" s="218"/>
      <c r="AFM7" s="218"/>
      <c r="AFN7" s="218"/>
      <c r="AFO7" s="218"/>
      <c r="AFP7" s="218"/>
      <c r="AFQ7" s="218"/>
      <c r="AFR7" s="218"/>
      <c r="AFS7" s="218"/>
      <c r="AFT7" s="218"/>
      <c r="AFU7" s="218"/>
      <c r="AFV7" s="218"/>
      <c r="AFW7" s="218"/>
      <c r="AFX7" s="218"/>
      <c r="AFY7" s="218"/>
      <c r="AFZ7" s="218"/>
      <c r="AGA7" s="218"/>
      <c r="AGB7" s="218"/>
      <c r="AGC7" s="218"/>
      <c r="AGD7" s="218"/>
      <c r="AGE7" s="218"/>
      <c r="AGF7" s="218"/>
      <c r="AGG7" s="218"/>
      <c r="AGH7" s="218"/>
      <c r="AGI7" s="218"/>
      <c r="AGJ7" s="218"/>
      <c r="AGK7" s="218"/>
      <c r="AGL7" s="218"/>
      <c r="AGM7" s="218"/>
      <c r="AGN7" s="218"/>
      <c r="AGO7" s="218"/>
      <c r="AGP7" s="218"/>
      <c r="AGQ7" s="218"/>
      <c r="AGR7" s="218"/>
      <c r="AGS7" s="218"/>
      <c r="AGT7" s="218"/>
      <c r="AGU7" s="218"/>
      <c r="AGV7" s="218"/>
      <c r="AGW7" s="218"/>
      <c r="AGX7" s="218"/>
      <c r="AGY7" s="218"/>
      <c r="AGZ7" s="218"/>
      <c r="AHA7" s="218"/>
      <c r="AHB7" s="218"/>
      <c r="AHC7" s="218"/>
      <c r="AHD7" s="218"/>
      <c r="AHE7" s="218"/>
      <c r="AHF7" s="218"/>
      <c r="AHG7" s="218"/>
      <c r="AHH7" s="218"/>
      <c r="AHI7" s="218"/>
      <c r="AHJ7" s="218"/>
      <c r="AHK7" s="218"/>
      <c r="AHL7" s="218"/>
      <c r="AHM7" s="218"/>
      <c r="AHN7" s="218"/>
      <c r="AHO7" s="218"/>
      <c r="AHP7" s="218"/>
      <c r="AHQ7" s="218"/>
      <c r="AHR7" s="218"/>
      <c r="AHS7" s="218"/>
      <c r="AHT7" s="218"/>
      <c r="AHU7" s="218"/>
      <c r="AHV7" s="218"/>
      <c r="AHW7" s="218"/>
      <c r="AHX7" s="218"/>
      <c r="AHY7" s="218"/>
      <c r="AHZ7" s="218"/>
      <c r="AIA7" s="218"/>
      <c r="AIB7" s="218"/>
      <c r="AIC7" s="218"/>
      <c r="AID7" s="218"/>
      <c r="AIE7" s="218"/>
      <c r="AIF7" s="218"/>
      <c r="AIG7" s="218"/>
      <c r="AIH7" s="218"/>
      <c r="AII7" s="218"/>
      <c r="AIJ7" s="218"/>
      <c r="AIK7" s="218"/>
      <c r="AIL7" s="218"/>
      <c r="AIM7" s="218"/>
      <c r="AIN7" s="218"/>
      <c r="AIO7" s="218"/>
      <c r="AIP7" s="218"/>
      <c r="AIQ7" s="218"/>
      <c r="AIR7" s="218"/>
      <c r="AIS7" s="218"/>
      <c r="AIT7" s="218"/>
      <c r="AIU7" s="218"/>
      <c r="AIV7" s="218"/>
      <c r="AIW7" s="218"/>
      <c r="AIX7" s="218"/>
      <c r="AIY7" s="218"/>
      <c r="AIZ7" s="218"/>
      <c r="AJA7" s="218"/>
      <c r="AJB7" s="218"/>
      <c r="AJC7" s="218"/>
      <c r="AJD7" s="218"/>
      <c r="AJE7" s="218"/>
      <c r="AJF7" s="218"/>
      <c r="AJG7" s="218"/>
      <c r="AJH7" s="218"/>
      <c r="AJI7" s="218"/>
      <c r="AJJ7" s="218"/>
      <c r="AJK7" s="218"/>
      <c r="AJL7" s="218"/>
      <c r="AJM7" s="218"/>
      <c r="AJN7" s="218"/>
      <c r="AJO7" s="218"/>
      <c r="AJP7" s="218"/>
      <c r="AJQ7" s="218"/>
      <c r="AJR7" s="218"/>
      <c r="AJS7" s="218"/>
      <c r="AJT7" s="218"/>
      <c r="AJU7" s="218"/>
      <c r="AJV7" s="218"/>
      <c r="AJW7" s="218"/>
      <c r="AJX7" s="218"/>
      <c r="AJY7" s="218"/>
      <c r="AJZ7" s="218"/>
      <c r="AKA7" s="218"/>
      <c r="AKB7" s="218"/>
      <c r="AKC7" s="218"/>
      <c r="AKD7" s="218"/>
      <c r="AKE7" s="218"/>
      <c r="AKF7" s="218"/>
      <c r="AKG7" s="218"/>
      <c r="AKH7" s="218"/>
      <c r="AKI7" s="218"/>
      <c r="AKJ7" s="218"/>
      <c r="AKK7" s="218"/>
      <c r="AKL7" s="218"/>
      <c r="AKM7" s="218"/>
      <c r="AKN7" s="218"/>
      <c r="AKO7" s="218"/>
      <c r="AKP7" s="218"/>
      <c r="AKQ7" s="218"/>
      <c r="AKR7" s="218"/>
      <c r="AKS7" s="218"/>
      <c r="AKT7" s="218"/>
      <c r="AKU7" s="218"/>
      <c r="AKV7" s="218"/>
      <c r="AKW7" s="218"/>
      <c r="AKX7" s="218"/>
      <c r="AKY7" s="218"/>
      <c r="AKZ7" s="218"/>
      <c r="ALA7" s="218"/>
      <c r="ALB7" s="218"/>
      <c r="ALC7" s="218"/>
      <c r="ALD7" s="218"/>
      <c r="ALE7" s="218"/>
      <c r="ALF7" s="218"/>
      <c r="ALG7" s="218"/>
      <c r="ALH7" s="218"/>
      <c r="ALI7" s="218"/>
      <c r="ALJ7" s="218"/>
      <c r="ALK7" s="218"/>
      <c r="ALL7" s="218"/>
      <c r="ALM7" s="218"/>
      <c r="ALN7" s="218"/>
      <c r="ALO7" s="218"/>
      <c r="ALP7" s="218"/>
    </row>
    <row r="8" spans="1:1004" ht="15" customHeight="1">
      <c r="A8" s="2463" t="s">
        <v>331</v>
      </c>
      <c r="B8" s="2463"/>
      <c r="C8" s="2463"/>
      <c r="D8" s="2463"/>
      <c r="E8" s="2463"/>
      <c r="F8" s="2463"/>
      <c r="G8" s="2463"/>
      <c r="H8" s="2463"/>
      <c r="I8" s="2463"/>
      <c r="J8" s="2463"/>
      <c r="K8" s="2463"/>
      <c r="L8" s="2463"/>
      <c r="M8" s="2463"/>
      <c r="N8" s="2463"/>
      <c r="O8" s="2463"/>
      <c r="P8" s="229"/>
      <c r="Q8" s="229"/>
    </row>
    <row r="9" spans="1:1004" ht="9.9499999999999993" customHeight="1">
      <c r="A9" s="410"/>
      <c r="B9" s="410"/>
      <c r="C9" s="410"/>
      <c r="D9" s="410"/>
      <c r="E9" s="410"/>
      <c r="F9" s="410"/>
      <c r="G9" s="410"/>
      <c r="H9" s="410"/>
      <c r="I9" s="410"/>
      <c r="J9" s="410"/>
      <c r="K9" s="410"/>
      <c r="L9" s="410"/>
      <c r="M9" s="410"/>
      <c r="N9" s="230"/>
      <c r="O9" s="230"/>
      <c r="P9" s="230"/>
      <c r="Q9" s="230"/>
    </row>
    <row r="10" spans="1:1004" ht="20.100000000000001" customHeight="1">
      <c r="A10" s="1898" t="s">
        <v>1175</v>
      </c>
      <c r="B10" s="1898"/>
      <c r="C10" s="1898"/>
      <c r="D10" s="1898"/>
      <c r="E10" s="1898"/>
      <c r="F10" s="1898"/>
      <c r="G10" s="1898"/>
      <c r="H10" s="1898"/>
      <c r="I10" s="1898"/>
      <c r="J10" s="1898"/>
      <c r="K10" s="1898"/>
      <c r="L10" s="1898"/>
      <c r="M10" s="1898"/>
      <c r="N10" s="1898"/>
      <c r="O10" s="231"/>
      <c r="P10" s="232"/>
      <c r="Q10" s="232"/>
    </row>
    <row r="11" spans="1:1004" ht="5.0999999999999996" customHeight="1">
      <c r="A11" s="619"/>
      <c r="C11" s="620"/>
      <c r="D11" s="620"/>
      <c r="E11" s="620"/>
      <c r="F11" s="620"/>
      <c r="G11" s="620"/>
      <c r="H11" s="620"/>
      <c r="I11" s="620"/>
      <c r="J11" s="620"/>
      <c r="K11" s="620"/>
      <c r="L11" s="551"/>
      <c r="M11" s="292"/>
      <c r="N11" s="229"/>
      <c r="O11" s="233"/>
      <c r="P11" s="229"/>
      <c r="Q11" s="229"/>
      <c r="U11" s="292"/>
    </row>
    <row r="12" spans="1:1004" ht="33" customHeight="1">
      <c r="A12" s="619"/>
      <c r="B12" s="2109" t="s">
        <v>730</v>
      </c>
      <c r="C12" s="2109"/>
      <c r="D12" s="2109"/>
      <c r="E12" s="2109"/>
      <c r="F12" s="2109"/>
      <c r="G12" s="2109"/>
      <c r="H12" s="2109"/>
      <c r="I12" s="2109"/>
      <c r="J12" s="2109"/>
      <c r="K12" s="2109"/>
      <c r="L12" s="2109"/>
      <c r="M12" s="2109"/>
      <c r="N12" s="2109"/>
      <c r="O12" s="233"/>
      <c r="P12" s="229"/>
      <c r="Q12" s="229"/>
    </row>
    <row r="13" spans="1:1004" ht="16.5" customHeight="1">
      <c r="A13" s="456"/>
      <c r="B13" s="726" t="s">
        <v>945</v>
      </c>
      <c r="C13" s="727"/>
      <c r="D13" s="727"/>
      <c r="E13" s="727"/>
      <c r="F13" s="727"/>
      <c r="G13" s="727"/>
      <c r="H13" s="727"/>
      <c r="I13" s="727"/>
      <c r="J13" s="727"/>
      <c r="K13" s="727"/>
      <c r="L13" s="727"/>
      <c r="M13" s="1426"/>
      <c r="N13" s="259"/>
      <c r="O13" s="233"/>
      <c r="P13" s="229"/>
      <c r="Q13" s="229"/>
    </row>
    <row r="14" spans="1:1004" ht="9.9499999999999993" customHeight="1">
      <c r="A14" s="456"/>
      <c r="C14" s="764"/>
      <c r="D14" s="1436"/>
      <c r="E14" s="1436"/>
      <c r="F14" s="1436"/>
      <c r="G14" s="1436"/>
      <c r="H14" s="1436"/>
      <c r="I14" s="1436"/>
      <c r="J14" s="1436"/>
      <c r="K14" s="1436"/>
      <c r="L14" s="1436"/>
      <c r="M14" s="1436"/>
      <c r="N14" s="229"/>
      <c r="O14" s="233"/>
      <c r="P14" s="229"/>
      <c r="Q14" s="229"/>
    </row>
    <row r="15" spans="1:1004">
      <c r="A15" s="456"/>
      <c r="B15" s="1423" t="s">
        <v>12</v>
      </c>
      <c r="C15" s="2529" t="s">
        <v>13</v>
      </c>
      <c r="D15" s="2529"/>
      <c r="E15" s="2529"/>
      <c r="F15" s="2529"/>
      <c r="G15" s="2529"/>
      <c r="H15" s="2529"/>
      <c r="I15" s="2529"/>
      <c r="J15" s="2529"/>
      <c r="K15" s="2529"/>
      <c r="L15" s="2529"/>
      <c r="M15" s="1436"/>
      <c r="O15" s="981"/>
    </row>
    <row r="16" spans="1:1004" ht="103.5" customHeight="1">
      <c r="A16" s="456"/>
      <c r="B16" s="1878" t="s">
        <v>474</v>
      </c>
      <c r="C16" s="2530" t="s">
        <v>951</v>
      </c>
      <c r="D16" s="2531"/>
      <c r="E16" s="2531"/>
      <c r="F16" s="2531"/>
      <c r="G16" s="2531"/>
      <c r="H16" s="2531"/>
      <c r="I16" s="2531"/>
      <c r="J16" s="2531"/>
      <c r="K16" s="2531"/>
      <c r="L16" s="2532"/>
      <c r="M16" s="1436"/>
      <c r="O16" s="981"/>
    </row>
    <row r="17" spans="1:26" ht="98.25" customHeight="1">
      <c r="A17" s="456"/>
      <c r="B17" s="1880"/>
      <c r="C17" s="2245" t="s">
        <v>1168</v>
      </c>
      <c r="D17" s="2246"/>
      <c r="E17" s="2246"/>
      <c r="F17" s="2246"/>
      <c r="G17" s="2246"/>
      <c r="H17" s="2246"/>
      <c r="I17" s="2246"/>
      <c r="J17" s="2246"/>
      <c r="K17" s="2246"/>
      <c r="L17" s="2247"/>
      <c r="M17" s="1436"/>
      <c r="O17" s="981"/>
    </row>
    <row r="18" spans="1:26" ht="54.75" customHeight="1">
      <c r="A18" s="456"/>
      <c r="B18" s="1430" t="s">
        <v>11</v>
      </c>
      <c r="C18" s="2246" t="s">
        <v>475</v>
      </c>
      <c r="D18" s="2246"/>
      <c r="E18" s="2246"/>
      <c r="F18" s="2246"/>
      <c r="G18" s="2246"/>
      <c r="H18" s="2246"/>
      <c r="I18" s="2246"/>
      <c r="J18" s="2246"/>
      <c r="K18" s="2246"/>
      <c r="L18" s="2247"/>
      <c r="M18" s="292"/>
      <c r="N18" s="292"/>
      <c r="O18" s="456"/>
      <c r="P18" s="289"/>
    </row>
    <row r="19" spans="1:26" ht="23.25" customHeight="1">
      <c r="A19" s="684"/>
      <c r="C19" s="982"/>
      <c r="D19" s="982"/>
      <c r="E19" s="982"/>
      <c r="F19" s="982"/>
      <c r="G19" s="982"/>
      <c r="H19" s="982"/>
      <c r="I19" s="983"/>
      <c r="J19" s="984" t="s">
        <v>716</v>
      </c>
      <c r="K19" s="985"/>
      <c r="L19" s="985"/>
      <c r="M19" s="985"/>
      <c r="N19" s="292"/>
      <c r="O19" s="456"/>
      <c r="P19" s="289"/>
    </row>
    <row r="20" spans="1:26" ht="77.25" customHeight="1">
      <c r="A20" s="684"/>
      <c r="B20" s="2517" t="s">
        <v>984</v>
      </c>
      <c r="C20" s="2517"/>
      <c r="D20" s="2517"/>
      <c r="E20" s="2517"/>
      <c r="F20" s="2517"/>
      <c r="G20" s="2517"/>
      <c r="H20" s="2517"/>
      <c r="I20" s="983"/>
      <c r="J20" s="504" t="s">
        <v>85</v>
      </c>
      <c r="K20" s="504" t="s">
        <v>86</v>
      </c>
      <c r="L20" s="504" t="s">
        <v>124</v>
      </c>
      <c r="M20" s="1436"/>
      <c r="N20" s="292"/>
      <c r="O20" s="456"/>
      <c r="P20" s="289"/>
    </row>
    <row r="21" spans="1:26">
      <c r="A21" s="684"/>
      <c r="B21" s="2494" t="s">
        <v>1214</v>
      </c>
      <c r="C21" s="2494"/>
      <c r="D21" s="2494"/>
      <c r="E21" s="2494"/>
      <c r="F21" s="2494"/>
      <c r="G21" s="2494"/>
      <c r="H21" s="2494"/>
      <c r="I21" s="983"/>
      <c r="J21" s="506">
        <f>J104</f>
        <v>1</v>
      </c>
      <c r="K21" s="506">
        <f>K104</f>
        <v>1</v>
      </c>
      <c r="L21" s="506">
        <f>L104</f>
        <v>1</v>
      </c>
      <c r="M21" s="1436"/>
      <c r="N21" s="292"/>
      <c r="O21" s="456"/>
      <c r="P21" s="289"/>
    </row>
    <row r="22" spans="1:26">
      <c r="A22" s="684"/>
      <c r="B22" s="983"/>
      <c r="C22" s="983"/>
      <c r="D22" s="983"/>
      <c r="E22" s="983"/>
      <c r="F22" s="983"/>
      <c r="G22" s="983"/>
      <c r="H22" s="983"/>
      <c r="I22" s="983"/>
      <c r="J22" s="983"/>
      <c r="K22" s="983"/>
      <c r="L22" s="983"/>
      <c r="M22" s="983"/>
      <c r="N22" s="292"/>
      <c r="O22" s="456"/>
      <c r="P22" s="289"/>
    </row>
    <row r="23" spans="1:26" ht="18.75" customHeight="1">
      <c r="A23" s="456"/>
      <c r="B23" s="2334" t="s">
        <v>898</v>
      </c>
      <c r="C23" s="2363"/>
      <c r="D23" s="2363"/>
      <c r="E23" s="2363"/>
      <c r="F23" s="2363"/>
      <c r="G23" s="2363"/>
      <c r="H23" s="2363"/>
      <c r="I23" s="2363"/>
      <c r="J23" s="2363"/>
      <c r="K23" s="732" t="s">
        <v>259</v>
      </c>
      <c r="L23" s="504" t="s">
        <v>123</v>
      </c>
      <c r="M23" s="328"/>
      <c r="N23" s="741"/>
      <c r="O23" s="456"/>
      <c r="P23" s="289"/>
      <c r="X23" s="556"/>
      <c r="Y23" s="769"/>
      <c r="Z23" s="769"/>
    </row>
    <row r="24" spans="1:26" ht="19.5" customHeight="1">
      <c r="A24" s="456"/>
      <c r="B24" s="2351" t="s">
        <v>840</v>
      </c>
      <c r="C24" s="1958" t="s">
        <v>476</v>
      </c>
      <c r="D24" s="2521"/>
      <c r="E24" s="2521"/>
      <c r="F24" s="2521"/>
      <c r="G24" s="2521"/>
      <c r="H24" s="2521"/>
      <c r="I24" s="2521"/>
      <c r="J24" s="2522"/>
      <c r="K24" s="2356"/>
      <c r="L24" s="2367"/>
      <c r="M24" s="292"/>
      <c r="N24" s="741"/>
      <c r="O24" s="456"/>
      <c r="P24" s="289"/>
      <c r="U24" s="235" t="b">
        <v>0</v>
      </c>
      <c r="V24" s="496">
        <f>IF(U24=FALSE,1,0)</f>
        <v>1</v>
      </c>
      <c r="X24" s="556"/>
      <c r="Y24" s="769"/>
      <c r="Z24" s="769"/>
    </row>
    <row r="25" spans="1:26" ht="17.25" customHeight="1">
      <c r="A25" s="456"/>
      <c r="B25" s="2352"/>
      <c r="C25" s="2526" t="s">
        <v>477</v>
      </c>
      <c r="D25" s="2527"/>
      <c r="E25" s="2527"/>
      <c r="F25" s="2527"/>
      <c r="G25" s="2527"/>
      <c r="H25" s="2527"/>
      <c r="I25" s="2527"/>
      <c r="J25" s="2528"/>
      <c r="K25" s="2357"/>
      <c r="L25" s="2368"/>
      <c r="M25" s="292"/>
      <c r="N25" s="741"/>
      <c r="O25" s="456"/>
      <c r="P25" s="289"/>
      <c r="U25" s="235"/>
      <c r="V25" s="496">
        <f>IF(U25="",V24,IF(U25=FALSE,1,0))</f>
        <v>1</v>
      </c>
      <c r="X25" s="556"/>
      <c r="Y25" s="769"/>
      <c r="Z25" s="769"/>
    </row>
    <row r="26" spans="1:26" ht="17.25" customHeight="1">
      <c r="A26" s="456"/>
      <c r="B26" s="2351" t="s">
        <v>841</v>
      </c>
      <c r="C26" s="1958" t="s">
        <v>478</v>
      </c>
      <c r="D26" s="1939"/>
      <c r="E26" s="1939"/>
      <c r="F26" s="1939"/>
      <c r="G26" s="1939"/>
      <c r="H26" s="1939"/>
      <c r="I26" s="1939"/>
      <c r="J26" s="1940"/>
      <c r="K26" s="2356"/>
      <c r="L26" s="2367"/>
      <c r="M26" s="292"/>
      <c r="N26" s="741"/>
      <c r="O26" s="456"/>
      <c r="P26" s="289"/>
      <c r="U26" s="235" t="b">
        <v>0</v>
      </c>
      <c r="V26" s="496">
        <f>IF(U26="",V25,IF(U26=FALSE,1,0))</f>
        <v>1</v>
      </c>
      <c r="X26" s="556"/>
      <c r="Y26" s="769"/>
      <c r="Z26" s="769"/>
    </row>
    <row r="27" spans="1:26" ht="19.5" customHeight="1">
      <c r="A27" s="456"/>
      <c r="B27" s="2352"/>
      <c r="C27" s="2526" t="s">
        <v>477</v>
      </c>
      <c r="D27" s="2527"/>
      <c r="E27" s="2527"/>
      <c r="F27" s="2527"/>
      <c r="G27" s="2527"/>
      <c r="H27" s="2527"/>
      <c r="I27" s="2527"/>
      <c r="J27" s="2528"/>
      <c r="K27" s="2357"/>
      <c r="L27" s="2368"/>
      <c r="M27" s="292"/>
      <c r="N27" s="741"/>
      <c r="O27" s="456"/>
      <c r="P27" s="289"/>
      <c r="U27" s="235"/>
      <c r="V27" s="496">
        <f>IF(U27="",V26,IF(U27=FALSE,1,0))</f>
        <v>1</v>
      </c>
      <c r="X27" s="556"/>
      <c r="Y27" s="769"/>
      <c r="Z27" s="769"/>
    </row>
    <row r="28" spans="1:26" ht="18.75" customHeight="1">
      <c r="A28" s="456"/>
      <c r="B28" s="2351" t="s">
        <v>842</v>
      </c>
      <c r="C28" s="1958" t="s">
        <v>479</v>
      </c>
      <c r="D28" s="2521"/>
      <c r="E28" s="2521"/>
      <c r="F28" s="2521"/>
      <c r="G28" s="2521"/>
      <c r="H28" s="2521"/>
      <c r="I28" s="2521"/>
      <c r="J28" s="2522"/>
      <c r="K28" s="2356"/>
      <c r="L28" s="2358"/>
      <c r="M28" s="292"/>
      <c r="N28" s="694"/>
      <c r="O28" s="456"/>
      <c r="P28" s="289"/>
      <c r="U28" s="235" t="b">
        <v>0</v>
      </c>
      <c r="V28" s="496">
        <f>IF(U28="",V27,IF(U28=FALSE,1,0))</f>
        <v>1</v>
      </c>
      <c r="X28" s="695"/>
      <c r="Y28" s="769"/>
      <c r="Z28" s="769"/>
    </row>
    <row r="29" spans="1:26" ht="20.25" customHeight="1">
      <c r="A29" s="456"/>
      <c r="B29" s="2352"/>
      <c r="C29" s="2523" t="s">
        <v>477</v>
      </c>
      <c r="D29" s="2524"/>
      <c r="E29" s="2524"/>
      <c r="F29" s="2524"/>
      <c r="G29" s="2524"/>
      <c r="H29" s="2524"/>
      <c r="I29" s="2524"/>
      <c r="J29" s="2525"/>
      <c r="K29" s="2357"/>
      <c r="L29" s="2359"/>
      <c r="M29" s="292"/>
      <c r="N29" s="741"/>
      <c r="O29" s="456"/>
      <c r="P29" s="289"/>
      <c r="U29" s="235"/>
      <c r="V29" s="496">
        <f>IF(U29="",V28,IF(U29=FALSE,1,0))</f>
        <v>1</v>
      </c>
      <c r="X29" s="556"/>
      <c r="Y29" s="769"/>
      <c r="Z29" s="769"/>
    </row>
    <row r="30" spans="1:26">
      <c r="A30" s="684"/>
      <c r="B30" s="1436"/>
      <c r="C30" s="1436"/>
      <c r="D30" s="1436"/>
      <c r="E30" s="1436"/>
      <c r="F30" s="1436"/>
      <c r="G30" s="1436"/>
      <c r="H30" s="1436"/>
      <c r="I30" s="1436"/>
      <c r="J30" s="1436"/>
      <c r="K30" s="1436"/>
      <c r="L30" s="1436"/>
      <c r="M30" s="1436"/>
      <c r="N30" s="1417"/>
      <c r="O30" s="981"/>
    </row>
    <row r="31" spans="1:26">
      <c r="A31" s="684"/>
      <c r="B31" s="704" t="s">
        <v>640</v>
      </c>
      <c r="C31" s="1436"/>
      <c r="D31" s="1436"/>
      <c r="E31" s="1436"/>
      <c r="F31" s="1436"/>
      <c r="G31" s="1436"/>
      <c r="H31" s="1436"/>
      <c r="I31" s="1436"/>
      <c r="J31" s="1436"/>
      <c r="K31" s="1436"/>
      <c r="L31" s="1436"/>
      <c r="M31" s="1436"/>
      <c r="N31" s="1417"/>
      <c r="O31" s="981"/>
    </row>
    <row r="32" spans="1:26" ht="27" customHeight="1">
      <c r="A32" s="684"/>
      <c r="B32" s="2518"/>
      <c r="C32" s="1475" t="s">
        <v>476</v>
      </c>
      <c r="D32" s="1475" t="s">
        <v>478</v>
      </c>
      <c r="E32" s="1475" t="s">
        <v>482</v>
      </c>
      <c r="F32" s="2133" t="s">
        <v>436</v>
      </c>
      <c r="G32" s="2135"/>
      <c r="H32" s="986"/>
      <c r="I32" s="1436"/>
      <c r="J32" s="1436"/>
      <c r="K32" s="1436"/>
      <c r="L32" s="1436"/>
      <c r="M32" s="1436"/>
      <c r="N32" s="987"/>
      <c r="O32" s="988"/>
      <c r="P32" s="987"/>
    </row>
    <row r="33" spans="1:19" ht="15" customHeight="1">
      <c r="A33" s="684"/>
      <c r="B33" s="2519"/>
      <c r="C33" s="1434" t="s">
        <v>480</v>
      </c>
      <c r="D33" s="1434" t="s">
        <v>480</v>
      </c>
      <c r="E33" s="1434" t="s">
        <v>481</v>
      </c>
      <c r="F33" s="1434" t="s">
        <v>440</v>
      </c>
      <c r="G33" s="1434" t="s">
        <v>441</v>
      </c>
      <c r="I33" s="2516" t="s">
        <v>949</v>
      </c>
      <c r="J33" s="2516"/>
      <c r="K33" s="2516"/>
      <c r="L33" s="2516"/>
      <c r="M33" s="2516"/>
      <c r="N33" s="2516"/>
      <c r="O33" s="988"/>
      <c r="P33" s="987"/>
    </row>
    <row r="34" spans="1:19" ht="15" customHeight="1">
      <c r="A34" s="684"/>
      <c r="B34" s="1479" t="s">
        <v>443</v>
      </c>
      <c r="C34" s="261"/>
      <c r="D34" s="261"/>
      <c r="E34" s="1480"/>
      <c r="F34" s="996"/>
      <c r="G34" s="996"/>
      <c r="H34" s="989"/>
      <c r="I34" s="2516"/>
      <c r="J34" s="2516"/>
      <c r="K34" s="2516"/>
      <c r="L34" s="2516"/>
      <c r="M34" s="2516"/>
      <c r="N34" s="2516"/>
      <c r="O34" s="988"/>
      <c r="P34" s="987"/>
    </row>
    <row r="35" spans="1:19">
      <c r="A35" s="684"/>
      <c r="B35" s="1479" t="s">
        <v>755</v>
      </c>
      <c r="C35" s="1480"/>
      <c r="D35" s="1480"/>
      <c r="E35" s="1480"/>
      <c r="F35" s="996"/>
      <c r="G35" s="996"/>
      <c r="H35" s="989"/>
      <c r="I35" s="2516"/>
      <c r="J35" s="2516"/>
      <c r="K35" s="2516"/>
      <c r="L35" s="2516"/>
      <c r="M35" s="2516"/>
      <c r="N35" s="2516"/>
      <c r="O35" s="988"/>
      <c r="P35" s="987"/>
    </row>
    <row r="36" spans="1:19">
      <c r="A36" s="684"/>
      <c r="B36" s="1479" t="s">
        <v>756</v>
      </c>
      <c r="C36" s="1480"/>
      <c r="D36" s="1480"/>
      <c r="E36" s="1480"/>
      <c r="F36" s="996"/>
      <c r="G36" s="996"/>
      <c r="H36" s="989"/>
      <c r="I36" s="2516"/>
      <c r="J36" s="2516"/>
      <c r="K36" s="2516"/>
      <c r="L36" s="2516"/>
      <c r="M36" s="2516"/>
      <c r="N36" s="2516"/>
      <c r="O36" s="981"/>
    </row>
    <row r="37" spans="1:19">
      <c r="A37" s="684"/>
      <c r="B37" s="1479"/>
      <c r="C37" s="995"/>
      <c r="D37" s="995"/>
      <c r="E37" s="1480"/>
      <c r="F37" s="996"/>
      <c r="G37" s="996"/>
      <c r="H37" s="989"/>
      <c r="I37" s="2516"/>
      <c r="J37" s="2516"/>
      <c r="K37" s="2516"/>
      <c r="L37" s="2516"/>
      <c r="M37" s="2516"/>
      <c r="N37" s="2516"/>
      <c r="O37" s="456"/>
      <c r="P37" s="289"/>
    </row>
    <row r="38" spans="1:19">
      <c r="A38" s="684"/>
      <c r="B38" s="1476"/>
      <c r="C38" s="768"/>
      <c r="D38" s="768"/>
      <c r="E38" s="768"/>
      <c r="F38" s="342"/>
      <c r="G38" s="342"/>
      <c r="H38" s="1477"/>
      <c r="I38" s="1438"/>
      <c r="J38" s="1438"/>
      <c r="K38" s="1438"/>
      <c r="L38" s="1438"/>
      <c r="M38" s="1438"/>
      <c r="N38" s="1438"/>
      <c r="O38" s="456"/>
      <c r="P38" s="289"/>
    </row>
    <row r="39" spans="1:19">
      <c r="A39" s="684"/>
      <c r="B39" s="676" t="s">
        <v>757</v>
      </c>
      <c r="C39" s="768"/>
      <c r="D39" s="768"/>
      <c r="E39" s="342"/>
      <c r="F39" s="342"/>
      <c r="G39" s="342"/>
      <c r="H39" s="1477"/>
      <c r="I39" s="1438"/>
      <c r="J39" s="1438"/>
      <c r="K39" s="1438"/>
      <c r="L39" s="1438"/>
      <c r="M39" s="1438"/>
      <c r="N39" s="1438"/>
      <c r="O39" s="456"/>
      <c r="P39" s="289"/>
    </row>
    <row r="40" spans="1:19">
      <c r="A40" s="684"/>
      <c r="B40" s="676"/>
      <c r="C40" s="768"/>
      <c r="D40" s="768"/>
      <c r="E40" s="342"/>
      <c r="F40" s="342"/>
      <c r="G40" s="342"/>
      <c r="H40" s="1477"/>
      <c r="I40" s="1438"/>
      <c r="J40" s="1438"/>
      <c r="K40" s="1438"/>
      <c r="L40" s="1438"/>
      <c r="M40" s="1438"/>
      <c r="N40" s="1438"/>
      <c r="O40" s="456"/>
      <c r="P40" s="289"/>
    </row>
    <row r="41" spans="1:19">
      <c r="A41" s="684"/>
      <c r="B41" s="1436"/>
      <c r="C41" s="1436"/>
      <c r="D41" s="1436"/>
      <c r="E41" s="1436"/>
      <c r="F41" s="1436"/>
      <c r="G41" s="1436"/>
      <c r="H41" s="1436"/>
      <c r="I41" s="1436"/>
      <c r="J41" s="1436"/>
      <c r="K41" s="1436"/>
      <c r="L41" s="1436"/>
      <c r="M41" s="1436"/>
      <c r="N41" s="308"/>
      <c r="O41" s="738"/>
      <c r="P41" s="308"/>
    </row>
    <row r="42" spans="1:19">
      <c r="A42" s="684"/>
      <c r="B42" s="1436"/>
      <c r="C42" s="1436"/>
      <c r="D42" s="1436"/>
      <c r="E42" s="1436"/>
      <c r="F42" s="1436"/>
      <c r="G42" s="1436"/>
      <c r="H42" s="1436"/>
      <c r="I42" s="1436"/>
      <c r="J42" s="1436"/>
      <c r="K42" s="1436"/>
      <c r="L42" s="1436"/>
      <c r="M42" s="1436"/>
      <c r="N42" s="308"/>
      <c r="O42" s="738"/>
      <c r="P42" s="308"/>
    </row>
    <row r="43" spans="1:19" ht="15" customHeight="1">
      <c r="A43" s="456"/>
      <c r="B43" s="2337" t="s">
        <v>1197</v>
      </c>
      <c r="C43" s="2337"/>
      <c r="D43" s="2337"/>
      <c r="E43" s="2337"/>
      <c r="F43" s="2337"/>
      <c r="G43" s="2337"/>
      <c r="H43" s="2337"/>
      <c r="I43" s="2337"/>
      <c r="J43" s="2337"/>
      <c r="K43" s="2337"/>
      <c r="L43" s="2337"/>
      <c r="M43" s="2337"/>
      <c r="N43" s="411"/>
      <c r="O43" s="456"/>
      <c r="P43" s="289"/>
      <c r="R43" s="481"/>
      <c r="S43" s="481"/>
    </row>
    <row r="44" spans="1:19" ht="15" customHeight="1">
      <c r="A44" s="456"/>
      <c r="B44" s="2337"/>
      <c r="C44" s="2337"/>
      <c r="D44" s="2337"/>
      <c r="E44" s="2337"/>
      <c r="F44" s="2337"/>
      <c r="G44" s="2337"/>
      <c r="H44" s="2337"/>
      <c r="I44" s="2337"/>
      <c r="J44" s="2337"/>
      <c r="K44" s="2337"/>
      <c r="L44" s="2337"/>
      <c r="M44" s="2337"/>
      <c r="N44" s="411"/>
      <c r="O44" s="456"/>
      <c r="P44" s="289"/>
      <c r="R44" s="481"/>
      <c r="S44" s="481"/>
    </row>
    <row r="45" spans="1:19" ht="15" customHeight="1">
      <c r="A45" s="456"/>
      <c r="B45" s="1412" t="s">
        <v>207</v>
      </c>
      <c r="C45" s="2520" t="s">
        <v>885</v>
      </c>
      <c r="D45" s="2520"/>
      <c r="E45" s="2520"/>
      <c r="F45" s="2520"/>
      <c r="G45" s="2520"/>
      <c r="H45" s="2520"/>
      <c r="I45" s="2520"/>
      <c r="J45" s="2520"/>
      <c r="K45" s="2520"/>
      <c r="L45" s="2520"/>
      <c r="M45" s="2520"/>
      <c r="N45" s="411"/>
      <c r="O45" s="456"/>
      <c r="P45" s="289"/>
      <c r="R45" s="481"/>
      <c r="S45" s="481"/>
    </row>
    <row r="46" spans="1:19" ht="15" customHeight="1">
      <c r="A46" s="456"/>
      <c r="B46" s="1429"/>
      <c r="C46" s="2520"/>
      <c r="D46" s="2520"/>
      <c r="E46" s="2520"/>
      <c r="F46" s="2520"/>
      <c r="G46" s="2520"/>
      <c r="H46" s="2520"/>
      <c r="I46" s="2520"/>
      <c r="J46" s="2520"/>
      <c r="K46" s="2520"/>
      <c r="L46" s="2520"/>
      <c r="M46" s="2520"/>
      <c r="N46" s="411"/>
      <c r="O46" s="456"/>
      <c r="P46" s="289"/>
      <c r="R46" s="481"/>
      <c r="S46" s="481"/>
    </row>
    <row r="47" spans="1:19" ht="15" customHeight="1">
      <c r="A47" s="456"/>
      <c r="B47" s="1429"/>
      <c r="C47" s="1478"/>
      <c r="D47" s="1478"/>
      <c r="E47" s="1478"/>
      <c r="F47" s="1478"/>
      <c r="G47" s="1478"/>
      <c r="H47" s="1478"/>
      <c r="I47" s="1478"/>
      <c r="J47" s="1478"/>
      <c r="K47" s="1478"/>
      <c r="L47" s="1478"/>
      <c r="M47" s="1478"/>
      <c r="N47" s="411"/>
      <c r="O47" s="456"/>
      <c r="P47" s="289"/>
      <c r="R47" s="481"/>
      <c r="S47" s="481"/>
    </row>
    <row r="48" spans="1:19" ht="15" customHeight="1">
      <c r="A48" s="456"/>
      <c r="B48" s="1413" t="s">
        <v>208</v>
      </c>
      <c r="C48" s="1906" t="s">
        <v>1125</v>
      </c>
      <c r="D48" s="1906"/>
      <c r="E48" s="1906"/>
      <c r="F48" s="1906"/>
      <c r="G48" s="1906"/>
      <c r="H48" s="1906"/>
      <c r="I48" s="1906"/>
      <c r="J48" s="1906"/>
      <c r="K48" s="1906"/>
      <c r="L48" s="1906"/>
      <c r="M48" s="1906"/>
      <c r="N48" s="411"/>
      <c r="O48" s="456"/>
      <c r="P48" s="289"/>
      <c r="R48" s="481"/>
      <c r="S48" s="481"/>
    </row>
    <row r="49" spans="1:19">
      <c r="A49" s="456"/>
      <c r="B49" s="411"/>
      <c r="C49" s="1906"/>
      <c r="D49" s="1906"/>
      <c r="E49" s="1906"/>
      <c r="F49" s="1906"/>
      <c r="G49" s="1906"/>
      <c r="H49" s="1906"/>
      <c r="I49" s="1906"/>
      <c r="J49" s="1906"/>
      <c r="K49" s="1906"/>
      <c r="L49" s="1906"/>
      <c r="M49" s="1906"/>
      <c r="N49" s="411"/>
      <c r="O49" s="456"/>
      <c r="P49" s="289"/>
      <c r="R49" s="481"/>
      <c r="S49" s="481"/>
    </row>
    <row r="50" spans="1:19" ht="15" customHeight="1">
      <c r="A50" s="456"/>
      <c r="B50" s="411"/>
      <c r="C50" s="1906"/>
      <c r="D50" s="1906"/>
      <c r="E50" s="1906"/>
      <c r="F50" s="1906"/>
      <c r="G50" s="1906"/>
      <c r="H50" s="1906"/>
      <c r="I50" s="1906"/>
      <c r="J50" s="1906"/>
      <c r="K50" s="1906"/>
      <c r="L50" s="1906"/>
      <c r="M50" s="1906"/>
      <c r="N50" s="411"/>
      <c r="O50" s="456"/>
      <c r="P50" s="289"/>
      <c r="R50" s="481"/>
      <c r="S50" s="481"/>
    </row>
    <row r="51" spans="1:19" ht="15" customHeight="1">
      <c r="A51" s="456"/>
      <c r="B51" s="411"/>
      <c r="C51" s="1906"/>
      <c r="D51" s="1906"/>
      <c r="E51" s="1906"/>
      <c r="F51" s="1906"/>
      <c r="G51" s="1906"/>
      <c r="H51" s="1906"/>
      <c r="I51" s="1906"/>
      <c r="J51" s="1906"/>
      <c r="K51" s="1906"/>
      <c r="L51" s="1906"/>
      <c r="M51" s="1906"/>
      <c r="N51" s="411"/>
      <c r="O51" s="456"/>
      <c r="P51" s="289"/>
      <c r="R51" s="481"/>
      <c r="S51" s="481"/>
    </row>
    <row r="52" spans="1:19" ht="16.5" customHeight="1">
      <c r="A52" s="456"/>
      <c r="B52" s="1907" t="s">
        <v>849</v>
      </c>
      <c r="C52" s="1907"/>
      <c r="D52" s="1907"/>
      <c r="E52" s="1907"/>
      <c r="F52" s="1907"/>
      <c r="G52" s="1907"/>
      <c r="H52" s="1907"/>
      <c r="I52" s="1907"/>
      <c r="J52" s="1907"/>
      <c r="K52" s="1907"/>
      <c r="L52" s="1907"/>
      <c r="M52" s="1907"/>
      <c r="N52" s="411"/>
      <c r="O52" s="456"/>
      <c r="P52" s="289"/>
      <c r="R52" s="481"/>
      <c r="S52" s="481"/>
    </row>
    <row r="53" spans="1:19">
      <c r="A53" s="456"/>
      <c r="B53" s="1413" t="s">
        <v>215</v>
      </c>
      <c r="C53" s="1906" t="s">
        <v>1126</v>
      </c>
      <c r="D53" s="1906"/>
      <c r="E53" s="1906"/>
      <c r="F53" s="1906"/>
      <c r="G53" s="1906"/>
      <c r="H53" s="1906"/>
      <c r="I53" s="1906"/>
      <c r="J53" s="1906"/>
      <c r="K53" s="1906"/>
      <c r="L53" s="1906"/>
      <c r="M53" s="1906"/>
      <c r="N53" s="411"/>
      <c r="O53" s="456"/>
      <c r="P53" s="289"/>
      <c r="R53" s="481"/>
      <c r="S53" s="481"/>
    </row>
    <row r="54" spans="1:19">
      <c r="A54" s="456"/>
      <c r="B54" s="411"/>
      <c r="C54" s="1906"/>
      <c r="D54" s="1906"/>
      <c r="E54" s="1906"/>
      <c r="F54" s="1906"/>
      <c r="G54" s="1906"/>
      <c r="H54" s="1906"/>
      <c r="I54" s="1906"/>
      <c r="J54" s="1906"/>
      <c r="K54" s="1906"/>
      <c r="L54" s="1906"/>
      <c r="M54" s="1906"/>
      <c r="N54" s="411"/>
      <c r="O54" s="456"/>
      <c r="P54" s="289"/>
      <c r="R54" s="481"/>
      <c r="S54" s="481"/>
    </row>
    <row r="55" spans="1:19">
      <c r="A55" s="456"/>
      <c r="B55" s="411"/>
      <c r="C55" s="1906"/>
      <c r="D55" s="1906"/>
      <c r="E55" s="1906"/>
      <c r="F55" s="1906"/>
      <c r="G55" s="1906"/>
      <c r="H55" s="1906"/>
      <c r="I55" s="1906"/>
      <c r="J55" s="1906"/>
      <c r="K55" s="1906"/>
      <c r="L55" s="1906"/>
      <c r="M55" s="1906"/>
      <c r="N55" s="411"/>
      <c r="O55" s="456"/>
      <c r="P55" s="289"/>
      <c r="R55" s="481"/>
      <c r="S55" s="481"/>
    </row>
    <row r="56" spans="1:19">
      <c r="A56" s="493"/>
      <c r="B56" s="736"/>
      <c r="C56" s="1906"/>
      <c r="D56" s="1906"/>
      <c r="E56" s="1906"/>
      <c r="F56" s="1906"/>
      <c r="G56" s="1906"/>
      <c r="H56" s="1906"/>
      <c r="I56" s="1906"/>
      <c r="J56" s="1906"/>
      <c r="K56" s="1906"/>
      <c r="L56" s="1906"/>
      <c r="M56" s="1906"/>
      <c r="N56" s="411"/>
      <c r="O56" s="456"/>
      <c r="P56" s="289"/>
      <c r="R56" s="481"/>
      <c r="S56" s="481"/>
    </row>
    <row r="57" spans="1:19" ht="15" customHeight="1">
      <c r="A57" s="493"/>
      <c r="B57" s="2040" t="s">
        <v>1211</v>
      </c>
      <c r="C57" s="2040"/>
      <c r="D57" s="2040"/>
      <c r="E57" s="2040"/>
      <c r="F57" s="2040"/>
      <c r="G57" s="2040"/>
      <c r="H57" s="2040"/>
      <c r="I57" s="2040"/>
      <c r="J57" s="2040"/>
      <c r="K57" s="2040"/>
      <c r="L57" s="2040"/>
      <c r="M57" s="2040"/>
      <c r="N57" s="411"/>
      <c r="O57" s="456"/>
      <c r="P57" s="289"/>
    </row>
    <row r="58" spans="1:19">
      <c r="A58" s="493"/>
      <c r="B58" s="2040"/>
      <c r="C58" s="2040"/>
      <c r="D58" s="2040"/>
      <c r="E58" s="2040"/>
      <c r="F58" s="2040"/>
      <c r="G58" s="2040"/>
      <c r="H58" s="2040"/>
      <c r="I58" s="2040"/>
      <c r="J58" s="2040"/>
      <c r="K58" s="2040"/>
      <c r="L58" s="2040"/>
      <c r="M58" s="2040"/>
      <c r="N58" s="411"/>
      <c r="O58" s="456"/>
      <c r="P58" s="289"/>
    </row>
    <row r="59" spans="1:19">
      <c r="A59" s="493"/>
      <c r="B59" s="971"/>
      <c r="C59" s="971"/>
      <c r="D59" s="971"/>
      <c r="E59" s="971"/>
      <c r="F59" s="971"/>
      <c r="G59" s="971"/>
      <c r="H59" s="971"/>
      <c r="I59" s="971"/>
      <c r="J59" s="971"/>
      <c r="K59" s="971"/>
      <c r="L59" s="411"/>
      <c r="M59" s="411"/>
      <c r="N59" s="411"/>
      <c r="O59" s="456"/>
      <c r="P59" s="289"/>
    </row>
    <row r="60" spans="1:19">
      <c r="A60" s="493"/>
      <c r="B60" s="971"/>
      <c r="C60" s="971"/>
      <c r="D60" s="971"/>
      <c r="E60" s="971"/>
      <c r="F60" s="971"/>
      <c r="G60" s="971"/>
      <c r="H60" s="971"/>
      <c r="I60" s="971"/>
      <c r="J60" s="971"/>
      <c r="K60" s="971"/>
      <c r="L60" s="411"/>
      <c r="M60" s="411"/>
      <c r="N60" s="411"/>
      <c r="O60" s="456"/>
      <c r="P60" s="289"/>
    </row>
    <row r="61" spans="1:19">
      <c r="A61" s="493"/>
      <c r="B61" s="1127" t="s">
        <v>605</v>
      </c>
      <c r="C61" s="971"/>
      <c r="D61" s="971"/>
      <c r="E61" s="971"/>
      <c r="F61" s="971"/>
      <c r="G61" s="971"/>
      <c r="H61" s="971"/>
      <c r="I61" s="971"/>
      <c r="J61" s="971"/>
      <c r="K61" s="971"/>
      <c r="L61" s="411"/>
      <c r="M61" s="411"/>
      <c r="N61" s="411"/>
      <c r="O61" s="456"/>
      <c r="P61" s="289"/>
    </row>
    <row r="62" spans="1:19">
      <c r="A62" s="493"/>
      <c r="B62" s="1422"/>
      <c r="C62" s="1422"/>
      <c r="D62" s="1422"/>
      <c r="E62" s="1422"/>
      <c r="F62" s="1422"/>
      <c r="G62" s="1422"/>
      <c r="H62" s="1422"/>
      <c r="I62" s="1422"/>
      <c r="J62" s="1422"/>
      <c r="K62" s="1422"/>
      <c r="L62" s="411"/>
      <c r="M62" s="411"/>
      <c r="N62" s="411"/>
      <c r="O62" s="456"/>
      <c r="P62" s="289"/>
    </row>
    <row r="63" spans="1:19">
      <c r="A63" s="493"/>
      <c r="B63" s="972"/>
      <c r="C63" s="972"/>
      <c r="D63" s="1422"/>
      <c r="E63" s="1422"/>
      <c r="F63" s="1422"/>
      <c r="G63" s="1422"/>
      <c r="H63" s="1422"/>
      <c r="I63" s="1422"/>
      <c r="J63" s="1422"/>
      <c r="K63" s="1422"/>
      <c r="L63" s="411"/>
      <c r="M63" s="411"/>
      <c r="N63" s="411"/>
      <c r="O63" s="456"/>
      <c r="P63" s="289"/>
    </row>
    <row r="64" spans="1:19" ht="15" customHeight="1">
      <c r="A64" s="493"/>
      <c r="B64" s="1467" t="s">
        <v>607</v>
      </c>
      <c r="C64" s="2478" t="s">
        <v>608</v>
      </c>
      <c r="D64" s="2478"/>
      <c r="E64" s="2478"/>
      <c r="F64" s="2478"/>
      <c r="G64" s="2478"/>
      <c r="H64" s="2478"/>
      <c r="I64" s="2478"/>
      <c r="J64" s="2478"/>
      <c r="K64" s="2478"/>
      <c r="L64" s="411"/>
      <c r="M64" s="411"/>
      <c r="N64" s="411"/>
      <c r="O64" s="456"/>
      <c r="P64" s="289"/>
    </row>
    <row r="65" spans="1:16" ht="15" customHeight="1">
      <c r="A65" s="493"/>
      <c r="B65" s="1467" t="s">
        <v>609</v>
      </c>
      <c r="C65" s="2478" t="s">
        <v>612</v>
      </c>
      <c r="D65" s="2478"/>
      <c r="E65" s="2478"/>
      <c r="F65" s="2478"/>
      <c r="G65" s="2478"/>
      <c r="H65" s="2478"/>
      <c r="I65" s="2478"/>
      <c r="J65" s="2478"/>
      <c r="K65" s="2478"/>
      <c r="L65" s="411"/>
      <c r="M65" s="411"/>
      <c r="N65" s="411"/>
      <c r="O65" s="456"/>
      <c r="P65" s="289"/>
    </row>
    <row r="66" spans="1:16" ht="15" customHeight="1">
      <c r="A66" s="493"/>
      <c r="B66" s="1467" t="s">
        <v>611</v>
      </c>
      <c r="C66" s="2478" t="s">
        <v>613</v>
      </c>
      <c r="D66" s="2478"/>
      <c r="E66" s="2478"/>
      <c r="F66" s="2478"/>
      <c r="G66" s="2478"/>
      <c r="H66" s="2478"/>
      <c r="I66" s="2478"/>
      <c r="J66" s="2478"/>
      <c r="K66" s="2478"/>
      <c r="L66" s="411"/>
      <c r="M66" s="411"/>
      <c r="N66" s="411"/>
      <c r="O66" s="456"/>
      <c r="P66" s="289"/>
    </row>
    <row r="67" spans="1:16">
      <c r="A67" s="493"/>
      <c r="B67" s="1468" t="s">
        <v>610</v>
      </c>
      <c r="C67" s="2478" t="s">
        <v>932</v>
      </c>
      <c r="D67" s="2478"/>
      <c r="E67" s="2478"/>
      <c r="F67" s="2478"/>
      <c r="G67" s="2478"/>
      <c r="H67" s="2478"/>
      <c r="I67" s="2478"/>
      <c r="J67" s="2478"/>
      <c r="K67" s="2478"/>
      <c r="L67" s="411"/>
      <c r="M67" s="411"/>
      <c r="N67" s="411"/>
      <c r="O67" s="456"/>
      <c r="P67" s="289"/>
    </row>
    <row r="68" spans="1:16">
      <c r="A68" s="493"/>
      <c r="B68" s="1468" t="s">
        <v>163</v>
      </c>
      <c r="C68" s="2478" t="s">
        <v>950</v>
      </c>
      <c r="D68" s="2478"/>
      <c r="E68" s="2478"/>
      <c r="F68" s="2478"/>
      <c r="G68" s="2478"/>
      <c r="H68" s="2478"/>
      <c r="I68" s="2478"/>
      <c r="J68" s="2478"/>
      <c r="K68" s="2478"/>
      <c r="L68" s="411"/>
      <c r="M68" s="411"/>
      <c r="N68" s="411"/>
      <c r="O68" s="456"/>
      <c r="P68" s="289"/>
    </row>
    <row r="69" spans="1:16">
      <c r="A69" s="493"/>
      <c r="B69" s="1468" t="s">
        <v>164</v>
      </c>
      <c r="C69" s="2478" t="s">
        <v>944</v>
      </c>
      <c r="D69" s="2478"/>
      <c r="E69" s="2478"/>
      <c r="F69" s="2478"/>
      <c r="G69" s="2478"/>
      <c r="H69" s="2478"/>
      <c r="I69" s="2478"/>
      <c r="J69" s="2478"/>
      <c r="K69" s="2478"/>
      <c r="L69" s="411"/>
      <c r="M69" s="411"/>
      <c r="N69" s="411"/>
      <c r="O69" s="456"/>
      <c r="P69" s="289"/>
    </row>
    <row r="70" spans="1:16">
      <c r="A70" s="493"/>
      <c r="B70" s="1422"/>
      <c r="C70" s="1422"/>
      <c r="D70" s="1422"/>
      <c r="E70" s="1422"/>
      <c r="F70" s="1422"/>
      <c r="G70" s="1422"/>
      <c r="H70" s="1422"/>
      <c r="I70" s="1422"/>
      <c r="J70" s="1422"/>
      <c r="K70" s="1422"/>
      <c r="L70" s="411"/>
      <c r="M70" s="411"/>
      <c r="N70" s="411"/>
      <c r="O70" s="456"/>
      <c r="P70" s="289"/>
    </row>
    <row r="71" spans="1:16" ht="16.5" customHeight="1">
      <c r="A71" s="493"/>
      <c r="B71" s="2487" t="s">
        <v>606</v>
      </c>
      <c r="C71" s="2487"/>
      <c r="D71" s="2487"/>
      <c r="E71" s="2487"/>
      <c r="F71" s="2487"/>
      <c r="G71" s="2487"/>
      <c r="H71" s="2487"/>
      <c r="I71" s="2487"/>
      <c r="J71" s="2487"/>
      <c r="K71" s="2487"/>
      <c r="L71" s="411"/>
      <c r="M71" s="411"/>
      <c r="N71" s="411"/>
      <c r="O71" s="456"/>
      <c r="P71" s="289"/>
    </row>
    <row r="72" spans="1:16">
      <c r="A72" s="493"/>
      <c r="B72" s="1422"/>
      <c r="C72" s="1422"/>
      <c r="D72" s="1422"/>
      <c r="E72" s="1422"/>
      <c r="F72" s="1422"/>
      <c r="G72" s="1422"/>
      <c r="H72" s="1422"/>
      <c r="I72" s="1422"/>
      <c r="J72" s="1422"/>
      <c r="K72" s="1422"/>
      <c r="L72" s="411"/>
      <c r="M72" s="411"/>
      <c r="N72" s="411"/>
      <c r="O72" s="456"/>
      <c r="P72" s="289"/>
    </row>
    <row r="73" spans="1:16">
      <c r="A73" s="493"/>
      <c r="B73" s="975"/>
      <c r="C73" s="411"/>
      <c r="D73" s="411"/>
      <c r="E73" s="411"/>
      <c r="F73" s="411"/>
      <c r="G73" s="411"/>
      <c r="H73" s="411"/>
      <c r="I73" s="411"/>
      <c r="J73" s="411"/>
      <c r="K73" s="411"/>
      <c r="L73" s="411"/>
      <c r="M73" s="411"/>
      <c r="N73" s="411"/>
      <c r="O73" s="456"/>
      <c r="P73" s="289"/>
    </row>
    <row r="74" spans="1:16">
      <c r="A74" s="493"/>
      <c r="B74" s="975"/>
      <c r="C74" s="411"/>
      <c r="D74" s="411"/>
      <c r="E74" s="411"/>
      <c r="F74" s="411"/>
      <c r="G74" s="411"/>
      <c r="H74" s="411"/>
      <c r="I74" s="411"/>
      <c r="J74" s="411"/>
      <c r="K74" s="411"/>
      <c r="L74" s="411"/>
      <c r="M74" s="411"/>
      <c r="N74" s="411"/>
      <c r="O74" s="456"/>
      <c r="P74" s="289"/>
    </row>
    <row r="75" spans="1:16">
      <c r="A75" s="493"/>
      <c r="B75" s="975"/>
      <c r="C75" s="411"/>
      <c r="D75" s="411"/>
      <c r="E75" s="411"/>
      <c r="F75" s="411"/>
      <c r="G75" s="411"/>
      <c r="H75" s="411"/>
      <c r="I75" s="411"/>
      <c r="J75" s="411"/>
      <c r="K75" s="411"/>
      <c r="L75" s="411"/>
      <c r="M75" s="411"/>
      <c r="N75" s="411"/>
      <c r="O75" s="456"/>
      <c r="P75" s="289"/>
    </row>
    <row r="76" spans="1:16">
      <c r="A76" s="493"/>
      <c r="B76" s="975"/>
      <c r="C76" s="411"/>
      <c r="D76" s="411"/>
      <c r="E76" s="411"/>
      <c r="F76" s="411"/>
      <c r="G76" s="411"/>
      <c r="H76" s="411"/>
      <c r="I76" s="411"/>
      <c r="J76" s="411"/>
      <c r="K76" s="411"/>
      <c r="L76" s="411"/>
      <c r="M76" s="411"/>
      <c r="N76" s="411"/>
      <c r="O76" s="456"/>
      <c r="P76" s="289"/>
    </row>
    <row r="77" spans="1:16">
      <c r="A77" s="493"/>
      <c r="B77" s="975"/>
      <c r="C77" s="411"/>
      <c r="D77" s="411"/>
      <c r="E77" s="411"/>
      <c r="F77" s="411"/>
      <c r="G77" s="411"/>
      <c r="H77" s="411"/>
      <c r="I77" s="411"/>
      <c r="J77" s="411"/>
      <c r="K77" s="411"/>
      <c r="L77" s="411"/>
      <c r="M77" s="411"/>
      <c r="N77" s="411"/>
      <c r="O77" s="456"/>
      <c r="P77" s="289"/>
    </row>
    <row r="78" spans="1:16">
      <c r="A78" s="493"/>
      <c r="B78" s="975"/>
      <c r="C78" s="411"/>
      <c r="D78" s="411"/>
      <c r="E78" s="411"/>
      <c r="F78" s="411"/>
      <c r="G78" s="411"/>
      <c r="H78" s="411"/>
      <c r="I78" s="411"/>
      <c r="J78" s="411"/>
      <c r="K78" s="411"/>
      <c r="L78" s="411"/>
      <c r="M78" s="411"/>
      <c r="N78" s="411"/>
      <c r="O78" s="456"/>
      <c r="P78" s="289"/>
    </row>
    <row r="79" spans="1:16">
      <c r="A79" s="493"/>
      <c r="B79" s="975"/>
      <c r="C79" s="411"/>
      <c r="D79" s="411"/>
      <c r="E79" s="411"/>
      <c r="F79" s="411"/>
      <c r="G79" s="411"/>
      <c r="H79" s="411"/>
      <c r="I79" s="411"/>
      <c r="J79" s="411"/>
      <c r="K79" s="411"/>
      <c r="L79" s="411"/>
      <c r="M79" s="411"/>
      <c r="N79" s="411"/>
      <c r="O79" s="456"/>
      <c r="P79" s="289"/>
    </row>
    <row r="80" spans="1:16">
      <c r="A80" s="493"/>
      <c r="B80" s="975"/>
      <c r="C80" s="411"/>
      <c r="D80" s="411"/>
      <c r="E80" s="411"/>
      <c r="F80" s="411"/>
      <c r="G80" s="411"/>
      <c r="H80" s="411"/>
      <c r="I80" s="411"/>
      <c r="J80" s="411"/>
      <c r="K80" s="411"/>
      <c r="L80" s="411"/>
      <c r="M80" s="411"/>
      <c r="N80" s="411"/>
      <c r="O80" s="456"/>
      <c r="P80" s="289"/>
    </row>
    <row r="81" spans="1:26">
      <c r="A81" s="493"/>
      <c r="B81" s="975"/>
      <c r="C81" s="411"/>
      <c r="D81" s="411"/>
      <c r="E81" s="411"/>
      <c r="F81" s="411"/>
      <c r="G81" s="411"/>
      <c r="H81" s="411"/>
      <c r="I81" s="411"/>
      <c r="J81" s="411"/>
      <c r="K81" s="411"/>
      <c r="L81" s="411"/>
      <c r="M81" s="411"/>
      <c r="N81" s="411"/>
      <c r="O81" s="456"/>
      <c r="P81" s="289"/>
    </row>
    <row r="82" spans="1:26">
      <c r="A82" s="493"/>
      <c r="B82" s="975"/>
      <c r="C82" s="411"/>
      <c r="D82" s="411"/>
      <c r="E82" s="411"/>
      <c r="F82" s="411"/>
      <c r="G82" s="411"/>
      <c r="H82" s="411"/>
      <c r="I82" s="411"/>
      <c r="J82" s="411"/>
      <c r="K82" s="411"/>
      <c r="L82" s="411"/>
      <c r="M82" s="411"/>
      <c r="N82" s="411"/>
      <c r="O82" s="456"/>
      <c r="P82" s="289"/>
    </row>
    <row r="83" spans="1:26">
      <c r="A83" s="493"/>
      <c r="B83" s="975"/>
      <c r="C83" s="411"/>
      <c r="D83" s="411"/>
      <c r="E83" s="411"/>
      <c r="F83" s="411"/>
      <c r="G83" s="411"/>
      <c r="H83" s="411"/>
      <c r="I83" s="411"/>
      <c r="J83" s="411"/>
      <c r="K83" s="411"/>
      <c r="L83" s="411"/>
      <c r="M83" s="411"/>
      <c r="N83" s="411"/>
      <c r="O83" s="456"/>
      <c r="P83" s="289"/>
    </row>
    <row r="84" spans="1:26">
      <c r="A84" s="493"/>
      <c r="B84" s="975"/>
      <c r="C84" s="411"/>
      <c r="D84" s="411"/>
      <c r="E84" s="411"/>
      <c r="F84" s="411"/>
      <c r="G84" s="411"/>
      <c r="H84" s="411"/>
      <c r="I84" s="411"/>
      <c r="J84" s="411"/>
      <c r="K84" s="411"/>
      <c r="L84" s="411"/>
      <c r="M84" s="411"/>
      <c r="N84" s="411"/>
      <c r="O84" s="456"/>
      <c r="P84" s="289"/>
    </row>
    <row r="85" spans="1:26">
      <c r="A85" s="493"/>
      <c r="B85" s="975"/>
      <c r="C85" s="411"/>
      <c r="D85" s="411"/>
      <c r="E85" s="411"/>
      <c r="F85" s="411"/>
      <c r="G85" s="411"/>
      <c r="H85" s="411"/>
      <c r="I85" s="411"/>
      <c r="J85" s="411"/>
      <c r="K85" s="411"/>
      <c r="L85" s="411"/>
      <c r="M85" s="411"/>
      <c r="N85" s="411"/>
      <c r="O85" s="456"/>
      <c r="P85" s="289"/>
    </row>
    <row r="86" spans="1:26">
      <c r="A86" s="493"/>
      <c r="B86" s="975"/>
      <c r="C86" s="411"/>
      <c r="D86" s="411"/>
      <c r="E86" s="411"/>
      <c r="F86" s="411"/>
      <c r="G86" s="411"/>
      <c r="H86" s="411"/>
      <c r="I86" s="411"/>
      <c r="J86" s="411"/>
      <c r="K86" s="411"/>
      <c r="L86" s="411"/>
      <c r="M86" s="411"/>
      <c r="N86" s="411"/>
      <c r="O86" s="456"/>
      <c r="P86" s="289"/>
    </row>
    <row r="87" spans="1:26">
      <c r="A87" s="493"/>
      <c r="B87" s="515"/>
      <c r="C87" s="593"/>
      <c r="D87" s="593"/>
      <c r="E87" s="593"/>
      <c r="F87" s="593"/>
      <c r="G87" s="593"/>
      <c r="H87" s="593"/>
      <c r="I87" s="593"/>
      <c r="J87" s="593"/>
      <c r="K87" s="593"/>
      <c r="L87" s="593"/>
      <c r="M87" s="593"/>
      <c r="N87" s="289"/>
      <c r="O87" s="456"/>
      <c r="P87" s="289"/>
      <c r="R87" s="481"/>
      <c r="S87" s="481"/>
    </row>
    <row r="88" spans="1:26" ht="5.0999999999999996" customHeight="1">
      <c r="A88" s="462"/>
      <c r="B88" s="463"/>
      <c r="C88" s="456"/>
      <c r="D88" s="738"/>
      <c r="E88" s="456"/>
      <c r="F88" s="456"/>
      <c r="G88" s="456"/>
      <c r="H88" s="456"/>
      <c r="I88" s="456"/>
      <c r="J88" s="456"/>
      <c r="K88" s="456"/>
      <c r="L88" s="456"/>
      <c r="M88" s="456"/>
      <c r="N88" s="981"/>
      <c r="O88" s="981"/>
      <c r="Q88" s="803"/>
      <c r="R88" s="803"/>
      <c r="S88" s="803"/>
      <c r="T88" s="803"/>
      <c r="U88" s="803"/>
      <c r="V88" s="803"/>
      <c r="W88" s="803"/>
    </row>
    <row r="89" spans="1:26">
      <c r="A89" s="541"/>
      <c r="B89" s="541"/>
      <c r="C89" s="292"/>
      <c r="D89" s="308"/>
      <c r="E89" s="292"/>
      <c r="F89" s="292"/>
      <c r="G89" s="292"/>
      <c r="H89" s="292"/>
      <c r="I89" s="292"/>
      <c r="J89" s="292"/>
      <c r="K89" s="292"/>
      <c r="L89" s="142"/>
      <c r="M89" s="158" t="s">
        <v>631</v>
      </c>
      <c r="Q89" s="803"/>
      <c r="R89" s="803"/>
      <c r="S89" s="803"/>
      <c r="T89" s="803"/>
      <c r="U89" s="803"/>
      <c r="V89" s="803"/>
      <c r="W89" s="803"/>
    </row>
    <row r="90" spans="1:26">
      <c r="A90" s="900"/>
      <c r="B90" s="568"/>
      <c r="C90" s="292"/>
      <c r="D90" s="308"/>
      <c r="E90" s="292"/>
      <c r="F90" s="292"/>
      <c r="G90" s="292"/>
      <c r="H90" s="292"/>
      <c r="I90" s="292"/>
      <c r="J90" s="292"/>
      <c r="K90" s="292"/>
      <c r="L90" s="292"/>
      <c r="M90" s="292"/>
      <c r="Q90" s="803"/>
      <c r="R90" s="803"/>
      <c r="S90" s="803"/>
      <c r="T90" s="803"/>
      <c r="U90" s="803"/>
      <c r="V90" s="803"/>
      <c r="W90" s="803"/>
    </row>
    <row r="91" spans="1:26" hidden="1">
      <c r="A91" s="541"/>
      <c r="B91" s="541"/>
      <c r="C91" s="292"/>
      <c r="D91" s="292"/>
      <c r="E91" s="292"/>
      <c r="F91" s="292"/>
      <c r="G91" s="292"/>
      <c r="H91" s="292"/>
      <c r="I91" s="292"/>
      <c r="J91" s="292"/>
      <c r="K91" s="292"/>
      <c r="L91" s="292"/>
      <c r="M91" s="292"/>
      <c r="O91" s="803"/>
      <c r="P91" s="803"/>
      <c r="Q91" s="803"/>
      <c r="R91" s="803"/>
      <c r="S91" s="803"/>
      <c r="T91" s="803"/>
      <c r="U91" s="803"/>
      <c r="V91" s="803"/>
      <c r="W91" s="803"/>
    </row>
    <row r="92" spans="1:26" ht="15" hidden="1" customHeight="1">
      <c r="A92" s="900"/>
      <c r="B92" s="568"/>
      <c r="C92" s="292"/>
      <c r="D92" s="292"/>
      <c r="E92" s="292"/>
      <c r="F92" s="292"/>
      <c r="G92" s="292"/>
      <c r="H92" s="292"/>
      <c r="I92" s="292"/>
      <c r="J92" s="292"/>
      <c r="K92" s="292"/>
      <c r="L92" s="292"/>
      <c r="M92" s="292"/>
      <c r="N92" s="289"/>
      <c r="O92" s="803"/>
      <c r="P92" s="803"/>
      <c r="Q92" s="803"/>
      <c r="R92" s="803"/>
      <c r="S92" s="803"/>
      <c r="T92" s="803"/>
      <c r="U92" s="803"/>
      <c r="V92" s="803"/>
      <c r="W92" s="803"/>
    </row>
    <row r="93" spans="1:26" ht="15" hidden="1" customHeight="1">
      <c r="A93" s="541"/>
      <c r="B93" s="541"/>
      <c r="C93" s="292"/>
      <c r="D93" s="292"/>
      <c r="E93" s="292"/>
      <c r="F93" s="292"/>
      <c r="G93" s="292"/>
      <c r="H93" s="292"/>
      <c r="I93" s="292"/>
      <c r="J93" s="292"/>
      <c r="K93" s="292"/>
      <c r="L93" s="292"/>
      <c r="M93" s="292"/>
      <c r="N93" s="741"/>
      <c r="O93" s="803"/>
      <c r="P93" s="803"/>
      <c r="Q93" s="803"/>
      <c r="R93" s="803"/>
      <c r="S93" s="803"/>
      <c r="T93" s="803"/>
      <c r="U93" s="803"/>
      <c r="V93" s="803"/>
      <c r="W93" s="803"/>
      <c r="X93" s="696"/>
      <c r="Y93" s="334"/>
      <c r="Z93" s="334"/>
    </row>
    <row r="94" spans="1:26" ht="20.100000000000001" customHeight="1">
      <c r="A94" s="1918" t="s">
        <v>158</v>
      </c>
      <c r="B94" s="1918"/>
      <c r="C94" s="1918"/>
      <c r="D94" s="1918"/>
      <c r="E94" s="1918"/>
      <c r="F94" s="1918"/>
      <c r="G94" s="1918"/>
      <c r="H94" s="1918"/>
      <c r="I94" s="1918"/>
      <c r="J94" s="1918"/>
      <c r="K94" s="1918"/>
      <c r="L94" s="1918"/>
      <c r="M94" s="1918"/>
      <c r="N94" s="1918"/>
      <c r="O94" s="990"/>
      <c r="P94" s="803"/>
      <c r="Q94" s="803"/>
      <c r="R94" s="803"/>
      <c r="S94" s="803"/>
      <c r="T94" s="803"/>
      <c r="U94" s="803"/>
      <c r="V94" s="803"/>
      <c r="W94" s="803"/>
      <c r="X94" s="696"/>
      <c r="Y94" s="334"/>
      <c r="Z94" s="334"/>
    </row>
    <row r="95" spans="1:26" ht="5.0999999999999996" customHeight="1">
      <c r="A95" s="648"/>
      <c r="B95" s="649"/>
      <c r="C95" s="649"/>
      <c r="D95" s="649"/>
      <c r="E95" s="649"/>
      <c r="F95" s="649"/>
      <c r="G95" s="649"/>
      <c r="H95" s="649"/>
      <c r="I95" s="649"/>
      <c r="J95" s="649"/>
      <c r="K95" s="649"/>
      <c r="L95" s="649"/>
      <c r="M95" s="649"/>
      <c r="N95" s="741"/>
      <c r="O95" s="990"/>
      <c r="P95" s="803"/>
      <c r="Q95" s="803"/>
      <c r="R95" s="803"/>
      <c r="S95" s="803"/>
      <c r="T95" s="803"/>
      <c r="U95" s="803"/>
      <c r="V95" s="803"/>
      <c r="W95" s="803"/>
      <c r="X95" s="696"/>
      <c r="Y95" s="334"/>
      <c r="Z95" s="334"/>
    </row>
    <row r="96" spans="1:26" ht="15" customHeight="1">
      <c r="A96" s="526"/>
      <c r="B96" s="412" t="s">
        <v>651</v>
      </c>
      <c r="C96" s="439"/>
      <c r="D96" s="439"/>
      <c r="E96" s="439"/>
      <c r="F96" s="439"/>
      <c r="G96" s="411"/>
      <c r="H96" s="411"/>
      <c r="I96" s="411"/>
      <c r="J96" s="411"/>
      <c r="K96" s="411"/>
      <c r="L96" s="411"/>
      <c r="M96" s="411"/>
      <c r="N96" s="740"/>
      <c r="O96" s="990"/>
      <c r="P96" s="803"/>
      <c r="Q96" s="803"/>
      <c r="R96" s="803"/>
      <c r="S96" s="803"/>
      <c r="T96" s="803"/>
      <c r="U96" s="803"/>
      <c r="V96" s="803"/>
      <c r="W96" s="803"/>
      <c r="X96" s="696"/>
      <c r="Y96" s="334"/>
      <c r="Z96" s="334"/>
    </row>
    <row r="97" spans="1:50" ht="5.0999999999999996" customHeight="1">
      <c r="A97" s="465"/>
      <c r="B97" s="596"/>
      <c r="C97" s="596"/>
      <c r="D97" s="596"/>
      <c r="E97" s="596"/>
      <c r="F97" s="596"/>
      <c r="G97" s="596"/>
      <c r="H97" s="596"/>
      <c r="I97" s="596"/>
      <c r="J97" s="596"/>
      <c r="K97" s="596"/>
      <c r="L97" s="596"/>
      <c r="M97" s="596"/>
      <c r="N97" s="741"/>
      <c r="O97" s="990"/>
      <c r="P97" s="803"/>
      <c r="Q97" s="803"/>
      <c r="R97" s="803"/>
      <c r="S97" s="803"/>
      <c r="T97" s="803"/>
      <c r="U97" s="803"/>
      <c r="V97" s="803"/>
      <c r="W97" s="803"/>
      <c r="X97" s="696"/>
      <c r="Y97" s="334"/>
      <c r="Z97" s="334"/>
    </row>
    <row r="98" spans="1:50" ht="14.25" customHeight="1">
      <c r="A98" s="465"/>
      <c r="B98" s="771" t="s">
        <v>159</v>
      </c>
      <c r="C98" s="598"/>
      <c r="D98" s="598"/>
      <c r="E98" s="598"/>
      <c r="F98" s="742"/>
      <c r="G98" s="598"/>
      <c r="H98" s="598"/>
      <c r="I98" s="598"/>
      <c r="J98" s="598"/>
      <c r="K98" s="411"/>
      <c r="L98" s="411"/>
      <c r="M98" s="411"/>
      <c r="N98" s="501"/>
      <c r="O98" s="990"/>
      <c r="P98" s="803"/>
      <c r="Q98" s="803"/>
      <c r="R98" s="803"/>
      <c r="S98" s="803"/>
      <c r="T98" s="803"/>
      <c r="U98" s="803"/>
      <c r="V98" s="803"/>
      <c r="W98" s="803"/>
      <c r="X98" s="334"/>
      <c r="Y98" s="334"/>
      <c r="Z98" s="334"/>
    </row>
    <row r="99" spans="1:50" ht="14.25" customHeight="1">
      <c r="A99" s="465"/>
      <c r="B99" s="2350" t="s">
        <v>449</v>
      </c>
      <c r="C99" s="2350"/>
      <c r="D99" s="2350"/>
      <c r="E99" s="2350"/>
      <c r="F99" s="2350"/>
      <c r="G99" s="2350"/>
      <c r="H99" s="2350"/>
      <c r="I99" s="2350"/>
      <c r="J99" s="2350"/>
      <c r="K99" s="2350"/>
      <c r="L99" s="2350"/>
      <c r="M99" s="2350"/>
      <c r="N99" s="501"/>
      <c r="O99" s="990"/>
      <c r="P99" s="803"/>
      <c r="Q99" s="803"/>
      <c r="R99" s="803"/>
      <c r="S99" s="803"/>
      <c r="T99" s="803"/>
      <c r="U99" s="803"/>
      <c r="V99" s="803"/>
      <c r="W99" s="803"/>
      <c r="X99" s="334"/>
      <c r="Y99" s="334"/>
      <c r="Z99" s="334"/>
    </row>
    <row r="100" spans="1:50" ht="5.0999999999999996" customHeight="1">
      <c r="A100" s="529"/>
      <c r="N100" s="334"/>
      <c r="O100" s="990"/>
      <c r="P100" s="292"/>
      <c r="Q100" s="292"/>
      <c r="R100" s="292"/>
      <c r="S100" s="292"/>
      <c r="T100" s="292"/>
      <c r="U100" s="292"/>
      <c r="V100" s="292"/>
      <c r="W100" s="292"/>
      <c r="X100" s="292"/>
      <c r="Y100" s="292"/>
      <c r="Z100" s="292"/>
      <c r="AA100" s="292"/>
      <c r="AB100" s="328"/>
      <c r="AC100" s="292"/>
      <c r="AD100" s="292"/>
      <c r="AE100" s="292"/>
    </row>
    <row r="101" spans="1:50" ht="26.25" customHeight="1">
      <c r="A101" s="529"/>
      <c r="B101" s="2176" t="s">
        <v>693</v>
      </c>
      <c r="C101" s="2176"/>
      <c r="D101" s="2176"/>
      <c r="E101" s="2176"/>
      <c r="F101" s="2176"/>
      <c r="G101" s="2176"/>
      <c r="H101" s="2176"/>
      <c r="I101" s="2176"/>
      <c r="J101" s="2176"/>
      <c r="K101" s="2176"/>
      <c r="L101" s="2176"/>
      <c r="M101" s="2176"/>
      <c r="N101" s="2176"/>
      <c r="O101" s="990"/>
      <c r="P101" s="292"/>
      <c r="Q101" s="292"/>
      <c r="R101" s="292"/>
      <c r="S101" s="292"/>
      <c r="T101" s="292"/>
      <c r="U101" s="292"/>
      <c r="V101" s="292"/>
      <c r="W101" s="292"/>
      <c r="X101" s="292"/>
      <c r="Y101" s="292"/>
      <c r="Z101" s="292"/>
      <c r="AA101" s="292"/>
      <c r="AB101" s="328"/>
      <c r="AC101" s="292"/>
      <c r="AD101" s="292"/>
      <c r="AE101" s="292"/>
    </row>
    <row r="102" spans="1:50" ht="5.0999999999999996" customHeight="1">
      <c r="A102" s="529"/>
      <c r="N102" s="289"/>
      <c r="O102" s="465"/>
      <c r="P102" s="292"/>
      <c r="Q102" s="292"/>
      <c r="R102" s="292"/>
      <c r="S102" s="292"/>
      <c r="T102" s="292"/>
      <c r="U102" s="292"/>
      <c r="V102" s="292"/>
      <c r="W102" s="292"/>
      <c r="X102" s="292"/>
      <c r="Y102" s="292"/>
      <c r="Z102" s="292"/>
      <c r="AA102" s="292"/>
      <c r="AO102" s="289" t="s">
        <v>119</v>
      </c>
      <c r="AP102" s="289" t="s">
        <v>442</v>
      </c>
      <c r="AQ102" s="289" t="s">
        <v>439</v>
      </c>
      <c r="AR102" s="1415">
        <v>0.1</v>
      </c>
      <c r="AS102" s="1415">
        <v>0.1</v>
      </c>
      <c r="AT102" s="1415">
        <v>0.14000000000000001</v>
      </c>
      <c r="AU102" s="1415">
        <v>0.14000000000000001</v>
      </c>
      <c r="AV102" s="1415">
        <v>0.12</v>
      </c>
      <c r="AW102" s="1415">
        <v>1</v>
      </c>
      <c r="AX102" s="1415">
        <v>1.4</v>
      </c>
    </row>
    <row r="103" spans="1:50" ht="18">
      <c r="A103" s="529"/>
      <c r="B103" s="328"/>
      <c r="C103" s="328"/>
      <c r="D103" s="328"/>
      <c r="E103" s="328"/>
      <c r="F103" s="328"/>
      <c r="G103" s="328"/>
      <c r="H103" s="745"/>
      <c r="I103" s="328"/>
      <c r="J103" s="504" t="s">
        <v>85</v>
      </c>
      <c r="K103" s="504" t="s">
        <v>86</v>
      </c>
      <c r="L103" s="504" t="s">
        <v>124</v>
      </c>
      <c r="M103" s="991" t="s">
        <v>76</v>
      </c>
      <c r="N103" s="289"/>
      <c r="O103" s="465"/>
      <c r="P103" s="292"/>
      <c r="Q103" s="292"/>
      <c r="R103" s="292"/>
      <c r="S103" s="292"/>
      <c r="T103" s="292"/>
      <c r="U103" s="292"/>
      <c r="V103" s="292"/>
      <c r="W103" s="292"/>
      <c r="X103" s="292"/>
      <c r="Y103" s="292"/>
      <c r="Z103" s="292"/>
      <c r="AA103" s="292"/>
      <c r="AO103" s="289" t="s">
        <v>120</v>
      </c>
      <c r="AP103" s="289" t="s">
        <v>444</v>
      </c>
      <c r="AQ103" s="289" t="s">
        <v>439</v>
      </c>
      <c r="AR103" s="1415">
        <v>0.09</v>
      </c>
      <c r="AS103" s="1415">
        <v>0.09</v>
      </c>
      <c r="AT103" s="1415">
        <v>0.12</v>
      </c>
      <c r="AU103" s="1415">
        <v>0.12</v>
      </c>
      <c r="AV103" s="1415">
        <v>0.11</v>
      </c>
      <c r="AW103" s="1415">
        <v>0.85</v>
      </c>
      <c r="AX103" s="1415">
        <v>0.85</v>
      </c>
    </row>
    <row r="104" spans="1:50">
      <c r="A104" s="529"/>
      <c r="B104" s="328"/>
      <c r="C104" s="328"/>
      <c r="D104" s="328"/>
      <c r="E104" s="328"/>
      <c r="F104" s="328"/>
      <c r="G104" s="328"/>
      <c r="H104" s="328"/>
      <c r="I104" s="328"/>
      <c r="J104" s="506">
        <f>J142</f>
        <v>1</v>
      </c>
      <c r="K104" s="506">
        <f>K142</f>
        <v>1</v>
      </c>
      <c r="L104" s="506">
        <f>L142</f>
        <v>1</v>
      </c>
      <c r="M104" s="590">
        <f>'Kriterijų sąrašas'!AG37</f>
        <v>0</v>
      </c>
      <c r="N104" s="292"/>
      <c r="O104" s="465"/>
      <c r="P104" s="292"/>
      <c r="Q104" s="292"/>
      <c r="R104" s="292"/>
      <c r="S104" s="292"/>
      <c r="T104" s="292"/>
      <c r="U104" s="292"/>
      <c r="V104" s="292"/>
      <c r="W104" s="292"/>
      <c r="X104" s="292"/>
      <c r="Y104" s="292"/>
      <c r="Z104" s="292"/>
      <c r="AA104" s="292"/>
      <c r="AR104" s="1415"/>
      <c r="AS104" s="1415"/>
      <c r="AT104" s="1415"/>
      <c r="AU104" s="1415"/>
      <c r="AV104" s="1415"/>
      <c r="AW104" s="1415"/>
      <c r="AX104" s="1415"/>
    </row>
    <row r="105" spans="1:50">
      <c r="A105" s="529"/>
      <c r="B105" s="328"/>
      <c r="C105" s="328"/>
      <c r="D105" s="328"/>
      <c r="E105" s="328"/>
      <c r="F105" s="328"/>
      <c r="G105" s="328"/>
      <c r="H105" s="328"/>
      <c r="I105" s="328"/>
      <c r="J105" s="328"/>
      <c r="K105" s="328"/>
      <c r="L105" s="328"/>
      <c r="M105" s="328"/>
      <c r="N105" s="292"/>
      <c r="O105" s="465"/>
      <c r="P105" s="292"/>
      <c r="Q105" s="292"/>
      <c r="R105" s="292"/>
      <c r="S105" s="292"/>
      <c r="T105" s="292"/>
      <c r="U105" s="292"/>
      <c r="V105" s="292"/>
      <c r="W105" s="292"/>
      <c r="X105" s="292"/>
      <c r="Y105" s="292"/>
      <c r="Z105" s="292"/>
      <c r="AA105" s="292"/>
      <c r="AR105" s="1415"/>
      <c r="AS105" s="1415"/>
      <c r="AT105" s="1415"/>
      <c r="AU105" s="1415"/>
      <c r="AV105" s="1415"/>
      <c r="AW105" s="1415"/>
      <c r="AX105" s="1415"/>
    </row>
    <row r="106" spans="1:50">
      <c r="A106" s="529"/>
      <c r="B106" s="328"/>
      <c r="C106" s="328"/>
      <c r="D106" s="328"/>
      <c r="E106" s="328"/>
      <c r="F106" s="328"/>
      <c r="G106" s="328"/>
      <c r="H106" s="328"/>
      <c r="I106" s="328"/>
      <c r="J106" s="328"/>
      <c r="K106" s="328"/>
      <c r="L106" s="328"/>
      <c r="M106" s="328"/>
      <c r="N106" s="292"/>
      <c r="O106" s="465"/>
      <c r="P106" s="292"/>
      <c r="Q106" s="292"/>
      <c r="R106" s="292"/>
      <c r="S106" s="292"/>
      <c r="T106" s="292"/>
      <c r="U106" s="292"/>
      <c r="V106" s="292"/>
      <c r="W106" s="292"/>
      <c r="X106" s="292"/>
      <c r="Y106" s="292"/>
      <c r="Z106" s="292"/>
      <c r="AA106" s="292"/>
      <c r="AR106" s="1415"/>
      <c r="AS106" s="1415"/>
      <c r="AT106" s="1415"/>
      <c r="AU106" s="1415"/>
      <c r="AV106" s="1415"/>
      <c r="AW106" s="1415"/>
      <c r="AX106" s="1415"/>
    </row>
    <row r="107" spans="1:50" ht="21.75" customHeight="1">
      <c r="A107" s="529"/>
      <c r="B107" s="302" t="s">
        <v>280</v>
      </c>
      <c r="C107" s="328"/>
      <c r="D107" s="328"/>
      <c r="E107" s="328"/>
      <c r="F107" s="328"/>
      <c r="G107" s="328"/>
      <c r="H107" s="328"/>
      <c r="I107" s="328"/>
      <c r="J107" s="302" t="s">
        <v>279</v>
      </c>
      <c r="K107" s="328"/>
      <c r="L107" s="328"/>
      <c r="M107" s="328"/>
      <c r="N107" s="292"/>
      <c r="O107" s="465"/>
      <c r="P107" s="292"/>
      <c r="Q107" s="292"/>
      <c r="R107" s="292"/>
      <c r="S107" s="292"/>
      <c r="T107" s="292"/>
      <c r="U107" s="292"/>
      <c r="V107" s="292"/>
      <c r="W107" s="292"/>
      <c r="X107" s="292"/>
      <c r="Y107" s="292"/>
      <c r="Z107" s="292"/>
      <c r="AA107" s="292"/>
      <c r="AO107" s="289" t="s">
        <v>446</v>
      </c>
      <c r="AP107" s="289" t="s">
        <v>447</v>
      </c>
      <c r="AQ107" s="289" t="s">
        <v>439</v>
      </c>
      <c r="AR107" s="1415">
        <v>0.08</v>
      </c>
      <c r="AS107" s="1415">
        <v>0.08</v>
      </c>
      <c r="AT107" s="1415">
        <v>0.1</v>
      </c>
      <c r="AU107" s="1415">
        <v>0.1</v>
      </c>
      <c r="AV107" s="1415">
        <v>0.1</v>
      </c>
      <c r="AW107" s="1415">
        <v>0.7</v>
      </c>
      <c r="AX107" s="1415">
        <v>0.7</v>
      </c>
    </row>
    <row r="108" spans="1:50" ht="18" customHeight="1">
      <c r="A108" s="260"/>
      <c r="B108" s="2173" t="s">
        <v>6</v>
      </c>
      <c r="C108" s="2503" t="s">
        <v>898</v>
      </c>
      <c r="D108" s="2504"/>
      <c r="E108" s="2505"/>
      <c r="F108" s="2416" t="s">
        <v>901</v>
      </c>
      <c r="G108" s="2417"/>
      <c r="H108" s="2418"/>
      <c r="I108" s="328"/>
      <c r="J108" s="2416" t="s">
        <v>896</v>
      </c>
      <c r="K108" s="2417"/>
      <c r="L108" s="2417"/>
      <c r="M108" s="2417"/>
      <c r="N108" s="289"/>
      <c r="O108" s="465"/>
      <c r="P108" s="292"/>
      <c r="Q108" s="292"/>
      <c r="R108" s="292"/>
      <c r="S108" s="292"/>
      <c r="T108" s="292"/>
      <c r="U108" s="292"/>
      <c r="V108" s="292"/>
      <c r="W108" s="292"/>
      <c r="X108" s="292"/>
      <c r="Y108" s="292"/>
      <c r="Z108" s="292"/>
      <c r="AA108" s="292"/>
    </row>
    <row r="109" spans="1:50" ht="18">
      <c r="A109" s="260"/>
      <c r="B109" s="2177"/>
      <c r="C109" s="992">
        <v>1</v>
      </c>
      <c r="D109" s="992">
        <v>2</v>
      </c>
      <c r="E109" s="992">
        <v>3</v>
      </c>
      <c r="F109" s="504" t="s">
        <v>453</v>
      </c>
      <c r="G109" s="504" t="s">
        <v>336</v>
      </c>
      <c r="H109" s="504" t="s">
        <v>337</v>
      </c>
      <c r="I109" s="328"/>
      <c r="J109" s="504" t="s">
        <v>90</v>
      </c>
      <c r="K109" s="504" t="s">
        <v>338</v>
      </c>
      <c r="L109" s="504" t="s">
        <v>339</v>
      </c>
      <c r="M109" s="781" t="s">
        <v>301</v>
      </c>
      <c r="N109" s="289"/>
      <c r="O109" s="465"/>
      <c r="P109" s="292"/>
      <c r="Q109" s="292"/>
      <c r="R109" s="292"/>
      <c r="S109" s="292"/>
      <c r="T109" s="292"/>
      <c r="U109" s="292"/>
      <c r="V109" s="292"/>
      <c r="W109" s="292"/>
      <c r="X109" s="292"/>
      <c r="Y109" s="292"/>
      <c r="Z109" s="292"/>
      <c r="AA109" s="292"/>
    </row>
    <row r="110" spans="1:50" ht="30">
      <c r="A110" s="260"/>
      <c r="B110" s="2174"/>
      <c r="C110" s="1434" t="s">
        <v>483</v>
      </c>
      <c r="D110" s="1434" t="s">
        <v>483</v>
      </c>
      <c r="E110" s="1434" t="s">
        <v>484</v>
      </c>
      <c r="F110" s="777" t="s">
        <v>145</v>
      </c>
      <c r="G110" s="777" t="s">
        <v>145</v>
      </c>
      <c r="H110" s="777" t="s">
        <v>145</v>
      </c>
      <c r="I110" s="328"/>
      <c r="J110" s="777" t="s">
        <v>145</v>
      </c>
      <c r="K110" s="777" t="s">
        <v>145</v>
      </c>
      <c r="L110" s="777" t="s">
        <v>145</v>
      </c>
      <c r="M110" s="993" t="s">
        <v>145</v>
      </c>
      <c r="N110" s="289"/>
      <c r="O110" s="465"/>
      <c r="P110" s="292"/>
      <c r="Q110" s="292"/>
      <c r="R110" s="292"/>
      <c r="S110" s="292"/>
      <c r="T110" s="292"/>
      <c r="U110" s="292"/>
      <c r="V110" s="292"/>
      <c r="W110" s="292"/>
      <c r="X110" s="292"/>
      <c r="Y110" s="292"/>
      <c r="Z110" s="292"/>
      <c r="AA110" s="292"/>
    </row>
    <row r="111" spans="1:50">
      <c r="A111" s="529"/>
      <c r="B111" s="721" t="str">
        <f>IF('Bendras vertinimas'!$B$20="","",'Bendras vertinimas'!$B$20)</f>
        <v>Tiekėjas 1</v>
      </c>
      <c r="C111" s="261"/>
      <c r="D111" s="261"/>
      <c r="E111" s="261"/>
      <c r="F111" s="778" t="str">
        <f t="shared" ref="F111:F130" si="0">IF(C111="","",IF(C111&lt;=C$34,0,IF(AND(C111&lt;=C$35,C111&gt;C$34),((C111-C$34)/(C$35-C$34))*($F$35-$F$34)+$F$34,IF(AND(C111&lt;=C$36,C111&gt;C$35),((C111-C$35)/(C$36-C$35))*($F$36-$F$35)+$F$35,IF(AND(C111&lt;=C$37,C111&gt;C$36),((C111-C$36)/(C$37-C$36))*($F$37-$F$36)+$F$36,"bulka")))))</f>
        <v/>
      </c>
      <c r="G111" s="778" t="str">
        <f t="shared" ref="G111:G130" si="1">IF(D111="","",IF(D111&lt;=D$34,0,IF(AND(D111&lt;=D$35,D111&gt;D$34),((D111-D$34)/(D$35-D$34))*($F$35-$F$34)+$F$34,IF(AND(D111&lt;=D$36,D111&gt;D$35),((D111-D$35)/(D$36-D$35))*($F$36-$F$35)+$F$35,IF(AND(D111&lt;=D$37,D111&gt;D$36),((D111-D$36)/(D$37-D$36))*($F$37-$F$36)+$F$36,"bulka")))))</f>
        <v/>
      </c>
      <c r="H111" s="778" t="str">
        <f t="shared" ref="H111:H130" si="2">IF(E111="","",IF(E111&lt;=E$34,0,IF(AND(E111&lt;=E$35,E111&gt;E$34),((E111-E$34)/(E$35-E$34))*($F$35-$F$34)+$F$34,IF(AND(E111&lt;=E$36,E111&gt;E$35),((E111-E$35)/(E$36-E$35))*($F$36-$F$35)+$F$35,IF(AND(E111&lt;=E$37,E111&gt;E$36),((E111-E$36)/(E$37-E$36))*($F$37-$F$36)+$F$36,"bulka")))))</f>
        <v/>
      </c>
      <c r="I111" s="328"/>
      <c r="J111" s="778" t="e">
        <f>J$104*SUM(F111)/MAX(F$111:F$130)</f>
        <v>#DIV/0!</v>
      </c>
      <c r="K111" s="778" t="e">
        <f>K$104*SUM(G111)/MAX(G$111:G$130)</f>
        <v>#DIV/0!</v>
      </c>
      <c r="L111" s="778" t="e">
        <f>L$104*SUM(H111)/MAX(H$111:H$130)</f>
        <v>#DIV/0!</v>
      </c>
      <c r="M111" s="778" t="str">
        <f>IF($M$104=0,"",IF(SUM(F111:H111)=0,"",SUM(J111:L111)*$M$104))</f>
        <v/>
      </c>
      <c r="N111" s="289"/>
      <c r="O111" s="465"/>
    </row>
    <row r="112" spans="1:50">
      <c r="A112" s="529"/>
      <c r="B112" s="721" t="str">
        <f>IF('Bendras vertinimas'!$B$21="","",'Bendras vertinimas'!$B$21)</f>
        <v>Tiekėjas 2</v>
      </c>
      <c r="C112" s="261"/>
      <c r="D112" s="261"/>
      <c r="E112" s="261"/>
      <c r="F112" s="778" t="str">
        <f t="shared" si="0"/>
        <v/>
      </c>
      <c r="G112" s="778" t="str">
        <f t="shared" si="1"/>
        <v/>
      </c>
      <c r="H112" s="778" t="str">
        <f t="shared" si="2"/>
        <v/>
      </c>
      <c r="I112" s="328"/>
      <c r="J112" s="778" t="e">
        <f t="shared" ref="J112:J130" si="3">J$104*SUM(F112)/MAX(F$111:F$130)</f>
        <v>#DIV/0!</v>
      </c>
      <c r="K112" s="778" t="e">
        <f t="shared" ref="K112:K130" si="4">K$104*SUM(G112)/MAX(G$111:G$130)</f>
        <v>#DIV/0!</v>
      </c>
      <c r="L112" s="778" t="e">
        <f t="shared" ref="L112:L130" si="5">L$104*SUM(H112)/MAX(H$111:H$130)</f>
        <v>#DIV/0!</v>
      </c>
      <c r="M112" s="778" t="str">
        <f t="shared" ref="M112:M130" si="6">IF($M$104=0,"",IF(SUM(F112:H112)=0,"",SUM(J112:L112)*$M$104))</f>
        <v/>
      </c>
      <c r="N112" s="289"/>
      <c r="O112" s="465"/>
    </row>
    <row r="113" spans="1:15">
      <c r="A113" s="529"/>
      <c r="B113" s="721" t="str">
        <f>IF('Bendras vertinimas'!$B$22="","",'Bendras vertinimas'!$B$22)</f>
        <v>Tiekėjas 3</v>
      </c>
      <c r="C113" s="261"/>
      <c r="D113" s="261"/>
      <c r="E113" s="261"/>
      <c r="F113" s="778" t="str">
        <f t="shared" si="0"/>
        <v/>
      </c>
      <c r="G113" s="778" t="str">
        <f t="shared" si="1"/>
        <v/>
      </c>
      <c r="H113" s="778" t="str">
        <f t="shared" si="2"/>
        <v/>
      </c>
      <c r="I113" s="328"/>
      <c r="J113" s="778" t="e">
        <f t="shared" si="3"/>
        <v>#DIV/0!</v>
      </c>
      <c r="K113" s="778" t="e">
        <f t="shared" si="4"/>
        <v>#DIV/0!</v>
      </c>
      <c r="L113" s="778" t="e">
        <f t="shared" si="5"/>
        <v>#DIV/0!</v>
      </c>
      <c r="M113" s="778" t="str">
        <f t="shared" si="6"/>
        <v/>
      </c>
      <c r="N113" s="289"/>
      <c r="O113" s="465"/>
    </row>
    <row r="114" spans="1:15">
      <c r="A114" s="529"/>
      <c r="B114" s="721" t="str">
        <f>IF('Bendras vertinimas'!$B$23="","",'Bendras vertinimas'!$B$23)</f>
        <v>Tiekėjas 4</v>
      </c>
      <c r="C114" s="262"/>
      <c r="D114" s="262"/>
      <c r="E114" s="262"/>
      <c r="F114" s="778" t="str">
        <f t="shared" si="0"/>
        <v/>
      </c>
      <c r="G114" s="778" t="str">
        <f t="shared" si="1"/>
        <v/>
      </c>
      <c r="H114" s="778" t="str">
        <f t="shared" si="2"/>
        <v/>
      </c>
      <c r="I114" s="328"/>
      <c r="J114" s="778" t="e">
        <f t="shared" si="3"/>
        <v>#DIV/0!</v>
      </c>
      <c r="K114" s="778" t="e">
        <f t="shared" si="4"/>
        <v>#DIV/0!</v>
      </c>
      <c r="L114" s="778" t="e">
        <f t="shared" si="5"/>
        <v>#DIV/0!</v>
      </c>
      <c r="M114" s="778" t="str">
        <f t="shared" si="6"/>
        <v/>
      </c>
      <c r="N114" s="289"/>
      <c r="O114" s="465"/>
    </row>
    <row r="115" spans="1:15">
      <c r="A115" s="529"/>
      <c r="B115" s="721" t="str">
        <f>IF('Bendras vertinimas'!$B$24="","",'Bendras vertinimas'!$B$24)</f>
        <v>Tiekėjas 5</v>
      </c>
      <c r="C115" s="262"/>
      <c r="D115" s="262"/>
      <c r="E115" s="262"/>
      <c r="F115" s="778" t="str">
        <f t="shared" si="0"/>
        <v/>
      </c>
      <c r="G115" s="778" t="str">
        <f t="shared" si="1"/>
        <v/>
      </c>
      <c r="H115" s="778" t="str">
        <f t="shared" si="2"/>
        <v/>
      </c>
      <c r="I115" s="328"/>
      <c r="J115" s="778" t="e">
        <f t="shared" si="3"/>
        <v>#DIV/0!</v>
      </c>
      <c r="K115" s="778" t="e">
        <f t="shared" si="4"/>
        <v>#DIV/0!</v>
      </c>
      <c r="L115" s="778" t="e">
        <f t="shared" si="5"/>
        <v>#DIV/0!</v>
      </c>
      <c r="M115" s="778" t="str">
        <f t="shared" si="6"/>
        <v/>
      </c>
      <c r="N115" s="289"/>
      <c r="O115" s="465"/>
    </row>
    <row r="116" spans="1:15">
      <c r="A116" s="529"/>
      <c r="B116" s="721" t="str">
        <f>IF('Bendras vertinimas'!$B$25="","",'Bendras vertinimas'!$B$25)</f>
        <v>Tiekėjas 6</v>
      </c>
      <c r="C116" s="262"/>
      <c r="D116" s="262"/>
      <c r="E116" s="262"/>
      <c r="F116" s="778" t="str">
        <f t="shared" si="0"/>
        <v/>
      </c>
      <c r="G116" s="778" t="str">
        <f t="shared" si="1"/>
        <v/>
      </c>
      <c r="H116" s="778" t="str">
        <f t="shared" si="2"/>
        <v/>
      </c>
      <c r="I116" s="328"/>
      <c r="J116" s="778" t="e">
        <f t="shared" si="3"/>
        <v>#DIV/0!</v>
      </c>
      <c r="K116" s="778" t="e">
        <f t="shared" si="4"/>
        <v>#DIV/0!</v>
      </c>
      <c r="L116" s="778" t="e">
        <f t="shared" si="5"/>
        <v>#DIV/0!</v>
      </c>
      <c r="M116" s="778" t="str">
        <f t="shared" si="6"/>
        <v/>
      </c>
      <c r="N116" s="289"/>
      <c r="O116" s="465"/>
    </row>
    <row r="117" spans="1:15">
      <c r="A117" s="529"/>
      <c r="B117" s="721" t="str">
        <f>IF('Bendras vertinimas'!$B$26="","",'Bendras vertinimas'!$B$26)</f>
        <v>Tiekėjas 7</v>
      </c>
      <c r="C117" s="262"/>
      <c r="D117" s="262"/>
      <c r="E117" s="262"/>
      <c r="F117" s="778" t="str">
        <f t="shared" si="0"/>
        <v/>
      </c>
      <c r="G117" s="778" t="str">
        <f t="shared" si="1"/>
        <v/>
      </c>
      <c r="H117" s="778" t="str">
        <f t="shared" si="2"/>
        <v/>
      </c>
      <c r="I117" s="328"/>
      <c r="J117" s="778" t="e">
        <f t="shared" si="3"/>
        <v>#DIV/0!</v>
      </c>
      <c r="K117" s="778" t="e">
        <f t="shared" si="4"/>
        <v>#DIV/0!</v>
      </c>
      <c r="L117" s="778" t="e">
        <f t="shared" si="5"/>
        <v>#DIV/0!</v>
      </c>
      <c r="M117" s="778" t="str">
        <f t="shared" si="6"/>
        <v/>
      </c>
      <c r="N117" s="289"/>
      <c r="O117" s="465"/>
    </row>
    <row r="118" spans="1:15">
      <c r="A118" s="529"/>
      <c r="B118" s="721" t="str">
        <f>IF('Bendras vertinimas'!$B$27="","",'Bendras vertinimas'!$B$27)</f>
        <v>Tiekėjas 8</v>
      </c>
      <c r="C118" s="235"/>
      <c r="D118" s="235"/>
      <c r="E118" s="235"/>
      <c r="F118" s="778" t="str">
        <f t="shared" si="0"/>
        <v/>
      </c>
      <c r="G118" s="778" t="str">
        <f t="shared" si="1"/>
        <v/>
      </c>
      <c r="H118" s="778" t="str">
        <f t="shared" si="2"/>
        <v/>
      </c>
      <c r="I118" s="328"/>
      <c r="J118" s="778" t="e">
        <f t="shared" si="3"/>
        <v>#DIV/0!</v>
      </c>
      <c r="K118" s="778" t="e">
        <f t="shared" si="4"/>
        <v>#DIV/0!</v>
      </c>
      <c r="L118" s="778" t="e">
        <f t="shared" si="5"/>
        <v>#DIV/0!</v>
      </c>
      <c r="M118" s="778" t="str">
        <f t="shared" si="6"/>
        <v/>
      </c>
      <c r="N118" s="289"/>
      <c r="O118" s="465"/>
    </row>
    <row r="119" spans="1:15">
      <c r="A119" s="529"/>
      <c r="B119" s="721" t="str">
        <f>IF('Bendras vertinimas'!$B$28="","",'Bendras vertinimas'!$B$28)</f>
        <v>Tiekėjas 9</v>
      </c>
      <c r="C119" s="235"/>
      <c r="D119" s="235"/>
      <c r="E119" s="235"/>
      <c r="F119" s="778" t="str">
        <f t="shared" si="0"/>
        <v/>
      </c>
      <c r="G119" s="778" t="str">
        <f t="shared" si="1"/>
        <v/>
      </c>
      <c r="H119" s="778" t="str">
        <f t="shared" si="2"/>
        <v/>
      </c>
      <c r="I119" s="328"/>
      <c r="J119" s="778" t="e">
        <f t="shared" si="3"/>
        <v>#DIV/0!</v>
      </c>
      <c r="K119" s="778" t="e">
        <f t="shared" si="4"/>
        <v>#DIV/0!</v>
      </c>
      <c r="L119" s="778" t="e">
        <f t="shared" si="5"/>
        <v>#DIV/0!</v>
      </c>
      <c r="M119" s="778" t="str">
        <f t="shared" si="6"/>
        <v/>
      </c>
      <c r="N119" s="289"/>
      <c r="O119" s="465"/>
    </row>
    <row r="120" spans="1:15">
      <c r="A120" s="529"/>
      <c r="B120" s="721" t="str">
        <f>IF('Bendras vertinimas'!$B$29="","",'Bendras vertinimas'!$B$29)</f>
        <v>Tiekėjas 10</v>
      </c>
      <c r="C120" s="262"/>
      <c r="D120" s="262"/>
      <c r="E120" s="235"/>
      <c r="F120" s="778" t="str">
        <f t="shared" si="0"/>
        <v/>
      </c>
      <c r="G120" s="778" t="str">
        <f t="shared" si="1"/>
        <v/>
      </c>
      <c r="H120" s="778" t="str">
        <f t="shared" si="2"/>
        <v/>
      </c>
      <c r="I120" s="328"/>
      <c r="J120" s="778" t="e">
        <f t="shared" si="3"/>
        <v>#DIV/0!</v>
      </c>
      <c r="K120" s="778" t="e">
        <f t="shared" si="4"/>
        <v>#DIV/0!</v>
      </c>
      <c r="L120" s="778" t="e">
        <f t="shared" si="5"/>
        <v>#DIV/0!</v>
      </c>
      <c r="M120" s="778" t="str">
        <f t="shared" si="6"/>
        <v/>
      </c>
      <c r="N120" s="289"/>
      <c r="O120" s="465"/>
    </row>
    <row r="121" spans="1:15">
      <c r="A121" s="529"/>
      <c r="B121" s="721" t="str">
        <f>IF('Bendras vertinimas'!$B$30="","",'Bendras vertinimas'!$B$30)</f>
        <v>Tiekėjas 11</v>
      </c>
      <c r="C121" s="262"/>
      <c r="D121" s="262"/>
      <c r="E121" s="235"/>
      <c r="F121" s="778" t="str">
        <f t="shared" si="0"/>
        <v/>
      </c>
      <c r="G121" s="778" t="str">
        <f t="shared" si="1"/>
        <v/>
      </c>
      <c r="H121" s="778" t="str">
        <f t="shared" si="2"/>
        <v/>
      </c>
      <c r="I121" s="328"/>
      <c r="J121" s="778" t="e">
        <f t="shared" si="3"/>
        <v>#DIV/0!</v>
      </c>
      <c r="K121" s="778" t="e">
        <f t="shared" si="4"/>
        <v>#DIV/0!</v>
      </c>
      <c r="L121" s="778" t="e">
        <f t="shared" si="5"/>
        <v>#DIV/0!</v>
      </c>
      <c r="M121" s="778" t="str">
        <f t="shared" si="6"/>
        <v/>
      </c>
      <c r="N121" s="289"/>
      <c r="O121" s="465"/>
    </row>
    <row r="122" spans="1:15">
      <c r="A122" s="529"/>
      <c r="B122" s="721" t="str">
        <f>IF('Bendras vertinimas'!$B$31="","",'Bendras vertinimas'!$B$31)</f>
        <v>Tiekėjas 12</v>
      </c>
      <c r="C122" s="262"/>
      <c r="D122" s="262"/>
      <c r="E122" s="262"/>
      <c r="F122" s="778" t="str">
        <f t="shared" si="0"/>
        <v/>
      </c>
      <c r="G122" s="778" t="str">
        <f t="shared" si="1"/>
        <v/>
      </c>
      <c r="H122" s="778" t="str">
        <f t="shared" si="2"/>
        <v/>
      </c>
      <c r="I122" s="328"/>
      <c r="J122" s="778" t="e">
        <f t="shared" si="3"/>
        <v>#DIV/0!</v>
      </c>
      <c r="K122" s="778" t="e">
        <f t="shared" si="4"/>
        <v>#DIV/0!</v>
      </c>
      <c r="L122" s="778" t="e">
        <f t="shared" si="5"/>
        <v>#DIV/0!</v>
      </c>
      <c r="M122" s="778" t="str">
        <f t="shared" si="6"/>
        <v/>
      </c>
      <c r="N122" s="289"/>
      <c r="O122" s="465"/>
    </row>
    <row r="123" spans="1:15">
      <c r="A123" s="529"/>
      <c r="B123" s="721" t="str">
        <f>IF('Bendras vertinimas'!$B$32="","",'Bendras vertinimas'!$B$32)</f>
        <v>Tiekėjas 13</v>
      </c>
      <c r="C123" s="262"/>
      <c r="D123" s="262"/>
      <c r="E123" s="262"/>
      <c r="F123" s="778" t="str">
        <f t="shared" si="0"/>
        <v/>
      </c>
      <c r="G123" s="778" t="str">
        <f t="shared" si="1"/>
        <v/>
      </c>
      <c r="H123" s="778" t="str">
        <f t="shared" si="2"/>
        <v/>
      </c>
      <c r="I123" s="328"/>
      <c r="J123" s="778" t="e">
        <f t="shared" si="3"/>
        <v>#DIV/0!</v>
      </c>
      <c r="K123" s="778" t="e">
        <f t="shared" si="4"/>
        <v>#DIV/0!</v>
      </c>
      <c r="L123" s="778" t="e">
        <f t="shared" si="5"/>
        <v>#DIV/0!</v>
      </c>
      <c r="M123" s="778" t="str">
        <f t="shared" si="6"/>
        <v/>
      </c>
      <c r="N123" s="289"/>
      <c r="O123" s="465"/>
    </row>
    <row r="124" spans="1:15">
      <c r="A124" s="529"/>
      <c r="B124" s="721" t="str">
        <f>IF('Bendras vertinimas'!$B$33="","",'Bendras vertinimas'!$B$33)</f>
        <v>Tiekėjas 14</v>
      </c>
      <c r="C124" s="262"/>
      <c r="D124" s="262"/>
      <c r="E124" s="262"/>
      <c r="F124" s="778" t="str">
        <f t="shared" si="0"/>
        <v/>
      </c>
      <c r="G124" s="778" t="str">
        <f t="shared" si="1"/>
        <v/>
      </c>
      <c r="H124" s="778" t="str">
        <f t="shared" si="2"/>
        <v/>
      </c>
      <c r="I124" s="328"/>
      <c r="J124" s="778" t="e">
        <f t="shared" si="3"/>
        <v>#DIV/0!</v>
      </c>
      <c r="K124" s="778" t="e">
        <f t="shared" si="4"/>
        <v>#DIV/0!</v>
      </c>
      <c r="L124" s="778" t="e">
        <f t="shared" si="5"/>
        <v>#DIV/0!</v>
      </c>
      <c r="M124" s="778" t="str">
        <f t="shared" si="6"/>
        <v/>
      </c>
      <c r="O124" s="994"/>
    </row>
    <row r="125" spans="1:15">
      <c r="A125" s="529"/>
      <c r="B125" s="721" t="str">
        <f>IF('Bendras vertinimas'!$B$34="","",'Bendras vertinimas'!$B$34)</f>
        <v>Tiekėjas 15</v>
      </c>
      <c r="C125" s="262"/>
      <c r="D125" s="262"/>
      <c r="E125" s="262"/>
      <c r="F125" s="778" t="str">
        <f t="shared" si="0"/>
        <v/>
      </c>
      <c r="G125" s="778" t="str">
        <f t="shared" si="1"/>
        <v/>
      </c>
      <c r="H125" s="778" t="str">
        <f t="shared" si="2"/>
        <v/>
      </c>
      <c r="I125" s="328"/>
      <c r="J125" s="778" t="e">
        <f t="shared" si="3"/>
        <v>#DIV/0!</v>
      </c>
      <c r="K125" s="778" t="e">
        <f t="shared" si="4"/>
        <v>#DIV/0!</v>
      </c>
      <c r="L125" s="778" t="e">
        <f t="shared" si="5"/>
        <v>#DIV/0!</v>
      </c>
      <c r="M125" s="778" t="str">
        <f t="shared" si="6"/>
        <v/>
      </c>
      <c r="O125" s="994"/>
    </row>
    <row r="126" spans="1:15">
      <c r="A126" s="529"/>
      <c r="B126" s="721" t="str">
        <f>IF('Bendras vertinimas'!$B$35="","",'Bendras vertinimas'!$B$35)</f>
        <v>Tiekėjas 16</v>
      </c>
      <c r="C126" s="262"/>
      <c r="D126" s="262"/>
      <c r="E126" s="262"/>
      <c r="F126" s="778" t="str">
        <f t="shared" si="0"/>
        <v/>
      </c>
      <c r="G126" s="778" t="str">
        <f t="shared" si="1"/>
        <v/>
      </c>
      <c r="H126" s="778" t="str">
        <f t="shared" si="2"/>
        <v/>
      </c>
      <c r="I126" s="328"/>
      <c r="J126" s="778" t="e">
        <f t="shared" si="3"/>
        <v>#DIV/0!</v>
      </c>
      <c r="K126" s="778" t="e">
        <f t="shared" si="4"/>
        <v>#DIV/0!</v>
      </c>
      <c r="L126" s="778" t="e">
        <f t="shared" si="5"/>
        <v>#DIV/0!</v>
      </c>
      <c r="M126" s="778" t="str">
        <f t="shared" si="6"/>
        <v/>
      </c>
      <c r="O126" s="994"/>
    </row>
    <row r="127" spans="1:15">
      <c r="A127" s="529"/>
      <c r="B127" s="721" t="str">
        <f>IF('Bendras vertinimas'!$B$36="","",'Bendras vertinimas'!$B$36)</f>
        <v>Tiekėjas 17</v>
      </c>
      <c r="C127" s="262"/>
      <c r="D127" s="262"/>
      <c r="E127" s="262"/>
      <c r="F127" s="778" t="str">
        <f t="shared" si="0"/>
        <v/>
      </c>
      <c r="G127" s="778" t="str">
        <f t="shared" si="1"/>
        <v/>
      </c>
      <c r="H127" s="778" t="str">
        <f t="shared" si="2"/>
        <v/>
      </c>
      <c r="I127" s="328"/>
      <c r="J127" s="778" t="e">
        <f t="shared" si="3"/>
        <v>#DIV/0!</v>
      </c>
      <c r="K127" s="778" t="e">
        <f t="shared" si="4"/>
        <v>#DIV/0!</v>
      </c>
      <c r="L127" s="778" t="e">
        <f t="shared" si="5"/>
        <v>#DIV/0!</v>
      </c>
      <c r="M127" s="778" t="str">
        <f t="shared" si="6"/>
        <v/>
      </c>
      <c r="O127" s="994"/>
    </row>
    <row r="128" spans="1:15">
      <c r="A128" s="529"/>
      <c r="B128" s="721" t="str">
        <f>IF('Bendras vertinimas'!$B$37="","",'Bendras vertinimas'!$B$37)</f>
        <v>Tiekėjas 18</v>
      </c>
      <c r="C128" s="262"/>
      <c r="D128" s="262"/>
      <c r="E128" s="262"/>
      <c r="F128" s="778" t="str">
        <f t="shared" si="0"/>
        <v/>
      </c>
      <c r="G128" s="778" t="str">
        <f t="shared" si="1"/>
        <v/>
      </c>
      <c r="H128" s="778" t="str">
        <f t="shared" si="2"/>
        <v/>
      </c>
      <c r="I128" s="328"/>
      <c r="J128" s="778" t="e">
        <f t="shared" si="3"/>
        <v>#DIV/0!</v>
      </c>
      <c r="K128" s="778" t="e">
        <f t="shared" si="4"/>
        <v>#DIV/0!</v>
      </c>
      <c r="L128" s="778" t="e">
        <f t="shared" si="5"/>
        <v>#DIV/0!</v>
      </c>
      <c r="M128" s="778" t="str">
        <f t="shared" si="6"/>
        <v/>
      </c>
      <c r="O128" s="994"/>
    </row>
    <row r="129" spans="1:15">
      <c r="A129" s="529"/>
      <c r="B129" s="721" t="str">
        <f>IF('Bendras vertinimas'!$B$38="","",'Bendras vertinimas'!$B$38)</f>
        <v>Tiekėjas 19</v>
      </c>
      <c r="C129" s="262"/>
      <c r="D129" s="262"/>
      <c r="E129" s="262"/>
      <c r="F129" s="778" t="str">
        <f t="shared" si="0"/>
        <v/>
      </c>
      <c r="G129" s="778" t="str">
        <f t="shared" si="1"/>
        <v/>
      </c>
      <c r="H129" s="778" t="str">
        <f t="shared" si="2"/>
        <v/>
      </c>
      <c r="I129" s="328"/>
      <c r="J129" s="778" t="e">
        <f t="shared" si="3"/>
        <v>#DIV/0!</v>
      </c>
      <c r="K129" s="778" t="e">
        <f t="shared" si="4"/>
        <v>#DIV/0!</v>
      </c>
      <c r="L129" s="778" t="e">
        <f t="shared" si="5"/>
        <v>#DIV/0!</v>
      </c>
      <c r="M129" s="778" t="str">
        <f t="shared" si="6"/>
        <v/>
      </c>
      <c r="O129" s="994"/>
    </row>
    <row r="130" spans="1:15">
      <c r="A130" s="529"/>
      <c r="B130" s="721" t="str">
        <f>IF('Bendras vertinimas'!$B$39="","",'Bendras vertinimas'!$B$39)</f>
        <v>Tiekėjas 20</v>
      </c>
      <c r="C130" s="262"/>
      <c r="D130" s="262"/>
      <c r="E130" s="262"/>
      <c r="F130" s="778" t="str">
        <f t="shared" si="0"/>
        <v/>
      </c>
      <c r="G130" s="778" t="str">
        <f t="shared" si="1"/>
        <v/>
      </c>
      <c r="H130" s="778" t="str">
        <f t="shared" si="2"/>
        <v/>
      </c>
      <c r="I130" s="328"/>
      <c r="J130" s="778" t="e">
        <f t="shared" si="3"/>
        <v>#DIV/0!</v>
      </c>
      <c r="K130" s="778" t="e">
        <f t="shared" si="4"/>
        <v>#DIV/0!</v>
      </c>
      <c r="L130" s="778" t="e">
        <f t="shared" si="5"/>
        <v>#DIV/0!</v>
      </c>
      <c r="M130" s="778" t="str">
        <f t="shared" si="6"/>
        <v/>
      </c>
      <c r="O130" s="994"/>
    </row>
    <row r="131" spans="1:15" ht="9.9499999999999993" customHeight="1">
      <c r="A131" s="529"/>
      <c r="B131" s="328"/>
      <c r="C131" s="328"/>
      <c r="D131" s="328"/>
      <c r="E131" s="328"/>
      <c r="F131" s="328"/>
      <c r="G131" s="328"/>
      <c r="H131" s="328"/>
      <c r="I131" s="328"/>
      <c r="J131" s="328"/>
      <c r="K131" s="328"/>
      <c r="L131" s="328"/>
      <c r="M131" s="328"/>
      <c r="O131" s="994"/>
    </row>
    <row r="132" spans="1:15" ht="5.0999999999999996" customHeight="1">
      <c r="A132" s="465"/>
      <c r="B132" s="465"/>
      <c r="C132" s="465"/>
      <c r="D132" s="465"/>
      <c r="E132" s="465"/>
      <c r="F132" s="465"/>
      <c r="G132" s="465"/>
      <c r="H132" s="465"/>
      <c r="I132" s="465"/>
      <c r="J132" s="465"/>
      <c r="K132" s="465"/>
      <c r="L132" s="465"/>
      <c r="M132" s="465"/>
      <c r="N132" s="994"/>
      <c r="O132" s="994"/>
    </row>
    <row r="133" spans="1:15">
      <c r="B133" s="292"/>
      <c r="C133" s="292"/>
      <c r="D133" s="292"/>
      <c r="E133" s="292"/>
      <c r="F133" s="292"/>
      <c r="G133" s="292"/>
      <c r="H133" s="292"/>
      <c r="I133" s="292"/>
      <c r="J133" s="292"/>
      <c r="K133" s="292"/>
      <c r="L133" s="142"/>
      <c r="M133" s="158" t="s">
        <v>631</v>
      </c>
    </row>
    <row r="137" spans="1:15" hidden="1">
      <c r="J137" s="307">
        <f>IF(V24=0,L24,0)</f>
        <v>0</v>
      </c>
      <c r="K137" s="307">
        <f>IF(V26=0,L26,0)</f>
        <v>0</v>
      </c>
      <c r="L137" s="307">
        <f>IF(V28=0,L28,0)</f>
        <v>0</v>
      </c>
      <c r="M137" s="307" t="s">
        <v>123</v>
      </c>
      <c r="N137" s="289"/>
    </row>
    <row r="138" spans="1:15" hidden="1">
      <c r="J138" s="307">
        <f>IF(J137=0,0,MAX($I138:I138)+1)</f>
        <v>0</v>
      </c>
      <c r="K138" s="307">
        <f>IF(K137=0,0,MAX($I138:J138)+1)</f>
        <v>0</v>
      </c>
      <c r="L138" s="307">
        <f>IF(L137=0,0,MAX($I138:K138)+1)</f>
        <v>0</v>
      </c>
      <c r="M138" s="307" t="s">
        <v>394</v>
      </c>
      <c r="N138" s="307"/>
    </row>
    <row r="139" spans="1:15" hidden="1">
      <c r="J139" s="307">
        <f>IFERROR(IF(J137=0,0,J137/SUM($J137:$L137)),"")</f>
        <v>0</v>
      </c>
      <c r="K139" s="307">
        <f>IFERROR(IF(K137=0,0,K137/SUM($J137:$L137)),"")</f>
        <v>0</v>
      </c>
      <c r="L139" s="307">
        <f>IFERROR(IF(L137=0,0,L137/SUM($J137:$L137)),"")</f>
        <v>0</v>
      </c>
      <c r="M139" s="307" t="s">
        <v>395</v>
      </c>
      <c r="N139" s="307"/>
    </row>
    <row r="140" spans="1:15" hidden="1">
      <c r="J140" s="307">
        <f>ROUND(J139,$N140)</f>
        <v>0</v>
      </c>
      <c r="K140" s="307">
        <f>ROUND(K139,$N140)</f>
        <v>0</v>
      </c>
      <c r="L140" s="307">
        <f>ROUND(L139,$N140)</f>
        <v>0</v>
      </c>
      <c r="M140" s="307" t="s">
        <v>396</v>
      </c>
      <c r="N140" s="307">
        <v>3</v>
      </c>
    </row>
    <row r="141" spans="1:15" hidden="1">
      <c r="J141" s="307">
        <f>IF(J138=MAX($J138:$L138),0,1)</f>
        <v>0</v>
      </c>
      <c r="K141" s="307">
        <f>IF(K138=MAX($J138:$L138),0,1)</f>
        <v>0</v>
      </c>
      <c r="L141" s="307">
        <f>IF(L138=MAX($J138:$L138),0,1)</f>
        <v>0</v>
      </c>
      <c r="M141" s="307" t="s">
        <v>515</v>
      </c>
      <c r="N141" s="307"/>
    </row>
    <row r="142" spans="1:15" hidden="1">
      <c r="J142" s="307">
        <f>IF(J141=0,1-SUMIFS($J140:$L140,$J141:$L141,1),J140)</f>
        <v>1</v>
      </c>
      <c r="K142" s="307">
        <f>IF(K141=0,1-SUMIFS($J140:$L140,$J141:$L141,1),K140)</f>
        <v>1</v>
      </c>
      <c r="L142" s="307">
        <f>IF(L141=0,1-SUMIFS($J140:$L140,$J141:$L141,1),L140)</f>
        <v>1</v>
      </c>
      <c r="M142" s="307" t="s">
        <v>397</v>
      </c>
      <c r="N142" s="307">
        <f>SUM(H142:L142)</f>
        <v>3</v>
      </c>
    </row>
    <row r="143" spans="1:15" hidden="1"/>
    <row r="144" spans="1:15" hidden="1">
      <c r="C144" s="307">
        <f>V24</f>
        <v>1</v>
      </c>
      <c r="D144" s="307">
        <f>V26</f>
        <v>1</v>
      </c>
      <c r="E144" s="307">
        <f>V28</f>
        <v>1</v>
      </c>
      <c r="F144" s="307">
        <f>C144</f>
        <v>1</v>
      </c>
      <c r="G144" s="307">
        <f>D144</f>
        <v>1</v>
      </c>
      <c r="H144" s="307">
        <f>E144</f>
        <v>1</v>
      </c>
      <c r="J144" s="307">
        <f>C144</f>
        <v>1</v>
      </c>
      <c r="K144" s="307">
        <f>D144</f>
        <v>1</v>
      </c>
      <c r="L144" s="307">
        <f>E144</f>
        <v>1</v>
      </c>
    </row>
  </sheetData>
  <sheetProtection algorithmName="SHA-512" hashValue="qazpncYAwG9gYA9P0G9/kqcf4BFAdqC/mbLkCyuF0XX75kyhbBdEF2sgG4YqEeUhGR6ic23r0yBDcaaXtFTBww==" saltValue="IuQlSrWBXOoibOT0jFayeg==" spinCount="100000" sheet="1" objects="1" scenarios="1" formatCells="0" formatColumns="0"/>
  <customSheetViews>
    <customSheetView guid="{AE7FCA23-A141-42BB-B68F-DD99A7DC8BEA}" scale="91" showGridLines="0" hiddenRows="1" hiddenColumns="1" topLeftCell="A70">
      <selection activeCell="B18" sqref="B18"/>
      <pageMargins left="0.7" right="0.7" top="0.75" bottom="0.75" header="0.3" footer="0.3"/>
      <pageSetup paperSize="9" orientation="portrait" r:id="rId1"/>
    </customSheetView>
    <customSheetView guid="{A2242E59-B958-429D-B3CE-85E415A7ABA5}" scale="91" showGridLines="0" hiddenRows="1" hiddenColumns="1" topLeftCell="A49">
      <selection activeCell="W54" sqref="W54"/>
      <pageMargins left="0.7" right="0.7" top="0.75" bottom="0.75" header="0.3" footer="0.3"/>
      <pageSetup paperSize="9" orientation="portrait" r:id="rId2"/>
    </customSheetView>
  </customSheetViews>
  <mergeCells count="51">
    <mergeCell ref="B23:J23"/>
    <mergeCell ref="C15:L15"/>
    <mergeCell ref="B16:B17"/>
    <mergeCell ref="C16:L16"/>
    <mergeCell ref="C17:L17"/>
    <mergeCell ref="C18:L18"/>
    <mergeCell ref="K28:K29"/>
    <mergeCell ref="L28:L29"/>
    <mergeCell ref="C29:J29"/>
    <mergeCell ref="B24:B25"/>
    <mergeCell ref="C24:J24"/>
    <mergeCell ref="K24:K25"/>
    <mergeCell ref="L24:L25"/>
    <mergeCell ref="C25:J25"/>
    <mergeCell ref="B26:B27"/>
    <mergeCell ref="C26:J26"/>
    <mergeCell ref="K26:K27"/>
    <mergeCell ref="L26:L27"/>
    <mergeCell ref="C27:J27"/>
    <mergeCell ref="A1:N1"/>
    <mergeCell ref="A10:N10"/>
    <mergeCell ref="B52:M52"/>
    <mergeCell ref="B99:M99"/>
    <mergeCell ref="C108:E108"/>
    <mergeCell ref="F108:H108"/>
    <mergeCell ref="J108:M108"/>
    <mergeCell ref="C67:K67"/>
    <mergeCell ref="C68:K68"/>
    <mergeCell ref="C69:K69"/>
    <mergeCell ref="B71:K71"/>
    <mergeCell ref="C53:M56"/>
    <mergeCell ref="B57:M58"/>
    <mergeCell ref="C64:K64"/>
    <mergeCell ref="C65:K65"/>
    <mergeCell ref="F32:G32"/>
    <mergeCell ref="B108:B110"/>
    <mergeCell ref="B101:N101"/>
    <mergeCell ref="A7:O7"/>
    <mergeCell ref="A8:O8"/>
    <mergeCell ref="I33:N37"/>
    <mergeCell ref="B20:H20"/>
    <mergeCell ref="B12:N12"/>
    <mergeCell ref="A94:N94"/>
    <mergeCell ref="C66:K66"/>
    <mergeCell ref="B32:B33"/>
    <mergeCell ref="B21:H21"/>
    <mergeCell ref="B43:M44"/>
    <mergeCell ref="C45:M46"/>
    <mergeCell ref="C48:M51"/>
    <mergeCell ref="B28:B29"/>
    <mergeCell ref="C28:J28"/>
  </mergeCells>
  <conditionalFormatting sqref="B24:L29">
    <cfRule type="expression" dxfId="9" priority="5">
      <formula>$V24=1</formula>
    </cfRule>
  </conditionalFormatting>
  <conditionalFormatting sqref="C109:E130 J103:L104 J109:L130 C39:D40 C33:E38">
    <cfRule type="expression" dxfId="8" priority="3">
      <formula>C$144=1</formula>
    </cfRule>
  </conditionalFormatting>
  <conditionalFormatting sqref="F109:H130">
    <cfRule type="expression" dxfId="7" priority="2">
      <formula>F$144=1</formula>
    </cfRule>
  </conditionalFormatting>
  <conditionalFormatting sqref="J20:L21">
    <cfRule type="expression" dxfId="6" priority="1">
      <formula>J$144=1</formula>
    </cfRule>
  </conditionalFormatting>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0593" r:id="rId6" name="Check Box 1">
              <controlPr locked="0" defaultSize="0" autoFill="0" autoLine="0" autoPict="0">
                <anchor moveWithCells="1">
                  <from>
                    <xdr:col>10</xdr:col>
                    <xdr:colOff>180975</xdr:colOff>
                    <xdr:row>23</xdr:row>
                    <xdr:rowOff>114300</xdr:rowOff>
                  </from>
                  <to>
                    <xdr:col>10</xdr:col>
                    <xdr:colOff>457200</xdr:colOff>
                    <xdr:row>24</xdr:row>
                    <xdr:rowOff>85725</xdr:rowOff>
                  </to>
                </anchor>
              </controlPr>
            </control>
          </mc:Choice>
        </mc:AlternateContent>
        <mc:AlternateContent xmlns:mc="http://schemas.openxmlformats.org/markup-compatibility/2006">
          <mc:Choice Requires="x14">
            <control shapeId="110594" r:id="rId7" name="Check Box 2">
              <controlPr locked="0" defaultSize="0" autoFill="0" autoLine="0" autoPict="0">
                <anchor moveWithCells="1">
                  <from>
                    <xdr:col>10</xdr:col>
                    <xdr:colOff>180975</xdr:colOff>
                    <xdr:row>25</xdr:row>
                    <xdr:rowOff>114300</xdr:rowOff>
                  </from>
                  <to>
                    <xdr:col>10</xdr:col>
                    <xdr:colOff>457200</xdr:colOff>
                    <xdr:row>26</xdr:row>
                    <xdr:rowOff>114300</xdr:rowOff>
                  </to>
                </anchor>
              </controlPr>
            </control>
          </mc:Choice>
        </mc:AlternateContent>
        <mc:AlternateContent xmlns:mc="http://schemas.openxmlformats.org/markup-compatibility/2006">
          <mc:Choice Requires="x14">
            <control shapeId="110595" r:id="rId8" name="Check Box 3">
              <controlPr locked="0" defaultSize="0" autoFill="0" autoLine="0" autoPict="0">
                <anchor moveWithCells="1">
                  <from>
                    <xdr:col>10</xdr:col>
                    <xdr:colOff>180975</xdr:colOff>
                    <xdr:row>27</xdr:row>
                    <xdr:rowOff>114300</xdr:rowOff>
                  </from>
                  <to>
                    <xdr:col>10</xdr:col>
                    <xdr:colOff>457200</xdr:colOff>
                    <xdr:row>28</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X112"/>
  <sheetViews>
    <sheetView showGridLines="0" showRowColHeaders="0" zoomScale="95" zoomScaleNormal="95" workbookViewId="0">
      <selection activeCell="R42" sqref="R42"/>
    </sheetView>
  </sheetViews>
  <sheetFormatPr defaultRowHeight="15"/>
  <cols>
    <col min="1" max="1" width="4.42578125" style="676" customWidth="1"/>
    <col min="2" max="2" width="22.7109375" style="676" customWidth="1"/>
    <col min="3" max="4" width="9.140625" style="676" customWidth="1"/>
    <col min="5" max="6" width="9.140625" style="676"/>
    <col min="7" max="7" width="9.140625" style="676" customWidth="1"/>
    <col min="8" max="13" width="9.140625" style="676"/>
    <col min="14" max="14" width="0.85546875" style="676" customWidth="1"/>
    <col min="15" max="20" width="9.140625" style="676"/>
    <col min="21" max="22" width="9.140625" style="676" hidden="1" customWidth="1"/>
    <col min="23" max="16384" width="9.140625" style="676"/>
  </cols>
  <sheetData>
    <row r="1" spans="1:1012" s="826" customFormat="1" ht="30" customHeight="1">
      <c r="A1" s="1895" t="s">
        <v>741</v>
      </c>
      <c r="B1" s="1895"/>
      <c r="C1" s="1895"/>
      <c r="D1" s="1895"/>
      <c r="E1" s="1895"/>
      <c r="F1" s="1895"/>
      <c r="G1" s="1895"/>
      <c r="H1" s="1895"/>
      <c r="I1" s="1895"/>
      <c r="J1" s="1895"/>
      <c r="K1" s="1895"/>
      <c r="L1" s="1895"/>
      <c r="M1" s="1895"/>
      <c r="N1" s="1895"/>
      <c r="O1" s="676"/>
      <c r="P1" s="676"/>
      <c r="Q1" s="676"/>
      <c r="R1" s="676"/>
      <c r="S1" s="676"/>
      <c r="T1" s="676"/>
      <c r="U1" s="676"/>
      <c r="V1" s="676"/>
      <c r="W1" s="676"/>
      <c r="X1" s="676"/>
      <c r="Y1" s="676"/>
      <c r="Z1" s="676"/>
      <c r="AA1" s="676"/>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row>
    <row r="2" spans="1:1012" s="826" customFormat="1" ht="5.0999999999999996" customHeight="1">
      <c r="A2" s="677"/>
      <c r="B2" s="677"/>
      <c r="C2" s="894"/>
      <c r="D2" s="253"/>
      <c r="E2" s="253"/>
      <c r="F2" s="253"/>
      <c r="G2" s="253"/>
      <c r="H2" s="253"/>
      <c r="I2" s="253"/>
      <c r="J2" s="253"/>
      <c r="K2" s="11"/>
      <c r="L2" s="11"/>
      <c r="M2" s="11"/>
      <c r="N2" s="11"/>
      <c r="O2" s="997"/>
      <c r="P2" s="997"/>
      <c r="Q2" s="997"/>
      <c r="R2" s="997"/>
      <c r="S2" s="997"/>
      <c r="T2" s="997"/>
      <c r="U2" s="997"/>
      <c r="V2" s="997"/>
      <c r="W2" s="997"/>
      <c r="X2" s="997"/>
      <c r="Y2" s="997"/>
      <c r="Z2" s="997"/>
      <c r="AA2" s="997"/>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row>
    <row r="3" spans="1:1012" s="826" customFormat="1">
      <c r="A3" s="316"/>
      <c r="B3" s="408" t="s">
        <v>214</v>
      </c>
      <c r="C3" s="894"/>
      <c r="D3" s="10"/>
      <c r="E3" s="11"/>
      <c r="F3" s="11"/>
      <c r="G3" s="11"/>
      <c r="H3" s="11"/>
      <c r="I3" s="11"/>
      <c r="J3" s="11"/>
      <c r="K3" s="11"/>
      <c r="L3" s="11"/>
      <c r="M3" s="11"/>
      <c r="N3" s="11"/>
      <c r="O3" s="997"/>
      <c r="P3" s="997"/>
      <c r="Q3" s="997"/>
      <c r="R3" s="997"/>
      <c r="S3" s="997"/>
      <c r="T3" s="997"/>
      <c r="U3" s="997"/>
      <c r="V3" s="997"/>
      <c r="W3" s="997"/>
      <c r="X3" s="997"/>
      <c r="Y3" s="997"/>
      <c r="Z3" s="997"/>
      <c r="AA3" s="997"/>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row>
    <row r="4" spans="1:1012" ht="15" customHeight="1">
      <c r="A4" s="316"/>
      <c r="B4" s="408" t="s">
        <v>267</v>
      </c>
      <c r="C4" s="678"/>
      <c r="D4" s="454"/>
      <c r="E4" s="454"/>
      <c r="F4" s="454"/>
      <c r="G4" s="454"/>
      <c r="H4" s="454"/>
      <c r="I4" s="454"/>
      <c r="J4" s="454"/>
      <c r="K4" s="454"/>
      <c r="L4" s="678"/>
      <c r="O4" s="997"/>
      <c r="P4" s="997"/>
      <c r="Q4" s="997"/>
      <c r="R4" s="997"/>
      <c r="S4" s="997"/>
      <c r="T4" s="997"/>
      <c r="U4" s="997"/>
      <c r="V4" s="997"/>
      <c r="W4" s="997"/>
      <c r="X4" s="997"/>
      <c r="Y4" s="997"/>
      <c r="Z4" s="997"/>
      <c r="AA4" s="997"/>
    </row>
    <row r="5" spans="1:1012">
      <c r="A5" s="316"/>
      <c r="B5" s="408" t="s">
        <v>294</v>
      </c>
      <c r="D5" s="454"/>
      <c r="E5" s="454"/>
      <c r="F5" s="454"/>
      <c r="G5" s="454"/>
      <c r="H5" s="454"/>
      <c r="I5" s="454"/>
      <c r="J5" s="454"/>
      <c r="K5" s="454"/>
      <c r="L5" s="678"/>
      <c r="O5" s="997"/>
      <c r="P5" s="997"/>
      <c r="Q5" s="997"/>
      <c r="R5" s="997"/>
      <c r="S5" s="997"/>
      <c r="T5" s="997"/>
      <c r="U5" s="997"/>
      <c r="V5" s="997"/>
      <c r="W5" s="997"/>
      <c r="X5" s="997"/>
      <c r="Y5" s="997"/>
      <c r="Z5" s="997"/>
      <c r="AA5" s="997"/>
    </row>
    <row r="6" spans="1:1012" ht="5.0999999999999996" customHeight="1">
      <c r="B6" s="677"/>
      <c r="D6" s="549"/>
      <c r="E6" s="549"/>
      <c r="F6" s="549"/>
      <c r="G6" s="549"/>
      <c r="H6" s="549"/>
      <c r="I6" s="549"/>
      <c r="J6" s="549"/>
      <c r="K6" s="549"/>
      <c r="L6" s="678"/>
    </row>
    <row r="7" spans="1:1012" s="826" customFormat="1" ht="30.75" customHeight="1">
      <c r="A7" s="2127" t="s">
        <v>1190</v>
      </c>
      <c r="B7" s="2127"/>
      <c r="C7" s="2127"/>
      <c r="D7" s="2127"/>
      <c r="E7" s="2127"/>
      <c r="F7" s="2127"/>
      <c r="G7" s="2127"/>
      <c r="H7" s="2127"/>
      <c r="I7" s="2127"/>
      <c r="J7" s="2127"/>
      <c r="K7" s="2127"/>
      <c r="L7" s="2127"/>
      <c r="M7" s="2127"/>
      <c r="N7" s="2127"/>
      <c r="O7" s="676"/>
      <c r="P7" s="676"/>
      <c r="Q7" s="676"/>
      <c r="R7" s="676"/>
      <c r="S7" s="676"/>
      <c r="T7" s="676"/>
      <c r="U7" s="676"/>
      <c r="V7" s="676"/>
      <c r="W7" s="676"/>
      <c r="X7" s="676"/>
      <c r="Y7" s="676"/>
      <c r="Z7" s="676"/>
      <c r="AA7" s="676"/>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row>
    <row r="8" spans="1:1012" ht="15" customHeight="1">
      <c r="A8" s="586" t="s">
        <v>331</v>
      </c>
      <c r="B8" s="725"/>
      <c r="C8" s="725"/>
      <c r="D8" s="725"/>
      <c r="E8" s="725"/>
      <c r="F8" s="725"/>
      <c r="G8" s="725"/>
      <c r="H8" s="725"/>
      <c r="I8" s="725"/>
      <c r="J8" s="725"/>
      <c r="K8" s="725"/>
      <c r="L8" s="725"/>
      <c r="M8" s="725"/>
      <c r="N8" s="255"/>
      <c r="O8" s="997"/>
      <c r="P8" s="997"/>
      <c r="Q8" s="997"/>
      <c r="R8" s="997"/>
      <c r="S8" s="997"/>
      <c r="T8" s="997"/>
      <c r="U8" s="997"/>
      <c r="V8" s="997"/>
      <c r="W8" s="997"/>
      <c r="X8" s="997"/>
      <c r="Y8" s="997"/>
      <c r="Z8" s="997"/>
      <c r="AA8" s="997"/>
    </row>
    <row r="9" spans="1:1012" ht="9.9499999999999993" customHeight="1">
      <c r="B9" s="410"/>
      <c r="C9" s="410"/>
      <c r="D9" s="410"/>
      <c r="E9" s="410"/>
      <c r="F9" s="410"/>
      <c r="G9" s="410"/>
      <c r="H9" s="410"/>
      <c r="I9" s="410"/>
      <c r="J9" s="410"/>
      <c r="K9" s="410"/>
      <c r="L9" s="410"/>
      <c r="M9" s="410"/>
      <c r="N9" s="67"/>
      <c r="O9" s="997"/>
      <c r="P9" s="997"/>
      <c r="Q9" s="997"/>
      <c r="R9" s="997"/>
      <c r="S9" s="997"/>
      <c r="T9" s="997"/>
      <c r="U9" s="997"/>
      <c r="V9" s="997"/>
      <c r="W9" s="997"/>
      <c r="X9" s="997"/>
      <c r="Y9" s="997"/>
      <c r="Z9" s="997"/>
      <c r="AA9" s="997"/>
    </row>
    <row r="10" spans="1:1012" ht="20.100000000000001" customHeight="1">
      <c r="A10" s="1898" t="s">
        <v>1175</v>
      </c>
      <c r="B10" s="1898"/>
      <c r="C10" s="1898"/>
      <c r="D10" s="1898"/>
      <c r="E10" s="1898"/>
      <c r="F10" s="1898"/>
      <c r="G10" s="1898"/>
      <c r="H10" s="1898"/>
      <c r="I10" s="1898"/>
      <c r="J10" s="1898"/>
      <c r="K10" s="1898"/>
      <c r="L10" s="1898"/>
      <c r="M10" s="1898"/>
      <c r="N10" s="1898"/>
    </row>
    <row r="11" spans="1:1012" ht="5.0999999999999996" customHeight="1">
      <c r="A11" s="895"/>
      <c r="B11" s="620"/>
      <c r="C11" s="620"/>
      <c r="D11" s="620"/>
      <c r="E11" s="620"/>
      <c r="F11" s="620"/>
      <c r="G11" s="620"/>
      <c r="H11" s="620"/>
      <c r="I11" s="620"/>
      <c r="J11" s="620"/>
      <c r="K11" s="620"/>
      <c r="L11" s="551"/>
      <c r="M11" s="678"/>
      <c r="N11" s="223"/>
    </row>
    <row r="12" spans="1:1012" ht="30" customHeight="1">
      <c r="A12" s="895"/>
      <c r="B12" s="2287" t="s">
        <v>953</v>
      </c>
      <c r="C12" s="2287"/>
      <c r="D12" s="2287"/>
      <c r="E12" s="2287"/>
      <c r="F12" s="2287"/>
      <c r="G12" s="2287"/>
      <c r="H12" s="2287"/>
      <c r="I12" s="2287"/>
      <c r="J12" s="2287"/>
      <c r="K12" s="2287"/>
      <c r="L12" s="2287"/>
      <c r="M12" s="2287"/>
      <c r="N12" s="998"/>
    </row>
    <row r="13" spans="1:1012" ht="9.9499999999999993" customHeight="1">
      <c r="A13" s="680"/>
      <c r="C13" s="764"/>
      <c r="D13" s="764"/>
      <c r="E13" s="764"/>
      <c r="F13" s="764"/>
      <c r="G13" s="764"/>
      <c r="H13" s="764"/>
      <c r="I13" s="764"/>
      <c r="J13" s="764"/>
      <c r="K13" s="764"/>
      <c r="L13" s="764"/>
      <c r="M13" s="1436"/>
      <c r="N13" s="223"/>
      <c r="O13" s="296"/>
    </row>
    <row r="14" spans="1:1012">
      <c r="A14" s="680"/>
      <c r="B14" s="1428" t="s">
        <v>12</v>
      </c>
      <c r="C14" s="2539" t="s">
        <v>13</v>
      </c>
      <c r="D14" s="2540"/>
      <c r="E14" s="2540"/>
      <c r="F14" s="2540"/>
      <c r="G14" s="2540"/>
      <c r="H14" s="2540"/>
      <c r="I14" s="2540"/>
      <c r="J14" s="2540"/>
      <c r="K14" s="2540"/>
      <c r="L14" s="2541"/>
      <c r="M14" s="499"/>
      <c r="N14" s="680"/>
    </row>
    <row r="15" spans="1:1012" ht="50.25" customHeight="1">
      <c r="A15" s="680"/>
      <c r="B15" s="1424" t="s">
        <v>144</v>
      </c>
      <c r="C15" s="2454" t="s">
        <v>954</v>
      </c>
      <c r="D15" s="2455"/>
      <c r="E15" s="2455"/>
      <c r="F15" s="2455"/>
      <c r="G15" s="2455"/>
      <c r="H15" s="2455"/>
      <c r="I15" s="2455"/>
      <c r="J15" s="2455"/>
      <c r="K15" s="2455"/>
      <c r="L15" s="2456"/>
      <c r="M15" s="685"/>
      <c r="N15" s="680"/>
    </row>
    <row r="16" spans="1:1012" s="826" customFormat="1">
      <c r="A16" s="999"/>
      <c r="B16" s="2332" t="s">
        <v>11</v>
      </c>
      <c r="C16" s="2542" t="s">
        <v>351</v>
      </c>
      <c r="D16" s="2542"/>
      <c r="E16" s="2542"/>
      <c r="F16" s="2542"/>
      <c r="G16" s="2542"/>
      <c r="H16" s="2542"/>
      <c r="I16" s="2542"/>
      <c r="J16" s="2542"/>
      <c r="K16" s="2542"/>
      <c r="L16" s="2542"/>
      <c r="M16" s="11"/>
      <c r="N16" s="216"/>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row>
    <row r="17" spans="1:1012" s="826" customFormat="1">
      <c r="A17" s="999"/>
      <c r="B17" s="2332"/>
      <c r="C17" s="2542"/>
      <c r="D17" s="2542"/>
      <c r="E17" s="2542"/>
      <c r="F17" s="2542"/>
      <c r="G17" s="2542"/>
      <c r="H17" s="2542"/>
      <c r="I17" s="2542"/>
      <c r="J17" s="2542"/>
      <c r="K17" s="2542"/>
      <c r="L17" s="2542"/>
      <c r="M17" s="11"/>
      <c r="N17" s="216"/>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row>
    <row r="18" spans="1:1012" ht="9.9499999999999993" customHeight="1">
      <c r="A18" s="680"/>
      <c r="B18" s="1000"/>
      <c r="C18" s="678"/>
      <c r="D18" s="678"/>
      <c r="E18" s="678"/>
      <c r="F18" s="678"/>
      <c r="G18" s="678"/>
      <c r="H18" s="678"/>
      <c r="I18" s="678"/>
      <c r="J18" s="678"/>
      <c r="K18" s="678"/>
      <c r="L18" s="678"/>
      <c r="M18" s="709"/>
      <c r="N18" s="680"/>
      <c r="W18" s="678"/>
      <c r="X18" s="678"/>
      <c r="Y18" s="678"/>
    </row>
    <row r="19" spans="1:1012" s="693" customFormat="1" ht="15" customHeight="1">
      <c r="A19" s="835"/>
      <c r="B19" s="1882" t="s">
        <v>984</v>
      </c>
      <c r="C19" s="1882"/>
      <c r="D19" s="1882"/>
      <c r="E19" s="1882"/>
      <c r="F19" s="1882"/>
      <c r="G19" s="1882"/>
      <c r="H19" s="1882"/>
      <c r="I19" s="1882"/>
      <c r="J19" s="1882"/>
      <c r="K19" s="503" t="s">
        <v>716</v>
      </c>
      <c r="L19" s="917"/>
      <c r="M19" s="709"/>
      <c r="N19" s="835"/>
    </row>
    <row r="20" spans="1:1012" s="693" customFormat="1" ht="65.25" customHeight="1">
      <c r="A20" s="835"/>
      <c r="B20" s="1882"/>
      <c r="C20" s="1882"/>
      <c r="D20" s="1882"/>
      <c r="E20" s="1882"/>
      <c r="F20" s="1882"/>
      <c r="G20" s="1882"/>
      <c r="H20" s="1882"/>
      <c r="I20" s="1882"/>
      <c r="J20" s="1882"/>
      <c r="K20" s="776" t="s">
        <v>85</v>
      </c>
      <c r="L20" s="776" t="s">
        <v>86</v>
      </c>
      <c r="M20" s="709"/>
      <c r="N20" s="835"/>
    </row>
    <row r="21" spans="1:1012" s="693" customFormat="1">
      <c r="A21" s="835"/>
      <c r="B21" s="1882" t="s">
        <v>1160</v>
      </c>
      <c r="C21" s="1882"/>
      <c r="D21" s="1882"/>
      <c r="E21" s="1882"/>
      <c r="F21" s="1882"/>
      <c r="G21" s="1882"/>
      <c r="H21" s="1882"/>
      <c r="I21" s="1882"/>
      <c r="J21" s="1883"/>
      <c r="K21" s="854">
        <f>I69</f>
        <v>1</v>
      </c>
      <c r="L21" s="854">
        <f>J69</f>
        <v>1</v>
      </c>
      <c r="M21" s="709"/>
      <c r="N21" s="835"/>
    </row>
    <row r="22" spans="1:1012" ht="9.9499999999999993" customHeight="1">
      <c r="A22" s="680"/>
      <c r="B22" s="1000"/>
      <c r="C22" s="678"/>
      <c r="D22" s="678"/>
      <c r="E22" s="678"/>
      <c r="F22" s="678"/>
      <c r="G22" s="678"/>
      <c r="H22" s="678"/>
      <c r="I22" s="678"/>
      <c r="J22" s="678"/>
      <c r="K22" s="678"/>
      <c r="L22" s="678"/>
      <c r="M22" s="709"/>
      <c r="N22" s="680"/>
      <c r="W22" s="678"/>
      <c r="X22" s="678"/>
      <c r="Y22" s="678"/>
    </row>
    <row r="23" spans="1:1012" ht="20.25" customHeight="1">
      <c r="A23" s="680"/>
      <c r="B23" s="1481" t="s">
        <v>840</v>
      </c>
      <c r="C23" s="2058" t="s">
        <v>13</v>
      </c>
      <c r="D23" s="2059"/>
      <c r="E23" s="2059"/>
      <c r="F23" s="2059"/>
      <c r="G23" s="2059"/>
      <c r="H23" s="2059"/>
      <c r="I23" s="2059"/>
      <c r="J23" s="2059"/>
      <c r="K23" s="2117"/>
      <c r="L23" s="508" t="s">
        <v>259</v>
      </c>
      <c r="M23" s="504" t="s">
        <v>85</v>
      </c>
      <c r="N23" s="680"/>
      <c r="W23" s="678"/>
      <c r="X23" s="678"/>
      <c r="Y23" s="861"/>
    </row>
    <row r="24" spans="1:1012" ht="81.75" customHeight="1">
      <c r="A24" s="680"/>
      <c r="B24" s="1409" t="s">
        <v>142</v>
      </c>
      <c r="C24" s="2543" t="s">
        <v>952</v>
      </c>
      <c r="D24" s="2543"/>
      <c r="E24" s="2543"/>
      <c r="F24" s="2543"/>
      <c r="G24" s="2543"/>
      <c r="H24" s="2543"/>
      <c r="I24" s="2543"/>
      <c r="J24" s="2543"/>
      <c r="K24" s="2543"/>
      <c r="L24" s="1001"/>
      <c r="M24" s="1011"/>
      <c r="N24" s="680"/>
      <c r="U24" s="1425" t="b">
        <v>0</v>
      </c>
      <c r="V24" s="1002">
        <f>IF(U24="",0,IF(U24=FALSE(),1,0))</f>
        <v>1</v>
      </c>
      <c r="Y24" s="1003"/>
    </row>
    <row r="25" spans="1:1012" ht="9.9499999999999993" customHeight="1">
      <c r="A25" s="680"/>
      <c r="B25" s="848"/>
      <c r="C25" s="848"/>
      <c r="D25" s="709"/>
      <c r="E25" s="709"/>
      <c r="F25" s="709"/>
      <c r="G25" s="709"/>
      <c r="H25" s="709"/>
      <c r="I25" s="709"/>
      <c r="J25" s="709"/>
      <c r="K25" s="709"/>
      <c r="L25" s="709"/>
      <c r="M25" s="709"/>
      <c r="N25" s="869"/>
      <c r="O25" s="709"/>
      <c r="U25" s="1425"/>
      <c r="V25" s="1002"/>
      <c r="Y25" s="1003"/>
    </row>
    <row r="26" spans="1:1012" ht="18">
      <c r="A26" s="680"/>
      <c r="B26" s="1423" t="s">
        <v>841</v>
      </c>
      <c r="C26" s="2164" t="s">
        <v>13</v>
      </c>
      <c r="D26" s="2164"/>
      <c r="E26" s="2164"/>
      <c r="F26" s="2164"/>
      <c r="G26" s="2164"/>
      <c r="H26" s="2164"/>
      <c r="I26" s="2164"/>
      <c r="J26" s="2164"/>
      <c r="K26" s="2164"/>
      <c r="L26" s="508" t="s">
        <v>259</v>
      </c>
      <c r="M26" s="504" t="s">
        <v>86</v>
      </c>
      <c r="N26" s="680"/>
      <c r="U26" s="1425"/>
      <c r="V26" s="1002"/>
      <c r="Y26" s="1003"/>
    </row>
    <row r="27" spans="1:1012" ht="77.25" customHeight="1">
      <c r="A27" s="680"/>
      <c r="B27" s="1482" t="s">
        <v>143</v>
      </c>
      <c r="C27" s="2544" t="s">
        <v>390</v>
      </c>
      <c r="D27" s="2545"/>
      <c r="E27" s="2545"/>
      <c r="F27" s="2545"/>
      <c r="G27" s="2545"/>
      <c r="H27" s="2545"/>
      <c r="I27" s="2545"/>
      <c r="J27" s="2545"/>
      <c r="K27" s="2546"/>
      <c r="L27" s="1004"/>
      <c r="M27" s="1011"/>
      <c r="N27" s="680"/>
      <c r="U27" s="1425" t="b">
        <v>0</v>
      </c>
      <c r="V27" s="1002">
        <f>IF(U27="",0,IF(U27=FALSE(),1,0))</f>
        <v>1</v>
      </c>
      <c r="Y27" s="1003"/>
    </row>
    <row r="28" spans="1:1012" ht="9.9499999999999993" customHeight="1">
      <c r="A28" s="680"/>
      <c r="B28" s="1000"/>
      <c r="C28" s="678"/>
      <c r="D28" s="678"/>
      <c r="E28" s="678"/>
      <c r="F28" s="678"/>
      <c r="G28" s="678"/>
      <c r="H28" s="678"/>
      <c r="I28" s="678"/>
      <c r="J28" s="678"/>
      <c r="K28" s="678"/>
      <c r="L28" s="678"/>
      <c r="M28" s="678"/>
      <c r="N28" s="680"/>
    </row>
    <row r="29" spans="1:1012" ht="15" customHeight="1">
      <c r="A29" s="680"/>
      <c r="B29" s="1905" t="s">
        <v>1215</v>
      </c>
      <c r="C29" s="1905"/>
      <c r="D29" s="1905"/>
      <c r="E29" s="1905"/>
      <c r="F29" s="1905"/>
      <c r="G29" s="1905"/>
      <c r="H29" s="1905"/>
      <c r="I29" s="1905"/>
      <c r="J29" s="1905"/>
      <c r="K29" s="1905"/>
      <c r="L29" s="1905"/>
      <c r="M29" s="1905"/>
      <c r="N29" s="680"/>
    </row>
    <row r="30" spans="1:1012" ht="15" customHeight="1">
      <c r="A30" s="680"/>
      <c r="B30" s="1905"/>
      <c r="C30" s="1905"/>
      <c r="D30" s="1905"/>
      <c r="E30" s="1905"/>
      <c r="F30" s="1905"/>
      <c r="G30" s="1905"/>
      <c r="H30" s="1905"/>
      <c r="I30" s="1905"/>
      <c r="J30" s="1905"/>
      <c r="K30" s="1905"/>
      <c r="L30" s="1905"/>
      <c r="M30" s="1905"/>
      <c r="N30" s="680"/>
    </row>
    <row r="31" spans="1:1012" ht="15" customHeight="1">
      <c r="A31" s="680"/>
      <c r="B31" s="1412" t="s">
        <v>207</v>
      </c>
      <c r="C31" s="2499" t="s">
        <v>885</v>
      </c>
      <c r="D31" s="2499"/>
      <c r="E31" s="2499"/>
      <c r="F31" s="2499"/>
      <c r="G31" s="2499"/>
      <c r="H31" s="2499"/>
      <c r="I31" s="2499"/>
      <c r="J31" s="2499"/>
      <c r="K31" s="2499"/>
      <c r="L31" s="2499"/>
      <c r="M31" s="2499"/>
      <c r="N31" s="680"/>
    </row>
    <row r="32" spans="1:1012" ht="15" customHeight="1">
      <c r="A32" s="680"/>
      <c r="B32" s="1414"/>
      <c r="C32" s="2499"/>
      <c r="D32" s="2499"/>
      <c r="E32" s="2499"/>
      <c r="F32" s="2499"/>
      <c r="G32" s="2499"/>
      <c r="H32" s="2499"/>
      <c r="I32" s="2499"/>
      <c r="J32" s="2499"/>
      <c r="K32" s="2499"/>
      <c r="L32" s="2499"/>
      <c r="M32" s="2499"/>
      <c r="N32" s="680"/>
    </row>
    <row r="33" spans="1:26" ht="15" customHeight="1">
      <c r="A33" s="680"/>
      <c r="B33" s="1414"/>
      <c r="C33" s="1439"/>
      <c r="D33" s="1439"/>
      <c r="E33" s="1439"/>
      <c r="F33" s="1439"/>
      <c r="G33" s="1439"/>
      <c r="H33" s="1439"/>
      <c r="I33" s="1439"/>
      <c r="J33" s="1439"/>
      <c r="K33" s="1439"/>
      <c r="L33" s="1439"/>
      <c r="M33" s="1439"/>
      <c r="N33" s="680"/>
    </row>
    <row r="34" spans="1:26" ht="15" customHeight="1">
      <c r="A34" s="680"/>
      <c r="B34" s="1413" t="s">
        <v>208</v>
      </c>
      <c r="C34" s="1907" t="s">
        <v>1105</v>
      </c>
      <c r="D34" s="1907"/>
      <c r="E34" s="1907"/>
      <c r="F34" s="1907"/>
      <c r="G34" s="1907"/>
      <c r="H34" s="1907"/>
      <c r="I34" s="1907"/>
      <c r="J34" s="1907"/>
      <c r="K34" s="1907"/>
      <c r="L34" s="1907"/>
      <c r="M34" s="1907"/>
      <c r="N34" s="680"/>
    </row>
    <row r="35" spans="1:26">
      <c r="A35" s="680"/>
      <c r="B35" s="688"/>
      <c r="C35" s="1907"/>
      <c r="D35" s="1907"/>
      <c r="E35" s="1907"/>
      <c r="F35" s="1907"/>
      <c r="G35" s="1907"/>
      <c r="H35" s="1907"/>
      <c r="I35" s="1907"/>
      <c r="J35" s="1907"/>
      <c r="K35" s="1907"/>
      <c r="L35" s="1907"/>
      <c r="M35" s="1907"/>
      <c r="N35" s="680"/>
    </row>
    <row r="36" spans="1:26" ht="15" customHeight="1">
      <c r="A36" s="680"/>
      <c r="B36" s="688"/>
      <c r="C36" s="1907"/>
      <c r="D36" s="1907"/>
      <c r="E36" s="1907"/>
      <c r="F36" s="1907"/>
      <c r="G36" s="1907"/>
      <c r="H36" s="1907"/>
      <c r="I36" s="1907"/>
      <c r="J36" s="1907"/>
      <c r="K36" s="1907"/>
      <c r="L36" s="1907"/>
      <c r="M36" s="1907"/>
      <c r="N36" s="680"/>
    </row>
    <row r="37" spans="1:26" ht="15" customHeight="1">
      <c r="A37" s="680"/>
      <c r="B37" s="688"/>
      <c r="C37" s="1907"/>
      <c r="D37" s="1907"/>
      <c r="E37" s="1907"/>
      <c r="F37" s="1907"/>
      <c r="G37" s="1907"/>
      <c r="H37" s="1907"/>
      <c r="I37" s="1907"/>
      <c r="J37" s="1907"/>
      <c r="K37" s="1907"/>
      <c r="L37" s="1907"/>
      <c r="M37" s="1907"/>
      <c r="N37" s="680"/>
    </row>
    <row r="38" spans="1:26" ht="16.5" customHeight="1">
      <c r="A38" s="680"/>
      <c r="B38" s="1907" t="s">
        <v>849</v>
      </c>
      <c r="C38" s="1907"/>
      <c r="D38" s="1907"/>
      <c r="E38" s="1907"/>
      <c r="F38" s="1907"/>
      <c r="G38" s="1907"/>
      <c r="H38" s="1907"/>
      <c r="I38" s="1907"/>
      <c r="J38" s="1907"/>
      <c r="K38" s="1907"/>
      <c r="L38" s="1907"/>
      <c r="M38" s="1907"/>
      <c r="N38" s="680"/>
    </row>
    <row r="39" spans="1:26">
      <c r="A39" s="680"/>
      <c r="B39" s="1413" t="s">
        <v>215</v>
      </c>
      <c r="C39" s="1882" t="s">
        <v>1121</v>
      </c>
      <c r="D39" s="1882"/>
      <c r="E39" s="1882"/>
      <c r="F39" s="1882"/>
      <c r="G39" s="1882"/>
      <c r="H39" s="1882"/>
      <c r="I39" s="1882"/>
      <c r="J39" s="1882"/>
      <c r="K39" s="1882"/>
      <c r="L39" s="1882"/>
      <c r="M39" s="1882"/>
      <c r="N39" s="680"/>
    </row>
    <row r="40" spans="1:26">
      <c r="A40" s="680"/>
      <c r="B40" s="688"/>
      <c r="C40" s="1882"/>
      <c r="D40" s="1882"/>
      <c r="E40" s="1882"/>
      <c r="F40" s="1882"/>
      <c r="G40" s="1882"/>
      <c r="H40" s="1882"/>
      <c r="I40" s="1882"/>
      <c r="J40" s="1882"/>
      <c r="K40" s="1882"/>
      <c r="L40" s="1882"/>
      <c r="M40" s="1882"/>
      <c r="N40" s="680"/>
    </row>
    <row r="41" spans="1:26">
      <c r="A41" s="680"/>
      <c r="B41" s="688"/>
      <c r="C41" s="1882"/>
      <c r="D41" s="1882"/>
      <c r="E41" s="1882"/>
      <c r="F41" s="1882"/>
      <c r="G41" s="1882"/>
      <c r="H41" s="1882"/>
      <c r="I41" s="1882"/>
      <c r="J41" s="1882"/>
      <c r="K41" s="1882"/>
      <c r="L41" s="1882"/>
      <c r="M41" s="1882"/>
      <c r="N41" s="680"/>
    </row>
    <row r="42" spans="1:26">
      <c r="A42" s="835"/>
      <c r="B42" s="899"/>
      <c r="C42" s="1882"/>
      <c r="D42" s="1882"/>
      <c r="E42" s="1882"/>
      <c r="F42" s="1882"/>
      <c r="G42" s="1882"/>
      <c r="H42" s="1882"/>
      <c r="I42" s="1882"/>
      <c r="J42" s="1882"/>
      <c r="K42" s="1882"/>
      <c r="L42" s="1882"/>
      <c r="M42" s="1882"/>
      <c r="N42" s="680"/>
    </row>
    <row r="43" spans="1:26" ht="9.9499999999999993" customHeight="1">
      <c r="A43" s="680"/>
      <c r="B43" s="1000"/>
      <c r="C43" s="678"/>
      <c r="D43" s="678"/>
      <c r="E43" s="678"/>
      <c r="F43" s="678"/>
      <c r="G43" s="678"/>
      <c r="H43" s="678"/>
      <c r="I43" s="678"/>
      <c r="J43" s="678"/>
      <c r="K43" s="678"/>
      <c r="L43" s="678"/>
      <c r="M43" s="678"/>
      <c r="N43" s="680"/>
    </row>
    <row r="44" spans="1:26" ht="5.0999999999999996" customHeight="1">
      <c r="A44" s="462"/>
      <c r="B44" s="463"/>
      <c r="C44" s="1005"/>
      <c r="D44" s="646"/>
      <c r="E44" s="1005"/>
      <c r="F44" s="1005"/>
      <c r="G44" s="680"/>
      <c r="H44" s="680"/>
      <c r="I44" s="680"/>
      <c r="J44" s="680"/>
      <c r="K44" s="680"/>
      <c r="L44" s="680"/>
      <c r="M44" s="680"/>
      <c r="N44" s="839"/>
      <c r="O44" s="556"/>
      <c r="P44" s="556"/>
      <c r="Q44" s="556"/>
      <c r="R44" s="556"/>
      <c r="S44" s="556"/>
      <c r="T44" s="556"/>
      <c r="U44" s="556"/>
      <c r="V44" s="556"/>
      <c r="W44" s="556"/>
      <c r="X44" s="556"/>
      <c r="Y44" s="693"/>
      <c r="Z44" s="693"/>
    </row>
    <row r="45" spans="1:26" ht="15" customHeight="1">
      <c r="A45" s="677"/>
      <c r="B45" s="677"/>
      <c r="C45" s="699"/>
      <c r="D45" s="582"/>
      <c r="E45" s="699"/>
      <c r="F45" s="699"/>
      <c r="G45" s="678"/>
      <c r="H45" s="678"/>
      <c r="I45" s="678"/>
      <c r="J45" s="678"/>
      <c r="K45" s="678"/>
      <c r="L45" s="142"/>
      <c r="M45" s="158" t="s">
        <v>631</v>
      </c>
      <c r="N45" s="692"/>
      <c r="O45" s="556"/>
      <c r="P45" s="556"/>
      <c r="Q45" s="556"/>
      <c r="R45" s="556"/>
      <c r="S45" s="556"/>
      <c r="T45" s="556"/>
      <c r="U45" s="556"/>
      <c r="V45" s="556"/>
      <c r="W45" s="556"/>
      <c r="X45" s="556"/>
      <c r="Y45" s="693"/>
      <c r="Z45" s="693"/>
    </row>
    <row r="46" spans="1:26" ht="15" customHeight="1">
      <c r="A46" s="900"/>
      <c r="B46" s="568"/>
      <c r="C46" s="699"/>
      <c r="D46" s="582"/>
      <c r="E46" s="699"/>
      <c r="F46" s="699"/>
      <c r="G46" s="678"/>
      <c r="H46" s="678"/>
      <c r="I46" s="678"/>
      <c r="J46" s="678"/>
      <c r="K46" s="678"/>
      <c r="L46" s="678"/>
      <c r="M46" s="678"/>
      <c r="N46" s="692"/>
      <c r="O46" s="556"/>
      <c r="P46" s="556"/>
      <c r="Q46" s="556"/>
      <c r="R46" s="556"/>
      <c r="S46" s="556"/>
      <c r="T46" s="556"/>
      <c r="U46" s="556"/>
      <c r="V46" s="556"/>
      <c r="W46" s="556"/>
      <c r="X46" s="556"/>
      <c r="Y46" s="693"/>
      <c r="Z46" s="693"/>
    </row>
    <row r="47" spans="1:26" hidden="1">
      <c r="A47" s="677"/>
      <c r="B47" s="677"/>
      <c r="C47" s="699"/>
      <c r="D47" s="582"/>
      <c r="E47" s="699"/>
      <c r="F47" s="699"/>
      <c r="G47" s="678"/>
      <c r="H47" s="678"/>
      <c r="I47" s="678"/>
      <c r="J47" s="678"/>
      <c r="K47" s="678"/>
      <c r="L47" s="678"/>
      <c r="M47" s="678"/>
      <c r="N47" s="694"/>
      <c r="O47" s="695"/>
      <c r="P47" s="695"/>
      <c r="Q47" s="695"/>
      <c r="R47" s="695"/>
      <c r="S47" s="695"/>
      <c r="T47" s="695"/>
      <c r="U47" s="695"/>
      <c r="V47" s="695"/>
      <c r="W47" s="695"/>
      <c r="X47" s="695"/>
      <c r="Y47" s="693"/>
      <c r="Z47" s="693"/>
    </row>
    <row r="48" spans="1:26" hidden="1">
      <c r="A48" s="900"/>
      <c r="B48" s="568"/>
      <c r="C48" s="699"/>
      <c r="D48" s="582"/>
      <c r="E48" s="699"/>
      <c r="F48" s="699"/>
      <c r="G48" s="678"/>
      <c r="H48" s="678"/>
      <c r="I48" s="678"/>
      <c r="J48" s="678"/>
      <c r="K48" s="678"/>
      <c r="L48" s="678"/>
      <c r="M48" s="678"/>
      <c r="N48" s="692"/>
      <c r="O48" s="696"/>
      <c r="P48" s="696"/>
      <c r="Q48" s="696"/>
      <c r="R48" s="696"/>
      <c r="S48" s="696"/>
      <c r="T48" s="696"/>
      <c r="U48" s="696"/>
      <c r="V48" s="696"/>
      <c r="W48" s="696"/>
      <c r="X48" s="696"/>
      <c r="Y48" s="693"/>
      <c r="Z48" s="693"/>
    </row>
    <row r="49" spans="1:32" ht="15" hidden="1" customHeight="1">
      <c r="A49" s="677"/>
      <c r="B49" s="677"/>
      <c r="C49" s="699"/>
      <c r="D49" s="582"/>
      <c r="E49" s="699"/>
      <c r="F49" s="699"/>
      <c r="G49" s="678"/>
      <c r="H49" s="678"/>
      <c r="I49" s="678"/>
      <c r="J49" s="678"/>
      <c r="K49" s="678"/>
      <c r="L49" s="678"/>
      <c r="M49" s="678"/>
      <c r="N49" s="692"/>
      <c r="O49" s="696"/>
      <c r="P49" s="696"/>
      <c r="Q49" s="696"/>
      <c r="R49" s="696"/>
      <c r="S49" s="696"/>
      <c r="T49" s="696"/>
      <c r="U49" s="696"/>
      <c r="V49" s="696"/>
      <c r="W49" s="696"/>
      <c r="X49" s="696"/>
      <c r="Y49" s="693"/>
      <c r="Z49" s="693"/>
    </row>
    <row r="50" spans="1:32" ht="15" hidden="1" customHeight="1">
      <c r="A50" s="698"/>
      <c r="B50" s="698"/>
      <c r="C50" s="699"/>
      <c r="D50" s="582"/>
      <c r="E50" s="699"/>
      <c r="F50" s="699"/>
      <c r="G50" s="678"/>
      <c r="H50" s="678"/>
      <c r="I50" s="678"/>
      <c r="J50" s="678"/>
      <c r="K50" s="678"/>
      <c r="L50" s="678"/>
      <c r="M50" s="678"/>
      <c r="N50" s="692"/>
      <c r="O50" s="696"/>
      <c r="P50" s="696"/>
      <c r="Q50" s="696"/>
      <c r="R50" s="696"/>
      <c r="S50" s="696"/>
      <c r="T50" s="696"/>
      <c r="U50" s="696"/>
      <c r="V50" s="696"/>
      <c r="W50" s="696"/>
      <c r="X50" s="696"/>
      <c r="Y50" s="693"/>
      <c r="Z50" s="693"/>
    </row>
    <row r="51" spans="1:32" ht="20.100000000000001" customHeight="1">
      <c r="A51" s="1918" t="s">
        <v>158</v>
      </c>
      <c r="B51" s="1918"/>
      <c r="C51" s="1918"/>
      <c r="D51" s="1918"/>
      <c r="E51" s="1918"/>
      <c r="F51" s="1918"/>
      <c r="G51" s="1918"/>
      <c r="H51" s="1918"/>
      <c r="I51" s="1918"/>
      <c r="J51" s="1918"/>
      <c r="K51" s="1918"/>
      <c r="L51" s="1918"/>
      <c r="M51" s="1918"/>
      <c r="N51" s="1918"/>
      <c r="O51" s="696"/>
      <c r="P51" s="696"/>
      <c r="Q51" s="696"/>
      <c r="R51" s="696"/>
      <c r="S51" s="696"/>
      <c r="T51" s="696"/>
      <c r="U51" s="696"/>
      <c r="V51" s="696"/>
      <c r="W51" s="696"/>
      <c r="X51" s="696"/>
      <c r="Y51" s="693"/>
      <c r="Z51" s="693"/>
    </row>
    <row r="52" spans="1:32" ht="5.0999999999999996" customHeight="1">
      <c r="A52" s="700"/>
      <c r="B52" s="698"/>
      <c r="C52" s="699"/>
      <c r="D52" s="582"/>
      <c r="E52" s="699"/>
      <c r="F52" s="699"/>
      <c r="G52" s="678"/>
      <c r="H52" s="678"/>
      <c r="I52" s="678"/>
      <c r="J52" s="678"/>
      <c r="K52" s="678"/>
      <c r="L52" s="678"/>
      <c r="M52" s="678"/>
      <c r="N52" s="849"/>
      <c r="O52" s="696"/>
      <c r="P52" s="696"/>
      <c r="Q52" s="696"/>
      <c r="R52" s="696"/>
      <c r="S52" s="696"/>
      <c r="T52" s="696"/>
      <c r="U52" s="696"/>
      <c r="V52" s="696"/>
      <c r="W52" s="696"/>
      <c r="X52" s="696"/>
      <c r="Y52" s="693"/>
      <c r="Z52" s="693"/>
    </row>
    <row r="53" spans="1:32" ht="15" customHeight="1">
      <c r="A53" s="526"/>
      <c r="B53" s="1006" t="s">
        <v>651</v>
      </c>
      <c r="C53" s="1007"/>
      <c r="D53" s="1007"/>
      <c r="E53" s="1007"/>
      <c r="F53" s="1007"/>
      <c r="G53" s="1007"/>
      <c r="H53" s="1007"/>
      <c r="I53" s="1007"/>
      <c r="J53" s="1007"/>
      <c r="K53" s="1007"/>
      <c r="L53" s="1007"/>
      <c r="M53" s="1007"/>
      <c r="N53" s="849"/>
      <c r="O53" s="696"/>
      <c r="P53" s="696"/>
      <c r="Q53" s="696"/>
      <c r="R53" s="696"/>
      <c r="S53" s="696"/>
      <c r="T53" s="696"/>
      <c r="U53" s="696"/>
      <c r="V53" s="696"/>
      <c r="W53" s="696"/>
      <c r="X53" s="696"/>
      <c r="Y53" s="693"/>
      <c r="Z53" s="693"/>
    </row>
    <row r="54" spans="1:32" ht="5.0999999999999996" customHeight="1">
      <c r="A54" s="702"/>
      <c r="C54" s="585"/>
      <c r="D54" s="585"/>
      <c r="E54" s="585"/>
      <c r="F54" s="297"/>
      <c r="G54" s="585"/>
      <c r="H54" s="585"/>
      <c r="I54" s="585"/>
      <c r="J54" s="585"/>
      <c r="K54" s="678"/>
      <c r="L54" s="678"/>
      <c r="M54" s="678"/>
      <c r="N54" s="714"/>
      <c r="O54" s="693"/>
      <c r="P54" s="693"/>
      <c r="Q54" s="693"/>
      <c r="R54" s="693"/>
      <c r="S54" s="693"/>
      <c r="T54" s="693"/>
      <c r="U54" s="693"/>
      <c r="V54" s="693"/>
      <c r="W54" s="693"/>
      <c r="X54" s="693"/>
      <c r="Y54" s="693"/>
      <c r="Z54" s="693"/>
    </row>
    <row r="55" spans="1:32" ht="14.25" customHeight="1">
      <c r="A55" s="702"/>
      <c r="B55" s="771" t="s">
        <v>159</v>
      </c>
      <c r="C55" s="598"/>
      <c r="D55" s="598"/>
      <c r="E55" s="598"/>
      <c r="F55" s="742"/>
      <c r="G55" s="598"/>
      <c r="H55" s="598"/>
      <c r="I55" s="598"/>
      <c r="J55" s="598"/>
      <c r="K55" s="688"/>
      <c r="L55" s="688"/>
      <c r="M55" s="688"/>
      <c r="N55" s="714"/>
      <c r="O55" s="693"/>
      <c r="P55" s="693"/>
      <c r="Q55" s="693"/>
      <c r="R55" s="693"/>
      <c r="S55" s="693"/>
      <c r="T55" s="693"/>
      <c r="U55" s="693"/>
      <c r="V55" s="693"/>
      <c r="W55" s="693"/>
      <c r="X55" s="693"/>
      <c r="Y55" s="693"/>
      <c r="Z55" s="693"/>
    </row>
    <row r="56" spans="1:32" ht="15" customHeight="1">
      <c r="A56" s="714"/>
      <c r="B56" s="2350" t="s">
        <v>1216</v>
      </c>
      <c r="C56" s="2350"/>
      <c r="D56" s="2350"/>
      <c r="E56" s="2350"/>
      <c r="F56" s="2350"/>
      <c r="G56" s="2350"/>
      <c r="H56" s="2350"/>
      <c r="I56" s="2350"/>
      <c r="J56" s="2350"/>
      <c r="K56" s="2350"/>
      <c r="L56" s="2350"/>
      <c r="M56" s="2350"/>
      <c r="N56" s="714"/>
      <c r="O56" s="709"/>
      <c r="P56" s="709"/>
      <c r="Q56" s="709"/>
      <c r="R56" s="709"/>
      <c r="S56" s="709"/>
      <c r="T56" s="709"/>
      <c r="U56" s="709"/>
      <c r="V56" s="709"/>
      <c r="W56" s="709"/>
      <c r="X56" s="709"/>
      <c r="Y56" s="709"/>
      <c r="Z56" s="709"/>
      <c r="AA56" s="678"/>
      <c r="AB56" s="709"/>
      <c r="AC56" s="678"/>
      <c r="AD56" s="678"/>
      <c r="AE56" s="678"/>
    </row>
    <row r="57" spans="1:32" ht="5.0999999999999996" customHeight="1">
      <c r="A57" s="714"/>
      <c r="B57" s="1433"/>
      <c r="C57" s="1433"/>
      <c r="D57" s="1433"/>
      <c r="E57" s="1433"/>
      <c r="F57" s="1433"/>
      <c r="G57" s="1433"/>
      <c r="H57" s="1433"/>
      <c r="I57" s="1433"/>
      <c r="J57" s="1433"/>
      <c r="K57" s="1433"/>
      <c r="L57" s="1433"/>
      <c r="M57" s="1433"/>
      <c r="N57" s="714"/>
      <c r="O57" s="709"/>
      <c r="P57" s="709"/>
      <c r="Q57" s="709"/>
      <c r="R57" s="709"/>
      <c r="S57" s="709"/>
      <c r="T57" s="709"/>
      <c r="U57" s="709"/>
      <c r="V57" s="709"/>
      <c r="W57" s="709"/>
      <c r="X57" s="709"/>
      <c r="Y57" s="709"/>
      <c r="Z57" s="709"/>
      <c r="AA57" s="678"/>
      <c r="AB57" s="709"/>
      <c r="AC57" s="678"/>
      <c r="AD57" s="678"/>
      <c r="AE57" s="678"/>
    </row>
    <row r="58" spans="1:32" ht="18.75" customHeight="1">
      <c r="A58" s="714"/>
      <c r="B58" s="2350" t="s">
        <v>1217</v>
      </c>
      <c r="C58" s="2350"/>
      <c r="D58" s="2350"/>
      <c r="E58" s="2350"/>
      <c r="F58" s="2350"/>
      <c r="G58" s="2350"/>
      <c r="H58" s="2350"/>
      <c r="I58" s="2350"/>
      <c r="J58" s="2350"/>
      <c r="K58" s="2350"/>
      <c r="L58" s="2350"/>
      <c r="M58" s="2350"/>
      <c r="N58" s="714"/>
      <c r="O58" s="709"/>
      <c r="P58" s="709"/>
      <c r="Q58" s="709"/>
      <c r="R58" s="709"/>
      <c r="S58" s="709"/>
      <c r="T58" s="709"/>
      <c r="U58" s="709"/>
      <c r="V58" s="709"/>
      <c r="W58" s="709"/>
      <c r="X58" s="709"/>
      <c r="Y58" s="709"/>
      <c r="Z58" s="709"/>
      <c r="AA58" s="678"/>
      <c r="AB58" s="709"/>
      <c r="AC58" s="678"/>
      <c r="AD58" s="678"/>
      <c r="AE58" s="678"/>
    </row>
    <row r="59" spans="1:32" ht="4.5" customHeight="1">
      <c r="A59" s="714"/>
      <c r="B59" s="599"/>
      <c r="C59" s="599"/>
      <c r="D59" s="599"/>
      <c r="E59" s="599"/>
      <c r="F59" s="599"/>
      <c r="G59" s="599"/>
      <c r="H59" s="599"/>
      <c r="I59" s="599"/>
      <c r="J59" s="599"/>
      <c r="K59" s="599"/>
      <c r="L59" s="599"/>
      <c r="M59" s="599"/>
      <c r="N59" s="702"/>
      <c r="O59" s="693"/>
      <c r="P59" s="709"/>
      <c r="Q59" s="709"/>
      <c r="R59" s="709"/>
      <c r="S59" s="709"/>
      <c r="T59" s="709"/>
      <c r="U59" s="709"/>
      <c r="V59" s="709"/>
      <c r="W59" s="709"/>
      <c r="X59" s="709"/>
      <c r="Y59" s="709"/>
      <c r="Z59" s="709"/>
      <c r="AA59" s="709"/>
      <c r="AB59" s="678"/>
      <c r="AC59" s="709"/>
      <c r="AD59" s="678"/>
      <c r="AE59" s="678"/>
      <c r="AF59" s="678"/>
    </row>
    <row r="60" spans="1:32" ht="15" customHeight="1">
      <c r="A60" s="714"/>
      <c r="B60" s="2350" t="s">
        <v>1027</v>
      </c>
      <c r="C60" s="2350"/>
      <c r="D60" s="2350"/>
      <c r="E60" s="2350"/>
      <c r="F60" s="2350"/>
      <c r="G60" s="2350"/>
      <c r="H60" s="2350"/>
      <c r="I60" s="2350"/>
      <c r="J60" s="2350"/>
      <c r="K60" s="2350"/>
      <c r="L60" s="2350"/>
      <c r="M60" s="2350"/>
      <c r="N60" s="702"/>
      <c r="O60" s="693"/>
      <c r="P60" s="709"/>
      <c r="Q60" s="709"/>
      <c r="R60" s="709"/>
      <c r="S60" s="709"/>
      <c r="T60" s="709"/>
      <c r="U60" s="709"/>
      <c r="V60" s="709"/>
      <c r="W60" s="709"/>
      <c r="X60" s="709"/>
      <c r="Y60" s="709"/>
      <c r="Z60" s="709"/>
      <c r="AA60" s="709"/>
      <c r="AB60" s="678"/>
      <c r="AC60" s="709"/>
      <c r="AD60" s="678"/>
      <c r="AE60" s="678"/>
      <c r="AF60" s="678"/>
    </row>
    <row r="61" spans="1:32" ht="5.0999999999999996" customHeight="1">
      <c r="A61" s="714"/>
      <c r="B61" s="1433"/>
      <c r="C61" s="1433"/>
      <c r="D61" s="1433"/>
      <c r="E61" s="1433"/>
      <c r="F61" s="1433"/>
      <c r="G61" s="1433"/>
      <c r="H61" s="1433"/>
      <c r="I61" s="1433"/>
      <c r="J61" s="1433"/>
      <c r="K61" s="1433"/>
      <c r="L61" s="1433"/>
      <c r="M61" s="1433"/>
      <c r="N61" s="702"/>
      <c r="O61" s="693"/>
      <c r="P61" s="709"/>
      <c r="Q61" s="709"/>
      <c r="R61" s="709"/>
      <c r="S61" s="709"/>
      <c r="T61" s="709"/>
      <c r="U61" s="709"/>
      <c r="V61" s="709"/>
      <c r="W61" s="709"/>
      <c r="X61" s="709"/>
      <c r="Y61" s="709"/>
      <c r="Z61" s="709"/>
      <c r="AA61" s="709"/>
      <c r="AB61" s="678"/>
      <c r="AC61" s="709"/>
      <c r="AD61" s="678"/>
      <c r="AE61" s="678"/>
      <c r="AF61" s="678"/>
    </row>
    <row r="62" spans="1:32" hidden="1">
      <c r="A62" s="714"/>
      <c r="B62" s="745"/>
      <c r="C62" s="745"/>
      <c r="D62" s="745"/>
      <c r="E62" s="745"/>
      <c r="F62" s="745"/>
      <c r="G62" s="745"/>
      <c r="H62" s="745"/>
      <c r="I62" s="745"/>
      <c r="J62" s="745"/>
      <c r="K62" s="745"/>
      <c r="L62" s="745"/>
      <c r="M62" s="745"/>
      <c r="N62" s="714"/>
      <c r="O62" s="1437"/>
      <c r="P62" s="1437"/>
      <c r="Q62" s="1437"/>
      <c r="R62" s="1437"/>
      <c r="S62" s="1437"/>
      <c r="T62" s="1437"/>
      <c r="U62" s="1437"/>
      <c r="V62" s="1437"/>
      <c r="W62" s="1437"/>
      <c r="X62" s="709"/>
      <c r="Y62" s="709"/>
      <c r="Z62" s="709"/>
      <c r="AA62" s="678"/>
      <c r="AB62" s="709"/>
      <c r="AC62" s="678"/>
      <c r="AD62" s="678"/>
      <c r="AE62" s="678"/>
    </row>
    <row r="63" spans="1:32" ht="9.75" customHeight="1">
      <c r="A63" s="530"/>
      <c r="B63" s="1431"/>
      <c r="C63" s="1431"/>
      <c r="D63" s="1431"/>
      <c r="E63" s="1431"/>
      <c r="F63" s="1431"/>
      <c r="G63" s="1431"/>
      <c r="H63" s="1431"/>
      <c r="I63" s="1431"/>
      <c r="J63" s="1431"/>
      <c r="K63" s="1431"/>
      <c r="L63" s="1431"/>
      <c r="M63" s="1431"/>
      <c r="N63" s="714"/>
      <c r="O63" s="709"/>
      <c r="P63" s="709"/>
      <c r="Q63" s="709"/>
      <c r="R63" s="709"/>
      <c r="S63" s="709"/>
      <c r="T63" s="709"/>
      <c r="U63" s="709"/>
      <c r="V63" s="709"/>
      <c r="W63" s="709"/>
      <c r="X63" s="709"/>
      <c r="Y63" s="709"/>
      <c r="Z63" s="709"/>
      <c r="AA63" s="678"/>
      <c r="AB63" s="709"/>
      <c r="AC63" s="678"/>
      <c r="AD63" s="678"/>
      <c r="AE63" s="678"/>
    </row>
    <row r="64" spans="1:32" ht="15.75" customHeight="1">
      <c r="A64" s="530"/>
      <c r="B64" s="2420" t="s">
        <v>371</v>
      </c>
      <c r="C64" s="2420"/>
      <c r="D64" s="2420"/>
      <c r="E64" s="772" t="s">
        <v>716</v>
      </c>
      <c r="F64" s="1431"/>
      <c r="G64" s="1431"/>
      <c r="H64" s="1431"/>
      <c r="I64" s="1431"/>
      <c r="J64" s="709"/>
      <c r="K64" s="709"/>
      <c r="L64" s="709"/>
      <c r="M64" s="709"/>
      <c r="N64" s="714"/>
      <c r="O64" s="709"/>
      <c r="P64" s="709"/>
      <c r="Q64" s="709"/>
      <c r="R64" s="709"/>
      <c r="S64" s="709"/>
      <c r="T64" s="709"/>
      <c r="U64" s="709"/>
      <c r="V64" s="709"/>
      <c r="W64" s="709"/>
      <c r="X64" s="709"/>
      <c r="Y64" s="709"/>
      <c r="Z64" s="709"/>
      <c r="AA64" s="678"/>
      <c r="AB64" s="709"/>
      <c r="AC64" s="678"/>
      <c r="AD64" s="678"/>
      <c r="AE64" s="678"/>
    </row>
    <row r="65" spans="1:31" ht="27" customHeight="1">
      <c r="A65" s="530"/>
      <c r="B65" s="2420"/>
      <c r="C65" s="2420"/>
      <c r="D65" s="2420"/>
      <c r="E65" s="601" t="s">
        <v>372</v>
      </c>
      <c r="F65" s="601" t="s">
        <v>373</v>
      </c>
      <c r="G65" s="1431"/>
      <c r="H65" s="1431"/>
      <c r="I65" s="1431"/>
      <c r="J65" s="663"/>
      <c r="K65" s="663"/>
      <c r="L65" s="663"/>
      <c r="M65" s="663"/>
      <c r="N65" s="714"/>
      <c r="O65" s="709"/>
      <c r="P65" s="709"/>
      <c r="Q65" s="709"/>
      <c r="R65" s="709"/>
      <c r="S65" s="709"/>
      <c r="T65" s="709"/>
      <c r="U65" s="709"/>
      <c r="V65" s="709"/>
      <c r="W65" s="709"/>
      <c r="X65" s="709"/>
      <c r="Y65" s="709"/>
      <c r="Z65" s="709"/>
      <c r="AA65" s="678"/>
      <c r="AB65" s="709"/>
      <c r="AC65" s="678"/>
      <c r="AD65" s="678"/>
      <c r="AE65" s="678"/>
    </row>
    <row r="66" spans="1:31" ht="15.75" customHeight="1">
      <c r="A66" s="530"/>
      <c r="B66" s="321"/>
      <c r="C66" s="321"/>
      <c r="D66" s="321"/>
      <c r="E66" s="604"/>
      <c r="F66" s="604"/>
      <c r="G66" s="1431"/>
      <c r="H66" s="1431"/>
      <c r="I66" s="1431"/>
      <c r="J66" s="663"/>
      <c r="K66" s="663"/>
      <c r="L66" s="663"/>
      <c r="M66" s="663"/>
      <c r="N66" s="714"/>
      <c r="O66" s="709"/>
      <c r="P66" s="709"/>
      <c r="Q66" s="709"/>
      <c r="R66" s="709"/>
      <c r="S66" s="709"/>
      <c r="T66" s="709"/>
      <c r="U66" s="709"/>
      <c r="V66" s="709"/>
      <c r="W66" s="709"/>
      <c r="X66" s="709"/>
      <c r="Y66" s="709"/>
      <c r="Z66" s="709"/>
      <c r="AA66" s="678"/>
      <c r="AB66" s="709"/>
      <c r="AC66" s="678"/>
      <c r="AD66" s="678"/>
      <c r="AE66" s="678"/>
    </row>
    <row r="67" spans="1:31" ht="15.75" customHeight="1">
      <c r="A67" s="530"/>
      <c r="B67" s="2176" t="s">
        <v>379</v>
      </c>
      <c r="C67" s="2176"/>
      <c r="D67" s="2176"/>
      <c r="E67" s="772" t="s">
        <v>640</v>
      </c>
      <c r="F67" s="1432"/>
      <c r="G67" s="1432"/>
      <c r="H67" s="1431"/>
      <c r="I67" s="1431"/>
      <c r="J67" s="709"/>
      <c r="K67" s="709"/>
      <c r="L67" s="709"/>
      <c r="M67" s="709"/>
      <c r="N67" s="714"/>
      <c r="O67" s="709"/>
      <c r="P67" s="709"/>
      <c r="Q67" s="709"/>
      <c r="R67" s="709"/>
      <c r="S67" s="709"/>
      <c r="T67" s="709"/>
      <c r="U67" s="709"/>
      <c r="V67" s="709"/>
      <c r="W67" s="709"/>
      <c r="X67" s="709"/>
      <c r="Y67" s="709"/>
      <c r="Z67" s="709"/>
      <c r="AA67" s="678"/>
      <c r="AB67" s="709"/>
      <c r="AC67" s="678"/>
      <c r="AD67" s="678"/>
      <c r="AE67" s="678"/>
    </row>
    <row r="68" spans="1:31" ht="16.5" customHeight="1">
      <c r="A68" s="530"/>
      <c r="B68" s="2176"/>
      <c r="C68" s="2176"/>
      <c r="D68" s="2176"/>
      <c r="E68" s="601" t="s">
        <v>380</v>
      </c>
      <c r="F68" s="601" t="s">
        <v>381</v>
      </c>
      <c r="G68" s="1432"/>
      <c r="H68" s="1431"/>
      <c r="I68" s="504" t="s">
        <v>85</v>
      </c>
      <c r="J68" s="504" t="s">
        <v>86</v>
      </c>
      <c r="K68" s="719" t="s">
        <v>76</v>
      </c>
      <c r="L68" s="709"/>
      <c r="M68" s="709"/>
      <c r="N68" s="714"/>
      <c r="O68" s="709"/>
      <c r="P68" s="709"/>
      <c r="Q68" s="709"/>
      <c r="R68" s="709"/>
      <c r="S68" s="709"/>
      <c r="T68" s="709"/>
      <c r="U68" s="709"/>
      <c r="V68" s="709"/>
      <c r="W68" s="709"/>
      <c r="X68" s="709"/>
      <c r="Y68" s="709"/>
      <c r="Z68" s="709"/>
      <c r="AA68" s="678"/>
      <c r="AB68" s="709"/>
      <c r="AC68" s="678"/>
      <c r="AD68" s="678"/>
      <c r="AE68" s="678"/>
    </row>
    <row r="69" spans="1:31" ht="15.75" customHeight="1">
      <c r="A69" s="530"/>
      <c r="B69" s="2176"/>
      <c r="C69" s="2176"/>
      <c r="D69" s="2176"/>
      <c r="E69" s="604"/>
      <c r="F69" s="604"/>
      <c r="G69" s="1432"/>
      <c r="H69" s="1431"/>
      <c r="I69" s="854">
        <f>K110</f>
        <v>1</v>
      </c>
      <c r="J69" s="854">
        <f>L110</f>
        <v>1</v>
      </c>
      <c r="K69" s="854">
        <f>'Kriterijų sąrašas'!AG38</f>
        <v>0</v>
      </c>
      <c r="L69" s="709"/>
      <c r="M69" s="709"/>
      <c r="N69" s="714"/>
      <c r="O69" s="709"/>
      <c r="P69" s="709"/>
      <c r="Q69" s="709"/>
      <c r="R69" s="709"/>
      <c r="S69" s="709"/>
      <c r="T69" s="709"/>
      <c r="U69" s="709"/>
      <c r="V69" s="709"/>
      <c r="W69" s="709"/>
      <c r="X69" s="709"/>
      <c r="Y69" s="709"/>
      <c r="Z69" s="709"/>
      <c r="AA69" s="678"/>
      <c r="AB69" s="709"/>
      <c r="AC69" s="678"/>
      <c r="AD69" s="678"/>
      <c r="AE69" s="678"/>
    </row>
    <row r="70" spans="1:31" ht="32.25" customHeight="1">
      <c r="A70" s="530"/>
      <c r="B70" s="2345" t="s">
        <v>1016</v>
      </c>
      <c r="C70" s="2345"/>
      <c r="D70" s="2345"/>
      <c r="E70" s="2345"/>
      <c r="F70" s="2345"/>
      <c r="G70" s="2345"/>
      <c r="H70" s="2345"/>
      <c r="I70" s="2345"/>
      <c r="J70" s="2345"/>
      <c r="K70" s="2345"/>
      <c r="L70" s="2345"/>
      <c r="M70" s="2345"/>
      <c r="N70" s="702"/>
      <c r="O70" s="709"/>
      <c r="P70" s="709"/>
      <c r="Q70" s="709"/>
      <c r="R70" s="709"/>
      <c r="S70" s="709"/>
      <c r="T70" s="709"/>
      <c r="U70" s="709"/>
      <c r="V70" s="709"/>
      <c r="W70" s="709"/>
      <c r="X70" s="709"/>
      <c r="Y70" s="709"/>
      <c r="Z70" s="709"/>
      <c r="AA70" s="678"/>
      <c r="AB70" s="709"/>
      <c r="AC70" s="678"/>
      <c r="AD70" s="678"/>
      <c r="AE70" s="678"/>
    </row>
    <row r="71" spans="1:31" ht="23.25" customHeight="1">
      <c r="A71" s="700"/>
      <c r="B71" s="302" t="s">
        <v>341</v>
      </c>
      <c r="C71" s="699"/>
      <c r="D71" s="582"/>
      <c r="E71" s="699"/>
      <c r="F71" s="699"/>
      <c r="G71" s="678"/>
      <c r="H71" s="302"/>
      <c r="I71" s="1096" t="s">
        <v>342</v>
      </c>
      <c r="J71" s="678"/>
      <c r="K71" s="678"/>
      <c r="L71" s="678"/>
      <c r="M71" s="678"/>
      <c r="N71" s="849"/>
      <c r="O71" s="696"/>
      <c r="P71" s="696"/>
      <c r="Q71" s="696"/>
      <c r="R71" s="696"/>
      <c r="S71" s="696"/>
      <c r="T71" s="696"/>
      <c r="U71" s="696"/>
      <c r="V71" s="696"/>
      <c r="W71" s="696"/>
      <c r="X71" s="696"/>
      <c r="Y71" s="693"/>
      <c r="Z71" s="693"/>
    </row>
    <row r="72" spans="1:31" ht="15" customHeight="1">
      <c r="A72" s="702"/>
      <c r="B72" s="2173" t="s">
        <v>6</v>
      </c>
      <c r="C72" s="2348" t="s">
        <v>898</v>
      </c>
      <c r="D72" s="2348"/>
      <c r="E72" s="1416"/>
      <c r="F72" s="1416"/>
      <c r="G72" s="709"/>
      <c r="H72" s="678"/>
      <c r="I72" s="2533" t="s">
        <v>896</v>
      </c>
      <c r="J72" s="2534"/>
      <c r="K72" s="2535"/>
      <c r="L72" s="1416"/>
      <c r="M72" s="709"/>
      <c r="N72" s="759"/>
      <c r="O72" s="695"/>
      <c r="P72" s="695"/>
      <c r="Q72" s="695"/>
      <c r="R72" s="695"/>
      <c r="S72" s="695"/>
      <c r="T72" s="695"/>
      <c r="U72" s="695"/>
      <c r="V72" s="695"/>
      <c r="W72" s="695"/>
      <c r="X72" s="695"/>
      <c r="Y72" s="693"/>
      <c r="Z72" s="693"/>
    </row>
    <row r="73" spans="1:31" ht="15" customHeight="1">
      <c r="A73" s="702"/>
      <c r="B73" s="2177"/>
      <c r="C73" s="776" t="s">
        <v>88</v>
      </c>
      <c r="D73" s="776" t="s">
        <v>336</v>
      </c>
      <c r="E73" s="1008"/>
      <c r="F73" s="776" t="s">
        <v>88</v>
      </c>
      <c r="G73" s="776" t="s">
        <v>336</v>
      </c>
      <c r="H73" s="678"/>
      <c r="I73" s="2536"/>
      <c r="J73" s="2537"/>
      <c r="K73" s="2538"/>
      <c r="L73" s="678"/>
      <c r="M73" s="1008"/>
      <c r="N73" s="849"/>
      <c r="O73" s="1427"/>
      <c r="P73" s="1427"/>
      <c r="Q73" s="1427"/>
      <c r="R73" s="1427"/>
      <c r="S73" s="1427"/>
      <c r="T73" s="1427"/>
      <c r="U73" s="1427"/>
      <c r="V73" s="1427"/>
      <c r="W73" s="1427"/>
      <c r="X73" s="1427"/>
      <c r="Y73" s="693"/>
      <c r="Z73" s="693"/>
    </row>
    <row r="74" spans="1:31" ht="15" customHeight="1">
      <c r="A74" s="702"/>
      <c r="B74" s="2174"/>
      <c r="C74" s="1336" t="s">
        <v>83</v>
      </c>
      <c r="D74" s="968" t="s">
        <v>146</v>
      </c>
      <c r="E74" s="1008"/>
      <c r="F74" s="1336" t="s">
        <v>83</v>
      </c>
      <c r="G74" s="968" t="s">
        <v>146</v>
      </c>
      <c r="H74" s="678"/>
      <c r="I74" s="504" t="s">
        <v>90</v>
      </c>
      <c r="J74" s="504" t="s">
        <v>338</v>
      </c>
      <c r="K74" s="718" t="s">
        <v>955</v>
      </c>
      <c r="L74" s="678"/>
      <c r="M74" s="709"/>
      <c r="N74" s="849"/>
      <c r="O74" s="1427"/>
      <c r="P74" s="1427"/>
      <c r="Q74" s="1427"/>
      <c r="R74" s="1427"/>
      <c r="S74" s="1427"/>
      <c r="T74" s="1427"/>
      <c r="U74" s="1427"/>
      <c r="V74" s="1427"/>
      <c r="W74" s="1427"/>
      <c r="X74" s="1427"/>
      <c r="Y74" s="693"/>
      <c r="Z74" s="693"/>
    </row>
    <row r="75" spans="1:31" ht="15" customHeight="1">
      <c r="A75" s="702"/>
      <c r="B75" s="721" t="str">
        <f>IF('Bendras vertinimas'!$B$20="","",'Bendras vertinimas'!$B$20)</f>
        <v>Tiekėjas 1</v>
      </c>
      <c r="C75" s="224"/>
      <c r="D75" s="224"/>
      <c r="E75" s="709"/>
      <c r="F75" s="722" t="str">
        <f>IF(C75&lt;=E$66,"",IF(C75&gt;E$69,E$69,C75))</f>
        <v/>
      </c>
      <c r="G75" s="722" t="str">
        <f>IF(D75&lt;=F$66,"",IF(D75&gt;F$69,F$69,D75))</f>
        <v/>
      </c>
      <c r="H75" s="678"/>
      <c r="I75" s="722" t="str">
        <f>IF(F75="","",I$69*SUM(F75)/MAX(F$75:F$94))</f>
        <v/>
      </c>
      <c r="J75" s="722" t="str">
        <f>IF(G75="","",J$69*SUM(G75)/MAX(G$75:G$94))</f>
        <v/>
      </c>
      <c r="K75" s="751" t="str">
        <f>IF($K$69=0,"",IF(SUM(U75:V75)&gt;0,'Bendras vertinimas'!$AS$18,IF(OR(SUM(I75:J75)*$K$69=0,$K$69=0),"",SUM(I75:J75)*$K$69)))</f>
        <v/>
      </c>
      <c r="L75" s="678"/>
      <c r="M75" s="709"/>
      <c r="N75" s="849"/>
      <c r="O75" s="1427"/>
      <c r="P75" s="1427"/>
      <c r="Q75" s="1427"/>
      <c r="R75" s="1427"/>
      <c r="S75" s="1427"/>
      <c r="T75" s="1427"/>
      <c r="U75" s="452">
        <f t="shared" ref="U75:U94" si="0">IF(C75="",0,IF(OR(C75&lt;E$66),1,0))</f>
        <v>0</v>
      </c>
      <c r="V75" s="452">
        <f t="shared" ref="V75:V94" si="1">IF(D75="",0,IF(OR(D75&lt;F$66),1,0))</f>
        <v>0</v>
      </c>
      <c r="X75" s="1427"/>
      <c r="Y75" s="693"/>
    </row>
    <row r="76" spans="1:31" ht="15" customHeight="1">
      <c r="A76" s="702"/>
      <c r="B76" s="721" t="str">
        <f>IF('Bendras vertinimas'!$B$21="","",'Bendras vertinimas'!$B$21)</f>
        <v>Tiekėjas 2</v>
      </c>
      <c r="C76" s="224"/>
      <c r="D76" s="224"/>
      <c r="E76" s="709"/>
      <c r="F76" s="722" t="str">
        <f t="shared" ref="F76:G94" si="2">IF(C76&lt;=E$66,"",IF(C76&gt;E$69,E$69,C76))</f>
        <v/>
      </c>
      <c r="G76" s="722" t="str">
        <f t="shared" si="2"/>
        <v/>
      </c>
      <c r="H76" s="678"/>
      <c r="I76" s="722" t="str">
        <f t="shared" ref="I76:I93" si="3">IF(F76="","",I$69*SUM(F76)/MAX(F$75:F$94))</f>
        <v/>
      </c>
      <c r="J76" s="722" t="str">
        <f t="shared" ref="J76:J93" si="4">IF(G76="","",J$69*SUM(G76)/MAX(G$75:G$94))</f>
        <v/>
      </c>
      <c r="K76" s="751" t="str">
        <f>IF($K$69=0,"",IF(SUM(U76:V76)&gt;0,'Bendras vertinimas'!$AS$18,IF(OR(SUM(I76:J76)*$K$69=0,$K$69=0),"",SUM(I76:J76)*$K$69)))</f>
        <v/>
      </c>
      <c r="L76" s="709"/>
      <c r="M76" s="709"/>
      <c r="N76" s="759"/>
      <c r="O76" s="695"/>
      <c r="P76" s="695"/>
      <c r="Q76" s="695"/>
      <c r="R76" s="695"/>
      <c r="S76" s="695"/>
      <c r="T76" s="695"/>
      <c r="U76" s="452">
        <f t="shared" si="0"/>
        <v>0</v>
      </c>
      <c r="V76" s="452">
        <f t="shared" si="1"/>
        <v>0</v>
      </c>
      <c r="X76" s="695"/>
      <c r="Y76" s="693"/>
    </row>
    <row r="77" spans="1:31" ht="15" customHeight="1">
      <c r="A77" s="702"/>
      <c r="B77" s="721" t="str">
        <f>IF('Bendras vertinimas'!$B$22="","",'Bendras vertinimas'!$B$22)</f>
        <v>Tiekėjas 3</v>
      </c>
      <c r="C77" s="224"/>
      <c r="D77" s="224"/>
      <c r="E77" s="709"/>
      <c r="F77" s="722" t="str">
        <f t="shared" si="2"/>
        <v/>
      </c>
      <c r="G77" s="722" t="str">
        <f t="shared" si="2"/>
        <v/>
      </c>
      <c r="H77" s="678"/>
      <c r="I77" s="722" t="str">
        <f t="shared" si="3"/>
        <v/>
      </c>
      <c r="J77" s="722" t="str">
        <f t="shared" si="4"/>
        <v/>
      </c>
      <c r="K77" s="751" t="str">
        <f>IF($K$69=0,"",IF(SUM(U77:V77)&gt;0,'Bendras vertinimas'!$AS$18,IF(OR(SUM(I77:J77)*$K$69=0,$K$69=0),"",SUM(I77:J77)*$K$69)))</f>
        <v/>
      </c>
      <c r="L77" s="709"/>
      <c r="M77" s="709"/>
      <c r="N77" s="849"/>
      <c r="O77" s="1427"/>
      <c r="P77" s="1427"/>
      <c r="Q77" s="1427"/>
      <c r="R77" s="1427"/>
      <c r="S77" s="1427"/>
      <c r="T77" s="1427"/>
      <c r="U77" s="452">
        <f t="shared" si="0"/>
        <v>0</v>
      </c>
      <c r="V77" s="452">
        <f t="shared" si="1"/>
        <v>0</v>
      </c>
      <c r="X77" s="1427"/>
      <c r="Y77" s="693"/>
    </row>
    <row r="78" spans="1:31" ht="15" customHeight="1">
      <c r="A78" s="702"/>
      <c r="B78" s="721" t="str">
        <f>IF('Bendras vertinimas'!$B$23="","",'Bendras vertinimas'!$B$23)</f>
        <v>Tiekėjas 4</v>
      </c>
      <c r="C78" s="224"/>
      <c r="D78" s="224"/>
      <c r="E78" s="709"/>
      <c r="F78" s="722" t="str">
        <f t="shared" si="2"/>
        <v/>
      </c>
      <c r="G78" s="722" t="str">
        <f t="shared" si="2"/>
        <v/>
      </c>
      <c r="H78" s="678"/>
      <c r="I78" s="722" t="str">
        <f t="shared" si="3"/>
        <v/>
      </c>
      <c r="J78" s="722" t="str">
        <f t="shared" si="4"/>
        <v/>
      </c>
      <c r="K78" s="751" t="str">
        <f>IF($K$69=0,"",IF(SUM(U78:V78)&gt;0,'Bendras vertinimas'!$AS$18,IF(OR(SUM(I78:J78)*$K$69=0,$K$69=0),"",SUM(I78:J78)*$K$69)))</f>
        <v/>
      </c>
      <c r="L78" s="709"/>
      <c r="M78" s="709"/>
      <c r="N78" s="849"/>
      <c r="O78" s="1427"/>
      <c r="P78" s="1427"/>
      <c r="Q78" s="1427"/>
      <c r="R78" s="1427"/>
      <c r="S78" s="1427"/>
      <c r="T78" s="1427"/>
      <c r="U78" s="452">
        <f t="shared" si="0"/>
        <v>0</v>
      </c>
      <c r="V78" s="452">
        <f t="shared" si="1"/>
        <v>0</v>
      </c>
      <c r="X78" s="1427"/>
      <c r="Y78" s="693"/>
    </row>
    <row r="79" spans="1:31" ht="15" customHeight="1">
      <c r="A79" s="702"/>
      <c r="B79" s="721" t="str">
        <f>IF('Bendras vertinimas'!$B$24="","",'Bendras vertinimas'!$B$24)</f>
        <v>Tiekėjas 5</v>
      </c>
      <c r="C79" s="224"/>
      <c r="D79" s="224"/>
      <c r="E79" s="709"/>
      <c r="F79" s="722" t="str">
        <f t="shared" si="2"/>
        <v/>
      </c>
      <c r="G79" s="722" t="str">
        <f t="shared" si="2"/>
        <v/>
      </c>
      <c r="H79" s="678"/>
      <c r="I79" s="722" t="str">
        <f t="shared" si="3"/>
        <v/>
      </c>
      <c r="J79" s="722" t="str">
        <f t="shared" si="4"/>
        <v/>
      </c>
      <c r="K79" s="751" t="str">
        <f>IF($K$69=0,"",IF(SUM(U79:V79)&gt;0,'Bendras vertinimas'!$AS$18,IF(OR(SUM(I79:J79)*$K$69=0,$K$69=0),"",SUM(I79:J79)*$K$69)))</f>
        <v/>
      </c>
      <c r="L79" s="709"/>
      <c r="M79" s="709"/>
      <c r="N79" s="849"/>
      <c r="O79" s="1427"/>
      <c r="P79" s="1427"/>
      <c r="Q79" s="1427"/>
      <c r="R79" s="1427"/>
      <c r="S79" s="1427"/>
      <c r="T79" s="1427"/>
      <c r="U79" s="452">
        <f t="shared" si="0"/>
        <v>0</v>
      </c>
      <c r="V79" s="452">
        <f t="shared" si="1"/>
        <v>0</v>
      </c>
      <c r="X79" s="1427"/>
      <c r="Y79" s="693"/>
    </row>
    <row r="80" spans="1:31" ht="15" customHeight="1">
      <c r="A80" s="702"/>
      <c r="B80" s="721" t="str">
        <f>IF('Bendras vertinimas'!$B$25="","",'Bendras vertinimas'!$B$25)</f>
        <v>Tiekėjas 6</v>
      </c>
      <c r="C80" s="224"/>
      <c r="D80" s="224"/>
      <c r="E80" s="709"/>
      <c r="F80" s="722" t="str">
        <f t="shared" si="2"/>
        <v/>
      </c>
      <c r="G80" s="722" t="str">
        <f t="shared" si="2"/>
        <v/>
      </c>
      <c r="H80" s="678"/>
      <c r="I80" s="722" t="str">
        <f t="shared" si="3"/>
        <v/>
      </c>
      <c r="J80" s="722" t="str">
        <f t="shared" si="4"/>
        <v/>
      </c>
      <c r="K80" s="751" t="str">
        <f>IF($K$69=0,"",IF(SUM(U80:V80)&gt;0,'Bendras vertinimas'!$AS$18,IF(OR(SUM(I80:J80)*$K$69=0,$K$69=0),"",SUM(I80:J80)*$K$69)))</f>
        <v/>
      </c>
      <c r="L80" s="709"/>
      <c r="M80" s="709"/>
      <c r="N80" s="849"/>
      <c r="O80" s="1427"/>
      <c r="P80" s="1427"/>
      <c r="Q80" s="1427"/>
      <c r="R80" s="1427"/>
      <c r="S80" s="1427"/>
      <c r="T80" s="1427"/>
      <c r="U80" s="452">
        <f t="shared" si="0"/>
        <v>0</v>
      </c>
      <c r="V80" s="452">
        <f t="shared" si="1"/>
        <v>0</v>
      </c>
      <c r="X80" s="1427"/>
      <c r="Y80" s="693"/>
    </row>
    <row r="81" spans="1:26" ht="15" customHeight="1">
      <c r="A81" s="702"/>
      <c r="B81" s="721" t="str">
        <f>IF('Bendras vertinimas'!$B$26="","",'Bendras vertinimas'!$B$26)</f>
        <v>Tiekėjas 7</v>
      </c>
      <c r="C81" s="224"/>
      <c r="D81" s="224"/>
      <c r="E81" s="709"/>
      <c r="F81" s="722" t="str">
        <f t="shared" si="2"/>
        <v/>
      </c>
      <c r="G81" s="722" t="str">
        <f t="shared" si="2"/>
        <v/>
      </c>
      <c r="H81" s="678"/>
      <c r="I81" s="722" t="str">
        <f t="shared" si="3"/>
        <v/>
      </c>
      <c r="J81" s="722" t="str">
        <f t="shared" si="4"/>
        <v/>
      </c>
      <c r="K81" s="751" t="str">
        <f>IF($K$69=0,"",IF(SUM(U81:V81)&gt;0,'Bendras vertinimas'!$AS$18,IF(OR(SUM(I81:J81)*$K$69=0,$K$69=0),"",SUM(I81:J81)*$K$69)))</f>
        <v/>
      </c>
      <c r="L81" s="709"/>
      <c r="M81" s="709"/>
      <c r="N81" s="759"/>
      <c r="O81" s="695"/>
      <c r="P81" s="695"/>
      <c r="Q81" s="695"/>
      <c r="R81" s="695"/>
      <c r="S81" s="695"/>
      <c r="T81" s="695"/>
      <c r="U81" s="452">
        <f t="shared" si="0"/>
        <v>0</v>
      </c>
      <c r="V81" s="452">
        <f t="shared" si="1"/>
        <v>0</v>
      </c>
      <c r="X81" s="695"/>
      <c r="Y81" s="693"/>
    </row>
    <row r="82" spans="1:26" ht="15" customHeight="1">
      <c r="A82" s="702"/>
      <c r="B82" s="721" t="str">
        <f>IF('Bendras vertinimas'!$B$27="","",'Bendras vertinimas'!$B$27)</f>
        <v>Tiekėjas 8</v>
      </c>
      <c r="C82" s="224"/>
      <c r="D82" s="224"/>
      <c r="E82" s="709"/>
      <c r="F82" s="722" t="str">
        <f t="shared" si="2"/>
        <v/>
      </c>
      <c r="G82" s="722" t="str">
        <f t="shared" si="2"/>
        <v/>
      </c>
      <c r="H82" s="678"/>
      <c r="I82" s="722" t="str">
        <f t="shared" si="3"/>
        <v/>
      </c>
      <c r="J82" s="722" t="str">
        <f t="shared" si="4"/>
        <v/>
      </c>
      <c r="K82" s="751" t="str">
        <f>IF($K$69=0,"",IF(SUM(U82:V82)&gt;0,'Bendras vertinimas'!$AS$18,IF(OR(SUM(I82:J82)*$K$69=0,$K$69=0),"",SUM(I82:J82)*$K$69)))</f>
        <v/>
      </c>
      <c r="L82" s="709"/>
      <c r="M82" s="709"/>
      <c r="N82" s="849"/>
      <c r="O82" s="1427"/>
      <c r="P82" s="1427"/>
      <c r="Q82" s="1427"/>
      <c r="R82" s="1427"/>
      <c r="S82" s="1427"/>
      <c r="T82" s="1427"/>
      <c r="U82" s="452">
        <f t="shared" si="0"/>
        <v>0</v>
      </c>
      <c r="V82" s="452">
        <f t="shared" si="1"/>
        <v>0</v>
      </c>
      <c r="X82" s="1427"/>
      <c r="Y82" s="693"/>
    </row>
    <row r="83" spans="1:26" ht="15" customHeight="1">
      <c r="A83" s="702"/>
      <c r="B83" s="721" t="str">
        <f>IF('Bendras vertinimas'!$B$28="","",'Bendras vertinimas'!$B$28)</f>
        <v>Tiekėjas 9</v>
      </c>
      <c r="C83" s="224"/>
      <c r="D83" s="224"/>
      <c r="E83" s="709"/>
      <c r="F83" s="722" t="str">
        <f t="shared" si="2"/>
        <v/>
      </c>
      <c r="G83" s="722" t="str">
        <f t="shared" si="2"/>
        <v/>
      </c>
      <c r="H83" s="678"/>
      <c r="I83" s="722" t="str">
        <f t="shared" si="3"/>
        <v/>
      </c>
      <c r="J83" s="722" t="str">
        <f t="shared" si="4"/>
        <v/>
      </c>
      <c r="K83" s="751" t="str">
        <f>IF($K$69=0,"",IF(SUM(U83:V83)&gt;0,'Bendras vertinimas'!$AS$18,IF(OR(SUM(I83:J83)*$K$69=0,$K$69=0),"",SUM(I83:J83)*$K$69)))</f>
        <v/>
      </c>
      <c r="L83" s="709"/>
      <c r="M83" s="709"/>
      <c r="N83" s="849"/>
      <c r="O83" s="1427"/>
      <c r="P83" s="1427"/>
      <c r="Q83" s="1427"/>
      <c r="R83" s="1427"/>
      <c r="S83" s="1427"/>
      <c r="T83" s="1427"/>
      <c r="U83" s="452">
        <f t="shared" si="0"/>
        <v>0</v>
      </c>
      <c r="V83" s="452">
        <f t="shared" si="1"/>
        <v>0</v>
      </c>
      <c r="X83" s="1427"/>
      <c r="Y83" s="693"/>
    </row>
    <row r="84" spans="1:26" ht="15" customHeight="1">
      <c r="A84" s="702"/>
      <c r="B84" s="721" t="str">
        <f>IF('Bendras vertinimas'!$B$29="","",'Bendras vertinimas'!$B$29)</f>
        <v>Tiekėjas 10</v>
      </c>
      <c r="C84" s="224"/>
      <c r="D84" s="224"/>
      <c r="E84" s="709"/>
      <c r="F84" s="722" t="str">
        <f t="shared" si="2"/>
        <v/>
      </c>
      <c r="G84" s="722" t="str">
        <f t="shared" si="2"/>
        <v/>
      </c>
      <c r="H84" s="678"/>
      <c r="I84" s="722" t="str">
        <f t="shared" si="3"/>
        <v/>
      </c>
      <c r="J84" s="722" t="str">
        <f t="shared" si="4"/>
        <v/>
      </c>
      <c r="K84" s="751" t="str">
        <f>IF($K$69=0,"",IF(SUM(U84:V84)&gt;0,'Bendras vertinimas'!$AS$18,IF(OR(SUM(I84:J84)*$K$69=0,$K$69=0),"",SUM(I84:J84)*$K$69)))</f>
        <v/>
      </c>
      <c r="L84" s="709"/>
      <c r="M84" s="678"/>
      <c r="N84" s="849"/>
      <c r="O84" s="1427"/>
      <c r="P84" s="1427"/>
      <c r="Q84" s="1427"/>
      <c r="R84" s="1427"/>
      <c r="S84" s="1427"/>
      <c r="T84" s="1427"/>
      <c r="U84" s="452">
        <f t="shared" si="0"/>
        <v>0</v>
      </c>
      <c r="V84" s="452">
        <f t="shared" si="1"/>
        <v>0</v>
      </c>
      <c r="X84" s="1427"/>
      <c r="Y84" s="693"/>
    </row>
    <row r="85" spans="1:26" ht="15" customHeight="1">
      <c r="A85" s="702"/>
      <c r="B85" s="721" t="str">
        <f>IF('Bendras vertinimas'!$B$30="","",'Bendras vertinimas'!$B$30)</f>
        <v>Tiekėjas 11</v>
      </c>
      <c r="C85" s="224"/>
      <c r="D85" s="224"/>
      <c r="E85" s="709"/>
      <c r="F85" s="722" t="str">
        <f t="shared" si="2"/>
        <v/>
      </c>
      <c r="G85" s="722" t="str">
        <f t="shared" si="2"/>
        <v/>
      </c>
      <c r="H85" s="678"/>
      <c r="I85" s="722" t="str">
        <f t="shared" si="3"/>
        <v/>
      </c>
      <c r="J85" s="722" t="str">
        <f t="shared" si="4"/>
        <v/>
      </c>
      <c r="K85" s="751" t="str">
        <f>IF($K$69=0,"",IF(SUM(U85:V85)&gt;0,'Bendras vertinimas'!$AS$18,IF(OR(SUM(I85:J85)*$K$69=0,$K$69=0),"",SUM(I85:J85)*$K$69)))</f>
        <v/>
      </c>
      <c r="L85" s="709"/>
      <c r="M85" s="678"/>
      <c r="N85" s="849"/>
      <c r="O85" s="1427"/>
      <c r="P85" s="1427"/>
      <c r="Q85" s="1427"/>
      <c r="R85" s="1427"/>
      <c r="S85" s="1427"/>
      <c r="T85" s="1427"/>
      <c r="U85" s="452">
        <f t="shared" si="0"/>
        <v>0</v>
      </c>
      <c r="V85" s="452">
        <f t="shared" si="1"/>
        <v>0</v>
      </c>
      <c r="X85" s="1427"/>
      <c r="Y85" s="693"/>
    </row>
    <row r="86" spans="1:26" ht="15" customHeight="1">
      <c r="A86" s="702"/>
      <c r="B86" s="721" t="str">
        <f>IF('Bendras vertinimas'!$B$31="","",'Bendras vertinimas'!$B$31)</f>
        <v>Tiekėjas 12</v>
      </c>
      <c r="C86" s="224"/>
      <c r="D86" s="224"/>
      <c r="E86" s="709"/>
      <c r="F86" s="722" t="str">
        <f t="shared" si="2"/>
        <v/>
      </c>
      <c r="G86" s="722" t="str">
        <f t="shared" si="2"/>
        <v/>
      </c>
      <c r="H86" s="678"/>
      <c r="I86" s="722" t="str">
        <f t="shared" si="3"/>
        <v/>
      </c>
      <c r="J86" s="722" t="str">
        <f t="shared" si="4"/>
        <v/>
      </c>
      <c r="K86" s="751" t="str">
        <f>IF($K$69=0,"",IF(SUM(U86:V86)&gt;0,'Bendras vertinimas'!$AS$18,IF(OR(SUM(I86:J86)*$K$69=0,$K$69=0),"",SUM(I86:J86)*$K$69)))</f>
        <v/>
      </c>
      <c r="L86" s="709"/>
      <c r="M86" s="678"/>
      <c r="N86" s="849"/>
      <c r="O86" s="1427"/>
      <c r="P86" s="1427"/>
      <c r="Q86" s="1427"/>
      <c r="R86" s="1427"/>
      <c r="S86" s="1427"/>
      <c r="T86" s="1427"/>
      <c r="U86" s="452">
        <f t="shared" si="0"/>
        <v>0</v>
      </c>
      <c r="V86" s="452">
        <f t="shared" si="1"/>
        <v>0</v>
      </c>
      <c r="X86" s="1427"/>
      <c r="Y86" s="693"/>
    </row>
    <row r="87" spans="1:26" ht="15" customHeight="1">
      <c r="A87" s="702"/>
      <c r="B87" s="721" t="str">
        <f>IF('Bendras vertinimas'!$B$32="","",'Bendras vertinimas'!$B$32)</f>
        <v>Tiekėjas 13</v>
      </c>
      <c r="C87" s="224"/>
      <c r="D87" s="224"/>
      <c r="E87" s="709"/>
      <c r="F87" s="722" t="str">
        <f t="shared" si="2"/>
        <v/>
      </c>
      <c r="G87" s="722" t="str">
        <f t="shared" si="2"/>
        <v/>
      </c>
      <c r="H87" s="678"/>
      <c r="I87" s="722" t="str">
        <f t="shared" si="3"/>
        <v/>
      </c>
      <c r="J87" s="722" t="str">
        <f t="shared" si="4"/>
        <v/>
      </c>
      <c r="K87" s="751" t="str">
        <f>IF($K$69=0,"",IF(SUM(U87:V87)&gt;0,'Bendras vertinimas'!$AS$18,IF(OR(SUM(I87:J87)*$K$69=0,$K$69=0),"",SUM(I87:J87)*$K$69)))</f>
        <v/>
      </c>
      <c r="L87" s="709"/>
      <c r="M87" s="678"/>
      <c r="N87" s="849"/>
      <c r="O87" s="1427"/>
      <c r="P87" s="1427"/>
      <c r="Q87" s="1427"/>
      <c r="R87" s="1427"/>
      <c r="S87" s="1427"/>
      <c r="T87" s="1427"/>
      <c r="U87" s="452">
        <f t="shared" si="0"/>
        <v>0</v>
      </c>
      <c r="V87" s="452">
        <f t="shared" si="1"/>
        <v>0</v>
      </c>
      <c r="X87" s="1427"/>
      <c r="Y87" s="693"/>
    </row>
    <row r="88" spans="1:26" ht="15" customHeight="1">
      <c r="A88" s="702"/>
      <c r="B88" s="721" t="str">
        <f>IF('Bendras vertinimas'!$B$33="","",'Bendras vertinimas'!$B$33)</f>
        <v>Tiekėjas 14</v>
      </c>
      <c r="C88" s="224"/>
      <c r="D88" s="224"/>
      <c r="E88" s="709"/>
      <c r="F88" s="722" t="str">
        <f t="shared" si="2"/>
        <v/>
      </c>
      <c r="G88" s="722" t="str">
        <f t="shared" si="2"/>
        <v/>
      </c>
      <c r="H88" s="678"/>
      <c r="I88" s="722" t="str">
        <f t="shared" si="3"/>
        <v/>
      </c>
      <c r="J88" s="722" t="str">
        <f t="shared" si="4"/>
        <v/>
      </c>
      <c r="K88" s="751" t="str">
        <f>IF($K$69=0,"",IF(SUM(U88:V88)&gt;0,'Bendras vertinimas'!$AS$18,IF(OR(SUM(I88:J88)*$K$69=0,$K$69=0),"",SUM(I88:J88)*$K$69)))</f>
        <v/>
      </c>
      <c r="L88" s="709"/>
      <c r="M88" s="678"/>
      <c r="N88" s="849"/>
      <c r="O88" s="1427"/>
      <c r="P88" s="1427"/>
      <c r="Q88" s="1427"/>
      <c r="R88" s="1427"/>
      <c r="S88" s="1427"/>
      <c r="T88" s="1427"/>
      <c r="U88" s="452">
        <f t="shared" si="0"/>
        <v>0</v>
      </c>
      <c r="V88" s="452">
        <f t="shared" si="1"/>
        <v>0</v>
      </c>
      <c r="X88" s="1427"/>
      <c r="Y88" s="693"/>
    </row>
    <row r="89" spans="1:26" ht="15" customHeight="1">
      <c r="A89" s="702"/>
      <c r="B89" s="721" t="str">
        <f>IF('Bendras vertinimas'!$B$34="","",'Bendras vertinimas'!$B$34)</f>
        <v>Tiekėjas 15</v>
      </c>
      <c r="C89" s="224"/>
      <c r="D89" s="224"/>
      <c r="E89" s="709"/>
      <c r="F89" s="722" t="str">
        <f t="shared" si="2"/>
        <v/>
      </c>
      <c r="G89" s="722" t="str">
        <f t="shared" si="2"/>
        <v/>
      </c>
      <c r="H89" s="678"/>
      <c r="I89" s="722" t="str">
        <f t="shared" si="3"/>
        <v/>
      </c>
      <c r="J89" s="722" t="str">
        <f t="shared" si="4"/>
        <v/>
      </c>
      <c r="K89" s="751" t="str">
        <f>IF($K$69=0,"",IF(SUM(U89:V89)&gt;0,'Bendras vertinimas'!$AS$18,IF(OR(SUM(I89:J89)*$K$69=0,$K$69=0),"",SUM(I89:J89)*$K$69)))</f>
        <v/>
      </c>
      <c r="L89" s="709"/>
      <c r="M89" s="678"/>
      <c r="N89" s="849"/>
      <c r="O89" s="1427"/>
      <c r="P89" s="1427"/>
      <c r="Q89" s="1427"/>
      <c r="R89" s="1427"/>
      <c r="S89" s="1427"/>
      <c r="T89" s="1427"/>
      <c r="U89" s="452">
        <f t="shared" si="0"/>
        <v>0</v>
      </c>
      <c r="V89" s="452">
        <f t="shared" si="1"/>
        <v>0</v>
      </c>
      <c r="X89" s="1427"/>
      <c r="Y89" s="693"/>
    </row>
    <row r="90" spans="1:26" ht="15" customHeight="1">
      <c r="A90" s="702"/>
      <c r="B90" s="721" t="str">
        <f>IF('Bendras vertinimas'!$B$35="","",'Bendras vertinimas'!$B$35)</f>
        <v>Tiekėjas 16</v>
      </c>
      <c r="C90" s="224"/>
      <c r="D90" s="224"/>
      <c r="E90" s="709"/>
      <c r="F90" s="722" t="str">
        <f t="shared" si="2"/>
        <v/>
      </c>
      <c r="G90" s="722" t="str">
        <f t="shared" si="2"/>
        <v/>
      </c>
      <c r="H90" s="678"/>
      <c r="I90" s="722" t="str">
        <f t="shared" si="3"/>
        <v/>
      </c>
      <c r="J90" s="722" t="str">
        <f t="shared" si="4"/>
        <v/>
      </c>
      <c r="K90" s="751" t="str">
        <f>IF($K$69=0,"",IF(SUM(U90:V90)&gt;0,'Bendras vertinimas'!$AS$18,IF(OR(SUM(I90:J90)*$K$69=0,$K$69=0),"",SUM(I90:J90)*$K$69)))</f>
        <v/>
      </c>
      <c r="L90" s="709"/>
      <c r="M90" s="678"/>
      <c r="N90" s="849"/>
      <c r="O90" s="1427"/>
      <c r="P90" s="1427"/>
      <c r="Q90" s="1427"/>
      <c r="R90" s="1427"/>
      <c r="S90" s="1427"/>
      <c r="T90" s="1427"/>
      <c r="U90" s="452">
        <f t="shared" si="0"/>
        <v>0</v>
      </c>
      <c r="V90" s="452">
        <f t="shared" si="1"/>
        <v>0</v>
      </c>
      <c r="X90" s="1427"/>
      <c r="Y90" s="693"/>
    </row>
    <row r="91" spans="1:26" ht="15" customHeight="1">
      <c r="A91" s="702"/>
      <c r="B91" s="721" t="str">
        <f>IF('Bendras vertinimas'!$B$36="","",'Bendras vertinimas'!$B$36)</f>
        <v>Tiekėjas 17</v>
      </c>
      <c r="C91" s="224"/>
      <c r="D91" s="224"/>
      <c r="E91" s="709"/>
      <c r="F91" s="722" t="str">
        <f t="shared" si="2"/>
        <v/>
      </c>
      <c r="G91" s="722" t="str">
        <f t="shared" si="2"/>
        <v/>
      </c>
      <c r="H91" s="678"/>
      <c r="I91" s="722" t="str">
        <f t="shared" si="3"/>
        <v/>
      </c>
      <c r="J91" s="722" t="str">
        <f t="shared" si="4"/>
        <v/>
      </c>
      <c r="K91" s="751" t="str">
        <f>IF($K$69=0,"",IF(SUM(U91:V91)&gt;0,'Bendras vertinimas'!$AS$18,IF(OR(SUM(I91:J91)*$K$69=0,$K$69=0),"",SUM(I91:J91)*$K$69)))</f>
        <v/>
      </c>
      <c r="L91" s="709"/>
      <c r="M91" s="678"/>
      <c r="N91" s="849"/>
      <c r="O91" s="1427"/>
      <c r="P91" s="1427"/>
      <c r="Q91" s="1427"/>
      <c r="R91" s="1427"/>
      <c r="S91" s="1427"/>
      <c r="T91" s="1427"/>
      <c r="U91" s="452">
        <f t="shared" si="0"/>
        <v>0</v>
      </c>
      <c r="V91" s="452">
        <f t="shared" si="1"/>
        <v>0</v>
      </c>
      <c r="X91" s="1427"/>
      <c r="Y91" s="693"/>
    </row>
    <row r="92" spans="1:26" ht="15" customHeight="1">
      <c r="A92" s="702"/>
      <c r="B92" s="721" t="str">
        <f>IF('Bendras vertinimas'!$B$37="","",'Bendras vertinimas'!$B$37)</f>
        <v>Tiekėjas 18</v>
      </c>
      <c r="C92" s="224"/>
      <c r="D92" s="224"/>
      <c r="E92" s="709"/>
      <c r="F92" s="722" t="str">
        <f t="shared" si="2"/>
        <v/>
      </c>
      <c r="G92" s="722" t="str">
        <f t="shared" si="2"/>
        <v/>
      </c>
      <c r="H92" s="678"/>
      <c r="I92" s="722" t="str">
        <f t="shared" si="3"/>
        <v/>
      </c>
      <c r="J92" s="722" t="str">
        <f t="shared" si="4"/>
        <v/>
      </c>
      <c r="K92" s="751" t="str">
        <f>IF($K$69=0,"",IF(SUM(U92:V92)&gt;0,'Bendras vertinimas'!$AS$18,IF(OR(SUM(I92:J92)*$K$69=0,$K$69=0),"",SUM(I92:J92)*$K$69)))</f>
        <v/>
      </c>
      <c r="L92" s="709"/>
      <c r="M92" s="678"/>
      <c r="N92" s="849"/>
      <c r="O92" s="1427"/>
      <c r="P92" s="1427"/>
      <c r="Q92" s="1427"/>
      <c r="R92" s="1427"/>
      <c r="S92" s="1427"/>
      <c r="T92" s="1427"/>
      <c r="U92" s="452">
        <f t="shared" si="0"/>
        <v>0</v>
      </c>
      <c r="V92" s="452">
        <f t="shared" si="1"/>
        <v>0</v>
      </c>
      <c r="X92" s="1427"/>
      <c r="Y92" s="693"/>
    </row>
    <row r="93" spans="1:26" ht="15" customHeight="1">
      <c r="A93" s="702"/>
      <c r="B93" s="721" t="str">
        <f>IF('Bendras vertinimas'!$B$38="","",'Bendras vertinimas'!$B$38)</f>
        <v>Tiekėjas 19</v>
      </c>
      <c r="C93" s="224"/>
      <c r="D93" s="224"/>
      <c r="E93" s="709"/>
      <c r="F93" s="722" t="str">
        <f t="shared" si="2"/>
        <v/>
      </c>
      <c r="G93" s="722" t="str">
        <f t="shared" si="2"/>
        <v/>
      </c>
      <c r="H93" s="678"/>
      <c r="I93" s="722" t="str">
        <f t="shared" si="3"/>
        <v/>
      </c>
      <c r="J93" s="722" t="str">
        <f t="shared" si="4"/>
        <v/>
      </c>
      <c r="K93" s="751" t="str">
        <f>IF($K$69=0,"",IF(SUM(U93:V93)&gt;0,'Bendras vertinimas'!$AS$18,IF(OR(SUM(I93:J93)*$K$69=0,$K$69=0),"",SUM(I93:J93)*$K$69)))</f>
        <v/>
      </c>
      <c r="L93" s="709"/>
      <c r="M93" s="678"/>
      <c r="N93" s="849"/>
      <c r="O93" s="1427"/>
      <c r="P93" s="1427"/>
      <c r="Q93" s="1427"/>
      <c r="R93" s="1427"/>
      <c r="S93" s="1427"/>
      <c r="T93" s="1427"/>
      <c r="U93" s="452">
        <f t="shared" si="0"/>
        <v>0</v>
      </c>
      <c r="V93" s="452">
        <f t="shared" si="1"/>
        <v>0</v>
      </c>
      <c r="X93" s="1427"/>
      <c r="Y93" s="693"/>
    </row>
    <row r="94" spans="1:26" ht="15" customHeight="1">
      <c r="A94" s="702"/>
      <c r="B94" s="721" t="str">
        <f>IF('Bendras vertinimas'!$B$39="","",'Bendras vertinimas'!$B$39)</f>
        <v>Tiekėjas 20</v>
      </c>
      <c r="C94" s="224"/>
      <c r="D94" s="224"/>
      <c r="E94" s="709"/>
      <c r="F94" s="722" t="str">
        <f t="shared" si="2"/>
        <v/>
      </c>
      <c r="G94" s="722" t="str">
        <f t="shared" si="2"/>
        <v/>
      </c>
      <c r="H94" s="678"/>
      <c r="I94" s="722" t="str">
        <f>IF(F94="","",I$69*SUM(F94)/MAX(F$75:F$94))</f>
        <v/>
      </c>
      <c r="J94" s="722" t="str">
        <f>IF(G94="","",J$69*SUM(G94)/MAX(G$75:G$94))</f>
        <v/>
      </c>
      <c r="K94" s="751" t="str">
        <f>IF($K$69=0,"",IF(SUM(U94:V94)&gt;0,'Bendras vertinimas'!$AS$18,IF(OR(SUM(I94:J94)*$K$69=0,$K$69=0),"",SUM(I94:J94)*$K$69)))</f>
        <v/>
      </c>
      <c r="L94" s="709"/>
      <c r="M94" s="678"/>
      <c r="N94" s="849"/>
      <c r="O94" s="1427"/>
      <c r="P94" s="1427"/>
      <c r="Q94" s="1427"/>
      <c r="R94" s="1427"/>
      <c r="S94" s="1427"/>
      <c r="T94" s="1427"/>
      <c r="U94" s="452">
        <f t="shared" si="0"/>
        <v>0</v>
      </c>
      <c r="V94" s="452">
        <f t="shared" si="1"/>
        <v>0</v>
      </c>
      <c r="X94" s="1427"/>
      <c r="Y94" s="693"/>
    </row>
    <row r="95" spans="1:26" ht="9.9499999999999993" customHeight="1">
      <c r="A95" s="702"/>
      <c r="B95" s="582"/>
      <c r="C95" s="699"/>
      <c r="D95" s="699"/>
      <c r="E95" s="678"/>
      <c r="F95" s="678"/>
      <c r="G95" s="678"/>
      <c r="H95" s="678"/>
      <c r="I95" s="678"/>
      <c r="J95" s="678"/>
      <c r="K95" s="678"/>
      <c r="L95" s="678"/>
      <c r="M95" s="678"/>
      <c r="N95" s="849"/>
      <c r="O95" s="494"/>
      <c r="P95" s="494"/>
      <c r="Q95" s="494"/>
      <c r="R95" s="494"/>
      <c r="S95" s="494"/>
      <c r="T95" s="494"/>
      <c r="U95" s="1427"/>
      <c r="V95" s="1427"/>
      <c r="W95" s="1427"/>
      <c r="X95" s="1427"/>
      <c r="Y95" s="693"/>
      <c r="Z95" s="292"/>
    </row>
    <row r="96" spans="1:26" ht="5.0999999999999996" customHeight="1">
      <c r="A96" s="702"/>
      <c r="B96" s="1009"/>
      <c r="C96" s="1010"/>
      <c r="D96" s="1010"/>
      <c r="E96" s="702"/>
      <c r="F96" s="702"/>
      <c r="G96" s="702"/>
      <c r="H96" s="702"/>
      <c r="I96" s="702"/>
      <c r="J96" s="702"/>
      <c r="K96" s="702"/>
      <c r="L96" s="702"/>
      <c r="M96" s="702"/>
      <c r="N96" s="702"/>
      <c r="O96" s="678"/>
      <c r="P96" s="678"/>
      <c r="Q96" s="678"/>
      <c r="R96" s="678"/>
      <c r="S96" s="678"/>
      <c r="T96" s="678"/>
    </row>
    <row r="97" spans="1:20">
      <c r="A97" s="678"/>
      <c r="B97" s="582"/>
      <c r="C97" s="699"/>
      <c r="D97" s="699"/>
      <c r="E97" s="678"/>
      <c r="F97" s="678"/>
      <c r="G97" s="678"/>
      <c r="H97" s="678"/>
      <c r="I97" s="678"/>
      <c r="J97" s="678"/>
      <c r="K97" s="678"/>
      <c r="L97" s="142"/>
      <c r="M97" s="158" t="s">
        <v>631</v>
      </c>
      <c r="N97" s="678"/>
      <c r="O97" s="678"/>
      <c r="P97" s="678"/>
      <c r="Q97" s="678"/>
      <c r="R97" s="678"/>
      <c r="S97" s="678"/>
      <c r="T97" s="678"/>
    </row>
    <row r="98" spans="1:20">
      <c r="A98" s="678"/>
      <c r="B98" s="582"/>
      <c r="C98" s="699"/>
      <c r="D98" s="699"/>
      <c r="E98" s="678"/>
      <c r="F98" s="678"/>
      <c r="G98" s="678"/>
      <c r="H98" s="678"/>
      <c r="I98" s="678"/>
      <c r="J98" s="678"/>
      <c r="K98" s="678"/>
      <c r="L98" s="678"/>
      <c r="M98" s="678"/>
      <c r="N98" s="678"/>
      <c r="O98" s="678"/>
      <c r="P98" s="678"/>
      <c r="Q98" s="678"/>
      <c r="R98" s="678"/>
      <c r="S98" s="678"/>
      <c r="T98" s="678"/>
    </row>
    <row r="99" spans="1:20">
      <c r="A99" s="678"/>
      <c r="B99" s="582"/>
      <c r="C99" s="699"/>
      <c r="D99" s="699"/>
      <c r="E99" s="678"/>
      <c r="F99" s="678"/>
      <c r="G99" s="678"/>
      <c r="H99" s="678"/>
      <c r="I99" s="678"/>
      <c r="J99" s="678"/>
      <c r="K99" s="678"/>
      <c r="L99" s="678"/>
      <c r="M99" s="678"/>
      <c r="N99" s="678"/>
      <c r="O99" s="678"/>
      <c r="P99" s="678"/>
      <c r="Q99" s="678"/>
      <c r="R99" s="678"/>
      <c r="S99" s="678"/>
      <c r="T99" s="678"/>
    </row>
    <row r="100" spans="1:20">
      <c r="A100" s="678"/>
      <c r="B100" s="582"/>
      <c r="C100" s="699"/>
      <c r="D100" s="699"/>
      <c r="E100" s="678"/>
      <c r="F100" s="678"/>
      <c r="G100" s="678"/>
      <c r="H100" s="678"/>
      <c r="I100" s="678"/>
      <c r="J100" s="678"/>
      <c r="K100" s="678"/>
      <c r="L100" s="678"/>
      <c r="M100" s="678"/>
      <c r="N100" s="678"/>
      <c r="O100" s="678"/>
      <c r="P100" s="678"/>
      <c r="Q100" s="678"/>
      <c r="R100" s="678"/>
      <c r="S100" s="678"/>
      <c r="T100" s="678"/>
    </row>
    <row r="101" spans="1:20">
      <c r="A101" s="678"/>
      <c r="B101" s="678"/>
      <c r="C101" s="678"/>
      <c r="D101" s="678"/>
      <c r="E101" s="678"/>
      <c r="F101" s="678"/>
      <c r="G101" s="678"/>
      <c r="H101" s="678"/>
      <c r="I101" s="678"/>
      <c r="J101" s="678"/>
      <c r="K101" s="678"/>
      <c r="L101" s="678"/>
      <c r="M101" s="678"/>
      <c r="N101" s="678"/>
      <c r="O101" s="678"/>
      <c r="P101" s="678"/>
      <c r="Q101" s="678"/>
      <c r="R101" s="678"/>
      <c r="S101" s="678"/>
      <c r="T101" s="678"/>
    </row>
    <row r="105" spans="1:20" hidden="1">
      <c r="K105" s="860">
        <f>IF(V24=0,M24,0)</f>
        <v>0</v>
      </c>
      <c r="L105" s="860">
        <f>IF(V27=0,M27,0)</f>
        <v>0</v>
      </c>
      <c r="M105" s="676" t="s">
        <v>123</v>
      </c>
    </row>
    <row r="106" spans="1:20" hidden="1">
      <c r="K106" s="860">
        <f>IF(K105=0,0,MAX($J106:J106)+1)</f>
        <v>0</v>
      </c>
      <c r="L106" s="860">
        <f>IF(L105=0,0,MAX($J106:K106)+1)</f>
        <v>0</v>
      </c>
      <c r="M106" s="860" t="s">
        <v>394</v>
      </c>
      <c r="N106" s="860"/>
    </row>
    <row r="107" spans="1:20" hidden="1">
      <c r="K107" s="860">
        <f>IFERROR(IF(K105=0,0,K105/SUM($K105:$L105)),"")</f>
        <v>0</v>
      </c>
      <c r="L107" s="860">
        <f>IFERROR(IF(L105=0,0,L105/SUM($K105:$L105)),"")</f>
        <v>0</v>
      </c>
      <c r="M107" s="860" t="s">
        <v>395</v>
      </c>
      <c r="N107" s="860"/>
    </row>
    <row r="108" spans="1:20" hidden="1">
      <c r="K108" s="860">
        <f>ROUND(K107,$N108)</f>
        <v>0</v>
      </c>
      <c r="L108" s="860">
        <f>ROUND(L107,$N108)</f>
        <v>0</v>
      </c>
      <c r="M108" s="860" t="s">
        <v>396</v>
      </c>
      <c r="N108" s="860">
        <v>3</v>
      </c>
    </row>
    <row r="109" spans="1:20" hidden="1">
      <c r="K109" s="860">
        <f>IF(K106=MAX($K106:$L106),0,1)</f>
        <v>0</v>
      </c>
      <c r="L109" s="860">
        <f>IF(L106=MAX($K106:$L106),0,1)</f>
        <v>0</v>
      </c>
      <c r="M109" s="860"/>
      <c r="N109" s="860"/>
    </row>
    <row r="110" spans="1:20" hidden="1">
      <c r="K110" s="860">
        <f>IF(K109=0,1-SUMIFS($K108:$L108,$K109:$L109,1),K108)</f>
        <v>1</v>
      </c>
      <c r="L110" s="860">
        <f>IF(L109=0,1-SUMIFS($K108:$L108,$K109:$L109,1),L108)</f>
        <v>1</v>
      </c>
      <c r="M110" s="860" t="s">
        <v>397</v>
      </c>
      <c r="N110" s="860">
        <f>SUM(H110:L110)</f>
        <v>2</v>
      </c>
    </row>
    <row r="111" spans="1:20" hidden="1"/>
    <row r="112" spans="1:20" hidden="1">
      <c r="C112" s="860">
        <f>V24</f>
        <v>1</v>
      </c>
      <c r="D112" s="860">
        <f>V27</f>
        <v>1</v>
      </c>
      <c r="F112" s="860">
        <f>C112</f>
        <v>1</v>
      </c>
      <c r="G112" s="860">
        <f>D112</f>
        <v>1</v>
      </c>
      <c r="I112" s="860">
        <f>C112</f>
        <v>1</v>
      </c>
      <c r="J112" s="860">
        <f>D112</f>
        <v>1</v>
      </c>
    </row>
  </sheetData>
  <sheetProtection algorithmName="SHA-512" hashValue="ph+sVXE4+bF9gkRT45Xw3smrDn1RNqOxhpE3N1r7/ZalKr79M00VJo6cF9Vt88dIp9qMbYvAenks3IF+NrJ3Qg==" saltValue="g8HoiJeQAV51WWBxz9ZmgA==" spinCount="100000" sheet="1" objects="1" scenarios="1" formatCells="0" formatColumns="0"/>
  <customSheetViews>
    <customSheetView guid="{AE7FCA23-A141-42BB-B68F-DD99A7DC8BEA}" scale="95" showGridLines="0" hiddenRows="1" hiddenColumns="1" topLeftCell="A37">
      <selection activeCell="B16" sqref="B16:B17"/>
      <pageMargins left="0.7" right="0.7" top="0.75" bottom="0.75" header="0.3" footer="0.3"/>
      <pageSetup paperSize="9" orientation="landscape" r:id="rId1"/>
    </customSheetView>
    <customSheetView guid="{A2242E59-B958-429D-B3CE-85E415A7ABA5}" scale="95" showGridLines="0" hiddenRows="1" hiddenColumns="1">
      <selection activeCell="X24" sqref="X24"/>
      <pageMargins left="0.7" right="0.7" top="0.75" bottom="0.75" header="0.3" footer="0.3"/>
      <pageSetup paperSize="9" orientation="landscape" r:id="rId2"/>
    </customSheetView>
  </customSheetViews>
  <mergeCells count="29">
    <mergeCell ref="B58:M58"/>
    <mergeCell ref="B60:M60"/>
    <mergeCell ref="B38:M38"/>
    <mergeCell ref="C15:L15"/>
    <mergeCell ref="B16:B17"/>
    <mergeCell ref="C16:L17"/>
    <mergeCell ref="C23:K23"/>
    <mergeCell ref="C24:K24"/>
    <mergeCell ref="C26:K26"/>
    <mergeCell ref="C27:K27"/>
    <mergeCell ref="B29:M30"/>
    <mergeCell ref="C31:M32"/>
    <mergeCell ref="C34:M37"/>
    <mergeCell ref="A1:N1"/>
    <mergeCell ref="A10:N10"/>
    <mergeCell ref="A51:N51"/>
    <mergeCell ref="B72:B74"/>
    <mergeCell ref="B64:D65"/>
    <mergeCell ref="B19:J20"/>
    <mergeCell ref="B21:J21"/>
    <mergeCell ref="A7:N7"/>
    <mergeCell ref="B12:M12"/>
    <mergeCell ref="B67:D69"/>
    <mergeCell ref="B70:M70"/>
    <mergeCell ref="C72:D72"/>
    <mergeCell ref="I72:K73"/>
    <mergeCell ref="C39:M42"/>
    <mergeCell ref="B56:M56"/>
    <mergeCell ref="C14:L14"/>
  </mergeCells>
  <conditionalFormatting sqref="B24:M27">
    <cfRule type="expression" dxfId="5" priority="4">
      <formula>$V24=1</formula>
    </cfRule>
  </conditionalFormatting>
  <conditionalFormatting sqref="C75:E94 H75:J94">
    <cfRule type="expression" dxfId="4" priority="3">
      <formula>C$112=1</formula>
    </cfRule>
  </conditionalFormatting>
  <conditionalFormatting sqref="F75:G94">
    <cfRule type="expression" dxfId="3" priority="1">
      <formula>F$130</formula>
    </cfRule>
  </conditionalFormatting>
  <conditionalFormatting sqref="C75:D94">
    <cfRule type="expression" dxfId="2" priority="207">
      <formula>U75=1</formula>
    </cfRule>
  </conditionalFormatting>
  <pageMargins left="0.7" right="0.7" top="0.75" bottom="0.75" header="0.3" footer="0.3"/>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11617" r:id="rId6" name="Check Box 1">
              <controlPr locked="0" defaultSize="0" autoFill="0" autoLine="0" autoPict="0">
                <anchor moveWithCells="1">
                  <from>
                    <xdr:col>11</xdr:col>
                    <xdr:colOff>180975</xdr:colOff>
                    <xdr:row>23</xdr:row>
                    <xdr:rowOff>342900</xdr:rowOff>
                  </from>
                  <to>
                    <xdr:col>11</xdr:col>
                    <xdr:colOff>457200</xdr:colOff>
                    <xdr:row>23</xdr:row>
                    <xdr:rowOff>561975</xdr:rowOff>
                  </to>
                </anchor>
              </controlPr>
            </control>
          </mc:Choice>
        </mc:AlternateContent>
        <mc:AlternateContent xmlns:mc="http://schemas.openxmlformats.org/markup-compatibility/2006">
          <mc:Choice Requires="x14">
            <control shapeId="111618" r:id="rId7" name="Check Box 2">
              <controlPr locked="0" defaultSize="0" autoFill="0" autoLine="0" autoPict="0">
                <anchor moveWithCells="1">
                  <from>
                    <xdr:col>11</xdr:col>
                    <xdr:colOff>180975</xdr:colOff>
                    <xdr:row>26</xdr:row>
                    <xdr:rowOff>304800</xdr:rowOff>
                  </from>
                  <to>
                    <xdr:col>11</xdr:col>
                    <xdr:colOff>457200</xdr:colOff>
                    <xdr:row>26</xdr:row>
                    <xdr:rowOff>523875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6"/>
  <sheetViews>
    <sheetView workbookViewId="0"/>
  </sheetViews>
  <sheetFormatPr defaultRowHeight="15"/>
  <cols>
    <col min="2" max="2" width="23.5703125" customWidth="1"/>
  </cols>
  <sheetData>
    <row r="3" spans="2:4" s="29" customFormat="1">
      <c r="B3" s="29" t="s">
        <v>307</v>
      </c>
    </row>
    <row r="4" spans="2:4" s="29" customFormat="1"/>
    <row r="5" spans="2:4">
      <c r="B5" t="s">
        <v>214</v>
      </c>
    </row>
    <row r="8" spans="2:4">
      <c r="D8" s="30" t="s">
        <v>156</v>
      </c>
    </row>
    <row r="9" spans="2:4">
      <c r="D9" t="s">
        <v>316</v>
      </c>
    </row>
    <row r="10" spans="2:4">
      <c r="D10" s="30" t="s">
        <v>154</v>
      </c>
    </row>
    <row r="16" spans="2:4">
      <c r="D16" s="30"/>
    </row>
  </sheetData>
  <customSheetViews>
    <customSheetView guid="{AE7FCA23-A141-42BB-B68F-DD99A7DC8BEA}" state="hidden">
      <pageMargins left="0.7" right="0.7" top="0.75" bottom="0.75" header="0.3" footer="0.3"/>
    </customSheetView>
    <customSheetView guid="{A2242E59-B958-429D-B3CE-85E415A7ABA5}" state="hidden">
      <pageMargins left="0.7" right="0.7" top="0.75" bottom="0.75" header="0.3" footer="0.3"/>
    </customSheetView>
  </customSheetView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Z180"/>
  <sheetViews>
    <sheetView showGridLines="0" showRowColHeaders="0" zoomScaleNormal="100" workbookViewId="0">
      <selection sqref="A1:N1"/>
    </sheetView>
  </sheetViews>
  <sheetFormatPr defaultRowHeight="15"/>
  <cols>
    <col min="1" max="1" width="4.42578125" style="676" customWidth="1"/>
    <col min="2" max="2" width="21.140625" style="676" customWidth="1"/>
    <col min="3" max="3" width="7.85546875" style="691" customWidth="1"/>
    <col min="4" max="4" width="9.28515625" style="447" customWidth="1"/>
    <col min="5" max="6" width="9.140625" style="691" customWidth="1"/>
    <col min="7" max="8" width="9.140625" style="676" customWidth="1"/>
    <col min="9" max="11" width="9.140625" style="676"/>
    <col min="12" max="13" width="7.85546875" style="676" customWidth="1"/>
    <col min="14" max="14" width="5.7109375" style="676" customWidth="1"/>
    <col min="15" max="15" width="0.85546875" style="676" customWidth="1"/>
    <col min="16" max="24" width="9.140625" style="676"/>
    <col min="25" max="25" width="5.7109375" style="676" customWidth="1"/>
    <col min="26" max="26" width="0.85546875" style="676" customWidth="1"/>
    <col min="27" max="28" width="9.140625" style="676"/>
    <col min="29" max="30" width="9.140625" style="676" hidden="1" customWidth="1"/>
    <col min="31" max="34" width="9.140625" style="676"/>
    <col min="35" max="36" width="9.140625" style="678"/>
    <col min="37" max="16384" width="9.140625" style="676"/>
  </cols>
  <sheetData>
    <row r="1" spans="1:1014" s="826" customFormat="1" ht="30" customHeight="1">
      <c r="A1" s="1895" t="s">
        <v>742</v>
      </c>
      <c r="B1" s="1895"/>
      <c r="C1" s="1895"/>
      <c r="D1" s="1895"/>
      <c r="E1" s="1895"/>
      <c r="F1" s="1895"/>
      <c r="G1" s="1895"/>
      <c r="H1" s="1895"/>
      <c r="I1" s="1895"/>
      <c r="J1" s="1895"/>
      <c r="K1" s="1895"/>
      <c r="L1" s="1895"/>
      <c r="M1" s="1895"/>
      <c r="N1" s="189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row>
    <row r="2" spans="1:1014" s="826" customFormat="1" ht="5.0999999999999996" customHeight="1">
      <c r="A2" s="894"/>
      <c r="B2" s="253"/>
      <c r="C2" s="253"/>
      <c r="D2" s="253"/>
      <c r="E2" s="253"/>
      <c r="F2" s="253"/>
      <c r="G2" s="253"/>
      <c r="H2" s="253"/>
      <c r="I2" s="11"/>
      <c r="J2" s="858"/>
      <c r="K2" s="858"/>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row>
    <row r="3" spans="1:1014" s="826" customFormat="1">
      <c r="A3" s="316"/>
      <c r="B3" s="408" t="s">
        <v>214</v>
      </c>
      <c r="C3" s="11"/>
      <c r="D3" s="11"/>
      <c r="E3" s="11"/>
      <c r="F3" s="11"/>
      <c r="G3" s="11"/>
      <c r="H3" s="11"/>
      <c r="I3" s="11"/>
      <c r="J3" s="858"/>
      <c r="K3" s="858"/>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row>
    <row r="4" spans="1:1014" ht="15" customHeight="1">
      <c r="A4" s="316"/>
      <c r="B4" s="408" t="s">
        <v>267</v>
      </c>
      <c r="C4" s="454"/>
      <c r="D4" s="454"/>
      <c r="E4" s="454"/>
      <c r="F4" s="454"/>
      <c r="G4" s="454"/>
      <c r="H4" s="454"/>
      <c r="I4" s="454"/>
      <c r="J4" s="678"/>
      <c r="K4" s="678"/>
      <c r="L4" s="678"/>
      <c r="M4" s="678"/>
    </row>
    <row r="5" spans="1:1014">
      <c r="A5" s="316"/>
      <c r="B5" s="408" t="s">
        <v>294</v>
      </c>
      <c r="C5" s="454"/>
      <c r="D5" s="454"/>
      <c r="E5" s="454"/>
      <c r="F5" s="454"/>
      <c r="G5" s="454"/>
      <c r="H5" s="454"/>
      <c r="I5" s="454"/>
      <c r="J5" s="678"/>
      <c r="K5" s="678"/>
      <c r="L5" s="678"/>
      <c r="M5" s="678"/>
    </row>
    <row r="6" spans="1:1014" ht="5.0999999999999996" customHeight="1">
      <c r="B6" s="549"/>
      <c r="C6" s="549"/>
      <c r="D6" s="549"/>
      <c r="E6" s="549"/>
      <c r="F6" s="549"/>
      <c r="G6" s="549"/>
      <c r="H6" s="549"/>
      <c r="I6" s="549"/>
      <c r="J6" s="678"/>
      <c r="K6" s="678"/>
      <c r="L6" s="678"/>
      <c r="M6" s="678"/>
    </row>
    <row r="7" spans="1:1014" s="826" customFormat="1" ht="33" customHeight="1">
      <c r="A7" s="2127" t="s">
        <v>1190</v>
      </c>
      <c r="B7" s="2127"/>
      <c r="C7" s="2127"/>
      <c r="D7" s="2127"/>
      <c r="E7" s="2127"/>
      <c r="F7" s="2127"/>
      <c r="G7" s="2127"/>
      <c r="H7" s="2127"/>
      <c r="I7" s="2127"/>
      <c r="J7" s="2127"/>
      <c r="K7" s="2127"/>
      <c r="L7" s="2127"/>
      <c r="M7" s="2127"/>
      <c r="N7" s="2127"/>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row>
    <row r="8" spans="1:1014" ht="15" customHeight="1">
      <c r="A8" s="586" t="s">
        <v>331</v>
      </c>
      <c r="B8" s="725"/>
      <c r="C8" s="725"/>
      <c r="D8" s="725"/>
      <c r="E8" s="725"/>
      <c r="F8" s="725"/>
      <c r="G8" s="725"/>
      <c r="H8" s="725"/>
      <c r="I8" s="725"/>
      <c r="J8" s="725"/>
      <c r="K8" s="725"/>
      <c r="L8" s="725"/>
      <c r="M8" s="725"/>
      <c r="N8" s="1012"/>
      <c r="O8" s="997"/>
      <c r="P8" s="997"/>
      <c r="Q8" s="997"/>
      <c r="R8" s="997"/>
      <c r="S8" s="997"/>
      <c r="T8" s="997"/>
      <c r="U8" s="997"/>
      <c r="V8" s="997"/>
      <c r="W8" s="997"/>
      <c r="X8" s="997"/>
      <c r="Y8" s="997"/>
      <c r="Z8" s="997"/>
      <c r="AA8" s="997"/>
      <c r="AB8" s="997"/>
      <c r="AC8" s="997"/>
      <c r="AD8" s="997"/>
      <c r="AE8" s="997"/>
      <c r="AF8" s="997"/>
      <c r="AG8" s="997"/>
      <c r="AH8" s="997"/>
      <c r="AI8" s="997"/>
    </row>
    <row r="9" spans="1:1014" ht="9.9499999999999993" customHeight="1">
      <c r="A9" s="410"/>
      <c r="B9" s="410"/>
      <c r="C9" s="410"/>
      <c r="D9" s="410"/>
      <c r="E9" s="410"/>
      <c r="F9" s="410"/>
      <c r="G9" s="410"/>
      <c r="H9" s="410"/>
      <c r="I9" s="410"/>
      <c r="J9" s="410"/>
      <c r="K9" s="410"/>
      <c r="L9" s="410"/>
      <c r="M9" s="410"/>
      <c r="N9" s="997"/>
      <c r="O9" s="997"/>
      <c r="P9" s="997"/>
      <c r="Q9" s="997"/>
      <c r="R9" s="997"/>
      <c r="S9" s="997"/>
      <c r="T9" s="997"/>
      <c r="U9" s="997"/>
      <c r="V9" s="997"/>
      <c r="W9" s="997"/>
      <c r="X9" s="997"/>
      <c r="Y9" s="997"/>
      <c r="Z9" s="997"/>
      <c r="AA9" s="997"/>
      <c r="AB9" s="997"/>
      <c r="AC9" s="997"/>
      <c r="AD9" s="997"/>
      <c r="AE9" s="997"/>
      <c r="AF9" s="997"/>
      <c r="AG9" s="997"/>
      <c r="AH9" s="997"/>
      <c r="AI9" s="997"/>
    </row>
    <row r="10" spans="1:1014" ht="20.100000000000001" customHeight="1">
      <c r="A10" s="2554" t="s">
        <v>1175</v>
      </c>
      <c r="B10" s="2554"/>
      <c r="C10" s="2554"/>
      <c r="D10" s="2554"/>
      <c r="E10" s="2554"/>
      <c r="F10" s="2554"/>
      <c r="G10" s="2554"/>
      <c r="H10" s="2554"/>
      <c r="I10" s="2554"/>
      <c r="J10" s="2554"/>
      <c r="K10" s="2554"/>
      <c r="L10" s="2554"/>
      <c r="M10" s="2554"/>
      <c r="N10" s="2554"/>
      <c r="O10" s="1013"/>
      <c r="P10" s="1013"/>
      <c r="Q10" s="1013"/>
      <c r="R10" s="1013"/>
      <c r="S10" s="1013"/>
      <c r="T10" s="1013"/>
      <c r="U10" s="1013"/>
      <c r="V10" s="1013"/>
      <c r="W10" s="1013"/>
      <c r="X10" s="1013"/>
      <c r="Y10" s="1013"/>
      <c r="Z10" s="1013"/>
      <c r="AA10" s="997"/>
      <c r="AB10" s="997"/>
      <c r="AC10" s="997"/>
      <c r="AD10" s="997"/>
      <c r="AE10" s="997"/>
      <c r="AF10" s="997"/>
      <c r="AG10" s="997"/>
      <c r="AH10" s="997"/>
      <c r="AI10" s="997"/>
    </row>
    <row r="11" spans="1:1014" ht="5.0999999999999996" customHeight="1">
      <c r="A11" s="680"/>
      <c r="M11" s="1436"/>
      <c r="N11" s="66"/>
      <c r="O11" s="66"/>
      <c r="P11" s="66"/>
      <c r="Q11" s="66"/>
      <c r="R11" s="66"/>
      <c r="S11" s="66"/>
      <c r="T11" s="66"/>
      <c r="U11" s="66"/>
      <c r="V11" s="66"/>
      <c r="W11" s="66"/>
      <c r="X11" s="66"/>
      <c r="Y11" s="66"/>
      <c r="Z11" s="223"/>
      <c r="AA11" s="66"/>
      <c r="AB11" s="66"/>
    </row>
    <row r="12" spans="1:1014" ht="15" customHeight="1">
      <c r="A12" s="895"/>
      <c r="B12" s="1421" t="s">
        <v>159</v>
      </c>
      <c r="C12" s="1421"/>
      <c r="D12" s="1421"/>
      <c r="E12" s="1421"/>
      <c r="F12" s="1421"/>
      <c r="G12" s="1421"/>
      <c r="H12" s="1421"/>
      <c r="I12" s="1421"/>
      <c r="J12" s="1421"/>
      <c r="K12" s="1421"/>
      <c r="L12" s="621"/>
      <c r="M12" s="688"/>
      <c r="N12" s="1014"/>
      <c r="O12" s="1015"/>
      <c r="P12" s="1015"/>
      <c r="Q12" s="1015"/>
      <c r="R12" s="1015"/>
      <c r="S12" s="1015"/>
      <c r="T12" s="1015"/>
      <c r="U12" s="1015"/>
      <c r="V12" s="1015"/>
      <c r="W12" s="1015"/>
      <c r="X12" s="1015"/>
      <c r="Y12" s="1015"/>
      <c r="Z12" s="1013"/>
      <c r="AA12" s="997"/>
      <c r="AB12" s="997"/>
      <c r="AC12" s="997"/>
      <c r="AD12" s="997"/>
      <c r="AE12" s="997"/>
      <c r="AF12" s="997"/>
      <c r="AG12" s="997"/>
      <c r="AH12" s="997"/>
      <c r="AI12" s="997"/>
    </row>
    <row r="13" spans="1:1014" ht="15" customHeight="1">
      <c r="A13" s="895"/>
      <c r="B13" s="2287" t="s">
        <v>956</v>
      </c>
      <c r="C13" s="2287"/>
      <c r="D13" s="2287"/>
      <c r="E13" s="2287"/>
      <c r="F13" s="2287"/>
      <c r="G13" s="2287"/>
      <c r="H13" s="2287"/>
      <c r="I13" s="2287"/>
      <c r="J13" s="2287"/>
      <c r="K13" s="2287"/>
      <c r="L13" s="2287"/>
      <c r="M13" s="688"/>
      <c r="N13" s="1015"/>
      <c r="O13" s="1015"/>
      <c r="P13" s="1015"/>
      <c r="Q13" s="1015"/>
      <c r="R13" s="1015"/>
      <c r="S13" s="1015"/>
      <c r="T13" s="1015"/>
      <c r="U13" s="1015"/>
      <c r="V13" s="1015"/>
      <c r="W13" s="1015"/>
      <c r="X13" s="1015"/>
      <c r="Y13" s="1015"/>
      <c r="Z13" s="1013"/>
      <c r="AA13" s="997"/>
      <c r="AB13" s="997"/>
      <c r="AC13" s="997"/>
      <c r="AD13" s="997"/>
      <c r="AE13" s="997"/>
      <c r="AF13" s="997"/>
      <c r="AG13" s="997"/>
      <c r="AH13" s="997"/>
      <c r="AI13" s="997"/>
    </row>
    <row r="14" spans="1:1014" ht="9.9499999999999993" customHeight="1">
      <c r="A14" s="680"/>
      <c r="M14" s="1436"/>
      <c r="N14" s="66"/>
      <c r="O14" s="66"/>
      <c r="P14" s="66"/>
      <c r="Q14" s="66"/>
      <c r="R14" s="66"/>
      <c r="S14" s="66"/>
      <c r="T14" s="66"/>
      <c r="U14" s="66"/>
      <c r="V14" s="66"/>
      <c r="W14" s="66"/>
      <c r="X14" s="66"/>
      <c r="Y14" s="66"/>
      <c r="Z14" s="223"/>
      <c r="AA14" s="66"/>
      <c r="AB14" s="66"/>
    </row>
    <row r="15" spans="1:1014">
      <c r="A15" s="680"/>
      <c r="B15" s="1423" t="s">
        <v>12</v>
      </c>
      <c r="C15" s="2547" t="s">
        <v>13</v>
      </c>
      <c r="D15" s="2547"/>
      <c r="E15" s="2547"/>
      <c r="F15" s="2547"/>
      <c r="G15" s="2547"/>
      <c r="H15" s="2547"/>
      <c r="I15" s="2547"/>
      <c r="J15" s="2547"/>
      <c r="K15" s="2547"/>
      <c r="L15" s="2548"/>
      <c r="M15" s="1016"/>
      <c r="O15" s="66"/>
      <c r="Z15" s="680"/>
    </row>
    <row r="16" spans="1:1014" ht="64.5" customHeight="1">
      <c r="A16" s="680"/>
      <c r="B16" s="2549" t="s">
        <v>563</v>
      </c>
      <c r="C16" s="2310" t="s">
        <v>957</v>
      </c>
      <c r="D16" s="2311"/>
      <c r="E16" s="2311"/>
      <c r="F16" s="2311"/>
      <c r="G16" s="2311"/>
      <c r="H16" s="2311"/>
      <c r="I16" s="2311"/>
      <c r="J16" s="2311"/>
      <c r="K16" s="2311"/>
      <c r="L16" s="2312"/>
      <c r="M16" s="1016"/>
      <c r="Z16" s="680"/>
    </row>
    <row r="17" spans="1:36" ht="137.25" customHeight="1">
      <c r="A17" s="680"/>
      <c r="B17" s="2550"/>
      <c r="C17" s="2313" t="s">
        <v>1169</v>
      </c>
      <c r="D17" s="2314"/>
      <c r="E17" s="2314"/>
      <c r="F17" s="2314"/>
      <c r="G17" s="2314"/>
      <c r="H17" s="2314"/>
      <c r="I17" s="2314"/>
      <c r="J17" s="2314"/>
      <c r="K17" s="2314"/>
      <c r="L17" s="2315"/>
      <c r="M17" s="1016"/>
      <c r="Z17" s="680"/>
    </row>
    <row r="18" spans="1:36" ht="65.25" customHeight="1">
      <c r="A18" s="680"/>
      <c r="B18" s="2550"/>
      <c r="C18" s="2313" t="s">
        <v>1170</v>
      </c>
      <c r="D18" s="2314"/>
      <c r="E18" s="2314"/>
      <c r="F18" s="2314"/>
      <c r="G18" s="2314"/>
      <c r="H18" s="2314"/>
      <c r="I18" s="2314"/>
      <c r="J18" s="2314"/>
      <c r="K18" s="2314"/>
      <c r="L18" s="2315"/>
      <c r="M18" s="1016"/>
      <c r="Z18" s="680"/>
    </row>
    <row r="19" spans="1:36" ht="138.75" customHeight="1">
      <c r="A19" s="680"/>
      <c r="B19" s="2550"/>
      <c r="C19" s="2551" t="s">
        <v>1218</v>
      </c>
      <c r="D19" s="2552"/>
      <c r="E19" s="2552"/>
      <c r="F19" s="2552"/>
      <c r="G19" s="2552"/>
      <c r="H19" s="2552"/>
      <c r="I19" s="2552"/>
      <c r="J19" s="2552"/>
      <c r="K19" s="2552"/>
      <c r="L19" s="2553"/>
      <c r="M19" s="1016"/>
      <c r="Z19" s="680"/>
    </row>
    <row r="20" spans="1:36" ht="33.75" customHeight="1">
      <c r="A20" s="680"/>
      <c r="B20" s="1435" t="s">
        <v>11</v>
      </c>
      <c r="C20" s="2121" t="s">
        <v>564</v>
      </c>
      <c r="D20" s="2121"/>
      <c r="E20" s="2121"/>
      <c r="F20" s="2121"/>
      <c r="G20" s="2121"/>
      <c r="H20" s="2121"/>
      <c r="I20" s="2121"/>
      <c r="J20" s="2121"/>
      <c r="K20" s="2121"/>
      <c r="L20" s="2121"/>
      <c r="M20" s="1016"/>
      <c r="Z20" s="680"/>
    </row>
    <row r="21" spans="1:36" ht="9.9499999999999993" customHeight="1">
      <c r="A21" s="680"/>
      <c r="B21" s="678"/>
      <c r="C21" s="678"/>
      <c r="D21" s="678"/>
      <c r="E21" s="678"/>
      <c r="F21" s="678"/>
      <c r="G21" s="678"/>
      <c r="H21" s="678"/>
      <c r="I21" s="678"/>
      <c r="J21" s="678"/>
      <c r="K21" s="678"/>
      <c r="L21" s="678"/>
      <c r="M21" s="1016"/>
      <c r="Z21" s="680"/>
    </row>
    <row r="22" spans="1:36" ht="76.5" customHeight="1">
      <c r="A22" s="680"/>
      <c r="B22" s="1959" t="s">
        <v>984</v>
      </c>
      <c r="C22" s="1959"/>
      <c r="D22" s="1959"/>
      <c r="E22" s="1959"/>
      <c r="F22" s="1959"/>
      <c r="G22" s="1959"/>
      <c r="H22" s="1959"/>
      <c r="I22" s="1959"/>
      <c r="J22" s="1959"/>
      <c r="K22" s="1959"/>
      <c r="L22" s="1959"/>
      <c r="M22" s="1016"/>
      <c r="Z22" s="680"/>
    </row>
    <row r="23" spans="1:36" ht="22.5" customHeight="1">
      <c r="A23" s="680"/>
      <c r="B23" s="1905" t="s">
        <v>1160</v>
      </c>
      <c r="C23" s="1905"/>
      <c r="D23" s="1905"/>
      <c r="E23" s="1905"/>
      <c r="F23" s="1905"/>
      <c r="G23" s="1905"/>
      <c r="H23" s="1905"/>
      <c r="I23" s="1905"/>
      <c r="J23" s="1905"/>
      <c r="K23" s="1905"/>
      <c r="L23" s="1905"/>
      <c r="M23" s="1016"/>
      <c r="Z23" s="680"/>
    </row>
    <row r="24" spans="1:36" ht="30" customHeight="1">
      <c r="A24" s="680"/>
      <c r="B24" s="1071"/>
      <c r="C24" s="302" t="s">
        <v>716</v>
      </c>
      <c r="D24" s="678"/>
      <c r="E24" s="678"/>
      <c r="F24" s="678"/>
      <c r="G24" s="678"/>
      <c r="H24" s="678"/>
      <c r="I24" s="678"/>
      <c r="J24" s="678"/>
      <c r="K24" s="678"/>
      <c r="L24" s="678"/>
      <c r="M24" s="1016"/>
      <c r="Z24" s="680"/>
    </row>
    <row r="25" spans="1:36" ht="18">
      <c r="A25" s="680"/>
      <c r="B25" s="678"/>
      <c r="C25" s="504" t="s">
        <v>85</v>
      </c>
      <c r="D25" s="504" t="s">
        <v>86</v>
      </c>
      <c r="E25" s="504" t="s">
        <v>124</v>
      </c>
      <c r="F25" s="504" t="s">
        <v>428</v>
      </c>
      <c r="G25" s="504" t="s">
        <v>429</v>
      </c>
      <c r="H25" s="504" t="s">
        <v>364</v>
      </c>
      <c r="I25" s="504" t="s">
        <v>455</v>
      </c>
      <c r="J25" s="504" t="s">
        <v>518</v>
      </c>
      <c r="K25" s="504" t="s">
        <v>519</v>
      </c>
      <c r="L25" s="504" t="s">
        <v>520</v>
      </c>
      <c r="M25" s="1016"/>
      <c r="Z25" s="680"/>
    </row>
    <row r="26" spans="1:36">
      <c r="A26" s="680"/>
      <c r="B26" s="678"/>
      <c r="C26" s="854">
        <f>C116</f>
        <v>1</v>
      </c>
      <c r="D26" s="854">
        <f t="shared" ref="D26:L26" si="0">D116</f>
        <v>1</v>
      </c>
      <c r="E26" s="854">
        <f t="shared" si="0"/>
        <v>1</v>
      </c>
      <c r="F26" s="854">
        <f t="shared" si="0"/>
        <v>1</v>
      </c>
      <c r="G26" s="854">
        <f t="shared" si="0"/>
        <v>1</v>
      </c>
      <c r="H26" s="854">
        <f t="shared" si="0"/>
        <v>1</v>
      </c>
      <c r="I26" s="854">
        <f t="shared" si="0"/>
        <v>1</v>
      </c>
      <c r="J26" s="854">
        <f t="shared" si="0"/>
        <v>1</v>
      </c>
      <c r="K26" s="854">
        <f t="shared" si="0"/>
        <v>1</v>
      </c>
      <c r="L26" s="854">
        <f t="shared" si="0"/>
        <v>1</v>
      </c>
      <c r="M26" s="1016"/>
      <c r="Z26" s="680"/>
    </row>
    <row r="27" spans="1:36" ht="9.9499999999999993" customHeight="1">
      <c r="A27" s="680"/>
      <c r="B27" s="678"/>
      <c r="C27" s="678"/>
      <c r="D27" s="678"/>
      <c r="E27" s="678"/>
      <c r="F27" s="678"/>
      <c r="G27" s="678"/>
      <c r="H27" s="678"/>
      <c r="I27" s="678"/>
      <c r="J27" s="678"/>
      <c r="K27" s="678"/>
      <c r="L27" s="678"/>
      <c r="M27" s="1016"/>
      <c r="Z27" s="680"/>
    </row>
    <row r="28" spans="1:36" ht="18.75" customHeight="1">
      <c r="A28" s="680"/>
      <c r="B28" s="2334" t="s">
        <v>898</v>
      </c>
      <c r="C28" s="2363"/>
      <c r="D28" s="2363"/>
      <c r="E28" s="2363"/>
      <c r="F28" s="2363"/>
      <c r="G28" s="2363"/>
      <c r="H28" s="2363"/>
      <c r="I28" s="2363"/>
      <c r="J28" s="2363"/>
      <c r="K28" s="732" t="s">
        <v>259</v>
      </c>
      <c r="L28" s="504" t="s">
        <v>123</v>
      </c>
      <c r="M28" s="1017"/>
      <c r="Z28" s="680"/>
      <c r="AH28" s="556"/>
      <c r="AI28" s="709"/>
      <c r="AJ28" s="709"/>
    </row>
    <row r="29" spans="1:36" ht="19.5" customHeight="1">
      <c r="A29" s="680"/>
      <c r="B29" s="2351" t="s">
        <v>840</v>
      </c>
      <c r="C29" s="2431"/>
      <c r="D29" s="2450"/>
      <c r="E29" s="2450"/>
      <c r="F29" s="2450"/>
      <c r="G29" s="2450"/>
      <c r="H29" s="2450"/>
      <c r="I29" s="2450"/>
      <c r="J29" s="2451"/>
      <c r="K29" s="2356"/>
      <c r="L29" s="2367"/>
      <c r="M29" s="1018"/>
      <c r="N29" s="692"/>
      <c r="Z29" s="680"/>
      <c r="AC29" s="224" t="b">
        <v>0</v>
      </c>
      <c r="AD29" s="841">
        <f>IF(AC29=FALSE,1,0)</f>
        <v>1</v>
      </c>
      <c r="AH29" s="556"/>
      <c r="AI29" s="709"/>
      <c r="AJ29" s="709"/>
    </row>
    <row r="30" spans="1:36" ht="17.25" customHeight="1">
      <c r="A30" s="680"/>
      <c r="B30" s="2352"/>
      <c r="C30" s="2440" t="s">
        <v>460</v>
      </c>
      <c r="D30" s="2441"/>
      <c r="E30" s="2441"/>
      <c r="F30" s="2441"/>
      <c r="G30" s="2441"/>
      <c r="H30" s="2441"/>
      <c r="I30" s="2441"/>
      <c r="J30" s="2442"/>
      <c r="K30" s="2357"/>
      <c r="L30" s="2368"/>
      <c r="M30" s="1018"/>
      <c r="N30" s="692"/>
      <c r="Z30" s="680"/>
      <c r="AC30" s="224"/>
      <c r="AD30" s="841">
        <f>IF(AC30="",AD29,IF(AC30=FALSE,1,0))</f>
        <v>1</v>
      </c>
      <c r="AH30" s="556"/>
      <c r="AI30" s="709"/>
      <c r="AJ30" s="709"/>
    </row>
    <row r="31" spans="1:36" ht="17.25" customHeight="1">
      <c r="A31" s="680"/>
      <c r="B31" s="2351" t="s">
        <v>841</v>
      </c>
      <c r="C31" s="2431"/>
      <c r="D31" s="2432"/>
      <c r="E31" s="2432"/>
      <c r="F31" s="2432"/>
      <c r="G31" s="2432"/>
      <c r="H31" s="2432"/>
      <c r="I31" s="2432"/>
      <c r="J31" s="2433"/>
      <c r="K31" s="2356"/>
      <c r="L31" s="2367"/>
      <c r="M31" s="1018"/>
      <c r="N31" s="692"/>
      <c r="Z31" s="680"/>
      <c r="AC31" s="224" t="b">
        <v>0</v>
      </c>
      <c r="AD31" s="841">
        <f t="shared" ref="AD31:AD48" si="1">IF(AC31="",AD30,IF(AC31=FALSE,1,0))</f>
        <v>1</v>
      </c>
      <c r="AH31" s="556"/>
      <c r="AI31" s="709"/>
      <c r="AJ31" s="709"/>
    </row>
    <row r="32" spans="1:36" ht="19.5" customHeight="1">
      <c r="A32" s="680"/>
      <c r="B32" s="2352"/>
      <c r="C32" s="2440" t="s">
        <v>460</v>
      </c>
      <c r="D32" s="2441"/>
      <c r="E32" s="2441"/>
      <c r="F32" s="2441"/>
      <c r="G32" s="2441"/>
      <c r="H32" s="2441"/>
      <c r="I32" s="2441"/>
      <c r="J32" s="2442"/>
      <c r="K32" s="2357"/>
      <c r="L32" s="2368"/>
      <c r="M32" s="1018"/>
      <c r="N32" s="692"/>
      <c r="Z32" s="680"/>
      <c r="AC32" s="224"/>
      <c r="AD32" s="841">
        <f t="shared" si="1"/>
        <v>1</v>
      </c>
      <c r="AH32" s="556"/>
      <c r="AI32" s="709"/>
      <c r="AJ32" s="709"/>
    </row>
    <row r="33" spans="1:36" ht="18.75" customHeight="1">
      <c r="A33" s="680"/>
      <c r="B33" s="2351" t="s">
        <v>842</v>
      </c>
      <c r="C33" s="2431"/>
      <c r="D33" s="2450"/>
      <c r="E33" s="2450"/>
      <c r="F33" s="2450"/>
      <c r="G33" s="2450"/>
      <c r="H33" s="2450"/>
      <c r="I33" s="2450"/>
      <c r="J33" s="2451"/>
      <c r="K33" s="2356"/>
      <c r="L33" s="2358"/>
      <c r="M33" s="1018"/>
      <c r="N33" s="694"/>
      <c r="Z33" s="680"/>
      <c r="AC33" s="224" t="b">
        <v>0</v>
      </c>
      <c r="AD33" s="841">
        <f t="shared" si="1"/>
        <v>1</v>
      </c>
      <c r="AH33" s="695"/>
      <c r="AI33" s="709"/>
      <c r="AJ33" s="709"/>
    </row>
    <row r="34" spans="1:36" ht="20.25" customHeight="1">
      <c r="A34" s="680"/>
      <c r="B34" s="2352"/>
      <c r="C34" s="2440" t="s">
        <v>460</v>
      </c>
      <c r="D34" s="2441"/>
      <c r="E34" s="2441"/>
      <c r="F34" s="2441"/>
      <c r="G34" s="2441"/>
      <c r="H34" s="2441"/>
      <c r="I34" s="2441"/>
      <c r="J34" s="2442"/>
      <c r="K34" s="2357"/>
      <c r="L34" s="2359"/>
      <c r="M34" s="1018"/>
      <c r="N34" s="692"/>
      <c r="Z34" s="680"/>
      <c r="AC34" s="224"/>
      <c r="AD34" s="841">
        <f t="shared" si="1"/>
        <v>1</v>
      </c>
      <c r="AH34" s="556"/>
      <c r="AI34" s="709"/>
      <c r="AJ34" s="709"/>
    </row>
    <row r="35" spans="1:36" ht="20.25" customHeight="1">
      <c r="A35" s="680"/>
      <c r="B35" s="2351" t="s">
        <v>899</v>
      </c>
      <c r="C35" s="2431"/>
      <c r="D35" s="2450"/>
      <c r="E35" s="2450"/>
      <c r="F35" s="2450"/>
      <c r="G35" s="2450"/>
      <c r="H35" s="2450"/>
      <c r="I35" s="2450"/>
      <c r="J35" s="2451"/>
      <c r="K35" s="2356"/>
      <c r="L35" s="2358"/>
      <c r="M35" s="1018"/>
      <c r="N35" s="692"/>
      <c r="Z35" s="680"/>
      <c r="AC35" s="224" t="b">
        <v>0</v>
      </c>
      <c r="AD35" s="841">
        <f t="shared" si="1"/>
        <v>1</v>
      </c>
      <c r="AH35" s="556"/>
      <c r="AI35" s="709"/>
      <c r="AJ35" s="709"/>
    </row>
    <row r="36" spans="1:36" ht="20.25" customHeight="1">
      <c r="A36" s="680"/>
      <c r="B36" s="2352"/>
      <c r="C36" s="2440" t="s">
        <v>460</v>
      </c>
      <c r="D36" s="2441"/>
      <c r="E36" s="2441"/>
      <c r="F36" s="2441"/>
      <c r="G36" s="2441"/>
      <c r="H36" s="2441"/>
      <c r="I36" s="2441"/>
      <c r="J36" s="2442"/>
      <c r="K36" s="2357"/>
      <c r="L36" s="2359"/>
      <c r="M36" s="1018"/>
      <c r="N36" s="692"/>
      <c r="Z36" s="680"/>
      <c r="AC36" s="224"/>
      <c r="AD36" s="841">
        <f t="shared" si="1"/>
        <v>1</v>
      </c>
      <c r="AH36" s="556"/>
      <c r="AI36" s="709"/>
      <c r="AJ36" s="709"/>
    </row>
    <row r="37" spans="1:36" ht="20.25" customHeight="1">
      <c r="A37" s="680"/>
      <c r="B37" s="2351" t="s">
        <v>900</v>
      </c>
      <c r="C37" s="2431"/>
      <c r="D37" s="2450"/>
      <c r="E37" s="2450"/>
      <c r="F37" s="2450"/>
      <c r="G37" s="2450"/>
      <c r="H37" s="2450"/>
      <c r="I37" s="2450"/>
      <c r="J37" s="2451"/>
      <c r="K37" s="2356"/>
      <c r="L37" s="2358"/>
      <c r="M37" s="1018"/>
      <c r="N37" s="692"/>
      <c r="Z37" s="680"/>
      <c r="AC37" s="224" t="b">
        <v>0</v>
      </c>
      <c r="AD37" s="841">
        <f t="shared" si="1"/>
        <v>1</v>
      </c>
      <c r="AH37" s="556"/>
      <c r="AI37" s="709"/>
      <c r="AJ37" s="709"/>
    </row>
    <row r="38" spans="1:36" ht="20.25" customHeight="1">
      <c r="A38" s="680"/>
      <c r="B38" s="2352"/>
      <c r="C38" s="2440" t="s">
        <v>460</v>
      </c>
      <c r="D38" s="2441"/>
      <c r="E38" s="2441"/>
      <c r="F38" s="2441"/>
      <c r="G38" s="2441"/>
      <c r="H38" s="2441"/>
      <c r="I38" s="2441"/>
      <c r="J38" s="2442"/>
      <c r="K38" s="2357"/>
      <c r="L38" s="2359"/>
      <c r="M38" s="1018"/>
      <c r="N38" s="692"/>
      <c r="Z38" s="680"/>
      <c r="AC38" s="224"/>
      <c r="AD38" s="841">
        <f t="shared" si="1"/>
        <v>1</v>
      </c>
      <c r="AH38" s="556"/>
      <c r="AI38" s="709"/>
      <c r="AJ38" s="709"/>
    </row>
    <row r="39" spans="1:36" ht="20.25" customHeight="1">
      <c r="A39" s="680"/>
      <c r="B39" s="2351" t="s">
        <v>911</v>
      </c>
      <c r="C39" s="2431"/>
      <c r="D39" s="2450"/>
      <c r="E39" s="2450"/>
      <c r="F39" s="2450"/>
      <c r="G39" s="2450"/>
      <c r="H39" s="2450"/>
      <c r="I39" s="2450"/>
      <c r="J39" s="2451"/>
      <c r="K39" s="2356"/>
      <c r="L39" s="2358"/>
      <c r="M39" s="1018"/>
      <c r="N39" s="692"/>
      <c r="Z39" s="680"/>
      <c r="AC39" s="224" t="b">
        <v>0</v>
      </c>
      <c r="AD39" s="841">
        <f t="shared" si="1"/>
        <v>1</v>
      </c>
      <c r="AH39" s="556"/>
      <c r="AI39" s="709"/>
      <c r="AJ39" s="709"/>
    </row>
    <row r="40" spans="1:36" ht="20.25" customHeight="1">
      <c r="A40" s="680"/>
      <c r="B40" s="2352"/>
      <c r="C40" s="2440" t="s">
        <v>460</v>
      </c>
      <c r="D40" s="2441"/>
      <c r="E40" s="2441"/>
      <c r="F40" s="2441"/>
      <c r="G40" s="2441"/>
      <c r="H40" s="2441"/>
      <c r="I40" s="2441"/>
      <c r="J40" s="2442"/>
      <c r="K40" s="2357"/>
      <c r="L40" s="2359"/>
      <c r="M40" s="1018"/>
      <c r="N40" s="692"/>
      <c r="Z40" s="680"/>
      <c r="AC40" s="224"/>
      <c r="AD40" s="841">
        <f t="shared" si="1"/>
        <v>1</v>
      </c>
      <c r="AH40" s="556"/>
      <c r="AI40" s="709"/>
      <c r="AJ40" s="709"/>
    </row>
    <row r="41" spans="1:36" ht="20.25" customHeight="1">
      <c r="A41" s="680"/>
      <c r="B41" s="2351" t="s">
        <v>918</v>
      </c>
      <c r="C41" s="2431"/>
      <c r="D41" s="2450"/>
      <c r="E41" s="2450"/>
      <c r="F41" s="2450"/>
      <c r="G41" s="2450"/>
      <c r="H41" s="2450"/>
      <c r="I41" s="2450"/>
      <c r="J41" s="2451"/>
      <c r="K41" s="2356"/>
      <c r="L41" s="2358"/>
      <c r="M41" s="1018"/>
      <c r="N41" s="692"/>
      <c r="Z41" s="680"/>
      <c r="AC41" s="224" t="b">
        <v>0</v>
      </c>
      <c r="AD41" s="841">
        <f t="shared" si="1"/>
        <v>1</v>
      </c>
      <c r="AH41" s="556"/>
      <c r="AI41" s="709"/>
      <c r="AJ41" s="709"/>
    </row>
    <row r="42" spans="1:36" ht="20.25" customHeight="1">
      <c r="A42" s="680"/>
      <c r="B42" s="2352"/>
      <c r="C42" s="2440" t="s">
        <v>460</v>
      </c>
      <c r="D42" s="2441"/>
      <c r="E42" s="2441"/>
      <c r="F42" s="2441"/>
      <c r="G42" s="2441"/>
      <c r="H42" s="2441"/>
      <c r="I42" s="2441"/>
      <c r="J42" s="2442"/>
      <c r="K42" s="2357"/>
      <c r="L42" s="2359"/>
      <c r="M42" s="1018"/>
      <c r="N42" s="692"/>
      <c r="Z42" s="680"/>
      <c r="AC42" s="224"/>
      <c r="AD42" s="841">
        <f t="shared" si="1"/>
        <v>1</v>
      </c>
      <c r="AH42" s="556"/>
      <c r="AI42" s="709"/>
      <c r="AJ42" s="709"/>
    </row>
    <row r="43" spans="1:36" ht="20.25" customHeight="1">
      <c r="A43" s="680"/>
      <c r="B43" s="2351" t="s">
        <v>926</v>
      </c>
      <c r="C43" s="2431"/>
      <c r="D43" s="2450"/>
      <c r="E43" s="2450"/>
      <c r="F43" s="2450"/>
      <c r="G43" s="2450"/>
      <c r="H43" s="2450"/>
      <c r="I43" s="2450"/>
      <c r="J43" s="2451"/>
      <c r="K43" s="2356"/>
      <c r="L43" s="2358"/>
      <c r="M43" s="1018"/>
      <c r="N43" s="692"/>
      <c r="Z43" s="680"/>
      <c r="AC43" s="224" t="b">
        <v>0</v>
      </c>
      <c r="AD43" s="841">
        <f t="shared" si="1"/>
        <v>1</v>
      </c>
      <c r="AH43" s="556"/>
      <c r="AI43" s="709"/>
      <c r="AJ43" s="709"/>
    </row>
    <row r="44" spans="1:36" ht="20.25" customHeight="1">
      <c r="A44" s="680"/>
      <c r="B44" s="2352"/>
      <c r="C44" s="2440" t="s">
        <v>460</v>
      </c>
      <c r="D44" s="2441"/>
      <c r="E44" s="2441"/>
      <c r="F44" s="2441"/>
      <c r="G44" s="2441"/>
      <c r="H44" s="2441"/>
      <c r="I44" s="2441"/>
      <c r="J44" s="2442"/>
      <c r="K44" s="2357"/>
      <c r="L44" s="2359"/>
      <c r="M44" s="1018"/>
      <c r="N44" s="692"/>
      <c r="Z44" s="680"/>
      <c r="AC44" s="224"/>
      <c r="AD44" s="841">
        <f t="shared" si="1"/>
        <v>1</v>
      </c>
      <c r="AH44" s="556"/>
      <c r="AI44" s="709"/>
      <c r="AJ44" s="709"/>
    </row>
    <row r="45" spans="1:36" ht="20.25" customHeight="1">
      <c r="A45" s="680"/>
      <c r="B45" s="2351" t="s">
        <v>927</v>
      </c>
      <c r="C45" s="2431"/>
      <c r="D45" s="2450"/>
      <c r="E45" s="2450"/>
      <c r="F45" s="2450"/>
      <c r="G45" s="2450"/>
      <c r="H45" s="2450"/>
      <c r="I45" s="2450"/>
      <c r="J45" s="2451"/>
      <c r="K45" s="2356"/>
      <c r="L45" s="2358"/>
      <c r="M45" s="1018"/>
      <c r="N45" s="692"/>
      <c r="Z45" s="680"/>
      <c r="AC45" s="224" t="b">
        <v>0</v>
      </c>
      <c r="AD45" s="841">
        <f t="shared" si="1"/>
        <v>1</v>
      </c>
      <c r="AH45" s="556"/>
      <c r="AI45" s="709"/>
      <c r="AJ45" s="709"/>
    </row>
    <row r="46" spans="1:36" ht="20.25" customHeight="1">
      <c r="A46" s="680"/>
      <c r="B46" s="2352"/>
      <c r="C46" s="2440" t="s">
        <v>460</v>
      </c>
      <c r="D46" s="2441"/>
      <c r="E46" s="2441"/>
      <c r="F46" s="2441"/>
      <c r="G46" s="2441"/>
      <c r="H46" s="2441"/>
      <c r="I46" s="2441"/>
      <c r="J46" s="2442"/>
      <c r="K46" s="2357"/>
      <c r="L46" s="2359"/>
      <c r="M46" s="1018"/>
      <c r="N46" s="692"/>
      <c r="Z46" s="680"/>
      <c r="AC46" s="224"/>
      <c r="AD46" s="841">
        <f t="shared" si="1"/>
        <v>1</v>
      </c>
      <c r="AH46" s="556"/>
      <c r="AI46" s="709"/>
      <c r="AJ46" s="709"/>
    </row>
    <row r="47" spans="1:36" ht="20.25" customHeight="1">
      <c r="A47" s="680"/>
      <c r="B47" s="2351" t="s">
        <v>928</v>
      </c>
      <c r="C47" s="2431"/>
      <c r="D47" s="2450"/>
      <c r="E47" s="2450"/>
      <c r="F47" s="2450"/>
      <c r="G47" s="2450"/>
      <c r="H47" s="2450"/>
      <c r="I47" s="2450"/>
      <c r="J47" s="2451"/>
      <c r="K47" s="2356"/>
      <c r="L47" s="2358"/>
      <c r="M47" s="1018"/>
      <c r="N47" s="692"/>
      <c r="Z47" s="680"/>
      <c r="AC47" s="224" t="b">
        <v>0</v>
      </c>
      <c r="AD47" s="841">
        <f t="shared" si="1"/>
        <v>1</v>
      </c>
      <c r="AH47" s="556"/>
      <c r="AI47" s="709"/>
      <c r="AJ47" s="709"/>
    </row>
    <row r="48" spans="1:36" ht="20.25" customHeight="1">
      <c r="A48" s="680"/>
      <c r="B48" s="2352"/>
      <c r="C48" s="2447" t="s">
        <v>460</v>
      </c>
      <c r="D48" s="2448"/>
      <c r="E48" s="2448"/>
      <c r="F48" s="2448"/>
      <c r="G48" s="2448"/>
      <c r="H48" s="2448"/>
      <c r="I48" s="2448"/>
      <c r="J48" s="2448"/>
      <c r="K48" s="2357"/>
      <c r="L48" s="2359"/>
      <c r="M48" s="1018"/>
      <c r="N48" s="692"/>
      <c r="Z48" s="680"/>
      <c r="AC48" s="224"/>
      <c r="AD48" s="841">
        <f t="shared" si="1"/>
        <v>1</v>
      </c>
      <c r="AH48" s="556"/>
      <c r="AI48" s="709"/>
      <c r="AJ48" s="709"/>
    </row>
    <row r="49" spans="1:36" ht="20.25" customHeight="1">
      <c r="A49" s="680"/>
      <c r="B49" s="799"/>
      <c r="C49" s="800"/>
      <c r="D49" s="800"/>
      <c r="E49" s="800"/>
      <c r="F49" s="800"/>
      <c r="G49" s="800"/>
      <c r="H49" s="800"/>
      <c r="I49" s="800"/>
      <c r="J49" s="800"/>
      <c r="K49" s="801"/>
      <c r="L49" s="679"/>
      <c r="M49" s="1018"/>
      <c r="N49" s="692"/>
      <c r="Z49" s="680"/>
      <c r="AC49" s="678"/>
      <c r="AD49" s="1003"/>
      <c r="AH49" s="556"/>
      <c r="AI49" s="709"/>
      <c r="AJ49" s="709"/>
    </row>
    <row r="50" spans="1:36" ht="15" customHeight="1">
      <c r="A50" s="680"/>
      <c r="B50" s="1905" t="s">
        <v>1186</v>
      </c>
      <c r="C50" s="1905"/>
      <c r="D50" s="1905"/>
      <c r="E50" s="1905"/>
      <c r="F50" s="1905"/>
      <c r="G50" s="1905"/>
      <c r="H50" s="1905"/>
      <c r="I50" s="1905"/>
      <c r="J50" s="1905"/>
      <c r="K50" s="1905"/>
      <c r="L50" s="1905"/>
      <c r="M50" s="1905"/>
      <c r="N50" s="692"/>
      <c r="Z50" s="680"/>
      <c r="AI50" s="676"/>
      <c r="AJ50" s="676"/>
    </row>
    <row r="51" spans="1:36" ht="15" customHeight="1">
      <c r="A51" s="680"/>
      <c r="B51" s="1905"/>
      <c r="C51" s="1905"/>
      <c r="D51" s="1905"/>
      <c r="E51" s="1905"/>
      <c r="F51" s="1905"/>
      <c r="G51" s="1905"/>
      <c r="H51" s="1905"/>
      <c r="I51" s="1905"/>
      <c r="J51" s="1905"/>
      <c r="K51" s="1905"/>
      <c r="L51" s="1905"/>
      <c r="M51" s="1905"/>
      <c r="N51" s="692"/>
      <c r="Z51" s="680"/>
      <c r="AI51" s="676"/>
      <c r="AJ51" s="676"/>
    </row>
    <row r="52" spans="1:36" ht="15" customHeight="1">
      <c r="A52" s="680"/>
      <c r="B52" s="1414"/>
      <c r="C52" s="1414"/>
      <c r="D52" s="1414"/>
      <c r="E52" s="1414"/>
      <c r="F52" s="1414"/>
      <c r="G52" s="1414"/>
      <c r="H52" s="1414"/>
      <c r="I52" s="1414"/>
      <c r="J52" s="1414"/>
      <c r="K52" s="1414"/>
      <c r="L52" s="1414"/>
      <c r="M52" s="1414"/>
      <c r="N52" s="692"/>
      <c r="Z52" s="680"/>
      <c r="AI52" s="676"/>
      <c r="AJ52" s="676"/>
    </row>
    <row r="53" spans="1:36" ht="15" customHeight="1">
      <c r="A53" s="680"/>
      <c r="B53" s="1412" t="s">
        <v>207</v>
      </c>
      <c r="C53" s="1959" t="s">
        <v>885</v>
      </c>
      <c r="D53" s="1959"/>
      <c r="E53" s="1959"/>
      <c r="F53" s="1959"/>
      <c r="G53" s="1959"/>
      <c r="H53" s="1959"/>
      <c r="I53" s="1959"/>
      <c r="J53" s="1959"/>
      <c r="K53" s="1959"/>
      <c r="L53" s="1959"/>
      <c r="M53" s="1959"/>
      <c r="N53" s="692"/>
      <c r="Z53" s="680"/>
      <c r="AI53" s="676"/>
      <c r="AJ53" s="676"/>
    </row>
    <row r="54" spans="1:36" ht="21" customHeight="1">
      <c r="A54" s="680"/>
      <c r="B54" s="1414"/>
      <c r="C54" s="1959"/>
      <c r="D54" s="1959"/>
      <c r="E54" s="1959"/>
      <c r="F54" s="1959"/>
      <c r="G54" s="1959"/>
      <c r="H54" s="1959"/>
      <c r="I54" s="1959"/>
      <c r="J54" s="1959"/>
      <c r="K54" s="1959"/>
      <c r="L54" s="1959"/>
      <c r="M54" s="1959"/>
      <c r="N54" s="692"/>
      <c r="Z54" s="680"/>
      <c r="AI54" s="676"/>
      <c r="AJ54" s="676"/>
    </row>
    <row r="55" spans="1:36" ht="21" customHeight="1">
      <c r="A55" s="680"/>
      <c r="B55" s="1414"/>
      <c r="C55" s="1420"/>
      <c r="D55" s="1420"/>
      <c r="E55" s="1420"/>
      <c r="F55" s="1420"/>
      <c r="G55" s="1420"/>
      <c r="H55" s="1420"/>
      <c r="I55" s="1420"/>
      <c r="J55" s="1420"/>
      <c r="K55" s="1420"/>
      <c r="L55" s="1420"/>
      <c r="M55" s="1420"/>
      <c r="N55" s="692"/>
      <c r="Z55" s="680"/>
      <c r="AI55" s="676"/>
      <c r="AJ55" s="676"/>
    </row>
    <row r="56" spans="1:36" ht="15" customHeight="1">
      <c r="A56" s="680"/>
      <c r="B56" s="1413" t="s">
        <v>208</v>
      </c>
      <c r="C56" s="1907" t="s">
        <v>1105</v>
      </c>
      <c r="D56" s="1907"/>
      <c r="E56" s="1907"/>
      <c r="F56" s="1907"/>
      <c r="G56" s="1907"/>
      <c r="H56" s="1907"/>
      <c r="I56" s="1907"/>
      <c r="J56" s="1907"/>
      <c r="K56" s="1907"/>
      <c r="L56" s="1907"/>
      <c r="M56" s="1907"/>
      <c r="N56" s="692"/>
      <c r="Z56" s="680"/>
      <c r="AI56" s="676"/>
      <c r="AJ56" s="676"/>
    </row>
    <row r="57" spans="1:36">
      <c r="A57" s="680"/>
      <c r="B57" s="688"/>
      <c r="C57" s="1907"/>
      <c r="D57" s="1907"/>
      <c r="E57" s="1907"/>
      <c r="F57" s="1907"/>
      <c r="G57" s="1907"/>
      <c r="H57" s="1907"/>
      <c r="I57" s="1907"/>
      <c r="J57" s="1907"/>
      <c r="K57" s="1907"/>
      <c r="L57" s="1907"/>
      <c r="M57" s="1907"/>
      <c r="N57" s="692"/>
      <c r="Z57" s="680"/>
      <c r="AI57" s="676"/>
      <c r="AJ57" s="676"/>
    </row>
    <row r="58" spans="1:36" ht="15" customHeight="1">
      <c r="A58" s="680"/>
      <c r="B58" s="688"/>
      <c r="C58" s="1907"/>
      <c r="D58" s="1907"/>
      <c r="E58" s="1907"/>
      <c r="F58" s="1907"/>
      <c r="G58" s="1907"/>
      <c r="H58" s="1907"/>
      <c r="I58" s="1907"/>
      <c r="J58" s="1907"/>
      <c r="K58" s="1907"/>
      <c r="L58" s="1907"/>
      <c r="M58" s="1907"/>
      <c r="N58" s="692"/>
      <c r="Z58" s="680"/>
      <c r="AI58" s="676"/>
      <c r="AJ58" s="676"/>
    </row>
    <row r="59" spans="1:36" ht="15" customHeight="1">
      <c r="A59" s="680"/>
      <c r="B59" s="688"/>
      <c r="C59" s="1907"/>
      <c r="D59" s="1907"/>
      <c r="E59" s="1907"/>
      <c r="F59" s="1907"/>
      <c r="G59" s="1907"/>
      <c r="H59" s="1907"/>
      <c r="I59" s="1907"/>
      <c r="J59" s="1907"/>
      <c r="K59" s="1907"/>
      <c r="L59" s="1907"/>
      <c r="M59" s="1907"/>
      <c r="N59" s="692"/>
      <c r="Z59" s="680"/>
      <c r="AI59" s="676"/>
      <c r="AJ59" s="676"/>
    </row>
    <row r="60" spans="1:36" ht="16.5" customHeight="1">
      <c r="A60" s="680"/>
      <c r="B60" s="1907" t="s">
        <v>849</v>
      </c>
      <c r="C60" s="1907"/>
      <c r="D60" s="1907"/>
      <c r="E60" s="1907"/>
      <c r="F60" s="1907"/>
      <c r="G60" s="1907"/>
      <c r="H60" s="1907"/>
      <c r="I60" s="1907"/>
      <c r="J60" s="1907"/>
      <c r="K60" s="1907"/>
      <c r="L60" s="1907"/>
      <c r="M60" s="1907"/>
      <c r="N60" s="692"/>
      <c r="Z60" s="680"/>
      <c r="AI60" s="676"/>
      <c r="AJ60" s="676"/>
    </row>
    <row r="61" spans="1:36" ht="16.5" customHeight="1">
      <c r="A61" s="680"/>
      <c r="B61" s="1419"/>
      <c r="C61" s="1419"/>
      <c r="D61" s="1419"/>
      <c r="E61" s="1419"/>
      <c r="F61" s="1419"/>
      <c r="G61" s="1419"/>
      <c r="H61" s="1419"/>
      <c r="I61" s="1419"/>
      <c r="J61" s="1419"/>
      <c r="K61" s="1419"/>
      <c r="L61" s="1419"/>
      <c r="M61" s="1419"/>
      <c r="N61" s="692"/>
      <c r="Z61" s="680"/>
      <c r="AI61" s="676"/>
      <c r="AJ61" s="676"/>
    </row>
    <row r="62" spans="1:36">
      <c r="A62" s="680"/>
      <c r="B62" s="1413" t="s">
        <v>215</v>
      </c>
      <c r="C62" s="1907" t="s">
        <v>1124</v>
      </c>
      <c r="D62" s="1907"/>
      <c r="E62" s="1907"/>
      <c r="F62" s="1907"/>
      <c r="G62" s="1907"/>
      <c r="H62" s="1907"/>
      <c r="I62" s="1907"/>
      <c r="J62" s="1907"/>
      <c r="K62" s="1907"/>
      <c r="L62" s="1907"/>
      <c r="M62" s="1907"/>
      <c r="N62" s="692"/>
      <c r="Z62" s="680"/>
      <c r="AI62" s="676"/>
      <c r="AJ62" s="676"/>
    </row>
    <row r="63" spans="1:36">
      <c r="A63" s="680"/>
      <c r="B63" s="688"/>
      <c r="C63" s="1907"/>
      <c r="D63" s="1907"/>
      <c r="E63" s="1907"/>
      <c r="F63" s="1907"/>
      <c r="G63" s="1907"/>
      <c r="H63" s="1907"/>
      <c r="I63" s="1907"/>
      <c r="J63" s="1907"/>
      <c r="K63" s="1907"/>
      <c r="L63" s="1907"/>
      <c r="M63" s="1907"/>
      <c r="N63" s="692"/>
      <c r="Z63" s="680"/>
      <c r="AI63" s="676"/>
      <c r="AJ63" s="676"/>
    </row>
    <row r="64" spans="1:36">
      <c r="A64" s="680"/>
      <c r="B64" s="688"/>
      <c r="C64" s="1907"/>
      <c r="D64" s="1907"/>
      <c r="E64" s="1907"/>
      <c r="F64" s="1907"/>
      <c r="G64" s="1907"/>
      <c r="H64" s="1907"/>
      <c r="I64" s="1907"/>
      <c r="J64" s="1907"/>
      <c r="K64" s="1907"/>
      <c r="L64" s="1907"/>
      <c r="M64" s="1907"/>
      <c r="N64" s="692"/>
      <c r="Z64" s="680"/>
      <c r="AI64" s="676"/>
      <c r="AJ64" s="676"/>
    </row>
    <row r="65" spans="1:37">
      <c r="A65" s="835"/>
      <c r="B65" s="899"/>
      <c r="C65" s="1907"/>
      <c r="D65" s="1907"/>
      <c r="E65" s="1907"/>
      <c r="F65" s="1907"/>
      <c r="G65" s="1907"/>
      <c r="H65" s="1907"/>
      <c r="I65" s="1907"/>
      <c r="J65" s="1907"/>
      <c r="K65" s="1907"/>
      <c r="L65" s="1907"/>
      <c r="M65" s="1907"/>
      <c r="N65" s="692"/>
      <c r="Z65" s="680"/>
      <c r="AI65" s="676"/>
      <c r="AJ65" s="676"/>
    </row>
    <row r="66" spans="1:37" ht="20.25" customHeight="1">
      <c r="A66" s="680"/>
      <c r="B66" s="799"/>
      <c r="C66" s="800"/>
      <c r="D66" s="800"/>
      <c r="E66" s="800"/>
      <c r="F66" s="800"/>
      <c r="G66" s="800"/>
      <c r="H66" s="800"/>
      <c r="I66" s="800"/>
      <c r="J66" s="800"/>
      <c r="K66" s="801"/>
      <c r="L66" s="679"/>
      <c r="M66" s="1018"/>
      <c r="N66" s="692"/>
      <c r="Z66" s="680"/>
      <c r="AC66" s="678"/>
      <c r="AD66" s="1003"/>
      <c r="AH66" s="556"/>
      <c r="AI66" s="709"/>
      <c r="AJ66" s="709"/>
    </row>
    <row r="67" spans="1:37" ht="9.9499999999999993" customHeight="1">
      <c r="A67" s="680"/>
      <c r="B67" s="678"/>
      <c r="C67" s="678"/>
      <c r="D67" s="678"/>
      <c r="E67" s="678"/>
      <c r="F67" s="678"/>
      <c r="G67" s="678"/>
      <c r="H67" s="678"/>
      <c r="I67" s="678"/>
      <c r="J67" s="678"/>
      <c r="K67" s="678"/>
      <c r="L67" s="678"/>
      <c r="M67" s="678"/>
      <c r="N67" s="678"/>
      <c r="O67" s="678"/>
      <c r="P67" s="678"/>
      <c r="Q67" s="678"/>
      <c r="R67" s="678"/>
      <c r="S67" s="678"/>
      <c r="T67" s="678"/>
      <c r="U67" s="678"/>
      <c r="V67" s="678"/>
      <c r="W67" s="678"/>
      <c r="X67" s="678"/>
      <c r="Y67" s="678"/>
      <c r="Z67" s="680"/>
    </row>
    <row r="68" spans="1:37" ht="5.0999999999999996" customHeight="1">
      <c r="A68" s="680"/>
      <c r="B68" s="680"/>
      <c r="C68" s="680"/>
      <c r="D68" s="680"/>
      <c r="E68" s="680"/>
      <c r="F68" s="680"/>
      <c r="G68" s="680"/>
      <c r="H68" s="680"/>
      <c r="I68" s="680"/>
      <c r="J68" s="680"/>
      <c r="K68" s="680"/>
      <c r="L68" s="680"/>
      <c r="M68" s="680"/>
      <c r="N68" s="680"/>
      <c r="O68" s="680"/>
      <c r="P68" s="680"/>
      <c r="Q68" s="680"/>
      <c r="R68" s="680"/>
      <c r="S68" s="680"/>
      <c r="T68" s="680"/>
      <c r="U68" s="680"/>
      <c r="V68" s="680"/>
      <c r="W68" s="680"/>
      <c r="X68" s="680"/>
      <c r="Y68" s="680"/>
      <c r="Z68" s="680"/>
    </row>
    <row r="69" spans="1:37">
      <c r="A69" s="678"/>
      <c r="B69" s="678"/>
      <c r="C69" s="678"/>
      <c r="D69" s="678"/>
      <c r="E69" s="678"/>
      <c r="F69" s="678"/>
      <c r="G69" s="678"/>
      <c r="H69" s="678"/>
      <c r="I69" s="678"/>
      <c r="J69" s="678"/>
      <c r="K69" s="678"/>
      <c r="L69" s="142"/>
      <c r="M69" s="158" t="s">
        <v>631</v>
      </c>
      <c r="N69" s="678"/>
    </row>
    <row r="70" spans="1:37">
      <c r="A70" s="678"/>
      <c r="B70" s="678"/>
      <c r="C70" s="678"/>
      <c r="D70" s="678"/>
      <c r="E70" s="678"/>
      <c r="F70" s="678"/>
      <c r="G70" s="678"/>
      <c r="H70" s="678"/>
      <c r="I70" s="678"/>
      <c r="J70" s="678"/>
      <c r="K70" s="678"/>
      <c r="L70" s="678"/>
      <c r="M70" s="678"/>
      <c r="N70" s="678"/>
    </row>
    <row r="71" spans="1:37" hidden="1">
      <c r="A71" s="678"/>
      <c r="B71" s="678"/>
      <c r="C71" s="678"/>
      <c r="D71" s="678"/>
      <c r="E71" s="678"/>
      <c r="F71" s="678"/>
      <c r="G71" s="678"/>
      <c r="H71" s="678"/>
      <c r="I71" s="678"/>
      <c r="J71" s="678"/>
      <c r="K71" s="678"/>
      <c r="L71" s="678"/>
      <c r="M71" s="678"/>
      <c r="N71" s="678"/>
    </row>
    <row r="72" spans="1:37" hidden="1">
      <c r="A72" s="678"/>
      <c r="B72" s="678"/>
      <c r="C72" s="678"/>
      <c r="D72" s="678"/>
      <c r="E72" s="678"/>
      <c r="F72" s="678"/>
      <c r="G72" s="678"/>
      <c r="H72" s="678"/>
      <c r="I72" s="678"/>
      <c r="J72" s="678"/>
      <c r="K72" s="678"/>
      <c r="L72" s="678"/>
      <c r="M72" s="678"/>
      <c r="N72" s="678"/>
    </row>
    <row r="73" spans="1:37" hidden="1">
      <c r="A73" s="678"/>
      <c r="B73" s="678"/>
      <c r="C73" s="678"/>
      <c r="D73" s="678"/>
      <c r="E73" s="678"/>
      <c r="F73" s="678"/>
      <c r="G73" s="678"/>
      <c r="H73" s="678"/>
      <c r="I73" s="678"/>
      <c r="J73" s="678"/>
      <c r="K73" s="678"/>
      <c r="L73" s="678"/>
      <c r="M73" s="678"/>
      <c r="N73" s="678"/>
    </row>
    <row r="74" spans="1:37" hidden="1">
      <c r="A74" s="900"/>
      <c r="B74" s="568"/>
      <c r="C74" s="699"/>
      <c r="D74" s="582"/>
      <c r="E74" s="699"/>
      <c r="F74" s="699"/>
      <c r="G74" s="678"/>
      <c r="H74" s="678"/>
      <c r="I74" s="678"/>
      <c r="J74" s="678"/>
      <c r="K74" s="678"/>
      <c r="L74" s="678"/>
      <c r="M74" s="678"/>
      <c r="N74" s="678"/>
      <c r="O74" s="692"/>
      <c r="P74" s="556"/>
      <c r="Q74" s="556"/>
      <c r="R74" s="556"/>
      <c r="S74" s="556"/>
      <c r="T74" s="556"/>
      <c r="U74" s="556"/>
      <c r="V74" s="556"/>
      <c r="W74" s="556"/>
      <c r="X74" s="556"/>
      <c r="Y74" s="556"/>
      <c r="Z74" s="556"/>
      <c r="AA74" s="556"/>
      <c r="AB74" s="556"/>
      <c r="AC74" s="556"/>
      <c r="AD74" s="556"/>
      <c r="AE74" s="556"/>
      <c r="AF74" s="556"/>
      <c r="AG74" s="556"/>
      <c r="AH74" s="556"/>
      <c r="AI74" s="556"/>
      <c r="AJ74" s="709"/>
      <c r="AK74" s="693"/>
    </row>
    <row r="75" spans="1:37" hidden="1">
      <c r="A75" s="677"/>
      <c r="B75" s="677"/>
      <c r="C75" s="699"/>
      <c r="D75" s="582"/>
      <c r="E75" s="699"/>
      <c r="F75" s="699"/>
      <c r="G75" s="678"/>
      <c r="H75" s="678"/>
      <c r="I75" s="678"/>
      <c r="J75" s="678"/>
      <c r="K75" s="678"/>
      <c r="L75" s="678"/>
      <c r="M75" s="678"/>
      <c r="N75" s="678"/>
      <c r="O75" s="692"/>
      <c r="P75" s="556"/>
      <c r="Q75" s="556"/>
      <c r="R75" s="556"/>
      <c r="S75" s="556"/>
      <c r="T75" s="556"/>
      <c r="U75" s="556"/>
      <c r="V75" s="556"/>
      <c r="W75" s="556"/>
      <c r="X75" s="556"/>
      <c r="Y75" s="556"/>
      <c r="Z75" s="556"/>
      <c r="AA75" s="556"/>
      <c r="AB75" s="556"/>
      <c r="AC75" s="556"/>
      <c r="AD75" s="556"/>
      <c r="AE75" s="556"/>
      <c r="AF75" s="556"/>
      <c r="AG75" s="556"/>
      <c r="AH75" s="556"/>
      <c r="AI75" s="556"/>
      <c r="AJ75" s="709"/>
      <c r="AK75" s="693"/>
    </row>
    <row r="76" spans="1:37" hidden="1">
      <c r="A76" s="900"/>
      <c r="B76" s="568"/>
      <c r="C76" s="699"/>
      <c r="D76" s="582"/>
      <c r="E76" s="699"/>
      <c r="F76" s="699"/>
      <c r="G76" s="678"/>
      <c r="H76" s="678"/>
      <c r="I76" s="678"/>
      <c r="J76" s="678"/>
      <c r="K76" s="678"/>
      <c r="L76" s="678"/>
      <c r="M76" s="678"/>
      <c r="N76" s="678"/>
      <c r="O76" s="692"/>
      <c r="P76" s="556"/>
      <c r="Q76" s="556"/>
      <c r="R76" s="556"/>
      <c r="S76" s="556"/>
      <c r="T76" s="556"/>
      <c r="U76" s="556"/>
      <c r="V76" s="556"/>
      <c r="W76" s="556"/>
      <c r="X76" s="556"/>
      <c r="Y76" s="556"/>
      <c r="Z76" s="556"/>
      <c r="AA76" s="556"/>
      <c r="AB76" s="556"/>
      <c r="AC76" s="556"/>
      <c r="AD76" s="556"/>
      <c r="AE76" s="556"/>
      <c r="AF76" s="556"/>
      <c r="AG76" s="556"/>
      <c r="AH76" s="556"/>
      <c r="AI76" s="556"/>
      <c r="AJ76" s="709"/>
      <c r="AK76" s="693"/>
    </row>
    <row r="77" spans="1:37" hidden="1">
      <c r="A77" s="677"/>
      <c r="B77" s="677"/>
      <c r="C77" s="699"/>
      <c r="D77" s="582"/>
      <c r="E77" s="699"/>
      <c r="F77" s="699"/>
      <c r="G77" s="678"/>
      <c r="H77" s="678"/>
      <c r="I77" s="678"/>
      <c r="J77" s="678"/>
      <c r="K77" s="678"/>
      <c r="L77" s="678"/>
      <c r="M77" s="678"/>
      <c r="N77" s="678"/>
      <c r="O77" s="694"/>
      <c r="P77" s="695"/>
      <c r="Q77" s="695"/>
      <c r="R77" s="695"/>
      <c r="S77" s="695"/>
      <c r="T77" s="695"/>
      <c r="U77" s="695"/>
      <c r="V77" s="695"/>
      <c r="W77" s="695"/>
      <c r="X77" s="695"/>
      <c r="Y77" s="695"/>
      <c r="Z77" s="695"/>
      <c r="AA77" s="695"/>
      <c r="AB77" s="695"/>
      <c r="AC77" s="695"/>
      <c r="AD77" s="695"/>
      <c r="AE77" s="695"/>
      <c r="AF77" s="695"/>
      <c r="AG77" s="695"/>
      <c r="AH77" s="695"/>
      <c r="AI77" s="611"/>
      <c r="AJ77" s="709"/>
      <c r="AK77" s="693"/>
    </row>
    <row r="78" spans="1:37" hidden="1">
      <c r="A78" s="900"/>
      <c r="B78" s="568"/>
      <c r="C78" s="699"/>
      <c r="D78" s="582"/>
      <c r="E78" s="699"/>
      <c r="F78" s="699"/>
      <c r="G78" s="678"/>
      <c r="H78" s="678"/>
      <c r="I78" s="678"/>
      <c r="J78" s="678"/>
      <c r="K78" s="678"/>
      <c r="L78" s="678"/>
      <c r="M78" s="678"/>
      <c r="N78" s="678"/>
      <c r="O78" s="692"/>
      <c r="P78" s="696"/>
      <c r="Q78" s="696"/>
      <c r="R78" s="696"/>
      <c r="S78" s="696"/>
      <c r="T78" s="696"/>
      <c r="U78" s="696"/>
      <c r="V78" s="696"/>
      <c r="W78" s="696"/>
      <c r="X78" s="696"/>
      <c r="Y78" s="696"/>
      <c r="Z78" s="696"/>
      <c r="AA78" s="696"/>
      <c r="AB78" s="696"/>
      <c r="AC78" s="696"/>
      <c r="AD78" s="696"/>
      <c r="AE78" s="696"/>
      <c r="AF78" s="696"/>
      <c r="AG78" s="696"/>
      <c r="AH78" s="696"/>
      <c r="AI78" s="556"/>
      <c r="AJ78" s="709"/>
      <c r="AK78" s="693"/>
    </row>
    <row r="79" spans="1:37" hidden="1">
      <c r="A79" s="677"/>
      <c r="B79" s="677"/>
      <c r="C79" s="699"/>
      <c r="D79" s="582"/>
      <c r="E79" s="699"/>
      <c r="F79" s="699"/>
      <c r="G79" s="678"/>
      <c r="H79" s="678"/>
      <c r="I79" s="678"/>
      <c r="J79" s="678"/>
      <c r="K79" s="678"/>
      <c r="L79" s="678"/>
      <c r="M79" s="678"/>
      <c r="N79" s="678"/>
      <c r="O79" s="692"/>
      <c r="P79" s="696"/>
      <c r="Q79" s="696"/>
      <c r="R79" s="696"/>
      <c r="S79" s="696"/>
      <c r="T79" s="696"/>
      <c r="U79" s="696"/>
      <c r="V79" s="696"/>
      <c r="W79" s="696"/>
      <c r="X79" s="696"/>
      <c r="Y79" s="696"/>
      <c r="Z79" s="696"/>
      <c r="AA79" s="696"/>
      <c r="AB79" s="696"/>
      <c r="AC79" s="696"/>
      <c r="AD79" s="696"/>
      <c r="AE79" s="696"/>
      <c r="AF79" s="696"/>
      <c r="AG79" s="696"/>
      <c r="AH79" s="696"/>
      <c r="AI79" s="556"/>
      <c r="AJ79" s="709"/>
      <c r="AK79" s="693"/>
    </row>
    <row r="80" spans="1:37" hidden="1">
      <c r="A80" s="698"/>
      <c r="B80" s="698"/>
      <c r="C80" s="699"/>
      <c r="D80" s="582"/>
      <c r="E80" s="699"/>
      <c r="F80" s="699"/>
      <c r="G80" s="678"/>
      <c r="H80" s="678"/>
      <c r="I80" s="678"/>
      <c r="J80" s="678"/>
      <c r="K80" s="678"/>
      <c r="L80" s="678"/>
      <c r="M80" s="678"/>
      <c r="N80" s="678"/>
      <c r="O80" s="692"/>
      <c r="P80" s="696"/>
      <c r="Q80" s="696"/>
      <c r="R80" s="696"/>
      <c r="S80" s="696"/>
      <c r="T80" s="696"/>
      <c r="U80" s="696"/>
      <c r="V80" s="696"/>
      <c r="W80" s="696"/>
      <c r="X80" s="696"/>
      <c r="Y80" s="696"/>
      <c r="Z80" s="696"/>
      <c r="AA80" s="696"/>
      <c r="AB80" s="696"/>
      <c r="AC80" s="696"/>
      <c r="AD80" s="696"/>
      <c r="AE80" s="696"/>
      <c r="AF80" s="696"/>
      <c r="AG80" s="696"/>
      <c r="AH80" s="696"/>
      <c r="AI80" s="556"/>
      <c r="AJ80" s="709"/>
      <c r="AK80" s="693"/>
    </row>
    <row r="81" spans="1:60" ht="20.100000000000001" customHeight="1">
      <c r="A81" s="1918" t="s">
        <v>158</v>
      </c>
      <c r="B81" s="1918"/>
      <c r="C81" s="1918"/>
      <c r="D81" s="1918"/>
      <c r="E81" s="1918"/>
      <c r="F81" s="1918"/>
      <c r="G81" s="1918"/>
      <c r="H81" s="1918"/>
      <c r="I81" s="1918"/>
      <c r="J81" s="1918"/>
      <c r="K81" s="1918"/>
      <c r="L81" s="1918"/>
      <c r="M81" s="1918"/>
      <c r="N81" s="1918"/>
      <c r="O81" s="849"/>
      <c r="P81" s="696"/>
      <c r="Q81" s="696"/>
      <c r="R81" s="696"/>
      <c r="S81" s="696"/>
      <c r="T81" s="696"/>
      <c r="U81" s="696"/>
      <c r="V81" s="696"/>
      <c r="W81" s="696"/>
      <c r="X81" s="696"/>
      <c r="Y81" s="696"/>
      <c r="Z81" s="696"/>
      <c r="AA81" s="696"/>
      <c r="AB81" s="696"/>
      <c r="AC81" s="696"/>
      <c r="AD81" s="696"/>
      <c r="AE81" s="696"/>
      <c r="AF81" s="696"/>
      <c r="AG81" s="696"/>
      <c r="AH81" s="696"/>
      <c r="AI81" s="556"/>
      <c r="AJ81" s="709"/>
      <c r="AK81" s="693"/>
    </row>
    <row r="82" spans="1:60" ht="5.0999999999999996" customHeight="1">
      <c r="A82" s="700"/>
      <c r="B82" s="698"/>
      <c r="C82" s="699"/>
      <c r="D82" s="582"/>
      <c r="E82" s="699"/>
      <c r="F82" s="699"/>
      <c r="G82" s="678"/>
      <c r="H82" s="678"/>
      <c r="I82" s="678"/>
      <c r="J82" s="678"/>
      <c r="K82" s="678"/>
      <c r="L82" s="678"/>
      <c r="M82" s="678"/>
      <c r="N82" s="678"/>
      <c r="O82" s="849"/>
      <c r="P82" s="696"/>
      <c r="Q82" s="696"/>
      <c r="R82" s="696"/>
      <c r="S82" s="696"/>
      <c r="T82" s="696"/>
      <c r="U82" s="696"/>
      <c r="V82" s="696"/>
      <c r="W82" s="696"/>
      <c r="X82" s="696"/>
      <c r="Y82" s="696"/>
      <c r="Z82" s="696"/>
      <c r="AA82" s="696"/>
      <c r="AB82" s="696"/>
      <c r="AC82" s="696"/>
      <c r="AD82" s="696"/>
      <c r="AE82" s="696"/>
      <c r="AF82" s="696"/>
      <c r="AG82" s="696"/>
      <c r="AH82" s="696"/>
      <c r="AI82" s="556"/>
      <c r="AJ82" s="709"/>
      <c r="AK82" s="693"/>
    </row>
    <row r="83" spans="1:60" ht="15" customHeight="1">
      <c r="A83" s="526"/>
      <c r="B83" s="412" t="s">
        <v>651</v>
      </c>
      <c r="C83" s="595"/>
      <c r="D83" s="595"/>
      <c r="E83" s="595"/>
      <c r="F83" s="595"/>
      <c r="G83" s="595"/>
      <c r="H83" s="595"/>
      <c r="I83" s="595"/>
      <c r="J83" s="595"/>
      <c r="K83" s="595"/>
      <c r="L83" s="595"/>
      <c r="M83" s="595"/>
      <c r="N83" s="688"/>
      <c r="O83" s="849"/>
      <c r="P83" s="696"/>
      <c r="Q83" s="696"/>
      <c r="R83" s="696"/>
      <c r="S83" s="696"/>
      <c r="T83" s="696"/>
      <c r="U83" s="696"/>
      <c r="V83" s="696"/>
      <c r="W83" s="696"/>
      <c r="X83" s="696"/>
      <c r="Y83" s="696"/>
      <c r="Z83" s="696"/>
      <c r="AA83" s="696"/>
      <c r="AB83" s="696"/>
      <c r="AC83" s="696"/>
      <c r="AD83" s="696"/>
      <c r="AE83" s="696"/>
      <c r="AF83" s="696"/>
      <c r="AG83" s="696"/>
      <c r="AH83" s="696"/>
      <c r="AI83" s="556"/>
      <c r="AJ83" s="709"/>
      <c r="AK83" s="693"/>
    </row>
    <row r="84" spans="1:60" ht="5.0999999999999996" customHeight="1">
      <c r="A84" s="702"/>
      <c r="C84" s="585"/>
      <c r="D84" s="585"/>
      <c r="E84" s="585"/>
      <c r="F84" s="297"/>
      <c r="G84" s="585"/>
      <c r="H84" s="585"/>
      <c r="I84" s="585"/>
      <c r="J84" s="585"/>
      <c r="K84" s="678"/>
      <c r="L84" s="678"/>
      <c r="M84" s="678"/>
      <c r="N84" s="678"/>
      <c r="O84" s="714"/>
      <c r="P84" s="693"/>
      <c r="Q84" s="693"/>
      <c r="R84" s="693"/>
      <c r="S84" s="693"/>
      <c r="T84" s="693"/>
      <c r="U84" s="693"/>
      <c r="V84" s="693"/>
      <c r="W84" s="693"/>
      <c r="X84" s="693"/>
      <c r="Y84" s="693"/>
      <c r="Z84" s="693"/>
      <c r="AA84" s="693"/>
      <c r="AB84" s="693"/>
      <c r="AC84" s="693"/>
      <c r="AD84" s="693"/>
      <c r="AE84" s="693"/>
      <c r="AF84" s="693"/>
      <c r="AG84" s="693"/>
      <c r="AH84" s="693"/>
      <c r="AI84" s="709"/>
      <c r="AJ84" s="709"/>
      <c r="AK84" s="693"/>
    </row>
    <row r="85" spans="1:60" ht="14.25" customHeight="1">
      <c r="A85" s="702"/>
      <c r="B85" s="771" t="s">
        <v>159</v>
      </c>
      <c r="C85" s="598"/>
      <c r="D85" s="598"/>
      <c r="E85" s="598"/>
      <c r="F85" s="742"/>
      <c r="G85" s="598"/>
      <c r="H85" s="598"/>
      <c r="I85" s="598"/>
      <c r="J85" s="598"/>
      <c r="K85" s="688"/>
      <c r="L85" s="688"/>
      <c r="M85" s="688"/>
      <c r="N85" s="688"/>
      <c r="O85" s="714"/>
      <c r="P85" s="693"/>
      <c r="Q85" s="693"/>
      <c r="R85" s="693"/>
      <c r="S85" s="693"/>
      <c r="T85" s="693"/>
      <c r="U85" s="693"/>
      <c r="V85" s="693"/>
      <c r="W85" s="693"/>
      <c r="X85" s="693"/>
      <c r="Y85" s="693"/>
      <c r="Z85" s="693"/>
      <c r="AA85" s="693"/>
      <c r="AB85" s="693"/>
      <c r="AC85" s="693"/>
      <c r="AD85" s="693"/>
      <c r="AE85" s="693"/>
      <c r="AF85" s="693"/>
      <c r="AG85" s="693"/>
      <c r="AH85" s="693"/>
      <c r="AI85" s="709"/>
      <c r="AJ85" s="709"/>
      <c r="AK85" s="693"/>
    </row>
    <row r="86" spans="1:60" ht="15" customHeight="1">
      <c r="A86" s="714"/>
      <c r="B86" s="2350" t="s">
        <v>565</v>
      </c>
      <c r="C86" s="2350"/>
      <c r="D86" s="2350"/>
      <c r="E86" s="2350"/>
      <c r="F86" s="2350"/>
      <c r="G86" s="2350"/>
      <c r="H86" s="2350"/>
      <c r="I86" s="2350"/>
      <c r="J86" s="2350"/>
      <c r="K86" s="2350"/>
      <c r="L86" s="2350"/>
      <c r="M86" s="2350"/>
      <c r="N86" s="688"/>
      <c r="O86" s="714"/>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678"/>
      <c r="AM86" s="709"/>
      <c r="AN86" s="678"/>
      <c r="AO86" s="678"/>
      <c r="AP86" s="678"/>
    </row>
    <row r="87" spans="1:60" ht="15" customHeight="1">
      <c r="A87" s="714"/>
      <c r="B87" s="745"/>
      <c r="C87" s="745"/>
      <c r="D87" s="745"/>
      <c r="E87" s="745"/>
      <c r="F87" s="745"/>
      <c r="G87" s="745"/>
      <c r="H87" s="745"/>
      <c r="I87" s="745"/>
      <c r="J87" s="745"/>
      <c r="K87" s="745"/>
      <c r="L87" s="745"/>
      <c r="M87" s="745"/>
      <c r="N87" s="678"/>
      <c r="O87" s="714"/>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678"/>
      <c r="AM87" s="709"/>
      <c r="AN87" s="678"/>
      <c r="AO87" s="678"/>
      <c r="AP87" s="678"/>
    </row>
    <row r="88" spans="1:60" ht="15" customHeight="1">
      <c r="A88" s="714"/>
      <c r="B88" s="2350" t="s">
        <v>693</v>
      </c>
      <c r="C88" s="2350"/>
      <c r="D88" s="2350"/>
      <c r="E88" s="2350"/>
      <c r="F88" s="2350"/>
      <c r="G88" s="2350"/>
      <c r="H88" s="2350"/>
      <c r="I88" s="2350"/>
      <c r="J88" s="2350"/>
      <c r="K88" s="2350"/>
      <c r="L88" s="2350"/>
      <c r="M88" s="2350"/>
      <c r="N88" s="2350"/>
      <c r="O88" s="714"/>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678"/>
      <c r="AM88" s="709"/>
      <c r="AN88" s="678"/>
      <c r="AO88" s="678"/>
      <c r="AP88" s="678"/>
    </row>
    <row r="89" spans="1:60" ht="9.9499999999999993" customHeight="1">
      <c r="A89" s="714"/>
      <c r="B89" s="745"/>
      <c r="C89" s="745"/>
      <c r="D89" s="745"/>
      <c r="E89" s="745"/>
      <c r="F89" s="745"/>
      <c r="G89" s="745"/>
      <c r="H89" s="745"/>
      <c r="I89" s="745"/>
      <c r="J89" s="745"/>
      <c r="K89" s="745"/>
      <c r="L89" s="745"/>
      <c r="M89" s="745"/>
      <c r="N89" s="678"/>
      <c r="O89" s="714"/>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678"/>
      <c r="AM89" s="709"/>
      <c r="AN89" s="678"/>
      <c r="AO89" s="678"/>
      <c r="AP89" s="678"/>
    </row>
    <row r="90" spans="1:60">
      <c r="A90" s="714"/>
      <c r="B90" s="302" t="s">
        <v>280</v>
      </c>
      <c r="C90" s="709"/>
      <c r="D90" s="709"/>
      <c r="E90" s="709"/>
      <c r="F90" s="709"/>
      <c r="G90" s="709"/>
      <c r="H90" s="709"/>
      <c r="I90" s="709"/>
      <c r="J90" s="302"/>
      <c r="K90" s="709"/>
      <c r="L90" s="709"/>
      <c r="M90" s="709"/>
      <c r="N90" s="678"/>
      <c r="O90" s="702"/>
      <c r="P90" s="678"/>
      <c r="Q90" s="678"/>
      <c r="R90" s="678"/>
      <c r="S90" s="678"/>
      <c r="T90" s="678"/>
      <c r="U90" s="678"/>
      <c r="V90" s="678"/>
      <c r="W90" s="678"/>
      <c r="X90" s="678"/>
      <c r="Y90" s="678"/>
      <c r="Z90" s="678"/>
      <c r="AA90" s="678"/>
      <c r="AB90" s="678"/>
      <c r="AC90" s="678"/>
      <c r="AD90" s="678"/>
      <c r="AE90" s="678"/>
      <c r="AF90" s="678"/>
      <c r="AG90" s="678"/>
      <c r="AH90" s="678"/>
      <c r="AK90" s="678"/>
      <c r="AY90" s="676" t="s">
        <v>446</v>
      </c>
      <c r="AZ90" s="676" t="s">
        <v>447</v>
      </c>
      <c r="BA90" s="676" t="s">
        <v>439</v>
      </c>
      <c r="BB90" s="1418">
        <v>0.08</v>
      </c>
      <c r="BC90" s="1418">
        <v>0.08</v>
      </c>
      <c r="BD90" s="1418">
        <v>0.1</v>
      </c>
      <c r="BE90" s="1418">
        <v>0.1</v>
      </c>
      <c r="BF90" s="1418">
        <v>0.1</v>
      </c>
      <c r="BG90" s="1418">
        <v>0.7</v>
      </c>
      <c r="BH90" s="1418">
        <v>0.7</v>
      </c>
    </row>
    <row r="91" spans="1:60" ht="18" customHeight="1">
      <c r="A91" s="256"/>
      <c r="B91" s="2173" t="s">
        <v>6</v>
      </c>
      <c r="C91" s="2411" t="s">
        <v>898</v>
      </c>
      <c r="D91" s="2412"/>
      <c r="E91" s="2412"/>
      <c r="F91" s="2412"/>
      <c r="G91" s="2412"/>
      <c r="H91" s="2412"/>
      <c r="I91" s="2412"/>
      <c r="J91" s="2412"/>
      <c r="K91" s="2412"/>
      <c r="L91" s="2413"/>
      <c r="M91" s="709"/>
      <c r="O91" s="702"/>
      <c r="P91" s="678"/>
      <c r="Q91" s="678"/>
      <c r="R91" s="678"/>
      <c r="S91" s="678"/>
      <c r="T91" s="678"/>
      <c r="U91" s="678"/>
      <c r="V91" s="678"/>
      <c r="W91" s="678"/>
      <c r="X91" s="678"/>
      <c r="Y91" s="678"/>
      <c r="Z91" s="678"/>
      <c r="AA91" s="678"/>
      <c r="AB91" s="678"/>
      <c r="AC91" s="678"/>
      <c r="AD91" s="678"/>
      <c r="AE91" s="678"/>
      <c r="AF91" s="678"/>
      <c r="AG91" s="678"/>
      <c r="AH91" s="678"/>
      <c r="AK91" s="678"/>
    </row>
    <row r="92" spans="1:60" ht="18">
      <c r="A92" s="256"/>
      <c r="B92" s="2177"/>
      <c r="C92" s="776" t="s">
        <v>88</v>
      </c>
      <c r="D92" s="776" t="s">
        <v>336</v>
      </c>
      <c r="E92" s="776" t="s">
        <v>337</v>
      </c>
      <c r="F92" s="776" t="s">
        <v>356</v>
      </c>
      <c r="G92" s="776" t="s">
        <v>357</v>
      </c>
      <c r="H92" s="776" t="s">
        <v>386</v>
      </c>
      <c r="I92" s="776" t="s">
        <v>454</v>
      </c>
      <c r="J92" s="776" t="s">
        <v>543</v>
      </c>
      <c r="K92" s="776" t="s">
        <v>544</v>
      </c>
      <c r="L92" s="776" t="s">
        <v>545</v>
      </c>
      <c r="M92" s="709"/>
      <c r="O92" s="702"/>
      <c r="P92" s="678"/>
      <c r="Q92" s="678"/>
      <c r="R92" s="678"/>
      <c r="S92" s="678"/>
      <c r="T92" s="678"/>
      <c r="U92" s="678"/>
      <c r="V92" s="678"/>
      <c r="W92" s="678"/>
      <c r="X92" s="678"/>
      <c r="Y92" s="678"/>
      <c r="Z92" s="678"/>
      <c r="AA92" s="678"/>
      <c r="AB92" s="678"/>
      <c r="AC92" s="678"/>
      <c r="AD92" s="678"/>
      <c r="AE92" s="678"/>
      <c r="AF92" s="678"/>
      <c r="AG92" s="678"/>
      <c r="AH92" s="678"/>
      <c r="AK92" s="678"/>
    </row>
    <row r="93" spans="1:60">
      <c r="A93" s="256"/>
      <c r="B93" s="2174"/>
      <c r="C93" s="853" t="s">
        <v>145</v>
      </c>
      <c r="D93" s="853" t="s">
        <v>145</v>
      </c>
      <c r="E93" s="853" t="s">
        <v>145</v>
      </c>
      <c r="F93" s="853" t="s">
        <v>145</v>
      </c>
      <c r="G93" s="853" t="s">
        <v>145</v>
      </c>
      <c r="H93" s="853" t="s">
        <v>145</v>
      </c>
      <c r="I93" s="853" t="s">
        <v>145</v>
      </c>
      <c r="J93" s="853" t="s">
        <v>145</v>
      </c>
      <c r="K93" s="853" t="s">
        <v>145</v>
      </c>
      <c r="L93" s="853" t="s">
        <v>145</v>
      </c>
      <c r="M93" s="709"/>
      <c r="O93" s="702"/>
      <c r="P93" s="678"/>
      <c r="Q93" s="678"/>
      <c r="R93" s="678"/>
      <c r="S93" s="678"/>
      <c r="T93" s="678"/>
      <c r="U93" s="678"/>
      <c r="V93" s="678"/>
      <c r="W93" s="678"/>
      <c r="X93" s="678"/>
      <c r="Y93" s="678"/>
      <c r="Z93" s="678"/>
      <c r="AA93" s="678"/>
      <c r="AB93" s="678"/>
      <c r="AC93" s="678"/>
      <c r="AD93" s="678"/>
      <c r="AE93" s="678"/>
      <c r="AF93" s="678"/>
      <c r="AG93" s="678"/>
      <c r="AH93" s="678"/>
      <c r="AK93" s="678"/>
    </row>
    <row r="94" spans="1:60">
      <c r="A94" s="256"/>
      <c r="B94" s="721" t="str">
        <f>IF('Bendras vertinimas'!$B$20="","",'Bendras vertinimas'!$B$20)</f>
        <v>Tiekėjas 1</v>
      </c>
      <c r="C94" s="224"/>
      <c r="D94" s="224"/>
      <c r="E94" s="224"/>
      <c r="F94" s="224"/>
      <c r="G94" s="224"/>
      <c r="H94" s="224"/>
      <c r="I94" s="224"/>
      <c r="J94" s="224"/>
      <c r="K94" s="224"/>
      <c r="L94" s="224"/>
      <c r="M94" s="709"/>
      <c r="O94" s="702"/>
      <c r="P94" s="678"/>
      <c r="Q94" s="678"/>
      <c r="R94" s="678"/>
      <c r="S94" s="678"/>
      <c r="T94" s="678"/>
      <c r="U94" s="678"/>
      <c r="V94" s="678"/>
      <c r="W94" s="678"/>
      <c r="X94" s="678"/>
      <c r="Y94" s="678"/>
      <c r="Z94" s="678"/>
      <c r="AA94" s="678"/>
      <c r="AB94" s="678"/>
      <c r="AC94" s="678"/>
      <c r="AD94" s="678"/>
      <c r="AE94" s="678"/>
      <c r="AF94" s="678"/>
      <c r="AG94" s="678"/>
      <c r="AH94" s="678"/>
      <c r="AK94" s="678"/>
    </row>
    <row r="95" spans="1:60">
      <c r="A95" s="256"/>
      <c r="B95" s="721" t="str">
        <f>IF('Bendras vertinimas'!$B$21="","",'Bendras vertinimas'!$B$21)</f>
        <v>Tiekėjas 2</v>
      </c>
      <c r="C95" s="224"/>
      <c r="D95" s="224"/>
      <c r="E95" s="224"/>
      <c r="F95" s="224"/>
      <c r="G95" s="224"/>
      <c r="H95" s="224"/>
      <c r="I95" s="224"/>
      <c r="J95" s="224"/>
      <c r="K95" s="224"/>
      <c r="L95" s="224"/>
      <c r="M95" s="709"/>
      <c r="O95" s="702"/>
      <c r="P95" s="678"/>
      <c r="Q95" s="678"/>
      <c r="R95" s="678"/>
      <c r="S95" s="678"/>
      <c r="T95" s="678"/>
      <c r="U95" s="678"/>
      <c r="V95" s="678"/>
      <c r="W95" s="678"/>
      <c r="X95" s="678"/>
      <c r="Y95" s="678"/>
      <c r="Z95" s="678"/>
      <c r="AA95" s="678"/>
      <c r="AB95" s="678"/>
      <c r="AC95" s="678"/>
      <c r="AD95" s="678"/>
      <c r="AE95" s="678"/>
      <c r="AF95" s="678"/>
      <c r="AG95" s="678"/>
      <c r="AH95" s="678"/>
      <c r="AK95" s="678"/>
    </row>
    <row r="96" spans="1:60" s="678" customFormat="1">
      <c r="A96" s="256"/>
      <c r="B96" s="721" t="str">
        <f>IF('Bendras vertinimas'!$B$22="","",'Bendras vertinimas'!$B$22)</f>
        <v>Tiekėjas 3</v>
      </c>
      <c r="C96" s="224"/>
      <c r="D96" s="224"/>
      <c r="E96" s="224"/>
      <c r="F96" s="224"/>
      <c r="G96" s="224"/>
      <c r="H96" s="224"/>
      <c r="I96" s="224"/>
      <c r="J96" s="224"/>
      <c r="K96" s="224"/>
      <c r="L96" s="224"/>
      <c r="M96" s="709"/>
      <c r="O96" s="702"/>
    </row>
    <row r="97" spans="1:15" s="678" customFormat="1">
      <c r="A97" s="256"/>
      <c r="B97" s="721" t="str">
        <f>IF('Bendras vertinimas'!$B$23="","",'Bendras vertinimas'!$B$23)</f>
        <v>Tiekėjas 4</v>
      </c>
      <c r="C97" s="224"/>
      <c r="D97" s="224"/>
      <c r="E97" s="224"/>
      <c r="F97" s="224"/>
      <c r="G97" s="224"/>
      <c r="H97" s="224"/>
      <c r="I97" s="224"/>
      <c r="J97" s="224"/>
      <c r="K97" s="224"/>
      <c r="L97" s="224"/>
      <c r="M97" s="709"/>
      <c r="O97" s="702"/>
    </row>
    <row r="98" spans="1:15" s="678" customFormat="1">
      <c r="A98" s="256"/>
      <c r="B98" s="721" t="str">
        <f>IF('Bendras vertinimas'!$B$24="","",'Bendras vertinimas'!$B$24)</f>
        <v>Tiekėjas 5</v>
      </c>
      <c r="C98" s="224"/>
      <c r="D98" s="224"/>
      <c r="E98" s="224"/>
      <c r="F98" s="224"/>
      <c r="G98" s="224"/>
      <c r="H98" s="224"/>
      <c r="I98" s="224"/>
      <c r="J98" s="224"/>
      <c r="K98" s="224"/>
      <c r="L98" s="224"/>
      <c r="M98" s="709"/>
      <c r="O98" s="702"/>
    </row>
    <row r="99" spans="1:15" s="678" customFormat="1">
      <c r="A99" s="256"/>
      <c r="B99" s="721" t="str">
        <f>IF('Bendras vertinimas'!$B$25="","",'Bendras vertinimas'!$B$25)</f>
        <v>Tiekėjas 6</v>
      </c>
      <c r="C99" s="224"/>
      <c r="D99" s="224"/>
      <c r="E99" s="224"/>
      <c r="F99" s="224"/>
      <c r="G99" s="224"/>
      <c r="H99" s="224"/>
      <c r="I99" s="224"/>
      <c r="J99" s="224"/>
      <c r="K99" s="224"/>
      <c r="L99" s="224"/>
      <c r="M99" s="709"/>
      <c r="O99" s="702"/>
    </row>
    <row r="100" spans="1:15" s="678" customFormat="1">
      <c r="A100" s="256"/>
      <c r="B100" s="721" t="str">
        <f>IF('Bendras vertinimas'!$B$26="","",'Bendras vertinimas'!$B$26)</f>
        <v>Tiekėjas 7</v>
      </c>
      <c r="C100" s="224"/>
      <c r="D100" s="224"/>
      <c r="E100" s="224"/>
      <c r="F100" s="224"/>
      <c r="G100" s="224"/>
      <c r="H100" s="224"/>
      <c r="I100" s="224"/>
      <c r="J100" s="224"/>
      <c r="K100" s="224"/>
      <c r="L100" s="224"/>
      <c r="M100" s="709"/>
      <c r="O100" s="702"/>
    </row>
    <row r="101" spans="1:15" s="678" customFormat="1">
      <c r="A101" s="256"/>
      <c r="B101" s="721" t="str">
        <f>IF('Bendras vertinimas'!$B$27="","",'Bendras vertinimas'!$B$27)</f>
        <v>Tiekėjas 8</v>
      </c>
      <c r="C101" s="227"/>
      <c r="D101" s="224"/>
      <c r="E101" s="224"/>
      <c r="F101" s="224"/>
      <c r="G101" s="224"/>
      <c r="H101" s="224"/>
      <c r="I101" s="224"/>
      <c r="J101" s="224"/>
      <c r="K101" s="224"/>
      <c r="L101" s="224"/>
      <c r="M101" s="709"/>
      <c r="O101" s="702"/>
    </row>
    <row r="102" spans="1:15" s="678" customFormat="1">
      <c r="A102" s="256"/>
      <c r="B102" s="721" t="str">
        <f>IF('Bendras vertinimas'!$B$28="","",'Bendras vertinimas'!$B$28)</f>
        <v>Tiekėjas 9</v>
      </c>
      <c r="C102" s="227"/>
      <c r="D102" s="224"/>
      <c r="E102" s="224"/>
      <c r="F102" s="224"/>
      <c r="G102" s="224"/>
      <c r="H102" s="224"/>
      <c r="I102" s="224"/>
      <c r="J102" s="224"/>
      <c r="K102" s="224"/>
      <c r="L102" s="224"/>
      <c r="M102" s="709"/>
      <c r="O102" s="702"/>
    </row>
    <row r="103" spans="1:15" s="678" customFormat="1">
      <c r="A103" s="256"/>
      <c r="B103" s="721" t="str">
        <f>IF('Bendras vertinimas'!$B$29="","",'Bendras vertinimas'!$B$29)</f>
        <v>Tiekėjas 10</v>
      </c>
      <c r="C103" s="227"/>
      <c r="D103" s="227"/>
      <c r="E103" s="227"/>
      <c r="F103" s="227"/>
      <c r="G103" s="227"/>
      <c r="H103" s="227"/>
      <c r="I103" s="227"/>
      <c r="J103" s="227"/>
      <c r="K103" s="227"/>
      <c r="L103" s="227"/>
      <c r="M103" s="709"/>
      <c r="O103" s="702"/>
    </row>
    <row r="104" spans="1:15" s="678" customFormat="1">
      <c r="A104" s="256"/>
      <c r="B104" s="721" t="str">
        <f>IF('Bendras vertinimas'!$B$30="","",'Bendras vertinimas'!$B$30)</f>
        <v>Tiekėjas 11</v>
      </c>
      <c r="C104" s="227"/>
      <c r="D104" s="227"/>
      <c r="E104" s="227"/>
      <c r="F104" s="227"/>
      <c r="G104" s="227"/>
      <c r="H104" s="227"/>
      <c r="I104" s="227"/>
      <c r="J104" s="227"/>
      <c r="K104" s="227"/>
      <c r="L104" s="227"/>
      <c r="M104" s="709"/>
      <c r="O104" s="702"/>
    </row>
    <row r="105" spans="1:15" s="678" customFormat="1">
      <c r="A105" s="256"/>
      <c r="B105" s="721" t="str">
        <f>IF('Bendras vertinimas'!$B$31="","",'Bendras vertinimas'!$B$31)</f>
        <v>Tiekėjas 12</v>
      </c>
      <c r="C105" s="227"/>
      <c r="D105" s="227"/>
      <c r="E105" s="227"/>
      <c r="F105" s="227"/>
      <c r="G105" s="227"/>
      <c r="H105" s="227"/>
      <c r="I105" s="227"/>
      <c r="J105" s="227"/>
      <c r="K105" s="227"/>
      <c r="L105" s="227"/>
      <c r="M105" s="709"/>
      <c r="O105" s="702"/>
    </row>
    <row r="106" spans="1:15">
      <c r="A106" s="256"/>
      <c r="B106" s="721" t="str">
        <f>IF('Bendras vertinimas'!$B$32="","",'Bendras vertinimas'!$B$32)</f>
        <v>Tiekėjas 13</v>
      </c>
      <c r="C106" s="227"/>
      <c r="D106" s="227"/>
      <c r="E106" s="227"/>
      <c r="F106" s="227"/>
      <c r="G106" s="227"/>
      <c r="H106" s="227"/>
      <c r="I106" s="227"/>
      <c r="J106" s="227"/>
      <c r="K106" s="227"/>
      <c r="L106" s="227"/>
      <c r="M106" s="709"/>
      <c r="N106" s="678"/>
      <c r="O106" s="702"/>
    </row>
    <row r="107" spans="1:15">
      <c r="A107" s="256"/>
      <c r="B107" s="721" t="str">
        <f>IF('Bendras vertinimas'!$B$33="","",'Bendras vertinimas'!$B$33)</f>
        <v>Tiekėjas 14</v>
      </c>
      <c r="C107" s="227"/>
      <c r="D107" s="227"/>
      <c r="E107" s="227"/>
      <c r="F107" s="227"/>
      <c r="G107" s="227"/>
      <c r="H107" s="227"/>
      <c r="I107" s="227"/>
      <c r="J107" s="227"/>
      <c r="K107" s="227"/>
      <c r="L107" s="227"/>
      <c r="M107" s="709"/>
      <c r="N107" s="678"/>
      <c r="O107" s="702"/>
    </row>
    <row r="108" spans="1:15">
      <c r="A108" s="256"/>
      <c r="B108" s="721" t="str">
        <f>IF('Bendras vertinimas'!$B$34="","",'Bendras vertinimas'!$B$34)</f>
        <v>Tiekėjas 15</v>
      </c>
      <c r="C108" s="227"/>
      <c r="D108" s="227"/>
      <c r="E108" s="227"/>
      <c r="F108" s="227"/>
      <c r="G108" s="227"/>
      <c r="H108" s="227"/>
      <c r="I108" s="227"/>
      <c r="J108" s="227"/>
      <c r="K108" s="227"/>
      <c r="L108" s="227"/>
      <c r="M108" s="709"/>
      <c r="N108" s="678"/>
      <c r="O108" s="702"/>
    </row>
    <row r="109" spans="1:15">
      <c r="A109" s="256"/>
      <c r="B109" s="721" t="str">
        <f>IF('Bendras vertinimas'!$B$35="","",'Bendras vertinimas'!$B$35)</f>
        <v>Tiekėjas 16</v>
      </c>
      <c r="C109" s="227"/>
      <c r="D109" s="227"/>
      <c r="E109" s="227"/>
      <c r="F109" s="227"/>
      <c r="G109" s="227"/>
      <c r="H109" s="227"/>
      <c r="I109" s="227"/>
      <c r="J109" s="227"/>
      <c r="K109" s="227"/>
      <c r="L109" s="227"/>
      <c r="M109" s="709"/>
      <c r="N109" s="678"/>
      <c r="O109" s="702"/>
    </row>
    <row r="110" spans="1:15">
      <c r="A110" s="256"/>
      <c r="B110" s="721" t="str">
        <f>IF('Bendras vertinimas'!$B$36="","",'Bendras vertinimas'!$B$36)</f>
        <v>Tiekėjas 17</v>
      </c>
      <c r="C110" s="227"/>
      <c r="D110" s="227"/>
      <c r="E110" s="227"/>
      <c r="F110" s="227"/>
      <c r="G110" s="227"/>
      <c r="H110" s="227"/>
      <c r="I110" s="227"/>
      <c r="J110" s="227"/>
      <c r="K110" s="227"/>
      <c r="L110" s="227"/>
      <c r="M110" s="709"/>
      <c r="N110" s="678"/>
      <c r="O110" s="702"/>
    </row>
    <row r="111" spans="1:15">
      <c r="A111" s="256"/>
      <c r="B111" s="721" t="str">
        <f>IF('Bendras vertinimas'!$B$37="","",'Bendras vertinimas'!$B$37)</f>
        <v>Tiekėjas 18</v>
      </c>
      <c r="C111" s="227"/>
      <c r="D111" s="227"/>
      <c r="E111" s="227"/>
      <c r="F111" s="227"/>
      <c r="G111" s="227"/>
      <c r="H111" s="227"/>
      <c r="I111" s="227"/>
      <c r="J111" s="227"/>
      <c r="K111" s="227"/>
      <c r="L111" s="227"/>
      <c r="M111" s="709"/>
      <c r="N111" s="678"/>
      <c r="O111" s="702"/>
    </row>
    <row r="112" spans="1:15">
      <c r="A112" s="256"/>
      <c r="B112" s="721" t="str">
        <f>IF('Bendras vertinimas'!$B$38="","",'Bendras vertinimas'!$B$38)</f>
        <v>Tiekėjas 19</v>
      </c>
      <c r="C112" s="227"/>
      <c r="D112" s="227"/>
      <c r="E112" s="227"/>
      <c r="F112" s="227"/>
      <c r="G112" s="227"/>
      <c r="H112" s="227"/>
      <c r="I112" s="227"/>
      <c r="J112" s="227"/>
      <c r="K112" s="227"/>
      <c r="L112" s="227"/>
      <c r="M112" s="709"/>
      <c r="N112" s="678"/>
      <c r="O112" s="702"/>
    </row>
    <row r="113" spans="1:15">
      <c r="A113" s="256"/>
      <c r="B113" s="721" t="str">
        <f>IF('Bendras vertinimas'!$B$39="","",'Bendras vertinimas'!$B$39)</f>
        <v>Tiekėjas 20</v>
      </c>
      <c r="C113" s="227"/>
      <c r="D113" s="227"/>
      <c r="E113" s="227"/>
      <c r="F113" s="227"/>
      <c r="G113" s="227"/>
      <c r="H113" s="227"/>
      <c r="I113" s="227"/>
      <c r="J113" s="227"/>
      <c r="K113" s="227"/>
      <c r="L113" s="227"/>
      <c r="M113" s="709"/>
      <c r="N113" s="678"/>
      <c r="O113" s="702"/>
    </row>
    <row r="114" spans="1:15" ht="9.9499999999999993" customHeight="1">
      <c r="A114" s="714"/>
      <c r="B114" s="709"/>
      <c r="C114" s="709"/>
      <c r="D114" s="709"/>
      <c r="E114" s="709"/>
      <c r="F114" s="709"/>
      <c r="G114" s="709"/>
      <c r="H114" s="709"/>
      <c r="I114" s="709"/>
      <c r="J114" s="709"/>
      <c r="K114" s="709"/>
      <c r="L114" s="709"/>
      <c r="M114" s="709"/>
      <c r="O114" s="702"/>
    </row>
    <row r="115" spans="1:15" ht="18">
      <c r="A115" s="256"/>
      <c r="B115" s="13"/>
      <c r="C115" s="504" t="s">
        <v>85</v>
      </c>
      <c r="D115" s="504" t="s">
        <v>86</v>
      </c>
      <c r="E115" s="504" t="s">
        <v>124</v>
      </c>
      <c r="F115" s="504" t="s">
        <v>428</v>
      </c>
      <c r="G115" s="504" t="s">
        <v>429</v>
      </c>
      <c r="H115" s="504" t="s">
        <v>364</v>
      </c>
      <c r="I115" s="504" t="s">
        <v>455</v>
      </c>
      <c r="J115" s="504" t="s">
        <v>518</v>
      </c>
      <c r="K115" s="504" t="s">
        <v>519</v>
      </c>
      <c r="L115" s="504" t="s">
        <v>520</v>
      </c>
      <c r="M115" s="991" t="s">
        <v>76</v>
      </c>
      <c r="N115" s="678"/>
      <c r="O115" s="702"/>
    </row>
    <row r="116" spans="1:15">
      <c r="A116" s="256"/>
      <c r="B116" s="13"/>
      <c r="C116" s="854">
        <f>C154</f>
        <v>1</v>
      </c>
      <c r="D116" s="854">
        <f t="shared" ref="D116:L116" si="2">D154</f>
        <v>1</v>
      </c>
      <c r="E116" s="854">
        <f t="shared" si="2"/>
        <v>1</v>
      </c>
      <c r="F116" s="854">
        <f t="shared" si="2"/>
        <v>1</v>
      </c>
      <c r="G116" s="854">
        <f t="shared" si="2"/>
        <v>1</v>
      </c>
      <c r="H116" s="854">
        <f t="shared" si="2"/>
        <v>1</v>
      </c>
      <c r="I116" s="854">
        <f t="shared" si="2"/>
        <v>1</v>
      </c>
      <c r="J116" s="854">
        <f t="shared" si="2"/>
        <v>1</v>
      </c>
      <c r="K116" s="854">
        <f t="shared" si="2"/>
        <v>1</v>
      </c>
      <c r="L116" s="854">
        <f t="shared" si="2"/>
        <v>1</v>
      </c>
      <c r="M116" s="854">
        <f>'Kriterijų sąrašas'!AG39</f>
        <v>0</v>
      </c>
      <c r="N116" s="678"/>
      <c r="O116" s="702"/>
    </row>
    <row r="117" spans="1:15">
      <c r="A117" s="256"/>
      <c r="B117" s="302"/>
      <c r="C117" s="678"/>
      <c r="D117" s="13"/>
      <c r="E117" s="13"/>
      <c r="F117" s="13"/>
      <c r="G117" s="13"/>
      <c r="H117" s="13"/>
      <c r="I117" s="13"/>
      <c r="J117" s="13"/>
      <c r="K117" s="13"/>
      <c r="L117" s="13"/>
      <c r="M117" s="709"/>
      <c r="N117" s="678"/>
      <c r="O117" s="702"/>
    </row>
    <row r="118" spans="1:15">
      <c r="A118" s="256"/>
      <c r="B118" s="302"/>
      <c r="C118" s="678"/>
      <c r="D118" s="13"/>
      <c r="E118" s="13"/>
      <c r="F118" s="13"/>
      <c r="G118" s="13"/>
      <c r="H118" s="13"/>
      <c r="I118" s="13"/>
      <c r="J118" s="13"/>
      <c r="K118" s="13"/>
      <c r="L118" s="13"/>
      <c r="M118" s="709"/>
      <c r="N118" s="678"/>
      <c r="O118" s="702"/>
    </row>
    <row r="119" spans="1:15">
      <c r="A119" s="256"/>
      <c r="B119" s="302" t="s">
        <v>279</v>
      </c>
      <c r="C119" s="678"/>
      <c r="D119" s="13"/>
      <c r="E119" s="13"/>
      <c r="F119" s="13"/>
      <c r="G119" s="13"/>
      <c r="H119" s="13"/>
      <c r="I119" s="13"/>
      <c r="J119" s="13"/>
      <c r="K119" s="13"/>
      <c r="L119" s="13"/>
      <c r="M119" s="13"/>
      <c r="N119" s="678"/>
      <c r="O119" s="702"/>
    </row>
    <row r="120" spans="1:15" ht="15" customHeight="1">
      <c r="A120" s="256"/>
      <c r="B120" s="2173" t="s">
        <v>6</v>
      </c>
      <c r="C120" s="2344" t="s">
        <v>896</v>
      </c>
      <c r="D120" s="2344"/>
      <c r="E120" s="2344"/>
      <c r="F120" s="2344"/>
      <c r="G120" s="2344"/>
      <c r="H120" s="2344"/>
      <c r="I120" s="2344"/>
      <c r="J120" s="2344"/>
      <c r="K120" s="2344"/>
      <c r="L120" s="2344"/>
      <c r="M120" s="2344"/>
      <c r="O120" s="702"/>
    </row>
    <row r="121" spans="1:15" ht="15" customHeight="1">
      <c r="A121" s="256"/>
      <c r="B121" s="2177"/>
      <c r="C121" s="504" t="s">
        <v>90</v>
      </c>
      <c r="D121" s="504" t="s">
        <v>338</v>
      </c>
      <c r="E121" s="504" t="s">
        <v>339</v>
      </c>
      <c r="F121" s="504" t="s">
        <v>358</v>
      </c>
      <c r="G121" s="504" t="s">
        <v>359</v>
      </c>
      <c r="H121" s="504" t="s">
        <v>389</v>
      </c>
      <c r="I121" s="504" t="s">
        <v>456</v>
      </c>
      <c r="J121" s="504" t="s">
        <v>546</v>
      </c>
      <c r="K121" s="504" t="s">
        <v>547</v>
      </c>
      <c r="L121" s="504" t="s">
        <v>548</v>
      </c>
      <c r="M121" s="718" t="s">
        <v>955</v>
      </c>
      <c r="O121" s="702"/>
    </row>
    <row r="122" spans="1:15">
      <c r="A122" s="256"/>
      <c r="B122" s="2174"/>
      <c r="C122" s="853" t="s">
        <v>145</v>
      </c>
      <c r="D122" s="853" t="s">
        <v>145</v>
      </c>
      <c r="E122" s="853" t="s">
        <v>145</v>
      </c>
      <c r="F122" s="853" t="s">
        <v>145</v>
      </c>
      <c r="G122" s="853" t="s">
        <v>145</v>
      </c>
      <c r="H122" s="853" t="s">
        <v>145</v>
      </c>
      <c r="I122" s="853" t="s">
        <v>145</v>
      </c>
      <c r="J122" s="853" t="s">
        <v>145</v>
      </c>
      <c r="K122" s="853" t="s">
        <v>145</v>
      </c>
      <c r="L122" s="853" t="s">
        <v>145</v>
      </c>
      <c r="M122" s="968" t="s">
        <v>145</v>
      </c>
      <c r="O122" s="702"/>
    </row>
    <row r="123" spans="1:15">
      <c r="A123" s="256"/>
      <c r="B123" s="721" t="str">
        <f>IF('Bendras vertinimas'!$B$20="","",'Bendras vertinimas'!$B$20)</f>
        <v>Tiekėjas 1</v>
      </c>
      <c r="C123" s="722" t="e">
        <f>C$116*C94/(MAX(C$94:C$113))</f>
        <v>#DIV/0!</v>
      </c>
      <c r="D123" s="722" t="e">
        <f t="shared" ref="D123:L123" si="3">D$116*D94/(MAX(D$94:D$113))</f>
        <v>#DIV/0!</v>
      </c>
      <c r="E123" s="722" t="e">
        <f t="shared" si="3"/>
        <v>#DIV/0!</v>
      </c>
      <c r="F123" s="722" t="e">
        <f t="shared" si="3"/>
        <v>#DIV/0!</v>
      </c>
      <c r="G123" s="722" t="e">
        <f t="shared" si="3"/>
        <v>#DIV/0!</v>
      </c>
      <c r="H123" s="722" t="e">
        <f t="shared" si="3"/>
        <v>#DIV/0!</v>
      </c>
      <c r="I123" s="722" t="e">
        <f t="shared" si="3"/>
        <v>#DIV/0!</v>
      </c>
      <c r="J123" s="722" t="e">
        <f t="shared" si="3"/>
        <v>#DIV/0!</v>
      </c>
      <c r="K123" s="722" t="e">
        <f t="shared" si="3"/>
        <v>#DIV/0!</v>
      </c>
      <c r="L123" s="722" t="e">
        <f t="shared" si="3"/>
        <v>#DIV/0!</v>
      </c>
      <c r="M123" s="722" t="str">
        <f>IF($M$116=0,"",IF(SUM(C123:L123)=0,"",SUM(C123:L123)*$M$116))</f>
        <v/>
      </c>
      <c r="O123" s="702"/>
    </row>
    <row r="124" spans="1:15">
      <c r="A124" s="256"/>
      <c r="B124" s="721" t="str">
        <f>IF('Bendras vertinimas'!$B$21="","",'Bendras vertinimas'!$B$21)</f>
        <v>Tiekėjas 2</v>
      </c>
      <c r="C124" s="722" t="e">
        <f t="shared" ref="C124:L124" si="4">C$116*C95/(MAX(C$94:C$113))</f>
        <v>#DIV/0!</v>
      </c>
      <c r="D124" s="722" t="e">
        <f t="shared" si="4"/>
        <v>#DIV/0!</v>
      </c>
      <c r="E124" s="722" t="e">
        <f t="shared" si="4"/>
        <v>#DIV/0!</v>
      </c>
      <c r="F124" s="722" t="e">
        <f t="shared" si="4"/>
        <v>#DIV/0!</v>
      </c>
      <c r="G124" s="722" t="e">
        <f t="shared" si="4"/>
        <v>#DIV/0!</v>
      </c>
      <c r="H124" s="722" t="e">
        <f t="shared" si="4"/>
        <v>#DIV/0!</v>
      </c>
      <c r="I124" s="722" t="e">
        <f t="shared" si="4"/>
        <v>#DIV/0!</v>
      </c>
      <c r="J124" s="722" t="e">
        <f t="shared" si="4"/>
        <v>#DIV/0!</v>
      </c>
      <c r="K124" s="722" t="e">
        <f t="shared" si="4"/>
        <v>#DIV/0!</v>
      </c>
      <c r="L124" s="722" t="e">
        <f t="shared" si="4"/>
        <v>#DIV/0!</v>
      </c>
      <c r="M124" s="722" t="str">
        <f t="shared" ref="M124:M142" si="5">IF($M$116=0,"",IF(SUM(C124:L124)=0,"",SUM(C124:L124)*$M$116))</f>
        <v/>
      </c>
      <c r="O124" s="702"/>
    </row>
    <row r="125" spans="1:15">
      <c r="A125" s="256"/>
      <c r="B125" s="721" t="str">
        <f>IF('Bendras vertinimas'!$B$22="","",'Bendras vertinimas'!$B$22)</f>
        <v>Tiekėjas 3</v>
      </c>
      <c r="C125" s="722" t="e">
        <f t="shared" ref="C125:L125" si="6">C$116*C96/(MAX(C$94:C$113))</f>
        <v>#DIV/0!</v>
      </c>
      <c r="D125" s="722" t="e">
        <f t="shared" si="6"/>
        <v>#DIV/0!</v>
      </c>
      <c r="E125" s="722" t="e">
        <f t="shared" si="6"/>
        <v>#DIV/0!</v>
      </c>
      <c r="F125" s="722" t="e">
        <f t="shared" si="6"/>
        <v>#DIV/0!</v>
      </c>
      <c r="G125" s="722" t="e">
        <f t="shared" si="6"/>
        <v>#DIV/0!</v>
      </c>
      <c r="H125" s="722" t="e">
        <f t="shared" si="6"/>
        <v>#DIV/0!</v>
      </c>
      <c r="I125" s="722" t="e">
        <f t="shared" si="6"/>
        <v>#DIV/0!</v>
      </c>
      <c r="J125" s="722" t="e">
        <f t="shared" si="6"/>
        <v>#DIV/0!</v>
      </c>
      <c r="K125" s="722" t="e">
        <f t="shared" si="6"/>
        <v>#DIV/0!</v>
      </c>
      <c r="L125" s="722" t="e">
        <f t="shared" si="6"/>
        <v>#DIV/0!</v>
      </c>
      <c r="M125" s="722" t="str">
        <f t="shared" si="5"/>
        <v/>
      </c>
      <c r="O125" s="702"/>
    </row>
    <row r="126" spans="1:15">
      <c r="A126" s="256"/>
      <c r="B126" s="721" t="str">
        <f>IF('Bendras vertinimas'!$B$23="","",'Bendras vertinimas'!$B$23)</f>
        <v>Tiekėjas 4</v>
      </c>
      <c r="C126" s="722" t="e">
        <f t="shared" ref="C126:L126" si="7">C$116*C97/(MAX(C$94:C$113))</f>
        <v>#DIV/0!</v>
      </c>
      <c r="D126" s="722" t="e">
        <f t="shared" si="7"/>
        <v>#DIV/0!</v>
      </c>
      <c r="E126" s="722" t="e">
        <f t="shared" si="7"/>
        <v>#DIV/0!</v>
      </c>
      <c r="F126" s="722" t="e">
        <f t="shared" si="7"/>
        <v>#DIV/0!</v>
      </c>
      <c r="G126" s="722" t="e">
        <f t="shared" si="7"/>
        <v>#DIV/0!</v>
      </c>
      <c r="H126" s="722" t="e">
        <f t="shared" si="7"/>
        <v>#DIV/0!</v>
      </c>
      <c r="I126" s="722" t="e">
        <f t="shared" si="7"/>
        <v>#DIV/0!</v>
      </c>
      <c r="J126" s="722" t="e">
        <f t="shared" si="7"/>
        <v>#DIV/0!</v>
      </c>
      <c r="K126" s="722" t="e">
        <f t="shared" si="7"/>
        <v>#DIV/0!</v>
      </c>
      <c r="L126" s="722" t="e">
        <f t="shared" si="7"/>
        <v>#DIV/0!</v>
      </c>
      <c r="M126" s="722" t="str">
        <f t="shared" si="5"/>
        <v/>
      </c>
      <c r="O126" s="702"/>
    </row>
    <row r="127" spans="1:15">
      <c r="A127" s="256"/>
      <c r="B127" s="721" t="str">
        <f>IF('Bendras vertinimas'!$B$24="","",'Bendras vertinimas'!$B$24)</f>
        <v>Tiekėjas 5</v>
      </c>
      <c r="C127" s="722" t="e">
        <f t="shared" ref="C127:L127" si="8">C$116*C98/(MAX(C$94:C$113))</f>
        <v>#DIV/0!</v>
      </c>
      <c r="D127" s="722" t="e">
        <f t="shared" si="8"/>
        <v>#DIV/0!</v>
      </c>
      <c r="E127" s="722" t="e">
        <f t="shared" si="8"/>
        <v>#DIV/0!</v>
      </c>
      <c r="F127" s="722" t="e">
        <f t="shared" si="8"/>
        <v>#DIV/0!</v>
      </c>
      <c r="G127" s="722" t="e">
        <f t="shared" si="8"/>
        <v>#DIV/0!</v>
      </c>
      <c r="H127" s="722" t="e">
        <f t="shared" si="8"/>
        <v>#DIV/0!</v>
      </c>
      <c r="I127" s="722" t="e">
        <f t="shared" si="8"/>
        <v>#DIV/0!</v>
      </c>
      <c r="J127" s="722" t="e">
        <f t="shared" si="8"/>
        <v>#DIV/0!</v>
      </c>
      <c r="K127" s="722" t="e">
        <f t="shared" si="8"/>
        <v>#DIV/0!</v>
      </c>
      <c r="L127" s="722" t="e">
        <f t="shared" si="8"/>
        <v>#DIV/0!</v>
      </c>
      <c r="M127" s="722" t="str">
        <f t="shared" si="5"/>
        <v/>
      </c>
      <c r="O127" s="702"/>
    </row>
    <row r="128" spans="1:15">
      <c r="A128" s="256"/>
      <c r="B128" s="721" t="str">
        <f>IF('Bendras vertinimas'!$B$25="","",'Bendras vertinimas'!$B$25)</f>
        <v>Tiekėjas 6</v>
      </c>
      <c r="C128" s="722" t="e">
        <f t="shared" ref="C128:L128" si="9">C$116*C99/(MAX(C$94:C$113))</f>
        <v>#DIV/0!</v>
      </c>
      <c r="D128" s="722" t="e">
        <f t="shared" si="9"/>
        <v>#DIV/0!</v>
      </c>
      <c r="E128" s="722" t="e">
        <f t="shared" si="9"/>
        <v>#DIV/0!</v>
      </c>
      <c r="F128" s="722" t="e">
        <f t="shared" si="9"/>
        <v>#DIV/0!</v>
      </c>
      <c r="G128" s="722" t="e">
        <f t="shared" si="9"/>
        <v>#DIV/0!</v>
      </c>
      <c r="H128" s="722" t="e">
        <f t="shared" si="9"/>
        <v>#DIV/0!</v>
      </c>
      <c r="I128" s="722" t="e">
        <f t="shared" si="9"/>
        <v>#DIV/0!</v>
      </c>
      <c r="J128" s="722" t="e">
        <f t="shared" si="9"/>
        <v>#DIV/0!</v>
      </c>
      <c r="K128" s="722" t="e">
        <f t="shared" si="9"/>
        <v>#DIV/0!</v>
      </c>
      <c r="L128" s="722" t="e">
        <f t="shared" si="9"/>
        <v>#DIV/0!</v>
      </c>
      <c r="M128" s="722" t="str">
        <f t="shared" si="5"/>
        <v/>
      </c>
      <c r="O128" s="702"/>
    </row>
    <row r="129" spans="1:15">
      <c r="A129" s="256"/>
      <c r="B129" s="721" t="str">
        <f>IF('Bendras vertinimas'!$B$26="","",'Bendras vertinimas'!$B$26)</f>
        <v>Tiekėjas 7</v>
      </c>
      <c r="C129" s="722" t="e">
        <f t="shared" ref="C129:L129" si="10">C$116*C100/(MAX(C$94:C$113))</f>
        <v>#DIV/0!</v>
      </c>
      <c r="D129" s="722" t="e">
        <f t="shared" si="10"/>
        <v>#DIV/0!</v>
      </c>
      <c r="E129" s="722" t="e">
        <f t="shared" si="10"/>
        <v>#DIV/0!</v>
      </c>
      <c r="F129" s="722" t="e">
        <f t="shared" si="10"/>
        <v>#DIV/0!</v>
      </c>
      <c r="G129" s="722" t="e">
        <f t="shared" si="10"/>
        <v>#DIV/0!</v>
      </c>
      <c r="H129" s="722" t="e">
        <f t="shared" si="10"/>
        <v>#DIV/0!</v>
      </c>
      <c r="I129" s="722" t="e">
        <f t="shared" si="10"/>
        <v>#DIV/0!</v>
      </c>
      <c r="J129" s="722" t="e">
        <f t="shared" si="10"/>
        <v>#DIV/0!</v>
      </c>
      <c r="K129" s="722" t="e">
        <f t="shared" si="10"/>
        <v>#DIV/0!</v>
      </c>
      <c r="L129" s="722" t="e">
        <f t="shared" si="10"/>
        <v>#DIV/0!</v>
      </c>
      <c r="M129" s="722" t="str">
        <f t="shared" si="5"/>
        <v/>
      </c>
      <c r="O129" s="702"/>
    </row>
    <row r="130" spans="1:15">
      <c r="A130" s="256"/>
      <c r="B130" s="721" t="str">
        <f>IF('Bendras vertinimas'!$B$27="","",'Bendras vertinimas'!$B$27)</f>
        <v>Tiekėjas 8</v>
      </c>
      <c r="C130" s="722" t="e">
        <f t="shared" ref="C130:L130" si="11">C$116*C101/(MAX(C$94:C$113))</f>
        <v>#DIV/0!</v>
      </c>
      <c r="D130" s="722" t="e">
        <f t="shared" si="11"/>
        <v>#DIV/0!</v>
      </c>
      <c r="E130" s="722" t="e">
        <f t="shared" si="11"/>
        <v>#DIV/0!</v>
      </c>
      <c r="F130" s="722" t="e">
        <f t="shared" si="11"/>
        <v>#DIV/0!</v>
      </c>
      <c r="G130" s="722" t="e">
        <f t="shared" si="11"/>
        <v>#DIV/0!</v>
      </c>
      <c r="H130" s="722" t="e">
        <f t="shared" si="11"/>
        <v>#DIV/0!</v>
      </c>
      <c r="I130" s="722" t="e">
        <f t="shared" si="11"/>
        <v>#DIV/0!</v>
      </c>
      <c r="J130" s="722" t="e">
        <f t="shared" si="11"/>
        <v>#DIV/0!</v>
      </c>
      <c r="K130" s="722" t="e">
        <f t="shared" si="11"/>
        <v>#DIV/0!</v>
      </c>
      <c r="L130" s="722" t="e">
        <f t="shared" si="11"/>
        <v>#DIV/0!</v>
      </c>
      <c r="M130" s="722" t="str">
        <f t="shared" si="5"/>
        <v/>
      </c>
      <c r="O130" s="702"/>
    </row>
    <row r="131" spans="1:15">
      <c r="A131" s="256"/>
      <c r="B131" s="721" t="str">
        <f>IF('Bendras vertinimas'!$B$28="","",'Bendras vertinimas'!$B$28)</f>
        <v>Tiekėjas 9</v>
      </c>
      <c r="C131" s="722" t="e">
        <f t="shared" ref="C131:L131" si="12">C$116*C102/(MAX(C$94:C$113))</f>
        <v>#DIV/0!</v>
      </c>
      <c r="D131" s="722" t="e">
        <f t="shared" si="12"/>
        <v>#DIV/0!</v>
      </c>
      <c r="E131" s="722" t="e">
        <f t="shared" si="12"/>
        <v>#DIV/0!</v>
      </c>
      <c r="F131" s="722" t="e">
        <f t="shared" si="12"/>
        <v>#DIV/0!</v>
      </c>
      <c r="G131" s="722" t="e">
        <f t="shared" si="12"/>
        <v>#DIV/0!</v>
      </c>
      <c r="H131" s="722" t="e">
        <f t="shared" si="12"/>
        <v>#DIV/0!</v>
      </c>
      <c r="I131" s="722" t="e">
        <f t="shared" si="12"/>
        <v>#DIV/0!</v>
      </c>
      <c r="J131" s="722" t="e">
        <f t="shared" si="12"/>
        <v>#DIV/0!</v>
      </c>
      <c r="K131" s="722" t="e">
        <f t="shared" si="12"/>
        <v>#DIV/0!</v>
      </c>
      <c r="L131" s="722" t="e">
        <f t="shared" si="12"/>
        <v>#DIV/0!</v>
      </c>
      <c r="M131" s="722" t="str">
        <f t="shared" si="5"/>
        <v/>
      </c>
      <c r="O131" s="702"/>
    </row>
    <row r="132" spans="1:15">
      <c r="A132" s="256"/>
      <c r="B132" s="721" t="str">
        <f>IF('Bendras vertinimas'!$B$29="","",'Bendras vertinimas'!$B$29)</f>
        <v>Tiekėjas 10</v>
      </c>
      <c r="C132" s="722" t="e">
        <f t="shared" ref="C132:L132" si="13">C$116*C103/(MAX(C$94:C$113))</f>
        <v>#DIV/0!</v>
      </c>
      <c r="D132" s="722" t="e">
        <f t="shared" si="13"/>
        <v>#DIV/0!</v>
      </c>
      <c r="E132" s="722" t="e">
        <f t="shared" si="13"/>
        <v>#DIV/0!</v>
      </c>
      <c r="F132" s="722" t="e">
        <f t="shared" si="13"/>
        <v>#DIV/0!</v>
      </c>
      <c r="G132" s="722" t="e">
        <f t="shared" si="13"/>
        <v>#DIV/0!</v>
      </c>
      <c r="H132" s="722" t="e">
        <f t="shared" si="13"/>
        <v>#DIV/0!</v>
      </c>
      <c r="I132" s="722" t="e">
        <f t="shared" si="13"/>
        <v>#DIV/0!</v>
      </c>
      <c r="J132" s="722" t="e">
        <f t="shared" si="13"/>
        <v>#DIV/0!</v>
      </c>
      <c r="K132" s="722" t="e">
        <f t="shared" si="13"/>
        <v>#DIV/0!</v>
      </c>
      <c r="L132" s="722" t="e">
        <f t="shared" si="13"/>
        <v>#DIV/0!</v>
      </c>
      <c r="M132" s="722" t="str">
        <f t="shared" si="5"/>
        <v/>
      </c>
      <c r="O132" s="702"/>
    </row>
    <row r="133" spans="1:15">
      <c r="A133" s="256"/>
      <c r="B133" s="721" t="str">
        <f>IF('Bendras vertinimas'!$B$30="","",'Bendras vertinimas'!$B$30)</f>
        <v>Tiekėjas 11</v>
      </c>
      <c r="C133" s="722" t="e">
        <f t="shared" ref="C133:L133" si="14">C$116*C104/(MAX(C$94:C$113))</f>
        <v>#DIV/0!</v>
      </c>
      <c r="D133" s="722" t="e">
        <f t="shared" si="14"/>
        <v>#DIV/0!</v>
      </c>
      <c r="E133" s="722" t="e">
        <f t="shared" si="14"/>
        <v>#DIV/0!</v>
      </c>
      <c r="F133" s="722" t="e">
        <f t="shared" si="14"/>
        <v>#DIV/0!</v>
      </c>
      <c r="G133" s="722" t="e">
        <f t="shared" si="14"/>
        <v>#DIV/0!</v>
      </c>
      <c r="H133" s="722" t="e">
        <f t="shared" si="14"/>
        <v>#DIV/0!</v>
      </c>
      <c r="I133" s="722" t="e">
        <f t="shared" si="14"/>
        <v>#DIV/0!</v>
      </c>
      <c r="J133" s="722" t="e">
        <f t="shared" si="14"/>
        <v>#DIV/0!</v>
      </c>
      <c r="K133" s="722" t="e">
        <f t="shared" si="14"/>
        <v>#DIV/0!</v>
      </c>
      <c r="L133" s="722" t="e">
        <f t="shared" si="14"/>
        <v>#DIV/0!</v>
      </c>
      <c r="M133" s="722" t="str">
        <f t="shared" si="5"/>
        <v/>
      </c>
      <c r="O133" s="702"/>
    </row>
    <row r="134" spans="1:15">
      <c r="A134" s="256"/>
      <c r="B134" s="721" t="str">
        <f>IF('Bendras vertinimas'!$B$31="","",'Bendras vertinimas'!$B$31)</f>
        <v>Tiekėjas 12</v>
      </c>
      <c r="C134" s="722" t="e">
        <f t="shared" ref="C134:L134" si="15">C$116*C105/(MAX(C$94:C$113))</f>
        <v>#DIV/0!</v>
      </c>
      <c r="D134" s="722" t="e">
        <f t="shared" si="15"/>
        <v>#DIV/0!</v>
      </c>
      <c r="E134" s="722" t="e">
        <f t="shared" si="15"/>
        <v>#DIV/0!</v>
      </c>
      <c r="F134" s="722" t="e">
        <f t="shared" si="15"/>
        <v>#DIV/0!</v>
      </c>
      <c r="G134" s="722" t="e">
        <f t="shared" si="15"/>
        <v>#DIV/0!</v>
      </c>
      <c r="H134" s="722" t="e">
        <f t="shared" si="15"/>
        <v>#DIV/0!</v>
      </c>
      <c r="I134" s="722" t="e">
        <f t="shared" si="15"/>
        <v>#DIV/0!</v>
      </c>
      <c r="J134" s="722" t="e">
        <f t="shared" si="15"/>
        <v>#DIV/0!</v>
      </c>
      <c r="K134" s="722" t="e">
        <f t="shared" si="15"/>
        <v>#DIV/0!</v>
      </c>
      <c r="L134" s="722" t="e">
        <f t="shared" si="15"/>
        <v>#DIV/0!</v>
      </c>
      <c r="M134" s="722" t="str">
        <f t="shared" si="5"/>
        <v/>
      </c>
      <c r="O134" s="702"/>
    </row>
    <row r="135" spans="1:15">
      <c r="A135" s="256"/>
      <c r="B135" s="721" t="str">
        <f>IF('Bendras vertinimas'!$B$32="","",'Bendras vertinimas'!$B$32)</f>
        <v>Tiekėjas 13</v>
      </c>
      <c r="C135" s="722" t="e">
        <f t="shared" ref="C135:L135" si="16">C$116*C106/(MAX(C$94:C$113))</f>
        <v>#DIV/0!</v>
      </c>
      <c r="D135" s="722" t="e">
        <f t="shared" si="16"/>
        <v>#DIV/0!</v>
      </c>
      <c r="E135" s="722" t="e">
        <f t="shared" si="16"/>
        <v>#DIV/0!</v>
      </c>
      <c r="F135" s="722" t="e">
        <f t="shared" si="16"/>
        <v>#DIV/0!</v>
      </c>
      <c r="G135" s="722" t="e">
        <f t="shared" si="16"/>
        <v>#DIV/0!</v>
      </c>
      <c r="H135" s="722" t="e">
        <f t="shared" si="16"/>
        <v>#DIV/0!</v>
      </c>
      <c r="I135" s="722" t="e">
        <f t="shared" si="16"/>
        <v>#DIV/0!</v>
      </c>
      <c r="J135" s="722" t="e">
        <f t="shared" si="16"/>
        <v>#DIV/0!</v>
      </c>
      <c r="K135" s="722" t="e">
        <f t="shared" si="16"/>
        <v>#DIV/0!</v>
      </c>
      <c r="L135" s="722" t="e">
        <f t="shared" si="16"/>
        <v>#DIV/0!</v>
      </c>
      <c r="M135" s="722" t="str">
        <f t="shared" si="5"/>
        <v/>
      </c>
      <c r="O135" s="702"/>
    </row>
    <row r="136" spans="1:15">
      <c r="A136" s="256"/>
      <c r="B136" s="721" t="str">
        <f>IF('Bendras vertinimas'!$B$33="","",'Bendras vertinimas'!$B$33)</f>
        <v>Tiekėjas 14</v>
      </c>
      <c r="C136" s="722" t="e">
        <f t="shared" ref="C136:L136" si="17">C$116*C107/(MAX(C$94:C$113))</f>
        <v>#DIV/0!</v>
      </c>
      <c r="D136" s="722" t="e">
        <f t="shared" si="17"/>
        <v>#DIV/0!</v>
      </c>
      <c r="E136" s="722" t="e">
        <f t="shared" si="17"/>
        <v>#DIV/0!</v>
      </c>
      <c r="F136" s="722" t="e">
        <f t="shared" si="17"/>
        <v>#DIV/0!</v>
      </c>
      <c r="G136" s="722" t="e">
        <f t="shared" si="17"/>
        <v>#DIV/0!</v>
      </c>
      <c r="H136" s="722" t="e">
        <f t="shared" si="17"/>
        <v>#DIV/0!</v>
      </c>
      <c r="I136" s="722" t="e">
        <f t="shared" si="17"/>
        <v>#DIV/0!</v>
      </c>
      <c r="J136" s="722" t="e">
        <f t="shared" si="17"/>
        <v>#DIV/0!</v>
      </c>
      <c r="K136" s="722" t="e">
        <f t="shared" si="17"/>
        <v>#DIV/0!</v>
      </c>
      <c r="L136" s="722" t="e">
        <f t="shared" si="17"/>
        <v>#DIV/0!</v>
      </c>
      <c r="M136" s="722" t="str">
        <f t="shared" si="5"/>
        <v/>
      </c>
      <c r="O136" s="702"/>
    </row>
    <row r="137" spans="1:15">
      <c r="A137" s="256"/>
      <c r="B137" s="721" t="str">
        <f>IF('Bendras vertinimas'!$B$34="","",'Bendras vertinimas'!$B$34)</f>
        <v>Tiekėjas 15</v>
      </c>
      <c r="C137" s="722" t="e">
        <f t="shared" ref="C137:L137" si="18">C$116*C108/(MAX(C$94:C$113))</f>
        <v>#DIV/0!</v>
      </c>
      <c r="D137" s="722" t="e">
        <f t="shared" si="18"/>
        <v>#DIV/0!</v>
      </c>
      <c r="E137" s="722" t="e">
        <f t="shared" si="18"/>
        <v>#DIV/0!</v>
      </c>
      <c r="F137" s="722" t="e">
        <f t="shared" si="18"/>
        <v>#DIV/0!</v>
      </c>
      <c r="G137" s="722" t="e">
        <f t="shared" si="18"/>
        <v>#DIV/0!</v>
      </c>
      <c r="H137" s="722" t="e">
        <f t="shared" si="18"/>
        <v>#DIV/0!</v>
      </c>
      <c r="I137" s="722" t="e">
        <f t="shared" si="18"/>
        <v>#DIV/0!</v>
      </c>
      <c r="J137" s="722" t="e">
        <f t="shared" si="18"/>
        <v>#DIV/0!</v>
      </c>
      <c r="K137" s="722" t="e">
        <f t="shared" si="18"/>
        <v>#DIV/0!</v>
      </c>
      <c r="L137" s="722" t="e">
        <f t="shared" si="18"/>
        <v>#DIV/0!</v>
      </c>
      <c r="M137" s="722" t="str">
        <f t="shared" si="5"/>
        <v/>
      </c>
      <c r="O137" s="702"/>
    </row>
    <row r="138" spans="1:15">
      <c r="A138" s="256"/>
      <c r="B138" s="721" t="str">
        <f>IF('Bendras vertinimas'!$B$35="","",'Bendras vertinimas'!$B$35)</f>
        <v>Tiekėjas 16</v>
      </c>
      <c r="C138" s="722" t="e">
        <f t="shared" ref="C138:L138" si="19">C$116*C109/(MAX(C$94:C$113))</f>
        <v>#DIV/0!</v>
      </c>
      <c r="D138" s="722" t="e">
        <f t="shared" si="19"/>
        <v>#DIV/0!</v>
      </c>
      <c r="E138" s="722" t="e">
        <f t="shared" si="19"/>
        <v>#DIV/0!</v>
      </c>
      <c r="F138" s="722" t="e">
        <f t="shared" si="19"/>
        <v>#DIV/0!</v>
      </c>
      <c r="G138" s="722" t="e">
        <f t="shared" si="19"/>
        <v>#DIV/0!</v>
      </c>
      <c r="H138" s="722" t="e">
        <f t="shared" si="19"/>
        <v>#DIV/0!</v>
      </c>
      <c r="I138" s="722" t="e">
        <f t="shared" si="19"/>
        <v>#DIV/0!</v>
      </c>
      <c r="J138" s="722" t="e">
        <f t="shared" si="19"/>
        <v>#DIV/0!</v>
      </c>
      <c r="K138" s="722" t="e">
        <f t="shared" si="19"/>
        <v>#DIV/0!</v>
      </c>
      <c r="L138" s="722" t="e">
        <f t="shared" si="19"/>
        <v>#DIV/0!</v>
      </c>
      <c r="M138" s="722" t="str">
        <f t="shared" si="5"/>
        <v/>
      </c>
      <c r="O138" s="702"/>
    </row>
    <row r="139" spans="1:15">
      <c r="A139" s="256"/>
      <c r="B139" s="721" t="str">
        <f>IF('Bendras vertinimas'!$B$36="","",'Bendras vertinimas'!$B$36)</f>
        <v>Tiekėjas 17</v>
      </c>
      <c r="C139" s="722" t="e">
        <f t="shared" ref="C139:L139" si="20">C$116*C110/(MAX(C$94:C$113))</f>
        <v>#DIV/0!</v>
      </c>
      <c r="D139" s="722" t="e">
        <f t="shared" si="20"/>
        <v>#DIV/0!</v>
      </c>
      <c r="E139" s="722" t="e">
        <f t="shared" si="20"/>
        <v>#DIV/0!</v>
      </c>
      <c r="F139" s="722" t="e">
        <f t="shared" si="20"/>
        <v>#DIV/0!</v>
      </c>
      <c r="G139" s="722" t="e">
        <f t="shared" si="20"/>
        <v>#DIV/0!</v>
      </c>
      <c r="H139" s="722" t="e">
        <f t="shared" si="20"/>
        <v>#DIV/0!</v>
      </c>
      <c r="I139" s="722" t="e">
        <f t="shared" si="20"/>
        <v>#DIV/0!</v>
      </c>
      <c r="J139" s="722" t="e">
        <f t="shared" si="20"/>
        <v>#DIV/0!</v>
      </c>
      <c r="K139" s="722" t="e">
        <f t="shared" si="20"/>
        <v>#DIV/0!</v>
      </c>
      <c r="L139" s="722" t="e">
        <f t="shared" si="20"/>
        <v>#DIV/0!</v>
      </c>
      <c r="M139" s="722" t="str">
        <f t="shared" si="5"/>
        <v/>
      </c>
      <c r="O139" s="702"/>
    </row>
    <row r="140" spans="1:15">
      <c r="A140" s="256"/>
      <c r="B140" s="721" t="str">
        <f>IF('Bendras vertinimas'!$B$37="","",'Bendras vertinimas'!$B$37)</f>
        <v>Tiekėjas 18</v>
      </c>
      <c r="C140" s="722" t="e">
        <f t="shared" ref="C140:L140" si="21">C$116*C111/(MAX(C$94:C$113))</f>
        <v>#DIV/0!</v>
      </c>
      <c r="D140" s="722" t="e">
        <f t="shared" si="21"/>
        <v>#DIV/0!</v>
      </c>
      <c r="E140" s="722" t="e">
        <f t="shared" si="21"/>
        <v>#DIV/0!</v>
      </c>
      <c r="F140" s="722" t="e">
        <f t="shared" si="21"/>
        <v>#DIV/0!</v>
      </c>
      <c r="G140" s="722" t="e">
        <f t="shared" si="21"/>
        <v>#DIV/0!</v>
      </c>
      <c r="H140" s="722" t="e">
        <f t="shared" si="21"/>
        <v>#DIV/0!</v>
      </c>
      <c r="I140" s="722" t="e">
        <f t="shared" si="21"/>
        <v>#DIV/0!</v>
      </c>
      <c r="J140" s="722" t="e">
        <f t="shared" si="21"/>
        <v>#DIV/0!</v>
      </c>
      <c r="K140" s="722" t="e">
        <f t="shared" si="21"/>
        <v>#DIV/0!</v>
      </c>
      <c r="L140" s="722" t="e">
        <f t="shared" si="21"/>
        <v>#DIV/0!</v>
      </c>
      <c r="M140" s="722" t="str">
        <f t="shared" si="5"/>
        <v/>
      </c>
      <c r="O140" s="702"/>
    </row>
    <row r="141" spans="1:15">
      <c r="A141" s="256"/>
      <c r="B141" s="721" t="str">
        <f>IF('Bendras vertinimas'!$B$38="","",'Bendras vertinimas'!$B$38)</f>
        <v>Tiekėjas 19</v>
      </c>
      <c r="C141" s="722" t="e">
        <f t="shared" ref="C141:L141" si="22">C$116*C112/(MAX(C$94:C$113))</f>
        <v>#DIV/0!</v>
      </c>
      <c r="D141" s="722" t="e">
        <f t="shared" si="22"/>
        <v>#DIV/0!</v>
      </c>
      <c r="E141" s="722" t="e">
        <f t="shared" si="22"/>
        <v>#DIV/0!</v>
      </c>
      <c r="F141" s="722" t="e">
        <f t="shared" si="22"/>
        <v>#DIV/0!</v>
      </c>
      <c r="G141" s="722" t="e">
        <f t="shared" si="22"/>
        <v>#DIV/0!</v>
      </c>
      <c r="H141" s="722" t="e">
        <f t="shared" si="22"/>
        <v>#DIV/0!</v>
      </c>
      <c r="I141" s="722" t="e">
        <f t="shared" si="22"/>
        <v>#DIV/0!</v>
      </c>
      <c r="J141" s="722" t="e">
        <f t="shared" si="22"/>
        <v>#DIV/0!</v>
      </c>
      <c r="K141" s="722" t="e">
        <f t="shared" si="22"/>
        <v>#DIV/0!</v>
      </c>
      <c r="L141" s="722" t="e">
        <f t="shared" si="22"/>
        <v>#DIV/0!</v>
      </c>
      <c r="M141" s="722" t="str">
        <f t="shared" si="5"/>
        <v/>
      </c>
      <c r="O141" s="702"/>
    </row>
    <row r="142" spans="1:15">
      <c r="A142" s="256"/>
      <c r="B142" s="721" t="str">
        <f>IF('Bendras vertinimas'!$B$39="","",'Bendras vertinimas'!$B$39)</f>
        <v>Tiekėjas 20</v>
      </c>
      <c r="C142" s="722" t="e">
        <f t="shared" ref="C142:L142" si="23">C$116*C113/(MAX(C$94:C$113))</f>
        <v>#DIV/0!</v>
      </c>
      <c r="D142" s="722" t="e">
        <f t="shared" si="23"/>
        <v>#DIV/0!</v>
      </c>
      <c r="E142" s="722" t="e">
        <f t="shared" si="23"/>
        <v>#DIV/0!</v>
      </c>
      <c r="F142" s="722" t="e">
        <f t="shared" si="23"/>
        <v>#DIV/0!</v>
      </c>
      <c r="G142" s="722" t="e">
        <f t="shared" si="23"/>
        <v>#DIV/0!</v>
      </c>
      <c r="H142" s="722" t="e">
        <f t="shared" si="23"/>
        <v>#DIV/0!</v>
      </c>
      <c r="I142" s="722" t="e">
        <f t="shared" si="23"/>
        <v>#DIV/0!</v>
      </c>
      <c r="J142" s="722" t="e">
        <f t="shared" si="23"/>
        <v>#DIV/0!</v>
      </c>
      <c r="K142" s="722" t="e">
        <f t="shared" si="23"/>
        <v>#DIV/0!</v>
      </c>
      <c r="L142" s="722" t="e">
        <f t="shared" si="23"/>
        <v>#DIV/0!</v>
      </c>
      <c r="M142" s="722" t="str">
        <f t="shared" si="5"/>
        <v/>
      </c>
      <c r="O142" s="702"/>
    </row>
    <row r="143" spans="1:15" ht="9.9499999999999993" customHeight="1">
      <c r="A143" s="714"/>
      <c r="B143" s="709"/>
      <c r="C143" s="709"/>
      <c r="D143" s="709"/>
      <c r="E143" s="709"/>
      <c r="F143" s="709"/>
      <c r="G143" s="709"/>
      <c r="H143" s="709"/>
      <c r="I143" s="709"/>
      <c r="J143" s="709"/>
      <c r="K143" s="709"/>
      <c r="L143" s="709"/>
      <c r="M143" s="709"/>
      <c r="N143" s="678"/>
      <c r="O143" s="702"/>
    </row>
    <row r="144" spans="1:15" ht="5.0999999999999996" customHeight="1">
      <c r="A144" s="702"/>
      <c r="B144" s="702"/>
      <c r="C144" s="1010"/>
      <c r="D144" s="1009"/>
      <c r="E144" s="1010"/>
      <c r="F144" s="1010"/>
      <c r="G144" s="702"/>
      <c r="H144" s="702"/>
      <c r="I144" s="702"/>
      <c r="J144" s="702"/>
      <c r="K144" s="702"/>
      <c r="L144" s="702"/>
      <c r="M144" s="702"/>
      <c r="N144" s="702"/>
      <c r="O144" s="702"/>
    </row>
    <row r="145" spans="3:14">
      <c r="L145" s="142"/>
      <c r="M145" s="158" t="s">
        <v>631</v>
      </c>
    </row>
    <row r="149" spans="3:14" hidden="1">
      <c r="C149" s="859">
        <f>IF(AD29=0,L29,0)</f>
        <v>0</v>
      </c>
      <c r="D149" s="859">
        <f>IF(AD31=0,L31,0)</f>
        <v>0</v>
      </c>
      <c r="E149" s="859">
        <f>IF(AD33=0,L33,0)</f>
        <v>0</v>
      </c>
      <c r="F149" s="859">
        <f>IF(AD35=0,L35,0)</f>
        <v>0</v>
      </c>
      <c r="G149" s="859">
        <f>IF(AD37=0,L37,0)</f>
        <v>0</v>
      </c>
      <c r="H149" s="859">
        <f>IF(AD39=0,L39,0)</f>
        <v>0</v>
      </c>
      <c r="I149" s="859">
        <f>IF(AD41=0,L41,0)</f>
        <v>0</v>
      </c>
      <c r="J149" s="859">
        <f>IF(AD43=0,L43,0)</f>
        <v>0</v>
      </c>
      <c r="K149" s="859">
        <f>IF(AD45=0,L45,0)</f>
        <v>0</v>
      </c>
      <c r="L149" s="859">
        <f>IF(AD47=0,L47,0)</f>
        <v>0</v>
      </c>
      <c r="M149" s="860" t="s">
        <v>123</v>
      </c>
    </row>
    <row r="150" spans="3:14" hidden="1">
      <c r="C150" s="860">
        <f>IF(C149=0,0,MAX($B150:B150)+1)</f>
        <v>0</v>
      </c>
      <c r="D150" s="860">
        <f>IF(D149=0,0,MAX($B150:C150)+1)</f>
        <v>0</v>
      </c>
      <c r="E150" s="860">
        <f>IF(E149=0,0,MAX($B150:D150)+1)</f>
        <v>0</v>
      </c>
      <c r="F150" s="860">
        <f>IF(F149=0,0,MAX($B150:E150)+1)</f>
        <v>0</v>
      </c>
      <c r="G150" s="860">
        <f>IF(G149=0,0,MAX($B150:F150)+1)</f>
        <v>0</v>
      </c>
      <c r="H150" s="860">
        <f>IF(H149=0,0,MAX($B150:G150)+1)</f>
        <v>0</v>
      </c>
      <c r="I150" s="860">
        <f>IF(I149=0,0,MAX($B150:H150)+1)</f>
        <v>0</v>
      </c>
      <c r="J150" s="860">
        <f>IF(J149=0,0,MAX($B150:I150)+1)</f>
        <v>0</v>
      </c>
      <c r="K150" s="860">
        <f>IF(K149=0,0,MAX($B150:J150)+1)</f>
        <v>0</v>
      </c>
      <c r="L150" s="860">
        <f>IF(L149=0,0,MAX($B150:K150)+1)</f>
        <v>0</v>
      </c>
      <c r="M150" s="860" t="s">
        <v>394</v>
      </c>
      <c r="N150" s="860"/>
    </row>
    <row r="151" spans="3:14" hidden="1">
      <c r="C151" s="860">
        <f>IFERROR(IF(C149=0,0,C149/SUM($C149:$L149)),"")</f>
        <v>0</v>
      </c>
      <c r="D151" s="860">
        <f t="shared" ref="D151:L151" si="24">IFERROR(IF(D149=0,0,D149/SUM($C149:$L149)),"")</f>
        <v>0</v>
      </c>
      <c r="E151" s="860">
        <f t="shared" si="24"/>
        <v>0</v>
      </c>
      <c r="F151" s="860">
        <f t="shared" si="24"/>
        <v>0</v>
      </c>
      <c r="G151" s="860">
        <f t="shared" si="24"/>
        <v>0</v>
      </c>
      <c r="H151" s="860">
        <f t="shared" si="24"/>
        <v>0</v>
      </c>
      <c r="I151" s="860">
        <f t="shared" si="24"/>
        <v>0</v>
      </c>
      <c r="J151" s="860">
        <f t="shared" si="24"/>
        <v>0</v>
      </c>
      <c r="K151" s="860">
        <f t="shared" si="24"/>
        <v>0</v>
      </c>
      <c r="L151" s="860">
        <f t="shared" si="24"/>
        <v>0</v>
      </c>
      <c r="M151" s="860" t="s">
        <v>395</v>
      </c>
      <c r="N151" s="860"/>
    </row>
    <row r="152" spans="3:14" hidden="1">
      <c r="C152" s="860">
        <f t="shared" ref="C152:L152" si="25">ROUND(C151,$N152)</f>
        <v>0</v>
      </c>
      <c r="D152" s="860">
        <f t="shared" si="25"/>
        <v>0</v>
      </c>
      <c r="E152" s="860">
        <f t="shared" si="25"/>
        <v>0</v>
      </c>
      <c r="F152" s="860">
        <f t="shared" si="25"/>
        <v>0</v>
      </c>
      <c r="G152" s="860">
        <f t="shared" si="25"/>
        <v>0</v>
      </c>
      <c r="H152" s="860">
        <f t="shared" si="25"/>
        <v>0</v>
      </c>
      <c r="I152" s="860">
        <f t="shared" si="25"/>
        <v>0</v>
      </c>
      <c r="J152" s="860">
        <f t="shared" si="25"/>
        <v>0</v>
      </c>
      <c r="K152" s="860">
        <f t="shared" si="25"/>
        <v>0</v>
      </c>
      <c r="L152" s="860">
        <f t="shared" si="25"/>
        <v>0</v>
      </c>
      <c r="M152" s="860" t="s">
        <v>396</v>
      </c>
      <c r="N152" s="860">
        <v>3</v>
      </c>
    </row>
    <row r="153" spans="3:14" hidden="1">
      <c r="C153" s="860">
        <f>IF(C150=MAX($C150:$L150),0,1)</f>
        <v>0</v>
      </c>
      <c r="D153" s="860">
        <f t="shared" ref="D153:L153" si="26">IF(D150=MAX($C150:$L150),0,1)</f>
        <v>0</v>
      </c>
      <c r="E153" s="860">
        <f t="shared" si="26"/>
        <v>0</v>
      </c>
      <c r="F153" s="860">
        <f t="shared" si="26"/>
        <v>0</v>
      </c>
      <c r="G153" s="860">
        <f t="shared" si="26"/>
        <v>0</v>
      </c>
      <c r="H153" s="860">
        <f t="shared" si="26"/>
        <v>0</v>
      </c>
      <c r="I153" s="860">
        <f t="shared" si="26"/>
        <v>0</v>
      </c>
      <c r="J153" s="860">
        <f t="shared" si="26"/>
        <v>0</v>
      </c>
      <c r="K153" s="860">
        <f t="shared" si="26"/>
        <v>0</v>
      </c>
      <c r="L153" s="860">
        <f t="shared" si="26"/>
        <v>0</v>
      </c>
      <c r="M153" s="860" t="s">
        <v>515</v>
      </c>
      <c r="N153" s="860"/>
    </row>
    <row r="154" spans="3:14" hidden="1">
      <c r="C154" s="860">
        <f>IF(C153=0,1-SUMIFS($C152:$L152,$C153:$L153,1),C152)</f>
        <v>1</v>
      </c>
      <c r="D154" s="860">
        <f t="shared" ref="D154:L154" si="27">IF(D153=0,1-SUMIFS($C152:$L152,$C153:$L153,1),D152)</f>
        <v>1</v>
      </c>
      <c r="E154" s="860">
        <f t="shared" si="27"/>
        <v>1</v>
      </c>
      <c r="F154" s="860">
        <f t="shared" si="27"/>
        <v>1</v>
      </c>
      <c r="G154" s="860">
        <f t="shared" si="27"/>
        <v>1</v>
      </c>
      <c r="H154" s="860">
        <f t="shared" si="27"/>
        <v>1</v>
      </c>
      <c r="I154" s="860">
        <f t="shared" si="27"/>
        <v>1</v>
      </c>
      <c r="J154" s="860">
        <f t="shared" si="27"/>
        <v>1</v>
      </c>
      <c r="K154" s="860">
        <f t="shared" si="27"/>
        <v>1</v>
      </c>
      <c r="L154" s="860">
        <f t="shared" si="27"/>
        <v>1</v>
      </c>
      <c r="M154" s="860" t="s">
        <v>397</v>
      </c>
      <c r="N154" s="860">
        <f>SUM(C154:L154)</f>
        <v>10</v>
      </c>
    </row>
    <row r="155" spans="3:14" hidden="1">
      <c r="C155" s="699"/>
    </row>
    <row r="156" spans="3:14" hidden="1">
      <c r="C156" s="859">
        <f>IF(AC29=FALSE,1,0)</f>
        <v>1</v>
      </c>
      <c r="D156" s="859">
        <f>IF(AC31=FALSE,1,0)</f>
        <v>1</v>
      </c>
      <c r="E156" s="859">
        <f>IF(AC33=FALSE,1,0)</f>
        <v>1</v>
      </c>
      <c r="F156" s="859">
        <f>IF(AC35=FALSE,1,0)</f>
        <v>1</v>
      </c>
      <c r="G156" s="859">
        <f>IF(AC37=FALSE,1,0)</f>
        <v>1</v>
      </c>
      <c r="H156" s="859">
        <f>IF(AC39=FALSE,1,0)</f>
        <v>1</v>
      </c>
      <c r="I156" s="859">
        <f>IF(AC41=FALSE,1,0)</f>
        <v>1</v>
      </c>
      <c r="J156" s="859">
        <f>IF(AC43=FALSE,1,0)</f>
        <v>1</v>
      </c>
      <c r="K156" s="859">
        <f>IF(AC45=FALSE,1,0)</f>
        <v>1</v>
      </c>
      <c r="L156" s="859">
        <f>IF(AC47=FALSE,1,0)</f>
        <v>1</v>
      </c>
    </row>
    <row r="157" spans="3:14">
      <c r="C157" s="861"/>
    </row>
    <row r="158" spans="3:14">
      <c r="C158" s="699"/>
    </row>
    <row r="159" spans="3:14">
      <c r="C159" s="861"/>
    </row>
    <row r="160" spans="3:14">
      <c r="C160" s="699"/>
    </row>
    <row r="161" spans="3:3">
      <c r="C161" s="861"/>
    </row>
    <row r="162" spans="3:3">
      <c r="C162" s="699"/>
    </row>
    <row r="163" spans="3:3">
      <c r="C163" s="861"/>
    </row>
    <row r="164" spans="3:3">
      <c r="C164" s="699"/>
    </row>
    <row r="165" spans="3:3">
      <c r="C165" s="861"/>
    </row>
    <row r="166" spans="3:3">
      <c r="C166" s="699"/>
    </row>
    <row r="167" spans="3:3">
      <c r="C167" s="861"/>
    </row>
    <row r="168" spans="3:3">
      <c r="C168" s="699"/>
    </row>
    <row r="169" spans="3:3">
      <c r="C169" s="861"/>
    </row>
    <row r="170" spans="3:3">
      <c r="C170" s="699"/>
    </row>
    <row r="171" spans="3:3">
      <c r="C171" s="861"/>
    </row>
    <row r="172" spans="3:3">
      <c r="C172" s="699"/>
    </row>
    <row r="173" spans="3:3">
      <c r="C173" s="861"/>
    </row>
    <row r="174" spans="3:3">
      <c r="C174" s="699"/>
    </row>
    <row r="175" spans="3:3">
      <c r="C175" s="861"/>
    </row>
    <row r="176" spans="3:3">
      <c r="C176" s="861"/>
    </row>
    <row r="177" spans="3:3">
      <c r="C177" s="861"/>
    </row>
    <row r="178" spans="3:3">
      <c r="C178" s="861"/>
    </row>
    <row r="179" spans="3:3">
      <c r="C179" s="861"/>
    </row>
    <row r="180" spans="3:3">
      <c r="C180" s="861"/>
    </row>
  </sheetData>
  <sheetProtection formatCells="0" formatColumns="0"/>
  <customSheetViews>
    <customSheetView guid="{AE7FCA23-A141-42BB-B68F-DD99A7DC8BEA}" showGridLines="0" hiddenRows="1" hiddenColumns="1" topLeftCell="A52">
      <selection activeCell="C17" sqref="C17:L17"/>
      <pageMargins left="0.7" right="0.7" top="0.75" bottom="0.75" header="0.3" footer="0.3"/>
      <pageSetup paperSize="9" orientation="landscape" r:id="rId1"/>
    </customSheetView>
    <customSheetView guid="{A2242E59-B958-429D-B3CE-85E415A7ABA5}" showGridLines="0" hiddenRows="1" hiddenColumns="1" topLeftCell="A129">
      <selection activeCell="U164" sqref="U164"/>
      <pageMargins left="0.7" right="0.7" top="0.75" bottom="0.75" header="0.3" footer="0.3"/>
      <pageSetup paperSize="9" orientation="landscape" r:id="rId2"/>
    </customSheetView>
  </customSheetViews>
  <mergeCells count="76">
    <mergeCell ref="A7:N7"/>
    <mergeCell ref="B13:L13"/>
    <mergeCell ref="C15:L15"/>
    <mergeCell ref="B16:B19"/>
    <mergeCell ref="C16:L16"/>
    <mergeCell ref="C17:L17"/>
    <mergeCell ref="C18:L18"/>
    <mergeCell ref="C19:L19"/>
    <mergeCell ref="A10:N10"/>
    <mergeCell ref="C20:L20"/>
    <mergeCell ref="B28:J28"/>
    <mergeCell ref="B29:B30"/>
    <mergeCell ref="C29:J29"/>
    <mergeCell ref="K29:K30"/>
    <mergeCell ref="L29:L30"/>
    <mergeCell ref="C30:J30"/>
    <mergeCell ref="B22:L22"/>
    <mergeCell ref="B23:L23"/>
    <mergeCell ref="B33:B34"/>
    <mergeCell ref="C33:J33"/>
    <mergeCell ref="K33:K34"/>
    <mergeCell ref="L33:L34"/>
    <mergeCell ref="C34:J34"/>
    <mergeCell ref="B31:B32"/>
    <mergeCell ref="C31:J31"/>
    <mergeCell ref="K31:K32"/>
    <mergeCell ref="L31:L32"/>
    <mergeCell ref="C32:J32"/>
    <mergeCell ref="B37:B38"/>
    <mergeCell ref="C37:J37"/>
    <mergeCell ref="K37:K38"/>
    <mergeCell ref="L37:L38"/>
    <mergeCell ref="C38:J38"/>
    <mergeCell ref="B35:B36"/>
    <mergeCell ref="C35:J35"/>
    <mergeCell ref="K35:K36"/>
    <mergeCell ref="L35:L36"/>
    <mergeCell ref="C36:J36"/>
    <mergeCell ref="L39:L40"/>
    <mergeCell ref="C40:J40"/>
    <mergeCell ref="B41:B42"/>
    <mergeCell ref="C41:J41"/>
    <mergeCell ref="K41:K42"/>
    <mergeCell ref="L41:L42"/>
    <mergeCell ref="C42:J42"/>
    <mergeCell ref="C120:M120"/>
    <mergeCell ref="B91:B93"/>
    <mergeCell ref="B120:B122"/>
    <mergeCell ref="B47:B48"/>
    <mergeCell ref="C47:J47"/>
    <mergeCell ref="K47:K48"/>
    <mergeCell ref="L47:L48"/>
    <mergeCell ref="C48:J48"/>
    <mergeCell ref="A81:N81"/>
    <mergeCell ref="B50:M51"/>
    <mergeCell ref="C53:M54"/>
    <mergeCell ref="C56:M59"/>
    <mergeCell ref="B60:M60"/>
    <mergeCell ref="C62:M65"/>
    <mergeCell ref="B88:N88"/>
    <mergeCell ref="A1:N1"/>
    <mergeCell ref="B86:M86"/>
    <mergeCell ref="C91:L91"/>
    <mergeCell ref="B45:B46"/>
    <mergeCell ref="C45:J45"/>
    <mergeCell ref="K45:K46"/>
    <mergeCell ref="L45:L46"/>
    <mergeCell ref="C46:J46"/>
    <mergeCell ref="B43:B44"/>
    <mergeCell ref="C43:J43"/>
    <mergeCell ref="K43:K44"/>
    <mergeCell ref="L43:L44"/>
    <mergeCell ref="C44:J44"/>
    <mergeCell ref="B39:B40"/>
    <mergeCell ref="C39:J39"/>
    <mergeCell ref="K39:K40"/>
  </mergeCells>
  <conditionalFormatting sqref="B29:L49 B66:L66">
    <cfRule type="expression" dxfId="1" priority="2">
      <formula>$AD29=1</formula>
    </cfRule>
  </conditionalFormatting>
  <conditionalFormatting sqref="C25:L26 C92:L113 C115:L116 C121:L142">
    <cfRule type="expression" dxfId="0" priority="1">
      <formula>C$156=1</formula>
    </cfRule>
  </conditionalFormatting>
  <pageMargins left="0.7" right="0.7" top="0.75" bottom="0.75" header="0.3" footer="0.3"/>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1073" r:id="rId6" name="Check Box 1">
              <controlPr locked="0" defaultSize="0" autoFill="0" autoLine="0" autoPict="0">
                <anchor moveWithCells="1">
                  <from>
                    <xdr:col>10</xdr:col>
                    <xdr:colOff>180975</xdr:colOff>
                    <xdr:row>28</xdr:row>
                    <xdr:rowOff>104775</xdr:rowOff>
                  </from>
                  <to>
                    <xdr:col>10</xdr:col>
                    <xdr:colOff>457200</xdr:colOff>
                    <xdr:row>29</xdr:row>
                    <xdr:rowOff>66675</xdr:rowOff>
                  </to>
                </anchor>
              </controlPr>
            </control>
          </mc:Choice>
        </mc:AlternateContent>
        <mc:AlternateContent xmlns:mc="http://schemas.openxmlformats.org/markup-compatibility/2006">
          <mc:Choice Requires="x14">
            <control shapeId="131074" r:id="rId7" name="Check Box 2">
              <controlPr locked="0" defaultSize="0" autoFill="0" autoLine="0" autoPict="0">
                <anchor moveWithCells="1">
                  <from>
                    <xdr:col>10</xdr:col>
                    <xdr:colOff>180975</xdr:colOff>
                    <xdr:row>30</xdr:row>
                    <xdr:rowOff>104775</xdr:rowOff>
                  </from>
                  <to>
                    <xdr:col>10</xdr:col>
                    <xdr:colOff>457200</xdr:colOff>
                    <xdr:row>31</xdr:row>
                    <xdr:rowOff>95250</xdr:rowOff>
                  </to>
                </anchor>
              </controlPr>
            </control>
          </mc:Choice>
        </mc:AlternateContent>
        <mc:AlternateContent xmlns:mc="http://schemas.openxmlformats.org/markup-compatibility/2006">
          <mc:Choice Requires="x14">
            <control shapeId="131075" r:id="rId8" name="Check Box 3">
              <controlPr locked="0" defaultSize="0" autoFill="0" autoLine="0" autoPict="0">
                <anchor moveWithCells="1">
                  <from>
                    <xdr:col>10</xdr:col>
                    <xdr:colOff>180975</xdr:colOff>
                    <xdr:row>32</xdr:row>
                    <xdr:rowOff>123825</xdr:rowOff>
                  </from>
                  <to>
                    <xdr:col>10</xdr:col>
                    <xdr:colOff>457200</xdr:colOff>
                    <xdr:row>33</xdr:row>
                    <xdr:rowOff>95250</xdr:rowOff>
                  </to>
                </anchor>
              </controlPr>
            </control>
          </mc:Choice>
        </mc:AlternateContent>
        <mc:AlternateContent xmlns:mc="http://schemas.openxmlformats.org/markup-compatibility/2006">
          <mc:Choice Requires="x14">
            <control shapeId="131076" r:id="rId9" name="Check Box 4">
              <controlPr locked="0" defaultSize="0" autoFill="0" autoLine="0" autoPict="0">
                <anchor moveWithCells="1">
                  <from>
                    <xdr:col>10</xdr:col>
                    <xdr:colOff>190500</xdr:colOff>
                    <xdr:row>34</xdr:row>
                    <xdr:rowOff>133350</xdr:rowOff>
                  </from>
                  <to>
                    <xdr:col>10</xdr:col>
                    <xdr:colOff>466725</xdr:colOff>
                    <xdr:row>35</xdr:row>
                    <xdr:rowOff>85725</xdr:rowOff>
                  </to>
                </anchor>
              </controlPr>
            </control>
          </mc:Choice>
        </mc:AlternateContent>
        <mc:AlternateContent xmlns:mc="http://schemas.openxmlformats.org/markup-compatibility/2006">
          <mc:Choice Requires="x14">
            <control shapeId="131077" r:id="rId10" name="Check Box 5">
              <controlPr locked="0" defaultSize="0" autoFill="0" autoLine="0" autoPict="0">
                <anchor moveWithCells="1">
                  <from>
                    <xdr:col>10</xdr:col>
                    <xdr:colOff>161925</xdr:colOff>
                    <xdr:row>36</xdr:row>
                    <xdr:rowOff>133350</xdr:rowOff>
                  </from>
                  <to>
                    <xdr:col>10</xdr:col>
                    <xdr:colOff>438150</xdr:colOff>
                    <xdr:row>37</xdr:row>
                    <xdr:rowOff>85725</xdr:rowOff>
                  </to>
                </anchor>
              </controlPr>
            </control>
          </mc:Choice>
        </mc:AlternateContent>
        <mc:AlternateContent xmlns:mc="http://schemas.openxmlformats.org/markup-compatibility/2006">
          <mc:Choice Requires="x14">
            <control shapeId="131078" r:id="rId11" name="Check Box 6">
              <controlPr locked="0" defaultSize="0" autoFill="0" autoLine="0" autoPict="0">
                <anchor moveWithCells="1">
                  <from>
                    <xdr:col>10</xdr:col>
                    <xdr:colOff>180975</xdr:colOff>
                    <xdr:row>38</xdr:row>
                    <xdr:rowOff>114300</xdr:rowOff>
                  </from>
                  <to>
                    <xdr:col>10</xdr:col>
                    <xdr:colOff>457200</xdr:colOff>
                    <xdr:row>39</xdr:row>
                    <xdr:rowOff>66675</xdr:rowOff>
                  </to>
                </anchor>
              </controlPr>
            </control>
          </mc:Choice>
        </mc:AlternateContent>
        <mc:AlternateContent xmlns:mc="http://schemas.openxmlformats.org/markup-compatibility/2006">
          <mc:Choice Requires="x14">
            <control shapeId="131079" r:id="rId12" name="Check Box 7">
              <controlPr locked="0" defaultSize="0" autoFill="0" autoLine="0" autoPict="0">
                <anchor moveWithCells="1">
                  <from>
                    <xdr:col>10</xdr:col>
                    <xdr:colOff>161925</xdr:colOff>
                    <xdr:row>40</xdr:row>
                    <xdr:rowOff>133350</xdr:rowOff>
                  </from>
                  <to>
                    <xdr:col>10</xdr:col>
                    <xdr:colOff>438150</xdr:colOff>
                    <xdr:row>41</xdr:row>
                    <xdr:rowOff>85725</xdr:rowOff>
                  </to>
                </anchor>
              </controlPr>
            </control>
          </mc:Choice>
        </mc:AlternateContent>
        <mc:AlternateContent xmlns:mc="http://schemas.openxmlformats.org/markup-compatibility/2006">
          <mc:Choice Requires="x14">
            <control shapeId="131080" r:id="rId13" name="Check Box 8">
              <controlPr locked="0" defaultSize="0" autoFill="0" autoLine="0" autoPict="0">
                <anchor moveWithCells="1">
                  <from>
                    <xdr:col>10</xdr:col>
                    <xdr:colOff>171450</xdr:colOff>
                    <xdr:row>42</xdr:row>
                    <xdr:rowOff>104775</xdr:rowOff>
                  </from>
                  <to>
                    <xdr:col>10</xdr:col>
                    <xdr:colOff>447675</xdr:colOff>
                    <xdr:row>43</xdr:row>
                    <xdr:rowOff>57150</xdr:rowOff>
                  </to>
                </anchor>
              </controlPr>
            </control>
          </mc:Choice>
        </mc:AlternateContent>
        <mc:AlternateContent xmlns:mc="http://schemas.openxmlformats.org/markup-compatibility/2006">
          <mc:Choice Requires="x14">
            <control shapeId="131081" r:id="rId14" name="Check Box 9">
              <controlPr locked="0" defaultSize="0" autoFill="0" autoLine="0" autoPict="0">
                <anchor moveWithCells="1">
                  <from>
                    <xdr:col>10</xdr:col>
                    <xdr:colOff>161925</xdr:colOff>
                    <xdr:row>44</xdr:row>
                    <xdr:rowOff>152400</xdr:rowOff>
                  </from>
                  <to>
                    <xdr:col>10</xdr:col>
                    <xdr:colOff>438150</xdr:colOff>
                    <xdr:row>45</xdr:row>
                    <xdr:rowOff>104775</xdr:rowOff>
                  </to>
                </anchor>
              </controlPr>
            </control>
          </mc:Choice>
        </mc:AlternateContent>
        <mc:AlternateContent xmlns:mc="http://schemas.openxmlformats.org/markup-compatibility/2006">
          <mc:Choice Requires="x14">
            <control shapeId="131082" r:id="rId15" name="Check Box 10">
              <controlPr locked="0" defaultSize="0" autoFill="0" autoLine="0" autoPict="0">
                <anchor moveWithCells="1">
                  <from>
                    <xdr:col>10</xdr:col>
                    <xdr:colOff>180975</xdr:colOff>
                    <xdr:row>46</xdr:row>
                    <xdr:rowOff>123825</xdr:rowOff>
                  </from>
                  <to>
                    <xdr:col>10</xdr:col>
                    <xdr:colOff>457200</xdr:colOff>
                    <xdr:row>47</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
  <sheetViews>
    <sheetView showGridLines="0" showRowColHeaders="0" zoomScaleNormal="100" workbookViewId="0">
      <selection activeCell="C24" sqref="C24"/>
    </sheetView>
  </sheetViews>
  <sheetFormatPr defaultRowHeight="15"/>
  <cols>
    <col min="1" max="1" width="5.42578125" style="289" customWidth="1"/>
    <col min="2" max="2" width="20.42578125" style="289" customWidth="1"/>
    <col min="3" max="3" width="11.42578125" style="289" customWidth="1"/>
    <col min="4" max="5" width="4.5703125" style="289" customWidth="1"/>
    <col min="6" max="6" width="8.42578125" style="289" customWidth="1"/>
    <col min="7" max="7" width="11.7109375" style="289" customWidth="1"/>
    <col min="8" max="8" width="7.5703125" style="289" customWidth="1"/>
    <col min="9" max="9" width="9.140625" style="289"/>
    <col min="10" max="10" width="7.5703125" style="289" customWidth="1"/>
    <col min="11" max="11" width="9.140625" style="289"/>
    <col min="12" max="12" width="15.5703125" style="292" customWidth="1"/>
    <col min="13" max="13" width="4.28515625" style="292" customWidth="1"/>
    <col min="14" max="14" width="7.5703125" style="292" customWidth="1"/>
    <col min="15" max="15" width="11.7109375" style="289" customWidth="1"/>
    <col min="16" max="17" width="13.28515625" style="289" customWidth="1"/>
    <col min="18" max="26" width="11.7109375" style="289" customWidth="1"/>
    <col min="27" max="27" width="13.7109375" style="289" customWidth="1"/>
    <col min="28" max="40" width="11.7109375" style="289" customWidth="1"/>
    <col min="41" max="44" width="4.7109375" style="289" customWidth="1"/>
    <col min="45" max="45" width="0" style="289" hidden="1" customWidth="1"/>
    <col min="46" max="16384" width="9.140625" style="289"/>
  </cols>
  <sheetData>
    <row r="1" spans="1:40" ht="30" customHeight="1">
      <c r="A1" s="1798" t="s">
        <v>285</v>
      </c>
      <c r="B1" s="1798"/>
      <c r="C1" s="1798"/>
      <c r="D1" s="1798"/>
      <c r="E1" s="1798"/>
      <c r="F1" s="1798"/>
      <c r="G1" s="1798"/>
      <c r="H1" s="1798"/>
      <c r="I1" s="1798"/>
      <c r="J1" s="1798"/>
      <c r="K1" s="1798"/>
      <c r="L1" s="1798"/>
      <c r="M1" s="1182"/>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row>
    <row r="2" spans="1:40" ht="5.0999999999999996" customHeight="1">
      <c r="C2" s="409"/>
      <c r="D2" s="409"/>
      <c r="E2" s="409"/>
      <c r="F2" s="409"/>
      <c r="G2" s="409"/>
      <c r="H2" s="409"/>
      <c r="I2" s="409"/>
      <c r="J2" s="409"/>
      <c r="K2" s="286"/>
    </row>
    <row r="3" spans="1:40" ht="15" customHeight="1">
      <c r="B3" s="290" t="s">
        <v>214</v>
      </c>
      <c r="C3" s="286"/>
      <c r="D3" s="286"/>
      <c r="E3" s="286"/>
      <c r="F3" s="286"/>
      <c r="G3" s="286"/>
      <c r="H3" s="286"/>
      <c r="I3" s="286"/>
      <c r="J3" s="286"/>
    </row>
    <row r="4" spans="1:40">
      <c r="B4" s="290" t="s">
        <v>267</v>
      </c>
      <c r="C4" s="328"/>
      <c r="D4" s="328"/>
      <c r="E4" s="328"/>
      <c r="F4" s="292"/>
      <c r="G4" s="292"/>
      <c r="H4" s="292"/>
      <c r="I4" s="292"/>
      <c r="J4" s="292"/>
      <c r="K4" s="292"/>
    </row>
    <row r="5" spans="1:40" ht="15" hidden="1" customHeight="1">
      <c r="A5" s="297"/>
      <c r="B5" s="410"/>
      <c r="C5" s="410"/>
      <c r="D5" s="410"/>
      <c r="E5" s="410"/>
      <c r="F5" s="410"/>
      <c r="G5" s="410"/>
      <c r="H5" s="410"/>
      <c r="I5" s="410"/>
      <c r="J5" s="410"/>
      <c r="K5" s="410"/>
    </row>
    <row r="6" spans="1:40" ht="5.0999999999999996" customHeight="1">
      <c r="A6" s="292"/>
      <c r="B6" s="410"/>
      <c r="C6" s="410"/>
      <c r="D6" s="410"/>
      <c r="E6" s="410"/>
      <c r="F6" s="410"/>
      <c r="G6" s="410"/>
      <c r="H6" s="410"/>
      <c r="I6" s="410"/>
      <c r="J6" s="410"/>
      <c r="K6" s="410"/>
    </row>
    <row r="7" spans="1:40" ht="15" customHeight="1">
      <c r="A7" s="411"/>
      <c r="B7" s="412" t="s">
        <v>651</v>
      </c>
      <c r="C7" s="413"/>
      <c r="D7" s="414"/>
      <c r="E7" s="414"/>
      <c r="F7" s="414"/>
      <c r="G7" s="414"/>
      <c r="H7" s="414"/>
      <c r="I7" s="415"/>
      <c r="J7" s="413"/>
      <c r="K7" s="413"/>
      <c r="L7" s="413"/>
      <c r="M7" s="316"/>
      <c r="N7" s="316"/>
    </row>
    <row r="8" spans="1:40" ht="5.0999999999999996" customHeight="1">
      <c r="A8" s="292"/>
      <c r="B8" s="416"/>
      <c r="C8" s="416"/>
      <c r="D8" s="416"/>
      <c r="E8" s="417"/>
      <c r="F8" s="416"/>
      <c r="G8" s="416"/>
      <c r="H8" s="416"/>
      <c r="I8" s="416"/>
      <c r="J8" s="316"/>
      <c r="K8" s="316"/>
      <c r="L8" s="316"/>
      <c r="M8" s="316"/>
      <c r="N8" s="316"/>
    </row>
    <row r="9" spans="1:40" ht="15" customHeight="1">
      <c r="A9" s="411"/>
      <c r="B9" s="418" t="s">
        <v>159</v>
      </c>
      <c r="C9" s="419"/>
      <c r="D9" s="419"/>
      <c r="E9" s="419"/>
      <c r="F9" s="419"/>
      <c r="G9" s="419"/>
      <c r="H9" s="419"/>
      <c r="I9" s="419"/>
      <c r="J9" s="419"/>
      <c r="K9" s="419"/>
      <c r="L9" s="413"/>
      <c r="M9" s="316"/>
      <c r="N9" s="316"/>
    </row>
    <row r="10" spans="1:40">
      <c r="A10" s="411"/>
      <c r="B10" s="420" t="s">
        <v>305</v>
      </c>
      <c r="C10" s="420"/>
      <c r="D10" s="420"/>
      <c r="E10" s="420"/>
      <c r="F10" s="420"/>
      <c r="G10" s="420"/>
      <c r="H10" s="420"/>
      <c r="I10" s="420"/>
      <c r="J10" s="420"/>
      <c r="K10" s="420"/>
      <c r="L10" s="413"/>
      <c r="M10" s="316"/>
      <c r="N10" s="316"/>
      <c r="O10" s="421"/>
    </row>
    <row r="11" spans="1:40" ht="5.0999999999999996" customHeight="1">
      <c r="A11" s="292"/>
      <c r="B11" s="329"/>
      <c r="C11" s="329"/>
      <c r="D11" s="329"/>
      <c r="E11" s="329"/>
      <c r="F11" s="329"/>
      <c r="G11" s="329"/>
      <c r="H11" s="329"/>
      <c r="I11" s="329"/>
      <c r="J11" s="329"/>
      <c r="K11" s="329"/>
      <c r="L11" s="316"/>
      <c r="M11" s="316"/>
      <c r="N11" s="316"/>
      <c r="P11" s="422"/>
      <c r="Q11" s="422"/>
      <c r="R11" s="422"/>
      <c r="S11" s="422"/>
      <c r="T11" s="422"/>
    </row>
    <row r="12" spans="1:40" ht="15" customHeight="1">
      <c r="A12" s="423"/>
      <c r="B12" s="1802" t="s">
        <v>652</v>
      </c>
      <c r="C12" s="1802"/>
      <c r="D12" s="1802"/>
      <c r="E12" s="1802"/>
      <c r="F12" s="1802"/>
      <c r="G12" s="1802"/>
      <c r="H12" s="1802"/>
      <c r="I12" s="1802"/>
      <c r="J12" s="1802"/>
      <c r="K12" s="1802"/>
      <c r="L12" s="1040"/>
      <c r="M12" s="424"/>
      <c r="N12" s="413"/>
      <c r="O12" s="425" t="s">
        <v>645</v>
      </c>
      <c r="P12" s="425"/>
      <c r="Q12" s="425"/>
      <c r="R12" s="425"/>
      <c r="S12" s="425"/>
      <c r="T12" s="425"/>
      <c r="U12" s="413"/>
      <c r="V12" s="413"/>
      <c r="W12" s="413"/>
      <c r="X12" s="413"/>
      <c r="Y12" s="413"/>
      <c r="Z12" s="413"/>
      <c r="AA12" s="413"/>
      <c r="AB12" s="413"/>
      <c r="AC12" s="413"/>
      <c r="AD12" s="413"/>
      <c r="AE12" s="413"/>
      <c r="AF12" s="413"/>
      <c r="AG12" s="413"/>
      <c r="AH12" s="413"/>
      <c r="AI12" s="413"/>
      <c r="AJ12" s="413"/>
      <c r="AK12" s="413"/>
      <c r="AL12" s="413"/>
      <c r="AM12" s="413"/>
      <c r="AN12" s="413"/>
    </row>
    <row r="13" spans="1:40">
      <c r="A13" s="423"/>
      <c r="B13" s="1802"/>
      <c r="C13" s="1802"/>
      <c r="D13" s="1802"/>
      <c r="E13" s="1802"/>
      <c r="F13" s="1802"/>
      <c r="G13" s="1802"/>
      <c r="H13" s="1802"/>
      <c r="I13" s="1802"/>
      <c r="J13" s="1802"/>
      <c r="K13" s="1802"/>
      <c r="L13" s="1040"/>
      <c r="M13" s="426"/>
      <c r="N13" s="413"/>
      <c r="O13" s="427" t="s">
        <v>743</v>
      </c>
      <c r="P13" s="413"/>
      <c r="Q13" s="413"/>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row>
    <row r="14" spans="1:40" ht="15" hidden="1" customHeight="1">
      <c r="A14" s="429"/>
      <c r="B14" s="430"/>
      <c r="C14" s="430"/>
      <c r="D14" s="430"/>
      <c r="E14" s="430"/>
      <c r="F14" s="430"/>
      <c r="G14" s="430"/>
      <c r="H14" s="430"/>
      <c r="I14" s="430"/>
      <c r="J14" s="430"/>
      <c r="K14" s="431"/>
      <c r="L14" s="1041"/>
      <c r="M14" s="432"/>
      <c r="N14" s="428"/>
      <c r="O14" s="433"/>
      <c r="P14" s="434"/>
      <c r="Q14" s="434"/>
      <c r="R14" s="434"/>
      <c r="S14" s="434"/>
      <c r="T14" s="434"/>
      <c r="U14" s="434"/>
      <c r="V14" s="434"/>
      <c r="W14" s="434"/>
      <c r="X14" s="434"/>
      <c r="Y14" s="434"/>
      <c r="Z14" s="434"/>
      <c r="AA14" s="434"/>
      <c r="AB14" s="434"/>
      <c r="AC14" s="434"/>
      <c r="AD14" s="434"/>
      <c r="AE14" s="434"/>
      <c r="AF14" s="434"/>
      <c r="AG14" s="434"/>
      <c r="AH14" s="434"/>
      <c r="AI14" s="434"/>
      <c r="AJ14" s="434"/>
      <c r="AK14" s="432"/>
      <c r="AL14" s="434"/>
      <c r="AM14" s="434"/>
      <c r="AN14" s="434"/>
    </row>
    <row r="15" spans="1:40" ht="19.5" customHeight="1">
      <c r="A15" s="435"/>
      <c r="B15" s="1186"/>
      <c r="C15" s="1186"/>
      <c r="D15" s="1186"/>
      <c r="E15" s="1186"/>
      <c r="F15" s="1186"/>
      <c r="G15" s="1186"/>
      <c r="H15" s="1186"/>
      <c r="I15" s="1186"/>
      <c r="J15" s="1186"/>
      <c r="K15" s="413"/>
      <c r="L15" s="1042"/>
      <c r="M15" s="432"/>
      <c r="N15" s="436"/>
      <c r="O15" s="1141">
        <v>1.1000000000000001</v>
      </c>
      <c r="P15" s="1141">
        <v>1.2</v>
      </c>
      <c r="Q15" s="1141">
        <v>2</v>
      </c>
      <c r="R15" s="437">
        <v>3</v>
      </c>
      <c r="S15" s="437">
        <v>4</v>
      </c>
      <c r="T15" s="437">
        <v>5</v>
      </c>
      <c r="U15" s="437">
        <v>6</v>
      </c>
      <c r="V15" s="437">
        <v>7</v>
      </c>
      <c r="W15" s="1141">
        <v>8</v>
      </c>
      <c r="X15" s="438">
        <v>9</v>
      </c>
      <c r="Y15" s="437">
        <v>10</v>
      </c>
      <c r="Z15" s="437">
        <v>11</v>
      </c>
      <c r="AA15" s="437">
        <v>12</v>
      </c>
      <c r="AB15" s="438">
        <v>13</v>
      </c>
      <c r="AC15" s="438">
        <v>14</v>
      </c>
      <c r="AD15" s="438">
        <v>15</v>
      </c>
      <c r="AE15" s="438">
        <v>16</v>
      </c>
      <c r="AF15" s="437">
        <v>17</v>
      </c>
      <c r="AG15" s="437">
        <v>18</v>
      </c>
      <c r="AH15" s="438">
        <v>19</v>
      </c>
      <c r="AI15" s="438">
        <v>20</v>
      </c>
      <c r="AJ15" s="438">
        <v>21</v>
      </c>
      <c r="AK15" s="438">
        <v>22</v>
      </c>
      <c r="AL15" s="438">
        <v>23</v>
      </c>
      <c r="AM15" s="1038">
        <v>24</v>
      </c>
      <c r="AN15" s="428"/>
    </row>
    <row r="16" spans="1:40" ht="58.5" customHeight="1">
      <c r="A16" s="423"/>
      <c r="B16" s="1053"/>
      <c r="C16" s="1055"/>
      <c r="D16" s="1055"/>
      <c r="E16" s="1056"/>
      <c r="F16" s="1056"/>
      <c r="G16" s="1056"/>
      <c r="H16" s="1056"/>
      <c r="I16" s="1056"/>
      <c r="J16" s="1054"/>
      <c r="K16" s="1054"/>
      <c r="L16" s="1054"/>
      <c r="M16" s="1054"/>
      <c r="N16" s="413"/>
      <c r="O16" s="1797" t="str">
        <f ca="1">OFFSET('Kriterijų sąrašas'!$I$15,O47-1,0,1,1)</f>
        <v>Darbo užmokestis (Paprastasis remontas)</v>
      </c>
      <c r="P16" s="1797" t="str">
        <f ca="1">OFFSET('Kriterijų sąrašas'!$I$15,P47-1,0,1,1)</f>
        <v>Darbo užmokestis (Nauja statyba, rekonstrukcija, kapitalinis remontas)</v>
      </c>
      <c r="Q16" s="1797" t="str">
        <f ca="1">OFFSET('Kriterijų sąrašas'!$I$15,Q47-1,0,1,1)</f>
        <v>Aplinkosaugos charakteristikos</v>
      </c>
      <c r="R16" s="1797" t="str">
        <f ca="1">OFFSET('Kriterijų sąrašas'!$I$15,R47-1,0,1,1)</f>
        <v>Darbuotojų patirtis (TP)</v>
      </c>
      <c r="S16" s="1797" t="str">
        <f ca="1">OFFSET('Kriterijų sąrašas'!$I$15,S47-1,0,1,1)</f>
        <v>Darbuotojų patirtis (TP+ranga)</v>
      </c>
      <c r="T16" s="1797" t="str">
        <f ca="1">OFFSET('Kriterijų sąrašas'!$I$15,T47-1,0,1,1)</f>
        <v>Darbuotojų patirtis (ranga)</v>
      </c>
      <c r="U16" s="1797" t="str">
        <f ca="1">OFFSET('Kriterijų sąrašas'!$I$15,U47-1,0,1,1)</f>
        <v>Eksploatacija (1)</v>
      </c>
      <c r="V16" s="1797" t="str">
        <f ca="1">OFFSET('Kriterijų sąrašas'!$I$15,V47-1,0,1,1)</f>
        <v>Eksploatacija (2)</v>
      </c>
      <c r="W16" s="1797" t="str">
        <f ca="1">OFFSET('Kriterijų sąrašas'!$I$15,W47-1,0,1,1)</f>
        <v>Atlikimo terminas</v>
      </c>
      <c r="X16" s="1797" t="str">
        <f ca="1">OFFSET('Kriterijų sąrašas'!$I$15,X47-1,0,1,1)</f>
        <v xml:space="preserve">Laiko planavimas </v>
      </c>
      <c r="Y16" s="1797" t="str">
        <f ca="1">OFFSET('Kriterijų sąrašas'!$I$15,Y47-1,0,1,1)</f>
        <v>Įrangos garantija</v>
      </c>
      <c r="Z16" s="1797" t="str">
        <f ca="1">OFFSET('Kriterijų sąrašas'!$I$15,Z47-1,0,1,1)</f>
        <v xml:space="preserve">Įrangos gedimų šalinimas </v>
      </c>
      <c r="AA16" s="1797" t="str">
        <f ca="1">OFFSET('Kriterijų sąrašas'!$I$15,AA47-1,0,1,1)</f>
        <v>Medžiagų ilgaamžiškumas</v>
      </c>
      <c r="AB16" s="1797" t="str">
        <f ca="1">OFFSET('Kriterijų sąrašas'!$I$15,AB47-1,0,1,1)</f>
        <v>Langų kokybė</v>
      </c>
      <c r="AC16" s="1797" t="str">
        <f ca="1">OFFSET('Kriterijų sąrašas'!$I$15,AC47-1,0,1,1)</f>
        <v>Mineralinės vatos kokybė</v>
      </c>
      <c r="AD16" s="1797" t="str">
        <f ca="1">OFFSET('Kriterijų sąrašas'!$I$15,AD47-1,0,1,1)</f>
        <v>Trinkelių kokybė</v>
      </c>
      <c r="AE16" s="1797" t="str">
        <f ca="1">OFFSET('Kriterijų sąrašas'!$I$15,AE47-1,0,1,1)</f>
        <v>Keraminių čerpių kokybė</v>
      </c>
      <c r="AF16" s="1797" t="str">
        <f ca="1">OFFSET('Kriterijų sąrašas'!$I$15,AF47-1,0,1,1)</f>
        <v>Bituminių čerpių kokybė</v>
      </c>
      <c r="AG16" s="1797" t="str">
        <f ca="1">OFFSET('Kriterijų sąrašas'!$I$15,AG47-1,0,1,1)</f>
        <v>Keraminių plytelių kokybė</v>
      </c>
      <c r="AH16" s="1797" t="str">
        <f ca="1">OFFSET('Kriterijų sąrašas'!$I$15,AH47-1,0,1,1)</f>
        <v>Kabamųjų lubų kokybė</v>
      </c>
      <c r="AI16" s="1797" t="str">
        <f ca="1">OFFSET('Kriterijų sąrašas'!$I$15,AI47-1,0,1,1)</f>
        <v xml:space="preserve">Atitvarų energinis naudingumas </v>
      </c>
      <c r="AJ16" s="1797" t="str">
        <f ca="1">OFFSET('Kriterijų sąrašas'!$I$15,AJ47-1,0,1,1)</f>
        <v>Inžinerinių sistemų efektyvumas</v>
      </c>
      <c r="AK16" s="1797" t="str">
        <f ca="1">OFFSET('Kriterijų sąrašas'!$I$15,AK47-1,0,1,1)</f>
        <v>Atsinaujinanti energija</v>
      </c>
      <c r="AL16" s="1797" t="str">
        <f ca="1">OFFSET('Kriterijų sąrašas'!$I$15,AL47-1,0,1,1)</f>
        <v>Statybos garantija</v>
      </c>
      <c r="AM16" s="1797" t="str">
        <f ca="1">OFFSET('Kriterijų sąrašas'!$I$15,AM47-1,0,1,1)</f>
        <v>Universalaus dizaino principai</v>
      </c>
      <c r="AN16" s="413"/>
    </row>
    <row r="17" spans="1:45">
      <c r="A17" s="411"/>
      <c r="B17" s="427" t="s">
        <v>639</v>
      </c>
      <c r="C17" s="413"/>
      <c r="D17" s="413"/>
      <c r="E17" s="413"/>
      <c r="F17" s="413"/>
      <c r="G17" s="427" t="s">
        <v>640</v>
      </c>
      <c r="H17" s="413"/>
      <c r="I17" s="427" t="s">
        <v>641</v>
      </c>
      <c r="J17" s="413"/>
      <c r="K17" s="427" t="s">
        <v>378</v>
      </c>
      <c r="L17" s="413"/>
      <c r="M17" s="316"/>
      <c r="N17" s="413"/>
      <c r="O17" s="1797"/>
      <c r="P17" s="1797"/>
      <c r="Q17" s="1797"/>
      <c r="R17" s="1797"/>
      <c r="S17" s="1797"/>
      <c r="T17" s="1797"/>
      <c r="U17" s="1797"/>
      <c r="V17" s="1797"/>
      <c r="W17" s="1797"/>
      <c r="X17" s="1797"/>
      <c r="Y17" s="1797"/>
      <c r="Z17" s="1797"/>
      <c r="AA17" s="1797"/>
      <c r="AB17" s="1797"/>
      <c r="AC17" s="1797"/>
      <c r="AD17" s="1797"/>
      <c r="AE17" s="1797"/>
      <c r="AF17" s="1797"/>
      <c r="AG17" s="1797"/>
      <c r="AH17" s="1797"/>
      <c r="AI17" s="1797"/>
      <c r="AJ17" s="1797"/>
      <c r="AK17" s="1797"/>
      <c r="AL17" s="1797"/>
      <c r="AM17" s="1797"/>
      <c r="AN17" s="413"/>
    </row>
    <row r="18" spans="1:45" ht="15.75" customHeight="1">
      <c r="A18" s="411"/>
      <c r="B18" s="1800" t="s">
        <v>211</v>
      </c>
      <c r="C18" s="1801"/>
      <c r="D18" s="1799"/>
      <c r="E18" s="1799"/>
      <c r="F18" s="1799"/>
      <c r="G18" s="413"/>
      <c r="H18" s="413"/>
      <c r="I18" s="413"/>
      <c r="J18" s="413"/>
      <c r="K18" s="413"/>
      <c r="L18" s="413"/>
      <c r="M18" s="316"/>
      <c r="N18" s="413"/>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c r="AL18" s="1797"/>
      <c r="AM18" s="1797"/>
      <c r="AN18" s="413"/>
      <c r="AS18" s="1199" t="s">
        <v>1285</v>
      </c>
    </row>
    <row r="19" spans="1:45" s="447" customFormat="1" ht="18">
      <c r="A19" s="439"/>
      <c r="B19" s="440" t="s">
        <v>249</v>
      </c>
      <c r="C19" s="441" t="s">
        <v>78</v>
      </c>
      <c r="D19" s="442"/>
      <c r="E19" s="442"/>
      <c r="F19" s="1057" t="s">
        <v>24</v>
      </c>
      <c r="G19" s="1057" t="s">
        <v>79</v>
      </c>
      <c r="H19" s="1058"/>
      <c r="I19" s="1057" t="s">
        <v>75</v>
      </c>
      <c r="J19" s="1059"/>
      <c r="K19" s="1057" t="s">
        <v>80</v>
      </c>
      <c r="L19" s="442"/>
      <c r="M19" s="444"/>
      <c r="N19" s="1060" t="s">
        <v>875</v>
      </c>
      <c r="O19" s="446" t="str">
        <f ca="1">IF(OFFSET('Kriterijų sąrašas'!$AG$15,O47-1,0,1,1)=0,"",OFFSET('Kriterijų sąrašas'!$AG$15,O47-1,0,1,1))</f>
        <v/>
      </c>
      <c r="P19" s="446" t="str">
        <f ca="1">IF(OFFSET('Kriterijų sąrašas'!$AG$15,P47-1,0,1,1)=0,"",OFFSET('Kriterijų sąrašas'!$AG$15,P47-1,0,1,1))</f>
        <v/>
      </c>
      <c r="Q19" s="446" t="str">
        <f ca="1">IF(OFFSET('Kriterijų sąrašas'!$AG$15,Q47-1,0,1,1)=0,"",OFFSET('Kriterijų sąrašas'!$AG$15,Q47-1,0,1,1))</f>
        <v/>
      </c>
      <c r="R19" s="446" t="str">
        <f ca="1">IF(OFFSET('Kriterijų sąrašas'!$AG$15,R47-1,0,1,1)=0,"",OFFSET('Kriterijų sąrašas'!$AG$15,R47-1,0,1,1))</f>
        <v/>
      </c>
      <c r="S19" s="446" t="str">
        <f ca="1">IF(OFFSET('Kriterijų sąrašas'!$AG$15,S47-1,0,1,1)=0,"",OFFSET('Kriterijų sąrašas'!$AG$15,S47-1,0,1,1))</f>
        <v/>
      </c>
      <c r="T19" s="446" t="str">
        <f ca="1">IF(OFFSET('Kriterijų sąrašas'!$AG$15,T47-1,0,1,1)=0,"",OFFSET('Kriterijų sąrašas'!$AG$15,T47-1,0,1,1))</f>
        <v/>
      </c>
      <c r="U19" s="446" t="str">
        <f ca="1">IF(OFFSET('Kriterijų sąrašas'!$AG$15,U47-1,0,1,1)=0,"",OFFSET('Kriterijų sąrašas'!$AG$15,U47-1,0,1,1))</f>
        <v/>
      </c>
      <c r="V19" s="446" t="str">
        <f ca="1">IF(OFFSET('Kriterijų sąrašas'!$AG$15,V47-1,0,1,1)=0,"",OFFSET('Kriterijų sąrašas'!$AG$15,V47-1,0,1,1))</f>
        <v/>
      </c>
      <c r="W19" s="446" t="str">
        <f ca="1">IF(OFFSET('Kriterijų sąrašas'!$AG$15,W47-1,0,1,1)=0,"",OFFSET('Kriterijų sąrašas'!$AG$15,W47-1,0,1,1))</f>
        <v/>
      </c>
      <c r="X19" s="446" t="str">
        <f ca="1">IF(OFFSET('Kriterijų sąrašas'!$AG$15,X47-1,0,1,1)=0,"",OFFSET('Kriterijų sąrašas'!$AG$15,X47-1,0,1,1))</f>
        <v/>
      </c>
      <c r="Y19" s="446" t="str">
        <f ca="1">IF(OFFSET('Kriterijų sąrašas'!$AG$15,Y47-1,0,1,1)=0,"",OFFSET('Kriterijų sąrašas'!$AG$15,Y47-1,0,1,1))</f>
        <v/>
      </c>
      <c r="Z19" s="446" t="str">
        <f ca="1">IF(OFFSET('Kriterijų sąrašas'!$AG$15,Z47-1,0,1,1)=0,"",OFFSET('Kriterijų sąrašas'!$AG$15,Z47-1,0,1,1))</f>
        <v/>
      </c>
      <c r="AA19" s="446" t="str">
        <f ca="1">IF(OFFSET('Kriterijų sąrašas'!$AG$15,AA47-1,0,1,1)=0,"",OFFSET('Kriterijų sąrašas'!$AG$15,AA47-1,0,1,1))</f>
        <v/>
      </c>
      <c r="AB19" s="446" t="str">
        <f ca="1">IF(OFFSET('Kriterijų sąrašas'!$AG$15,AB47-1,0,1,1)=0,"",OFFSET('Kriterijų sąrašas'!$AG$15,AB47-1,0,1,1))</f>
        <v/>
      </c>
      <c r="AC19" s="446" t="str">
        <f ca="1">IF(OFFSET('Kriterijų sąrašas'!$AG$15,AC47-1,0,1,1)=0,"",OFFSET('Kriterijų sąrašas'!$AG$15,AC47-1,0,1,1))</f>
        <v/>
      </c>
      <c r="AD19" s="446" t="str">
        <f ca="1">IF(OFFSET('Kriterijų sąrašas'!$AG$15,AD47-1,0,1,1)=0,"",OFFSET('Kriterijų sąrašas'!$AG$15,AD47-1,0,1,1))</f>
        <v/>
      </c>
      <c r="AE19" s="446" t="str">
        <f ca="1">IF(OFFSET('Kriterijų sąrašas'!$AG$15,AE47-1,0,1,1)=0,"",OFFSET('Kriterijų sąrašas'!$AG$15,AE47-1,0,1,1))</f>
        <v/>
      </c>
      <c r="AF19" s="446" t="str">
        <f ca="1">IF(OFFSET('Kriterijų sąrašas'!$AG$15,AF47-1,0,1,1)=0,"",OFFSET('Kriterijų sąrašas'!$AG$15,AF47-1,0,1,1))</f>
        <v/>
      </c>
      <c r="AG19" s="446" t="str">
        <f ca="1">IF(OFFSET('Kriterijų sąrašas'!$AG$15,AG47-1,0,1,1)=0,"",OFFSET('Kriterijų sąrašas'!$AG$15,AG47-1,0,1,1))</f>
        <v/>
      </c>
      <c r="AH19" s="446" t="str">
        <f ca="1">IF(OFFSET('Kriterijų sąrašas'!$AG$15,AH47-1,0,1,1)=0,"",OFFSET('Kriterijų sąrašas'!$AG$15,AH47-1,0,1,1))</f>
        <v/>
      </c>
      <c r="AI19" s="446" t="str">
        <f ca="1">IF(OFFSET('Kriterijų sąrašas'!$AG$15,AI47-1,0,1,1)=0,"",OFFSET('Kriterijų sąrašas'!$AG$15,AI47-1,0,1,1))</f>
        <v/>
      </c>
      <c r="AJ19" s="446" t="str">
        <f ca="1">IF(OFFSET('Kriterijų sąrašas'!$AG$15,AJ47-1,0,1,1)=0,"",OFFSET('Kriterijų sąrašas'!$AG$15,AJ47-1,0,1,1))</f>
        <v/>
      </c>
      <c r="AK19" s="446" t="str">
        <f ca="1">IF(OFFSET('Kriterijų sąrašas'!$AG$15,AK47-1,0,1,1)=0,"",OFFSET('Kriterijų sąrašas'!$AG$15,AK47-1,0,1,1))</f>
        <v/>
      </c>
      <c r="AL19" s="446" t="str">
        <f ca="1">IF(OFFSET('Kriterijų sąrašas'!$AG$15,AL47-1,0,1,1)=0,"",OFFSET('Kriterijų sąrašas'!$AG$15,AL47-1,0,1,1))</f>
        <v/>
      </c>
      <c r="AM19" s="446" t="str">
        <f ca="1">IF(OFFSET('Kriterijų sąrašas'!$AG$15,AM47-1,0,1,1)=0,"",OFFSET('Kriterijų sąrašas'!$AG$15,AM47-1,0,1,1))</f>
        <v/>
      </c>
      <c r="AN19" s="442"/>
      <c r="AO19" s="289"/>
      <c r="AP19" s="289"/>
      <c r="AQ19" s="289"/>
      <c r="AR19" s="289"/>
    </row>
    <row r="20" spans="1:45" ht="18">
      <c r="A20" s="411"/>
      <c r="B20" s="453" t="s">
        <v>167</v>
      </c>
      <c r="C20" s="163"/>
      <c r="D20" s="413"/>
      <c r="E20" s="413"/>
      <c r="F20" s="446">
        <f>'Kriterijų sąrašas'!N15</f>
        <v>100</v>
      </c>
      <c r="G20" s="448" t="str">
        <f>IFERROR(ROUND($F$20*MIN($C$20:$C$39)/C20,3),"")</f>
        <v/>
      </c>
      <c r="H20" s="449" t="str">
        <f>IF(OR(G20="",I20=""),"","+")</f>
        <v/>
      </c>
      <c r="I20" s="448" t="str">
        <f t="shared" ref="I20:I39" si="0">IF(AS20&gt;0,$AS$18,IF(SUM(O20:AM20)=0,"",SUM(O20:AM20)))</f>
        <v/>
      </c>
      <c r="J20" s="449" t="str">
        <f t="shared" ref="J20:J29" si="1">IF(AND(G20="",I20=""),"","=")</f>
        <v/>
      </c>
      <c r="K20" s="448" t="str">
        <f>IF(I20=$AS$18,$AS$18,IF(SUM(I20,G20)=0,"",SUM(I20,G20)))</f>
        <v/>
      </c>
      <c r="L20" s="450" t="str">
        <f t="shared" ref="L20:L29" si="2">IF(K20=MAX($K$20:$K$29),"    LAIMĖTOJAS","")</f>
        <v/>
      </c>
      <c r="M20" s="451"/>
      <c r="N20" s="1057" t="s">
        <v>876</v>
      </c>
      <c r="O20" s="448" t="str">
        <f>'1.1 DU_PR'!I89</f>
        <v/>
      </c>
      <c r="P20" s="448" t="str">
        <f>'1.2 DU_NS,R,KR'!N138</f>
        <v/>
      </c>
      <c r="Q20" s="448" t="str">
        <f>'2. Aplinkosaugos charakteristik'!J108</f>
        <v/>
      </c>
      <c r="R20" s="448" t="str">
        <f>IF('3. Darbuotojų patirtis (TP) '!E132="","",'3. Darbuotojų patirtis (TP) '!E132)</f>
        <v/>
      </c>
      <c r="S20" s="448" t="str">
        <f>'4. Darbuotojų patirtis (TP+ran)'!E166</f>
        <v/>
      </c>
      <c r="T20" s="448" t="str">
        <f>'5. Darbuotojų patirtis (ranga)'!E131</f>
        <v/>
      </c>
      <c r="U20" s="448" t="str">
        <f>IF('6,7. Eksploatacija'!K98="","",'6,7. Eksploatacija'!K98)</f>
        <v/>
      </c>
      <c r="V20" s="448" t="str">
        <f>'6,7. Eksploatacija'!K127</f>
        <v/>
      </c>
      <c r="W20" s="448" t="str">
        <f>'8. Atlikimo terminas'!I58</f>
        <v/>
      </c>
      <c r="X20" s="448" t="str">
        <f>'9. Laiko planavimas'!F58</f>
        <v/>
      </c>
      <c r="Y20" s="448" t="str">
        <f>'10. Įrangos garantija'!H107</f>
        <v/>
      </c>
      <c r="Z20" s="448" t="str">
        <f>'11. Įrangos gedimų šalinimas'!H102</f>
        <v/>
      </c>
      <c r="AA20" s="448" t="str">
        <f>'12. Ilgaamžiškumas'!I115</f>
        <v/>
      </c>
      <c r="AB20" s="448" t="str">
        <f>' 13. Kokybė. Langai'!H134</f>
        <v/>
      </c>
      <c r="AC20" s="448" t="str">
        <f>'14. Kokybė. Mineralinė vata'!J166</f>
        <v/>
      </c>
      <c r="AD20" s="448" t="str">
        <f>'15. Kokybė. Trinkelės'!K97</f>
        <v/>
      </c>
      <c r="AE20" s="448" t="str">
        <f>'16. Kokybė. Keraminės čerpės'!K72</f>
        <v/>
      </c>
      <c r="AF20" s="448" t="str">
        <f>'17.Kokybė.Bituminės čerpės'!M160</f>
        <v/>
      </c>
      <c r="AG20" s="448" t="str">
        <f>'18. Kokybė.Keraminės plytelės'!H106</f>
        <v/>
      </c>
      <c r="AH20" s="448" t="str">
        <f>'19.Kokybė.Kabamosios lubos'!H106</f>
        <v/>
      </c>
      <c r="AI20" s="448" t="str">
        <f>'20. Atitvarų energinis naud.'!J167</f>
        <v/>
      </c>
      <c r="AJ20" s="448" t="str">
        <f>'21. Inž.sistemų efektyvumas'!H151</f>
        <v/>
      </c>
      <c r="AK20" s="448" t="str">
        <f>'22. Atsinaujinanti energija'!M111</f>
        <v/>
      </c>
      <c r="AL20" s="448" t="str">
        <f>'23. Statybos garantija'!K75</f>
        <v/>
      </c>
      <c r="AM20" s="446" t="str">
        <f>'24. Universalus dizainas'!M123</f>
        <v/>
      </c>
      <c r="AN20" s="413"/>
      <c r="AS20" s="1199">
        <f t="shared" ref="AS20:AS39" si="3">COUNTIF(O20:AM20,$AS$18)</f>
        <v>0</v>
      </c>
    </row>
    <row r="21" spans="1:45">
      <c r="A21" s="411"/>
      <c r="B21" s="453" t="s">
        <v>218</v>
      </c>
      <c r="C21" s="163"/>
      <c r="D21" s="413"/>
      <c r="E21" s="413"/>
      <c r="F21" s="413"/>
      <c r="G21" s="448" t="str">
        <f t="shared" ref="G21:G39" si="4">IFERROR(ROUND($F$20*MIN($C$20:$C$39)/C21,3),"")</f>
        <v/>
      </c>
      <c r="H21" s="449" t="str">
        <f t="shared" ref="H21:H29" si="5">IF(OR(G21="",I21=""),"","+")</f>
        <v/>
      </c>
      <c r="I21" s="448" t="str">
        <f t="shared" si="0"/>
        <v/>
      </c>
      <c r="J21" s="449" t="str">
        <f t="shared" si="1"/>
        <v/>
      </c>
      <c r="K21" s="448" t="str">
        <f t="shared" ref="K21:K39" si="6">IF(I21=$AS$18,$AS$18,IF(SUM(I21,G21)=0,"",SUM(I21,G21)))</f>
        <v/>
      </c>
      <c r="L21" s="413" t="str">
        <f t="shared" si="2"/>
        <v/>
      </c>
      <c r="M21" s="316"/>
      <c r="N21" s="413"/>
      <c r="O21" s="448" t="str">
        <f>'1.1 DU_PR'!I90</f>
        <v/>
      </c>
      <c r="P21" s="448" t="str">
        <f>'1.2 DU_NS,R,KR'!N139</f>
        <v/>
      </c>
      <c r="Q21" s="448" t="str">
        <f>'2. Aplinkosaugos charakteristik'!J109</f>
        <v/>
      </c>
      <c r="R21" s="448" t="str">
        <f>IF('3. Darbuotojų patirtis (TP) '!E133="","",'3. Darbuotojų patirtis (TP) '!E133)</f>
        <v/>
      </c>
      <c r="S21" s="448" t="str">
        <f>'4. Darbuotojų patirtis (TP+ran)'!E167</f>
        <v/>
      </c>
      <c r="T21" s="448" t="str">
        <f>'5. Darbuotojų patirtis (ranga)'!E132</f>
        <v/>
      </c>
      <c r="U21" s="448" t="str">
        <f>IF('6,7. Eksploatacija'!K99="","",'6,7. Eksploatacija'!K99)</f>
        <v/>
      </c>
      <c r="V21" s="448" t="str">
        <f>'6,7. Eksploatacija'!K128</f>
        <v/>
      </c>
      <c r="W21" s="448" t="str">
        <f>'8. Atlikimo terminas'!I59</f>
        <v/>
      </c>
      <c r="X21" s="448" t="str">
        <f>'9. Laiko planavimas'!F59</f>
        <v/>
      </c>
      <c r="Y21" s="448" t="str">
        <f>'10. Įrangos garantija'!H108</f>
        <v/>
      </c>
      <c r="Z21" s="448" t="str">
        <f>'11. Įrangos gedimų šalinimas'!H103</f>
        <v/>
      </c>
      <c r="AA21" s="448" t="str">
        <f>'12. Ilgaamžiškumas'!I116</f>
        <v/>
      </c>
      <c r="AB21" s="448" t="str">
        <f>' 13. Kokybė. Langai'!H135</f>
        <v/>
      </c>
      <c r="AC21" s="448" t="str">
        <f>'14. Kokybė. Mineralinė vata'!J167</f>
        <v/>
      </c>
      <c r="AD21" s="448" t="str">
        <f>'15. Kokybė. Trinkelės'!K98</f>
        <v/>
      </c>
      <c r="AE21" s="448" t="str">
        <f>'16. Kokybė. Keraminės čerpės'!K73</f>
        <v/>
      </c>
      <c r="AF21" s="448" t="str">
        <f>'17.Kokybė.Bituminės čerpės'!M161</f>
        <v/>
      </c>
      <c r="AG21" s="448" t="str">
        <f>'18. Kokybė.Keraminės plytelės'!H107</f>
        <v/>
      </c>
      <c r="AH21" s="448" t="str">
        <f>'19.Kokybė.Kabamosios lubos'!H107</f>
        <v/>
      </c>
      <c r="AI21" s="448" t="str">
        <f>'20. Atitvarų energinis naud.'!J168</f>
        <v/>
      </c>
      <c r="AJ21" s="448" t="str">
        <f>'21. Inž.sistemų efektyvumas'!H152</f>
        <v/>
      </c>
      <c r="AK21" s="448" t="str">
        <f>'22. Atsinaujinanti energija'!M112</f>
        <v/>
      </c>
      <c r="AL21" s="448" t="str">
        <f>'23. Statybos garantija'!K76</f>
        <v/>
      </c>
      <c r="AM21" s="446" t="str">
        <f>'24. Universalus dizainas'!M124</f>
        <v/>
      </c>
      <c r="AN21" s="413"/>
      <c r="AS21" s="1199">
        <f t="shared" si="3"/>
        <v>0</v>
      </c>
    </row>
    <row r="22" spans="1:45">
      <c r="A22" s="411"/>
      <c r="B22" s="453" t="s">
        <v>219</v>
      </c>
      <c r="C22" s="163"/>
      <c r="D22" s="413"/>
      <c r="E22" s="413"/>
      <c r="F22" s="413"/>
      <c r="G22" s="448" t="str">
        <f t="shared" si="4"/>
        <v/>
      </c>
      <c r="H22" s="449" t="str">
        <f t="shared" si="5"/>
        <v/>
      </c>
      <c r="I22" s="448" t="str">
        <f t="shared" si="0"/>
        <v/>
      </c>
      <c r="J22" s="449" t="str">
        <f t="shared" si="1"/>
        <v/>
      </c>
      <c r="K22" s="448" t="str">
        <f t="shared" si="6"/>
        <v/>
      </c>
      <c r="L22" s="413" t="str">
        <f t="shared" si="2"/>
        <v/>
      </c>
      <c r="M22" s="316"/>
      <c r="N22" s="413"/>
      <c r="O22" s="448" t="str">
        <f>'1.1 DU_PR'!I91</f>
        <v/>
      </c>
      <c r="P22" s="448" t="str">
        <f>'1.2 DU_NS,R,KR'!N140</f>
        <v/>
      </c>
      <c r="Q22" s="448" t="str">
        <f>'2. Aplinkosaugos charakteristik'!J110</f>
        <v/>
      </c>
      <c r="R22" s="448" t="str">
        <f>IF('3. Darbuotojų patirtis (TP) '!E134="","",'3. Darbuotojų patirtis (TP) '!E134)</f>
        <v/>
      </c>
      <c r="S22" s="448" t="str">
        <f>'4. Darbuotojų patirtis (TP+ran)'!E168</f>
        <v/>
      </c>
      <c r="T22" s="448" t="str">
        <f>'5. Darbuotojų patirtis (ranga)'!E133</f>
        <v/>
      </c>
      <c r="U22" s="448" t="str">
        <f>IF('6,7. Eksploatacija'!K100="","",'6,7. Eksploatacija'!K100)</f>
        <v/>
      </c>
      <c r="V22" s="448" t="str">
        <f>'6,7. Eksploatacija'!K129</f>
        <v/>
      </c>
      <c r="W22" s="448" t="str">
        <f>'8. Atlikimo terminas'!I60</f>
        <v/>
      </c>
      <c r="X22" s="448" t="str">
        <f>'9. Laiko planavimas'!F60</f>
        <v/>
      </c>
      <c r="Y22" s="448" t="str">
        <f>'10. Įrangos garantija'!H109</f>
        <v/>
      </c>
      <c r="Z22" s="448" t="str">
        <f>'11. Įrangos gedimų šalinimas'!H104</f>
        <v/>
      </c>
      <c r="AA22" s="448" t="str">
        <f>'12. Ilgaamžiškumas'!I117</f>
        <v/>
      </c>
      <c r="AB22" s="448" t="str">
        <f>' 13. Kokybė. Langai'!H136</f>
        <v/>
      </c>
      <c r="AC22" s="448" t="str">
        <f>'14. Kokybė. Mineralinė vata'!J168</f>
        <v/>
      </c>
      <c r="AD22" s="448" t="str">
        <f>'15. Kokybė. Trinkelės'!K99</f>
        <v/>
      </c>
      <c r="AE22" s="448" t="str">
        <f>'16. Kokybė. Keraminės čerpės'!K74</f>
        <v/>
      </c>
      <c r="AF22" s="448" t="str">
        <f>'17.Kokybė.Bituminės čerpės'!M162</f>
        <v/>
      </c>
      <c r="AG22" s="448" t="str">
        <f>'18. Kokybė.Keraminės plytelės'!H108</f>
        <v/>
      </c>
      <c r="AH22" s="448" t="str">
        <f>'19.Kokybė.Kabamosios lubos'!H108</f>
        <v/>
      </c>
      <c r="AI22" s="448" t="str">
        <f>'20. Atitvarų energinis naud.'!J169</f>
        <v/>
      </c>
      <c r="AJ22" s="448" t="str">
        <f>'21. Inž.sistemų efektyvumas'!H153</f>
        <v/>
      </c>
      <c r="AK22" s="448" t="str">
        <f>'22. Atsinaujinanti energija'!M113</f>
        <v/>
      </c>
      <c r="AL22" s="448" t="str">
        <f>'23. Statybos garantija'!K77</f>
        <v/>
      </c>
      <c r="AM22" s="446" t="str">
        <f>'24. Universalus dizainas'!M125</f>
        <v/>
      </c>
      <c r="AN22" s="413"/>
      <c r="AS22" s="1199">
        <f t="shared" si="3"/>
        <v>0</v>
      </c>
    </row>
    <row r="23" spans="1:45">
      <c r="A23" s="411"/>
      <c r="B23" s="453" t="s">
        <v>220</v>
      </c>
      <c r="C23" s="163"/>
      <c r="D23" s="413"/>
      <c r="E23" s="413"/>
      <c r="F23" s="413"/>
      <c r="G23" s="448" t="str">
        <f t="shared" si="4"/>
        <v/>
      </c>
      <c r="H23" s="449" t="str">
        <f t="shared" si="5"/>
        <v/>
      </c>
      <c r="I23" s="448" t="str">
        <f t="shared" si="0"/>
        <v/>
      </c>
      <c r="J23" s="449" t="str">
        <f t="shared" si="1"/>
        <v/>
      </c>
      <c r="K23" s="448" t="str">
        <f t="shared" si="6"/>
        <v/>
      </c>
      <c r="L23" s="413" t="str">
        <f t="shared" si="2"/>
        <v/>
      </c>
      <c r="M23" s="316"/>
      <c r="N23" s="413"/>
      <c r="O23" s="448" t="str">
        <f>'1.1 DU_PR'!I92</f>
        <v/>
      </c>
      <c r="P23" s="448" t="str">
        <f>'1.2 DU_NS,R,KR'!N141</f>
        <v/>
      </c>
      <c r="Q23" s="448" t="str">
        <f>'2. Aplinkosaugos charakteristik'!J111</f>
        <v/>
      </c>
      <c r="R23" s="448" t="str">
        <f>IF('3. Darbuotojų patirtis (TP) '!E135="","",'3. Darbuotojų patirtis (TP) '!E135)</f>
        <v/>
      </c>
      <c r="S23" s="448" t="str">
        <f>'4. Darbuotojų patirtis (TP+ran)'!E169</f>
        <v/>
      </c>
      <c r="T23" s="448" t="str">
        <f>'5. Darbuotojų patirtis (ranga)'!E134</f>
        <v/>
      </c>
      <c r="U23" s="448" t="str">
        <f>IF('6,7. Eksploatacija'!K101="","",'6,7. Eksploatacija'!K101)</f>
        <v/>
      </c>
      <c r="V23" s="448" t="str">
        <f>'6,7. Eksploatacija'!K130</f>
        <v/>
      </c>
      <c r="W23" s="448" t="str">
        <f>'8. Atlikimo terminas'!I61</f>
        <v/>
      </c>
      <c r="X23" s="448" t="str">
        <f>'9. Laiko planavimas'!F61</f>
        <v/>
      </c>
      <c r="Y23" s="448" t="str">
        <f>'10. Įrangos garantija'!H110</f>
        <v/>
      </c>
      <c r="Z23" s="448" t="str">
        <f>'11. Įrangos gedimų šalinimas'!H105</f>
        <v/>
      </c>
      <c r="AA23" s="448" t="str">
        <f>'12. Ilgaamžiškumas'!I118</f>
        <v/>
      </c>
      <c r="AB23" s="448" t="str">
        <f>' 13. Kokybė. Langai'!H137</f>
        <v/>
      </c>
      <c r="AC23" s="448" t="str">
        <f>'14. Kokybė. Mineralinė vata'!J169</f>
        <v/>
      </c>
      <c r="AD23" s="448" t="str">
        <f>'15. Kokybė. Trinkelės'!K100</f>
        <v/>
      </c>
      <c r="AE23" s="448" t="str">
        <f>'16. Kokybė. Keraminės čerpės'!K75</f>
        <v/>
      </c>
      <c r="AF23" s="448" t="str">
        <f>'17.Kokybė.Bituminės čerpės'!M163</f>
        <v/>
      </c>
      <c r="AG23" s="448" t="str">
        <f>'18. Kokybė.Keraminės plytelės'!H109</f>
        <v/>
      </c>
      <c r="AH23" s="448" t="str">
        <f>'19.Kokybė.Kabamosios lubos'!H109</f>
        <v/>
      </c>
      <c r="AI23" s="448" t="str">
        <f>'20. Atitvarų energinis naud.'!J170</f>
        <v/>
      </c>
      <c r="AJ23" s="448" t="str">
        <f>'21. Inž.sistemų efektyvumas'!H154</f>
        <v/>
      </c>
      <c r="AK23" s="448" t="str">
        <f>'22. Atsinaujinanti energija'!M114</f>
        <v/>
      </c>
      <c r="AL23" s="448" t="str">
        <f>'23. Statybos garantija'!K78</f>
        <v/>
      </c>
      <c r="AM23" s="446" t="str">
        <f>'24. Universalus dizainas'!M126</f>
        <v/>
      </c>
      <c r="AN23" s="413"/>
      <c r="AS23" s="1199">
        <f t="shared" si="3"/>
        <v>0</v>
      </c>
    </row>
    <row r="24" spans="1:45">
      <c r="A24" s="411"/>
      <c r="B24" s="453" t="s">
        <v>221</v>
      </c>
      <c r="C24" s="163"/>
      <c r="D24" s="413"/>
      <c r="E24" s="413"/>
      <c r="F24" s="413"/>
      <c r="G24" s="448" t="str">
        <f t="shared" si="4"/>
        <v/>
      </c>
      <c r="H24" s="449" t="str">
        <f t="shared" si="5"/>
        <v/>
      </c>
      <c r="I24" s="448" t="str">
        <f t="shared" si="0"/>
        <v/>
      </c>
      <c r="J24" s="449" t="str">
        <f t="shared" si="1"/>
        <v/>
      </c>
      <c r="K24" s="448" t="str">
        <f t="shared" si="6"/>
        <v/>
      </c>
      <c r="L24" s="413" t="str">
        <f t="shared" si="2"/>
        <v/>
      </c>
      <c r="M24" s="316"/>
      <c r="N24" s="413"/>
      <c r="O24" s="448" t="str">
        <f>'1.1 DU_PR'!I93</f>
        <v/>
      </c>
      <c r="P24" s="448" t="str">
        <f>'1.2 DU_NS,R,KR'!N142</f>
        <v/>
      </c>
      <c r="Q24" s="448" t="str">
        <f>'2. Aplinkosaugos charakteristik'!J112</f>
        <v/>
      </c>
      <c r="R24" s="448" t="str">
        <f>IF('3. Darbuotojų patirtis (TP) '!E136="","",'3. Darbuotojų patirtis (TP) '!E136)</f>
        <v/>
      </c>
      <c r="S24" s="448" t="str">
        <f>'4. Darbuotojų patirtis (TP+ran)'!E170</f>
        <v/>
      </c>
      <c r="T24" s="448" t="str">
        <f>'5. Darbuotojų patirtis (ranga)'!E135</f>
        <v/>
      </c>
      <c r="U24" s="448" t="str">
        <f>IF('6,7. Eksploatacija'!K102="","",'6,7. Eksploatacija'!K102)</f>
        <v/>
      </c>
      <c r="V24" s="448" t="str">
        <f>'6,7. Eksploatacija'!K131</f>
        <v/>
      </c>
      <c r="W24" s="448" t="str">
        <f>'8. Atlikimo terminas'!I62</f>
        <v/>
      </c>
      <c r="X24" s="448" t="str">
        <f>'9. Laiko planavimas'!F62</f>
        <v/>
      </c>
      <c r="Y24" s="448" t="str">
        <f>'10. Įrangos garantija'!H111</f>
        <v/>
      </c>
      <c r="Z24" s="448" t="str">
        <f>'11. Įrangos gedimų šalinimas'!H106</f>
        <v/>
      </c>
      <c r="AA24" s="448" t="str">
        <f>'12. Ilgaamžiškumas'!I119</f>
        <v/>
      </c>
      <c r="AB24" s="448" t="str">
        <f>' 13. Kokybė. Langai'!H138</f>
        <v/>
      </c>
      <c r="AC24" s="448" t="str">
        <f>'14. Kokybė. Mineralinė vata'!J170</f>
        <v/>
      </c>
      <c r="AD24" s="448" t="str">
        <f>'15. Kokybė. Trinkelės'!K101</f>
        <v/>
      </c>
      <c r="AE24" s="448" t="str">
        <f>'16. Kokybė. Keraminės čerpės'!K76</f>
        <v/>
      </c>
      <c r="AF24" s="448" t="str">
        <f>'17.Kokybė.Bituminės čerpės'!M164</f>
        <v/>
      </c>
      <c r="AG24" s="448" t="str">
        <f>'18. Kokybė.Keraminės plytelės'!H110</f>
        <v/>
      </c>
      <c r="AH24" s="448" t="str">
        <f>'19.Kokybė.Kabamosios lubos'!H110</f>
        <v/>
      </c>
      <c r="AI24" s="448" t="str">
        <f>'20. Atitvarų energinis naud.'!J171</f>
        <v/>
      </c>
      <c r="AJ24" s="448" t="str">
        <f>'21. Inž.sistemų efektyvumas'!H155</f>
        <v/>
      </c>
      <c r="AK24" s="448" t="str">
        <f>'22. Atsinaujinanti energija'!M115</f>
        <v/>
      </c>
      <c r="AL24" s="448" t="str">
        <f>'23. Statybos garantija'!K79</f>
        <v/>
      </c>
      <c r="AM24" s="446" t="str">
        <f>'24. Universalus dizainas'!M127</f>
        <v/>
      </c>
      <c r="AN24" s="413"/>
      <c r="AS24" s="1199">
        <f t="shared" si="3"/>
        <v>0</v>
      </c>
    </row>
    <row r="25" spans="1:45">
      <c r="A25" s="411"/>
      <c r="B25" s="453" t="s">
        <v>222</v>
      </c>
      <c r="C25" s="163"/>
      <c r="D25" s="413"/>
      <c r="E25" s="413"/>
      <c r="F25" s="413"/>
      <c r="G25" s="448" t="str">
        <f t="shared" si="4"/>
        <v/>
      </c>
      <c r="H25" s="449" t="str">
        <f t="shared" si="5"/>
        <v/>
      </c>
      <c r="I25" s="448" t="str">
        <f t="shared" si="0"/>
        <v/>
      </c>
      <c r="J25" s="449" t="str">
        <f t="shared" si="1"/>
        <v/>
      </c>
      <c r="K25" s="448" t="str">
        <f t="shared" si="6"/>
        <v/>
      </c>
      <c r="L25" s="413" t="str">
        <f t="shared" si="2"/>
        <v/>
      </c>
      <c r="M25" s="316"/>
      <c r="N25" s="413"/>
      <c r="O25" s="448" t="str">
        <f>'1.1 DU_PR'!I94</f>
        <v/>
      </c>
      <c r="P25" s="448" t="str">
        <f>'1.2 DU_NS,R,KR'!N143</f>
        <v/>
      </c>
      <c r="Q25" s="448" t="str">
        <f>'2. Aplinkosaugos charakteristik'!J113</f>
        <v/>
      </c>
      <c r="R25" s="448" t="str">
        <f>IF('3. Darbuotojų patirtis (TP) '!E137="","",'3. Darbuotojų patirtis (TP) '!E137)</f>
        <v/>
      </c>
      <c r="S25" s="448" t="str">
        <f>'4. Darbuotojų patirtis (TP+ran)'!E171</f>
        <v/>
      </c>
      <c r="T25" s="448" t="str">
        <f>'5. Darbuotojų patirtis (ranga)'!E136</f>
        <v/>
      </c>
      <c r="U25" s="448" t="str">
        <f>IF('6,7. Eksploatacija'!K103="","",'6,7. Eksploatacija'!K103)</f>
        <v/>
      </c>
      <c r="V25" s="448" t="str">
        <f>'6,7. Eksploatacija'!K132</f>
        <v/>
      </c>
      <c r="W25" s="448" t="str">
        <f>'8. Atlikimo terminas'!I63</f>
        <v/>
      </c>
      <c r="X25" s="448" t="str">
        <f>'9. Laiko planavimas'!F63</f>
        <v/>
      </c>
      <c r="Y25" s="448" t="str">
        <f>'10. Įrangos garantija'!H112</f>
        <v/>
      </c>
      <c r="Z25" s="448" t="str">
        <f>'11. Įrangos gedimų šalinimas'!H107</f>
        <v/>
      </c>
      <c r="AA25" s="448" t="str">
        <f>'12. Ilgaamžiškumas'!I120</f>
        <v/>
      </c>
      <c r="AB25" s="448" t="str">
        <f>' 13. Kokybė. Langai'!H139</f>
        <v/>
      </c>
      <c r="AC25" s="448" t="str">
        <f>'14. Kokybė. Mineralinė vata'!J171</f>
        <v/>
      </c>
      <c r="AD25" s="448" t="str">
        <f>'15. Kokybė. Trinkelės'!K102</f>
        <v/>
      </c>
      <c r="AE25" s="448" t="str">
        <f>'16. Kokybė. Keraminės čerpės'!K77</f>
        <v/>
      </c>
      <c r="AF25" s="448" t="str">
        <f>'17.Kokybė.Bituminės čerpės'!M165</f>
        <v/>
      </c>
      <c r="AG25" s="448" t="str">
        <f>'18. Kokybė.Keraminės plytelės'!H111</f>
        <v/>
      </c>
      <c r="AH25" s="448" t="str">
        <f>'19.Kokybė.Kabamosios lubos'!H111</f>
        <v/>
      </c>
      <c r="AI25" s="448" t="str">
        <f>'20. Atitvarų energinis naud.'!J172</f>
        <v/>
      </c>
      <c r="AJ25" s="448" t="str">
        <f>'21. Inž.sistemų efektyvumas'!H156</f>
        <v/>
      </c>
      <c r="AK25" s="448" t="str">
        <f>'22. Atsinaujinanti energija'!M116</f>
        <v/>
      </c>
      <c r="AL25" s="448" t="str">
        <f>'23. Statybos garantija'!K80</f>
        <v/>
      </c>
      <c r="AM25" s="446" t="str">
        <f>'24. Universalus dizainas'!M128</f>
        <v/>
      </c>
      <c r="AN25" s="413"/>
      <c r="AS25" s="1199">
        <f t="shared" si="3"/>
        <v>0</v>
      </c>
    </row>
    <row r="26" spans="1:45">
      <c r="A26" s="411"/>
      <c r="B26" s="453" t="s">
        <v>223</v>
      </c>
      <c r="C26" s="163"/>
      <c r="D26" s="413"/>
      <c r="E26" s="413"/>
      <c r="F26" s="413"/>
      <c r="G26" s="448" t="str">
        <f t="shared" si="4"/>
        <v/>
      </c>
      <c r="H26" s="449" t="str">
        <f t="shared" si="5"/>
        <v/>
      </c>
      <c r="I26" s="448" t="str">
        <f t="shared" si="0"/>
        <v/>
      </c>
      <c r="J26" s="449" t="str">
        <f t="shared" si="1"/>
        <v/>
      </c>
      <c r="K26" s="448" t="str">
        <f t="shared" si="6"/>
        <v/>
      </c>
      <c r="L26" s="413" t="str">
        <f t="shared" si="2"/>
        <v/>
      </c>
      <c r="M26" s="316"/>
      <c r="N26" s="413"/>
      <c r="O26" s="448" t="str">
        <f>'1.1 DU_PR'!I95</f>
        <v/>
      </c>
      <c r="P26" s="448" t="str">
        <f>'1.2 DU_NS,R,KR'!N144</f>
        <v/>
      </c>
      <c r="Q26" s="448" t="str">
        <f>'2. Aplinkosaugos charakteristik'!J114</f>
        <v/>
      </c>
      <c r="R26" s="448" t="str">
        <f>IF('3. Darbuotojų patirtis (TP) '!E138="","",'3. Darbuotojų patirtis (TP) '!E138)</f>
        <v/>
      </c>
      <c r="S26" s="448" t="str">
        <f>'4. Darbuotojų patirtis (TP+ran)'!E172</f>
        <v/>
      </c>
      <c r="T26" s="448" t="str">
        <f>'5. Darbuotojų patirtis (ranga)'!E137</f>
        <v/>
      </c>
      <c r="U26" s="448" t="str">
        <f>IF('6,7. Eksploatacija'!K104="","",'6,7. Eksploatacija'!K104)</f>
        <v/>
      </c>
      <c r="V26" s="448" t="str">
        <f>'6,7. Eksploatacija'!K133</f>
        <v/>
      </c>
      <c r="W26" s="448" t="str">
        <f>'8. Atlikimo terminas'!I64</f>
        <v/>
      </c>
      <c r="X26" s="448" t="str">
        <f>'9. Laiko planavimas'!F64</f>
        <v/>
      </c>
      <c r="Y26" s="448" t="str">
        <f>'10. Įrangos garantija'!H113</f>
        <v/>
      </c>
      <c r="Z26" s="448" t="str">
        <f>'11. Įrangos gedimų šalinimas'!H108</f>
        <v/>
      </c>
      <c r="AA26" s="448" t="str">
        <f>'12. Ilgaamžiškumas'!I121</f>
        <v/>
      </c>
      <c r="AB26" s="448" t="str">
        <f>' 13. Kokybė. Langai'!H140</f>
        <v/>
      </c>
      <c r="AC26" s="448" t="str">
        <f>'14. Kokybė. Mineralinė vata'!J172</f>
        <v/>
      </c>
      <c r="AD26" s="448" t="str">
        <f>'15. Kokybė. Trinkelės'!K103</f>
        <v/>
      </c>
      <c r="AE26" s="448" t="str">
        <f>'16. Kokybė. Keraminės čerpės'!K78</f>
        <v/>
      </c>
      <c r="AF26" s="448" t="str">
        <f>'17.Kokybė.Bituminės čerpės'!M166</f>
        <v/>
      </c>
      <c r="AG26" s="448" t="str">
        <f>'18. Kokybė.Keraminės plytelės'!H112</f>
        <v/>
      </c>
      <c r="AH26" s="448" t="str">
        <f>'19.Kokybė.Kabamosios lubos'!H112</f>
        <v/>
      </c>
      <c r="AI26" s="448" t="str">
        <f>'20. Atitvarų energinis naud.'!J173</f>
        <v/>
      </c>
      <c r="AJ26" s="448" t="str">
        <f>'21. Inž.sistemų efektyvumas'!H157</f>
        <v/>
      </c>
      <c r="AK26" s="448" t="str">
        <f>'22. Atsinaujinanti energija'!M117</f>
        <v/>
      </c>
      <c r="AL26" s="448" t="str">
        <f>'23. Statybos garantija'!K81</f>
        <v/>
      </c>
      <c r="AM26" s="446" t="str">
        <f>'24. Universalus dizainas'!M129</f>
        <v/>
      </c>
      <c r="AN26" s="413"/>
      <c r="AS26" s="1199">
        <f t="shared" si="3"/>
        <v>0</v>
      </c>
    </row>
    <row r="27" spans="1:45">
      <c r="A27" s="411"/>
      <c r="B27" s="453" t="s">
        <v>224</v>
      </c>
      <c r="C27" s="163"/>
      <c r="D27" s="413"/>
      <c r="E27" s="413"/>
      <c r="F27" s="413"/>
      <c r="G27" s="448" t="str">
        <f t="shared" si="4"/>
        <v/>
      </c>
      <c r="H27" s="449" t="str">
        <f t="shared" si="5"/>
        <v/>
      </c>
      <c r="I27" s="448" t="str">
        <f t="shared" si="0"/>
        <v/>
      </c>
      <c r="J27" s="449" t="str">
        <f t="shared" si="1"/>
        <v/>
      </c>
      <c r="K27" s="448" t="str">
        <f t="shared" si="6"/>
        <v/>
      </c>
      <c r="L27" s="413" t="str">
        <f t="shared" si="2"/>
        <v/>
      </c>
      <c r="M27" s="316"/>
      <c r="N27" s="413"/>
      <c r="O27" s="448" t="str">
        <f>'1.1 DU_PR'!I96</f>
        <v/>
      </c>
      <c r="P27" s="448" t="str">
        <f>'1.2 DU_NS,R,KR'!N145</f>
        <v/>
      </c>
      <c r="Q27" s="448" t="str">
        <f>'2. Aplinkosaugos charakteristik'!J115</f>
        <v/>
      </c>
      <c r="R27" s="448" t="str">
        <f>IF('3. Darbuotojų patirtis (TP) '!E139="","",'3. Darbuotojų patirtis (TP) '!E139)</f>
        <v/>
      </c>
      <c r="S27" s="448" t="str">
        <f>'4. Darbuotojų patirtis (TP+ran)'!E173</f>
        <v/>
      </c>
      <c r="T27" s="448" t="str">
        <f>'5. Darbuotojų patirtis (ranga)'!E138</f>
        <v/>
      </c>
      <c r="U27" s="448" t="str">
        <f>IF('6,7. Eksploatacija'!K105="","",'6,7. Eksploatacija'!K105)</f>
        <v/>
      </c>
      <c r="V27" s="448" t="str">
        <f>'6,7. Eksploatacija'!K134</f>
        <v/>
      </c>
      <c r="W27" s="448" t="str">
        <f>'8. Atlikimo terminas'!I65</f>
        <v/>
      </c>
      <c r="X27" s="448" t="str">
        <f>'9. Laiko planavimas'!F65</f>
        <v/>
      </c>
      <c r="Y27" s="448" t="str">
        <f>'10. Įrangos garantija'!H114</f>
        <v/>
      </c>
      <c r="Z27" s="448" t="str">
        <f>'11. Įrangos gedimų šalinimas'!H109</f>
        <v/>
      </c>
      <c r="AA27" s="448" t="str">
        <f>'12. Ilgaamžiškumas'!I122</f>
        <v/>
      </c>
      <c r="AB27" s="448" t="str">
        <f>' 13. Kokybė. Langai'!H141</f>
        <v/>
      </c>
      <c r="AC27" s="448" t="str">
        <f>'14. Kokybė. Mineralinė vata'!J173</f>
        <v/>
      </c>
      <c r="AD27" s="448" t="str">
        <f>'15. Kokybė. Trinkelės'!K104</f>
        <v/>
      </c>
      <c r="AE27" s="448" t="str">
        <f>'16. Kokybė. Keraminės čerpės'!K79</f>
        <v/>
      </c>
      <c r="AF27" s="448" t="str">
        <f>'17.Kokybė.Bituminės čerpės'!M167</f>
        <v/>
      </c>
      <c r="AG27" s="448" t="str">
        <f>'18. Kokybė.Keraminės plytelės'!H113</f>
        <v/>
      </c>
      <c r="AH27" s="448" t="str">
        <f>'19.Kokybė.Kabamosios lubos'!H113</f>
        <v/>
      </c>
      <c r="AI27" s="448" t="str">
        <f>'20. Atitvarų energinis naud.'!J174</f>
        <v/>
      </c>
      <c r="AJ27" s="448" t="str">
        <f>'21. Inž.sistemų efektyvumas'!H158</f>
        <v/>
      </c>
      <c r="AK27" s="448" t="str">
        <f>'22. Atsinaujinanti energija'!M118</f>
        <v/>
      </c>
      <c r="AL27" s="448" t="str">
        <f>'23. Statybos garantija'!K82</f>
        <v/>
      </c>
      <c r="AM27" s="446" t="str">
        <f>'24. Universalus dizainas'!M130</f>
        <v/>
      </c>
      <c r="AN27" s="413"/>
      <c r="AS27" s="1199">
        <f t="shared" si="3"/>
        <v>0</v>
      </c>
    </row>
    <row r="28" spans="1:45">
      <c r="A28" s="411"/>
      <c r="B28" s="453" t="s">
        <v>225</v>
      </c>
      <c r="C28" s="163"/>
      <c r="D28" s="413"/>
      <c r="E28" s="413"/>
      <c r="F28" s="413"/>
      <c r="G28" s="448" t="str">
        <f t="shared" si="4"/>
        <v/>
      </c>
      <c r="H28" s="449" t="str">
        <f t="shared" si="5"/>
        <v/>
      </c>
      <c r="I28" s="448" t="str">
        <f t="shared" si="0"/>
        <v/>
      </c>
      <c r="J28" s="449" t="str">
        <f t="shared" si="1"/>
        <v/>
      </c>
      <c r="K28" s="448" t="str">
        <f t="shared" si="6"/>
        <v/>
      </c>
      <c r="L28" s="413" t="str">
        <f t="shared" si="2"/>
        <v/>
      </c>
      <c r="M28" s="316"/>
      <c r="N28" s="413"/>
      <c r="O28" s="448" t="str">
        <f>'1.1 DU_PR'!I97</f>
        <v/>
      </c>
      <c r="P28" s="448" t="str">
        <f>'1.2 DU_NS,R,KR'!N146</f>
        <v/>
      </c>
      <c r="Q28" s="448" t="str">
        <f>'2. Aplinkosaugos charakteristik'!J116</f>
        <v/>
      </c>
      <c r="R28" s="448" t="str">
        <f>IF('3. Darbuotojų patirtis (TP) '!E140="","",'3. Darbuotojų patirtis (TP) '!E140)</f>
        <v/>
      </c>
      <c r="S28" s="448" t="str">
        <f>'4. Darbuotojų patirtis (TP+ran)'!E174</f>
        <v/>
      </c>
      <c r="T28" s="448" t="str">
        <f>'5. Darbuotojų patirtis (ranga)'!E139</f>
        <v/>
      </c>
      <c r="U28" s="448" t="str">
        <f>IF('6,7. Eksploatacija'!K106="","",'6,7. Eksploatacija'!K106)</f>
        <v/>
      </c>
      <c r="V28" s="448" t="str">
        <f>'6,7. Eksploatacija'!K135</f>
        <v/>
      </c>
      <c r="W28" s="448" t="str">
        <f>'8. Atlikimo terminas'!I66</f>
        <v/>
      </c>
      <c r="X28" s="448" t="str">
        <f>'9. Laiko planavimas'!F66</f>
        <v/>
      </c>
      <c r="Y28" s="448" t="str">
        <f>'10. Įrangos garantija'!H115</f>
        <v/>
      </c>
      <c r="Z28" s="448" t="str">
        <f>'11. Įrangos gedimų šalinimas'!H110</f>
        <v/>
      </c>
      <c r="AA28" s="448" t="str">
        <f>'12. Ilgaamžiškumas'!I123</f>
        <v/>
      </c>
      <c r="AB28" s="448" t="str">
        <f>' 13. Kokybė. Langai'!H142</f>
        <v/>
      </c>
      <c r="AC28" s="448" t="str">
        <f>'14. Kokybė. Mineralinė vata'!J174</f>
        <v/>
      </c>
      <c r="AD28" s="448" t="str">
        <f>'15. Kokybė. Trinkelės'!K105</f>
        <v/>
      </c>
      <c r="AE28" s="448" t="str">
        <f>'16. Kokybė. Keraminės čerpės'!K80</f>
        <v/>
      </c>
      <c r="AF28" s="448" t="str">
        <f>'17.Kokybė.Bituminės čerpės'!M168</f>
        <v/>
      </c>
      <c r="AG28" s="448" t="str">
        <f>'18. Kokybė.Keraminės plytelės'!H114</f>
        <v/>
      </c>
      <c r="AH28" s="448" t="str">
        <f>'19.Kokybė.Kabamosios lubos'!H114</f>
        <v/>
      </c>
      <c r="AI28" s="448" t="str">
        <f>'20. Atitvarų energinis naud.'!J175</f>
        <v/>
      </c>
      <c r="AJ28" s="448" t="str">
        <f>'21. Inž.sistemų efektyvumas'!H159</f>
        <v/>
      </c>
      <c r="AK28" s="448" t="str">
        <f>'22. Atsinaujinanti energija'!M119</f>
        <v/>
      </c>
      <c r="AL28" s="448" t="str">
        <f>'23. Statybos garantija'!K83</f>
        <v/>
      </c>
      <c r="AM28" s="446" t="str">
        <f>'24. Universalus dizainas'!M131</f>
        <v/>
      </c>
      <c r="AN28" s="413"/>
      <c r="AS28" s="1199">
        <f t="shared" si="3"/>
        <v>0</v>
      </c>
    </row>
    <row r="29" spans="1:45">
      <c r="A29" s="411"/>
      <c r="B29" s="453" t="s">
        <v>226</v>
      </c>
      <c r="C29" s="163"/>
      <c r="D29" s="413"/>
      <c r="E29" s="413"/>
      <c r="F29" s="413"/>
      <c r="G29" s="448" t="str">
        <f t="shared" si="4"/>
        <v/>
      </c>
      <c r="H29" s="449" t="str">
        <f t="shared" si="5"/>
        <v/>
      </c>
      <c r="I29" s="448" t="str">
        <f t="shared" si="0"/>
        <v/>
      </c>
      <c r="J29" s="449" t="str">
        <f t="shared" si="1"/>
        <v/>
      </c>
      <c r="K29" s="448" t="str">
        <f t="shared" si="6"/>
        <v/>
      </c>
      <c r="L29" s="413" t="str">
        <f t="shared" si="2"/>
        <v/>
      </c>
      <c r="M29" s="316"/>
      <c r="N29" s="413"/>
      <c r="O29" s="448" t="str">
        <f>'1.1 DU_PR'!I98</f>
        <v/>
      </c>
      <c r="P29" s="448" t="str">
        <f>'1.2 DU_NS,R,KR'!N147</f>
        <v/>
      </c>
      <c r="Q29" s="448" t="str">
        <f>'2. Aplinkosaugos charakteristik'!J117</f>
        <v/>
      </c>
      <c r="R29" s="448" t="str">
        <f>IF('3. Darbuotojų patirtis (TP) '!E141="","",'3. Darbuotojų patirtis (TP) '!E141)</f>
        <v/>
      </c>
      <c r="S29" s="448" t="str">
        <f>'4. Darbuotojų patirtis (TP+ran)'!E175</f>
        <v/>
      </c>
      <c r="T29" s="448" t="str">
        <f>'5. Darbuotojų patirtis (ranga)'!E140</f>
        <v/>
      </c>
      <c r="U29" s="448" t="str">
        <f>IF('6,7. Eksploatacija'!K107="","",'6,7. Eksploatacija'!K107)</f>
        <v/>
      </c>
      <c r="V29" s="448" t="str">
        <f>'6,7. Eksploatacija'!K136</f>
        <v/>
      </c>
      <c r="W29" s="448" t="str">
        <f>'8. Atlikimo terminas'!I67</f>
        <v/>
      </c>
      <c r="X29" s="448" t="str">
        <f>'9. Laiko planavimas'!F67</f>
        <v/>
      </c>
      <c r="Y29" s="448" t="str">
        <f>'10. Įrangos garantija'!H116</f>
        <v/>
      </c>
      <c r="Z29" s="448" t="str">
        <f>'11. Įrangos gedimų šalinimas'!H111</f>
        <v/>
      </c>
      <c r="AA29" s="448" t="str">
        <f>'12. Ilgaamžiškumas'!I124</f>
        <v/>
      </c>
      <c r="AB29" s="448" t="str">
        <f>' 13. Kokybė. Langai'!H143</f>
        <v/>
      </c>
      <c r="AC29" s="448" t="str">
        <f>'14. Kokybė. Mineralinė vata'!J175</f>
        <v/>
      </c>
      <c r="AD29" s="448" t="str">
        <f>'15. Kokybė. Trinkelės'!K106</f>
        <v/>
      </c>
      <c r="AE29" s="448" t="str">
        <f>'16. Kokybė. Keraminės čerpės'!K81</f>
        <v/>
      </c>
      <c r="AF29" s="448" t="str">
        <f>'17.Kokybė.Bituminės čerpės'!M169</f>
        <v/>
      </c>
      <c r="AG29" s="448" t="str">
        <f>'18. Kokybė.Keraminės plytelės'!H115</f>
        <v/>
      </c>
      <c r="AH29" s="448" t="str">
        <f>'19.Kokybė.Kabamosios lubos'!H115</f>
        <v/>
      </c>
      <c r="AI29" s="448" t="str">
        <f>'20. Atitvarų energinis naud.'!J176</f>
        <v/>
      </c>
      <c r="AJ29" s="448" t="str">
        <f>'21. Inž.sistemų efektyvumas'!H160</f>
        <v/>
      </c>
      <c r="AK29" s="448" t="str">
        <f>'22. Atsinaujinanti energija'!M120</f>
        <v/>
      </c>
      <c r="AL29" s="448" t="str">
        <f>'23. Statybos garantija'!K84</f>
        <v/>
      </c>
      <c r="AM29" s="446" t="str">
        <f>'24. Universalus dizainas'!M132</f>
        <v/>
      </c>
      <c r="AN29" s="413"/>
      <c r="AS29" s="1199">
        <f t="shared" si="3"/>
        <v>0</v>
      </c>
    </row>
    <row r="30" spans="1:45">
      <c r="A30" s="411"/>
      <c r="B30" s="453" t="s">
        <v>227</v>
      </c>
      <c r="C30" s="163"/>
      <c r="D30" s="413"/>
      <c r="E30" s="413"/>
      <c r="F30" s="413"/>
      <c r="G30" s="448" t="str">
        <f t="shared" si="4"/>
        <v/>
      </c>
      <c r="H30" s="413"/>
      <c r="I30" s="448" t="str">
        <f t="shared" si="0"/>
        <v/>
      </c>
      <c r="J30" s="413"/>
      <c r="K30" s="448" t="str">
        <f t="shared" si="6"/>
        <v/>
      </c>
      <c r="L30" s="413"/>
      <c r="M30" s="316"/>
      <c r="N30" s="413"/>
      <c r="O30" s="448" t="str">
        <f>'1.1 DU_PR'!I99</f>
        <v/>
      </c>
      <c r="P30" s="448" t="str">
        <f>'1.2 DU_NS,R,KR'!N148</f>
        <v/>
      </c>
      <c r="Q30" s="448" t="str">
        <f>'2. Aplinkosaugos charakteristik'!J118</f>
        <v/>
      </c>
      <c r="R30" s="448" t="str">
        <f>IF('3. Darbuotojų patirtis (TP) '!E142="","",'3. Darbuotojų patirtis (TP) '!E142)</f>
        <v/>
      </c>
      <c r="S30" s="448" t="str">
        <f>'4. Darbuotojų patirtis (TP+ran)'!E176</f>
        <v/>
      </c>
      <c r="T30" s="448" t="str">
        <f>'5. Darbuotojų patirtis (ranga)'!E141</f>
        <v/>
      </c>
      <c r="U30" s="448" t="str">
        <f>IF('6,7. Eksploatacija'!K108="","",'6,7. Eksploatacija'!K108)</f>
        <v/>
      </c>
      <c r="V30" s="448" t="str">
        <f>'6,7. Eksploatacija'!K137</f>
        <v/>
      </c>
      <c r="W30" s="448" t="str">
        <f>'8. Atlikimo terminas'!I68</f>
        <v/>
      </c>
      <c r="X30" s="448" t="str">
        <f>'9. Laiko planavimas'!F68</f>
        <v/>
      </c>
      <c r="Y30" s="448" t="str">
        <f>'10. Įrangos garantija'!H117</f>
        <v/>
      </c>
      <c r="Z30" s="448" t="str">
        <f>'11. Įrangos gedimų šalinimas'!H112</f>
        <v/>
      </c>
      <c r="AA30" s="448" t="str">
        <f>'12. Ilgaamžiškumas'!I125</f>
        <v/>
      </c>
      <c r="AB30" s="448" t="str">
        <f>' 13. Kokybė. Langai'!H144</f>
        <v/>
      </c>
      <c r="AC30" s="448" t="str">
        <f>'14. Kokybė. Mineralinė vata'!J176</f>
        <v/>
      </c>
      <c r="AD30" s="448" t="str">
        <f>'15. Kokybė. Trinkelės'!K107</f>
        <v/>
      </c>
      <c r="AE30" s="448" t="str">
        <f>'16. Kokybė. Keraminės čerpės'!K82</f>
        <v/>
      </c>
      <c r="AF30" s="448" t="str">
        <f>'17.Kokybė.Bituminės čerpės'!M170</f>
        <v/>
      </c>
      <c r="AG30" s="448" t="str">
        <f>'18. Kokybė.Keraminės plytelės'!H116</f>
        <v/>
      </c>
      <c r="AH30" s="448" t="str">
        <f>'19.Kokybė.Kabamosios lubos'!H116</f>
        <v/>
      </c>
      <c r="AI30" s="448" t="str">
        <f>'20. Atitvarų energinis naud.'!J177</f>
        <v/>
      </c>
      <c r="AJ30" s="448" t="str">
        <f>'21. Inž.sistemų efektyvumas'!H161</f>
        <v/>
      </c>
      <c r="AK30" s="448" t="str">
        <f>'22. Atsinaujinanti energija'!M121</f>
        <v/>
      </c>
      <c r="AL30" s="448" t="str">
        <f>'23. Statybos garantija'!K85</f>
        <v/>
      </c>
      <c r="AM30" s="446" t="str">
        <f>'24. Universalus dizainas'!M133</f>
        <v/>
      </c>
      <c r="AN30" s="413"/>
      <c r="AS30" s="1199">
        <f t="shared" si="3"/>
        <v>0</v>
      </c>
    </row>
    <row r="31" spans="1:45">
      <c r="A31" s="411"/>
      <c r="B31" s="453" t="s">
        <v>228</v>
      </c>
      <c r="C31" s="163"/>
      <c r="D31" s="413"/>
      <c r="E31" s="413"/>
      <c r="F31" s="413"/>
      <c r="G31" s="448" t="str">
        <f t="shared" si="4"/>
        <v/>
      </c>
      <c r="H31" s="413"/>
      <c r="I31" s="448" t="str">
        <f t="shared" si="0"/>
        <v/>
      </c>
      <c r="J31" s="413"/>
      <c r="K31" s="448" t="str">
        <f t="shared" si="6"/>
        <v/>
      </c>
      <c r="L31" s="413"/>
      <c r="M31" s="316"/>
      <c r="N31" s="413"/>
      <c r="O31" s="448" t="str">
        <f>'1.1 DU_PR'!I100</f>
        <v/>
      </c>
      <c r="P31" s="448" t="str">
        <f>'1.2 DU_NS,R,KR'!N149</f>
        <v/>
      </c>
      <c r="Q31" s="448" t="str">
        <f>'2. Aplinkosaugos charakteristik'!J119</f>
        <v/>
      </c>
      <c r="R31" s="448" t="str">
        <f>IF('3. Darbuotojų patirtis (TP) '!E143="","",'3. Darbuotojų patirtis (TP) '!E143)</f>
        <v/>
      </c>
      <c r="S31" s="448" t="str">
        <f>'4. Darbuotojų patirtis (TP+ran)'!E177</f>
        <v/>
      </c>
      <c r="T31" s="448" t="str">
        <f>'5. Darbuotojų patirtis (ranga)'!E142</f>
        <v/>
      </c>
      <c r="U31" s="448" t="str">
        <f>IF('6,7. Eksploatacija'!K109="","",'6,7. Eksploatacija'!K109)</f>
        <v/>
      </c>
      <c r="V31" s="448" t="str">
        <f>'6,7. Eksploatacija'!K138</f>
        <v/>
      </c>
      <c r="W31" s="448" t="str">
        <f>'8. Atlikimo terminas'!I69</f>
        <v/>
      </c>
      <c r="X31" s="448" t="str">
        <f>'9. Laiko planavimas'!F69</f>
        <v/>
      </c>
      <c r="Y31" s="448" t="str">
        <f>'10. Įrangos garantija'!H118</f>
        <v/>
      </c>
      <c r="Z31" s="448" t="str">
        <f>'11. Įrangos gedimų šalinimas'!H113</f>
        <v/>
      </c>
      <c r="AA31" s="448" t="str">
        <f>'12. Ilgaamžiškumas'!I126</f>
        <v/>
      </c>
      <c r="AB31" s="448" t="str">
        <f>' 13. Kokybė. Langai'!H145</f>
        <v/>
      </c>
      <c r="AC31" s="448" t="str">
        <f>'14. Kokybė. Mineralinė vata'!J177</f>
        <v/>
      </c>
      <c r="AD31" s="448" t="str">
        <f>'15. Kokybė. Trinkelės'!K108</f>
        <v/>
      </c>
      <c r="AE31" s="448" t="str">
        <f>'16. Kokybė. Keraminės čerpės'!K83</f>
        <v/>
      </c>
      <c r="AF31" s="448" t="str">
        <f>'17.Kokybė.Bituminės čerpės'!M171</f>
        <v/>
      </c>
      <c r="AG31" s="448" t="str">
        <f>'18. Kokybė.Keraminės plytelės'!H117</f>
        <v/>
      </c>
      <c r="AH31" s="448" t="str">
        <f>'19.Kokybė.Kabamosios lubos'!H117</f>
        <v/>
      </c>
      <c r="AI31" s="448" t="str">
        <f>'20. Atitvarų energinis naud.'!J178</f>
        <v/>
      </c>
      <c r="AJ31" s="448" t="str">
        <f>'21. Inž.sistemų efektyvumas'!H162</f>
        <v/>
      </c>
      <c r="AK31" s="448" t="str">
        <f>'22. Atsinaujinanti energija'!M122</f>
        <v/>
      </c>
      <c r="AL31" s="448" t="str">
        <f>'23. Statybos garantija'!K86</f>
        <v/>
      </c>
      <c r="AM31" s="446" t="str">
        <f>'24. Universalus dizainas'!M134</f>
        <v/>
      </c>
      <c r="AN31" s="413"/>
      <c r="AS31" s="1199">
        <f t="shared" si="3"/>
        <v>0</v>
      </c>
    </row>
    <row r="32" spans="1:45">
      <c r="A32" s="411"/>
      <c r="B32" s="453" t="s">
        <v>229</v>
      </c>
      <c r="C32" s="163"/>
      <c r="D32" s="413"/>
      <c r="E32" s="413"/>
      <c r="F32" s="413"/>
      <c r="G32" s="448" t="str">
        <f t="shared" si="4"/>
        <v/>
      </c>
      <c r="H32" s="413"/>
      <c r="I32" s="448" t="str">
        <f t="shared" si="0"/>
        <v/>
      </c>
      <c r="J32" s="413"/>
      <c r="K32" s="448" t="str">
        <f t="shared" si="6"/>
        <v/>
      </c>
      <c r="L32" s="413"/>
      <c r="M32" s="316"/>
      <c r="N32" s="413"/>
      <c r="O32" s="448" t="str">
        <f>'1.1 DU_PR'!I101</f>
        <v/>
      </c>
      <c r="P32" s="448" t="str">
        <f>'1.2 DU_NS,R,KR'!N150</f>
        <v/>
      </c>
      <c r="Q32" s="448" t="str">
        <f>'2. Aplinkosaugos charakteristik'!J120</f>
        <v/>
      </c>
      <c r="R32" s="448" t="str">
        <f>IF('3. Darbuotojų patirtis (TP) '!E144="","",'3. Darbuotojų patirtis (TP) '!E144)</f>
        <v/>
      </c>
      <c r="S32" s="448" t="str">
        <f>'4. Darbuotojų patirtis (TP+ran)'!E178</f>
        <v/>
      </c>
      <c r="T32" s="448" t="str">
        <f>'5. Darbuotojų patirtis (ranga)'!E143</f>
        <v/>
      </c>
      <c r="U32" s="448" t="str">
        <f>IF('6,7. Eksploatacija'!K110="","",'6,7. Eksploatacija'!K110)</f>
        <v/>
      </c>
      <c r="V32" s="448" t="str">
        <f>'6,7. Eksploatacija'!K139</f>
        <v/>
      </c>
      <c r="W32" s="448" t="str">
        <f>'8. Atlikimo terminas'!I70</f>
        <v/>
      </c>
      <c r="X32" s="448" t="str">
        <f>'9. Laiko planavimas'!F70</f>
        <v/>
      </c>
      <c r="Y32" s="448" t="str">
        <f>'10. Įrangos garantija'!H119</f>
        <v/>
      </c>
      <c r="Z32" s="448" t="str">
        <f>'11. Įrangos gedimų šalinimas'!H114</f>
        <v/>
      </c>
      <c r="AA32" s="448" t="str">
        <f>'12. Ilgaamžiškumas'!I127</f>
        <v/>
      </c>
      <c r="AB32" s="448" t="str">
        <f>' 13. Kokybė. Langai'!H146</f>
        <v/>
      </c>
      <c r="AC32" s="448" t="str">
        <f>'14. Kokybė. Mineralinė vata'!J178</f>
        <v/>
      </c>
      <c r="AD32" s="448" t="str">
        <f>'15. Kokybė. Trinkelės'!K109</f>
        <v/>
      </c>
      <c r="AE32" s="448" t="str">
        <f>'16. Kokybė. Keraminės čerpės'!K84</f>
        <v/>
      </c>
      <c r="AF32" s="448" t="str">
        <f>'17.Kokybė.Bituminės čerpės'!M172</f>
        <v/>
      </c>
      <c r="AG32" s="448" t="str">
        <f>'18. Kokybė.Keraminės plytelės'!H118</f>
        <v/>
      </c>
      <c r="AH32" s="448" t="str">
        <f>'19.Kokybė.Kabamosios lubos'!H118</f>
        <v/>
      </c>
      <c r="AI32" s="448" t="str">
        <f>'20. Atitvarų energinis naud.'!J179</f>
        <v/>
      </c>
      <c r="AJ32" s="448" t="str">
        <f>'21. Inž.sistemų efektyvumas'!H163</f>
        <v/>
      </c>
      <c r="AK32" s="448" t="str">
        <f>'22. Atsinaujinanti energija'!M123</f>
        <v/>
      </c>
      <c r="AL32" s="448" t="str">
        <f>'23. Statybos garantija'!K87</f>
        <v/>
      </c>
      <c r="AM32" s="446" t="str">
        <f>'24. Universalus dizainas'!M135</f>
        <v/>
      </c>
      <c r="AN32" s="413"/>
      <c r="AS32" s="1199">
        <f t="shared" si="3"/>
        <v>0</v>
      </c>
    </row>
    <row r="33" spans="1:45">
      <c r="A33" s="411"/>
      <c r="B33" s="453" t="s">
        <v>230</v>
      </c>
      <c r="C33" s="163"/>
      <c r="D33" s="413"/>
      <c r="E33" s="413"/>
      <c r="F33" s="413"/>
      <c r="G33" s="448" t="str">
        <f t="shared" si="4"/>
        <v/>
      </c>
      <c r="H33" s="413"/>
      <c r="I33" s="448" t="str">
        <f t="shared" si="0"/>
        <v/>
      </c>
      <c r="J33" s="413"/>
      <c r="K33" s="448" t="str">
        <f t="shared" si="6"/>
        <v/>
      </c>
      <c r="L33" s="413"/>
      <c r="M33" s="316"/>
      <c r="N33" s="413"/>
      <c r="O33" s="448" t="str">
        <f>'1.1 DU_PR'!I102</f>
        <v/>
      </c>
      <c r="P33" s="448" t="str">
        <f>'1.2 DU_NS,R,KR'!N151</f>
        <v/>
      </c>
      <c r="Q33" s="448" t="str">
        <f>'2. Aplinkosaugos charakteristik'!J121</f>
        <v/>
      </c>
      <c r="R33" s="448" t="str">
        <f>IF('3. Darbuotojų patirtis (TP) '!E145="","",'3. Darbuotojų patirtis (TP) '!E145)</f>
        <v/>
      </c>
      <c r="S33" s="448" t="str">
        <f>'4. Darbuotojų patirtis (TP+ran)'!E179</f>
        <v/>
      </c>
      <c r="T33" s="448" t="str">
        <f>'5. Darbuotojų patirtis (ranga)'!E144</f>
        <v/>
      </c>
      <c r="U33" s="448" t="str">
        <f>IF('6,7. Eksploatacija'!K111="","",'6,7. Eksploatacija'!K111)</f>
        <v/>
      </c>
      <c r="V33" s="448" t="str">
        <f>'6,7. Eksploatacija'!K140</f>
        <v/>
      </c>
      <c r="W33" s="448" t="str">
        <f>'8. Atlikimo terminas'!I71</f>
        <v/>
      </c>
      <c r="X33" s="448" t="str">
        <f>'9. Laiko planavimas'!F71</f>
        <v/>
      </c>
      <c r="Y33" s="448" t="str">
        <f>'10. Įrangos garantija'!H120</f>
        <v/>
      </c>
      <c r="Z33" s="448" t="str">
        <f>'11. Įrangos gedimų šalinimas'!H115</f>
        <v/>
      </c>
      <c r="AA33" s="448" t="str">
        <f>'12. Ilgaamžiškumas'!I128</f>
        <v/>
      </c>
      <c r="AB33" s="448" t="str">
        <f>' 13. Kokybė. Langai'!H147</f>
        <v/>
      </c>
      <c r="AC33" s="448" t="str">
        <f>'14. Kokybė. Mineralinė vata'!J179</f>
        <v/>
      </c>
      <c r="AD33" s="448" t="str">
        <f>'15. Kokybė. Trinkelės'!K110</f>
        <v/>
      </c>
      <c r="AE33" s="448" t="str">
        <f>'16. Kokybė. Keraminės čerpės'!K85</f>
        <v/>
      </c>
      <c r="AF33" s="448" t="str">
        <f>'17.Kokybė.Bituminės čerpės'!M173</f>
        <v/>
      </c>
      <c r="AG33" s="448" t="str">
        <f>'18. Kokybė.Keraminės plytelės'!H119</f>
        <v/>
      </c>
      <c r="AH33" s="448" t="str">
        <f>'19.Kokybė.Kabamosios lubos'!H119</f>
        <v/>
      </c>
      <c r="AI33" s="448" t="str">
        <f>'20. Atitvarų energinis naud.'!J180</f>
        <v/>
      </c>
      <c r="AJ33" s="448" t="str">
        <f>'21. Inž.sistemų efektyvumas'!H164</f>
        <v/>
      </c>
      <c r="AK33" s="448" t="str">
        <f>'22. Atsinaujinanti energija'!M124</f>
        <v/>
      </c>
      <c r="AL33" s="448" t="str">
        <f>'23. Statybos garantija'!K88</f>
        <v/>
      </c>
      <c r="AM33" s="446" t="str">
        <f>'24. Universalus dizainas'!M136</f>
        <v/>
      </c>
      <c r="AN33" s="413"/>
      <c r="AS33" s="1199">
        <f t="shared" si="3"/>
        <v>0</v>
      </c>
    </row>
    <row r="34" spans="1:45">
      <c r="A34" s="411"/>
      <c r="B34" s="453" t="s">
        <v>231</v>
      </c>
      <c r="C34" s="163"/>
      <c r="D34" s="413"/>
      <c r="E34" s="413"/>
      <c r="F34" s="413"/>
      <c r="G34" s="448" t="str">
        <f t="shared" si="4"/>
        <v/>
      </c>
      <c r="H34" s="413"/>
      <c r="I34" s="448" t="str">
        <f t="shared" si="0"/>
        <v/>
      </c>
      <c r="J34" s="413"/>
      <c r="K34" s="448" t="str">
        <f t="shared" si="6"/>
        <v/>
      </c>
      <c r="L34" s="413"/>
      <c r="M34" s="316"/>
      <c r="N34" s="413"/>
      <c r="O34" s="448" t="str">
        <f>'1.1 DU_PR'!I103</f>
        <v/>
      </c>
      <c r="P34" s="448" t="str">
        <f>'1.2 DU_NS,R,KR'!N152</f>
        <v/>
      </c>
      <c r="Q34" s="448" t="str">
        <f>'2. Aplinkosaugos charakteristik'!J122</f>
        <v/>
      </c>
      <c r="R34" s="448" t="str">
        <f>IF('3. Darbuotojų patirtis (TP) '!E146="","",'3. Darbuotojų patirtis (TP) '!E146)</f>
        <v/>
      </c>
      <c r="S34" s="448" t="str">
        <f>'4. Darbuotojų patirtis (TP+ran)'!E180</f>
        <v/>
      </c>
      <c r="T34" s="448" t="str">
        <f>'5. Darbuotojų patirtis (ranga)'!E145</f>
        <v/>
      </c>
      <c r="U34" s="448" t="str">
        <f>IF('6,7. Eksploatacija'!K112="","",'6,7. Eksploatacija'!K112)</f>
        <v/>
      </c>
      <c r="V34" s="448" t="str">
        <f>'6,7. Eksploatacija'!K141</f>
        <v/>
      </c>
      <c r="W34" s="448" t="str">
        <f>'8. Atlikimo terminas'!I72</f>
        <v/>
      </c>
      <c r="X34" s="448" t="str">
        <f>'9. Laiko planavimas'!F72</f>
        <v/>
      </c>
      <c r="Y34" s="448" t="str">
        <f>'10. Įrangos garantija'!H121</f>
        <v/>
      </c>
      <c r="Z34" s="448" t="str">
        <f>'11. Įrangos gedimų šalinimas'!H116</f>
        <v/>
      </c>
      <c r="AA34" s="448" t="str">
        <f>'12. Ilgaamžiškumas'!I129</f>
        <v/>
      </c>
      <c r="AB34" s="448" t="str">
        <f>' 13. Kokybė. Langai'!H148</f>
        <v/>
      </c>
      <c r="AC34" s="448" t="str">
        <f>'14. Kokybė. Mineralinė vata'!J180</f>
        <v/>
      </c>
      <c r="AD34" s="448" t="str">
        <f>'15. Kokybė. Trinkelės'!K111</f>
        <v/>
      </c>
      <c r="AE34" s="448" t="str">
        <f>'16. Kokybė. Keraminės čerpės'!K86</f>
        <v/>
      </c>
      <c r="AF34" s="448" t="str">
        <f>'17.Kokybė.Bituminės čerpės'!M174</f>
        <v/>
      </c>
      <c r="AG34" s="448" t="str">
        <f>'18. Kokybė.Keraminės plytelės'!H120</f>
        <v/>
      </c>
      <c r="AH34" s="448" t="str">
        <f>'19.Kokybė.Kabamosios lubos'!H120</f>
        <v/>
      </c>
      <c r="AI34" s="448" t="str">
        <f>'20. Atitvarų energinis naud.'!J181</f>
        <v/>
      </c>
      <c r="AJ34" s="448" t="str">
        <f>'21. Inž.sistemų efektyvumas'!H165</f>
        <v/>
      </c>
      <c r="AK34" s="448" t="str">
        <f>'22. Atsinaujinanti energija'!M125</f>
        <v/>
      </c>
      <c r="AL34" s="448" t="str">
        <f>'23. Statybos garantija'!K89</f>
        <v/>
      </c>
      <c r="AM34" s="446" t="str">
        <f>'24. Universalus dizainas'!M137</f>
        <v/>
      </c>
      <c r="AN34" s="413"/>
      <c r="AS34" s="1199">
        <f t="shared" si="3"/>
        <v>0</v>
      </c>
    </row>
    <row r="35" spans="1:45">
      <c r="A35" s="411"/>
      <c r="B35" s="453" t="s">
        <v>232</v>
      </c>
      <c r="C35" s="163"/>
      <c r="D35" s="413"/>
      <c r="E35" s="413"/>
      <c r="F35" s="413"/>
      <c r="G35" s="448" t="str">
        <f t="shared" si="4"/>
        <v/>
      </c>
      <c r="H35" s="413"/>
      <c r="I35" s="448" t="str">
        <f t="shared" si="0"/>
        <v/>
      </c>
      <c r="J35" s="413"/>
      <c r="K35" s="448" t="str">
        <f t="shared" si="6"/>
        <v/>
      </c>
      <c r="L35" s="413"/>
      <c r="M35" s="316"/>
      <c r="N35" s="413"/>
      <c r="O35" s="448" t="str">
        <f>'1.1 DU_PR'!I104</f>
        <v/>
      </c>
      <c r="P35" s="448" t="str">
        <f>'1.2 DU_NS,R,KR'!N153</f>
        <v/>
      </c>
      <c r="Q35" s="448" t="str">
        <f>'2. Aplinkosaugos charakteristik'!J123</f>
        <v/>
      </c>
      <c r="R35" s="448" t="str">
        <f>IF('3. Darbuotojų patirtis (TP) '!E147="","",'3. Darbuotojų patirtis (TP) '!E147)</f>
        <v/>
      </c>
      <c r="S35" s="448" t="str">
        <f>'4. Darbuotojų patirtis (TP+ran)'!E181</f>
        <v/>
      </c>
      <c r="T35" s="448" t="str">
        <f>'5. Darbuotojų patirtis (ranga)'!E146</f>
        <v/>
      </c>
      <c r="U35" s="448" t="str">
        <f>IF('6,7. Eksploatacija'!K113="","",'6,7. Eksploatacija'!K113)</f>
        <v/>
      </c>
      <c r="V35" s="448" t="str">
        <f>'6,7. Eksploatacija'!K142</f>
        <v/>
      </c>
      <c r="W35" s="448" t="str">
        <f>'8. Atlikimo terminas'!I73</f>
        <v/>
      </c>
      <c r="X35" s="448" t="str">
        <f>'9. Laiko planavimas'!F73</f>
        <v/>
      </c>
      <c r="Y35" s="448" t="str">
        <f>'10. Įrangos garantija'!H122</f>
        <v/>
      </c>
      <c r="Z35" s="448" t="str">
        <f>'11. Įrangos gedimų šalinimas'!H117</f>
        <v/>
      </c>
      <c r="AA35" s="448" t="str">
        <f>'12. Ilgaamžiškumas'!I130</f>
        <v/>
      </c>
      <c r="AB35" s="448" t="str">
        <f>' 13. Kokybė. Langai'!H149</f>
        <v/>
      </c>
      <c r="AC35" s="448" t="str">
        <f>'14. Kokybė. Mineralinė vata'!J181</f>
        <v/>
      </c>
      <c r="AD35" s="448" t="str">
        <f>'15. Kokybė. Trinkelės'!K112</f>
        <v/>
      </c>
      <c r="AE35" s="448" t="str">
        <f>'16. Kokybė. Keraminės čerpės'!K87</f>
        <v/>
      </c>
      <c r="AF35" s="448" t="str">
        <f>'17.Kokybė.Bituminės čerpės'!M175</f>
        <v/>
      </c>
      <c r="AG35" s="448" t="str">
        <f>'18. Kokybė.Keraminės plytelės'!H121</f>
        <v/>
      </c>
      <c r="AH35" s="448" t="str">
        <f>'19.Kokybė.Kabamosios lubos'!H121</f>
        <v/>
      </c>
      <c r="AI35" s="448" t="str">
        <f>'20. Atitvarų energinis naud.'!J182</f>
        <v/>
      </c>
      <c r="AJ35" s="448" t="str">
        <f>'21. Inž.sistemų efektyvumas'!H166</f>
        <v/>
      </c>
      <c r="AK35" s="448" t="str">
        <f>'22. Atsinaujinanti energija'!M126</f>
        <v/>
      </c>
      <c r="AL35" s="448" t="str">
        <f>'23. Statybos garantija'!K90</f>
        <v/>
      </c>
      <c r="AM35" s="446" t="str">
        <f>'24. Universalus dizainas'!M138</f>
        <v/>
      </c>
      <c r="AN35" s="413"/>
      <c r="AS35" s="1199">
        <f t="shared" si="3"/>
        <v>0</v>
      </c>
    </row>
    <row r="36" spans="1:45">
      <c r="A36" s="411"/>
      <c r="B36" s="453" t="s">
        <v>233</v>
      </c>
      <c r="C36" s="163"/>
      <c r="D36" s="413"/>
      <c r="E36" s="413"/>
      <c r="F36" s="413"/>
      <c r="G36" s="448" t="str">
        <f t="shared" si="4"/>
        <v/>
      </c>
      <c r="H36" s="413"/>
      <c r="I36" s="448" t="str">
        <f t="shared" si="0"/>
        <v/>
      </c>
      <c r="J36" s="413"/>
      <c r="K36" s="448" t="str">
        <f t="shared" si="6"/>
        <v/>
      </c>
      <c r="L36" s="413"/>
      <c r="M36" s="316"/>
      <c r="N36" s="413"/>
      <c r="O36" s="448" t="str">
        <f>'1.1 DU_PR'!I105</f>
        <v/>
      </c>
      <c r="P36" s="448" t="str">
        <f>'1.2 DU_NS,R,KR'!N154</f>
        <v/>
      </c>
      <c r="Q36" s="448" t="str">
        <f>'2. Aplinkosaugos charakteristik'!J124</f>
        <v/>
      </c>
      <c r="R36" s="448" t="str">
        <f>IF('3. Darbuotojų patirtis (TP) '!E148="","",'3. Darbuotojų patirtis (TP) '!E148)</f>
        <v/>
      </c>
      <c r="S36" s="448" t="str">
        <f>'4. Darbuotojų patirtis (TP+ran)'!E182</f>
        <v/>
      </c>
      <c r="T36" s="448" t="str">
        <f>'5. Darbuotojų patirtis (ranga)'!E147</f>
        <v/>
      </c>
      <c r="U36" s="448" t="str">
        <f>IF('6,7. Eksploatacija'!K114="","",'6,7. Eksploatacija'!K114)</f>
        <v/>
      </c>
      <c r="V36" s="448" t="str">
        <f>'6,7. Eksploatacija'!K143</f>
        <v/>
      </c>
      <c r="W36" s="448" t="str">
        <f>'8. Atlikimo terminas'!I74</f>
        <v/>
      </c>
      <c r="X36" s="448" t="str">
        <f>'9. Laiko planavimas'!F74</f>
        <v/>
      </c>
      <c r="Y36" s="448" t="str">
        <f>'10. Įrangos garantija'!H123</f>
        <v/>
      </c>
      <c r="Z36" s="448" t="str">
        <f>'11. Įrangos gedimų šalinimas'!H118</f>
        <v/>
      </c>
      <c r="AA36" s="448" t="str">
        <f>'12. Ilgaamžiškumas'!I131</f>
        <v/>
      </c>
      <c r="AB36" s="448" t="str">
        <f>' 13. Kokybė. Langai'!H150</f>
        <v/>
      </c>
      <c r="AC36" s="448" t="str">
        <f>'14. Kokybė. Mineralinė vata'!J182</f>
        <v/>
      </c>
      <c r="AD36" s="448" t="str">
        <f>'15. Kokybė. Trinkelės'!K113</f>
        <v/>
      </c>
      <c r="AE36" s="448" t="str">
        <f>'16. Kokybė. Keraminės čerpės'!K88</f>
        <v/>
      </c>
      <c r="AF36" s="448" t="str">
        <f>'17.Kokybė.Bituminės čerpės'!M176</f>
        <v/>
      </c>
      <c r="AG36" s="448" t="str">
        <f>'18. Kokybė.Keraminės plytelės'!H122</f>
        <v/>
      </c>
      <c r="AH36" s="448" t="str">
        <f>'19.Kokybė.Kabamosios lubos'!H122</f>
        <v/>
      </c>
      <c r="AI36" s="448" t="str">
        <f>'20. Atitvarų energinis naud.'!J183</f>
        <v/>
      </c>
      <c r="AJ36" s="448" t="str">
        <f>'21. Inž.sistemų efektyvumas'!H167</f>
        <v/>
      </c>
      <c r="AK36" s="448" t="str">
        <f>'22. Atsinaujinanti energija'!M127</f>
        <v/>
      </c>
      <c r="AL36" s="448" t="str">
        <f>'23. Statybos garantija'!K91</f>
        <v/>
      </c>
      <c r="AM36" s="446" t="str">
        <f>'24. Universalus dizainas'!M139</f>
        <v/>
      </c>
      <c r="AN36" s="413"/>
      <c r="AS36" s="1199">
        <f t="shared" si="3"/>
        <v>0</v>
      </c>
    </row>
    <row r="37" spans="1:45">
      <c r="A37" s="411"/>
      <c r="B37" s="453" t="s">
        <v>234</v>
      </c>
      <c r="C37" s="163"/>
      <c r="D37" s="413"/>
      <c r="E37" s="413"/>
      <c r="F37" s="413"/>
      <c r="G37" s="448" t="str">
        <f t="shared" si="4"/>
        <v/>
      </c>
      <c r="H37" s="413"/>
      <c r="I37" s="448" t="str">
        <f t="shared" si="0"/>
        <v/>
      </c>
      <c r="J37" s="413"/>
      <c r="K37" s="448" t="str">
        <f t="shared" si="6"/>
        <v/>
      </c>
      <c r="L37" s="413"/>
      <c r="M37" s="316"/>
      <c r="N37" s="413"/>
      <c r="O37" s="448" t="str">
        <f>'1.1 DU_PR'!I106</f>
        <v/>
      </c>
      <c r="P37" s="448" t="str">
        <f>'1.2 DU_NS,R,KR'!N155</f>
        <v/>
      </c>
      <c r="Q37" s="448" t="str">
        <f>'2. Aplinkosaugos charakteristik'!J125</f>
        <v/>
      </c>
      <c r="R37" s="448" t="str">
        <f>IF('3. Darbuotojų patirtis (TP) '!E149="","",'3. Darbuotojų patirtis (TP) '!E149)</f>
        <v/>
      </c>
      <c r="S37" s="448" t="str">
        <f>'4. Darbuotojų patirtis (TP+ran)'!E183</f>
        <v/>
      </c>
      <c r="T37" s="448" t="str">
        <f>'5. Darbuotojų patirtis (ranga)'!E148</f>
        <v/>
      </c>
      <c r="U37" s="448" t="str">
        <f>IF('6,7. Eksploatacija'!K115="","",'6,7. Eksploatacija'!K115)</f>
        <v/>
      </c>
      <c r="V37" s="448" t="str">
        <f>'6,7. Eksploatacija'!K144</f>
        <v/>
      </c>
      <c r="W37" s="448" t="str">
        <f>'8. Atlikimo terminas'!I75</f>
        <v/>
      </c>
      <c r="X37" s="448" t="str">
        <f>'9. Laiko planavimas'!F75</f>
        <v/>
      </c>
      <c r="Y37" s="448" t="str">
        <f>'10. Įrangos garantija'!H124</f>
        <v/>
      </c>
      <c r="Z37" s="448" t="str">
        <f>'11. Įrangos gedimų šalinimas'!H119</f>
        <v/>
      </c>
      <c r="AA37" s="448" t="str">
        <f>'12. Ilgaamžiškumas'!I132</f>
        <v/>
      </c>
      <c r="AB37" s="448" t="str">
        <f>' 13. Kokybė. Langai'!H151</f>
        <v/>
      </c>
      <c r="AC37" s="448" t="str">
        <f>'14. Kokybė. Mineralinė vata'!J183</f>
        <v/>
      </c>
      <c r="AD37" s="448" t="str">
        <f>'15. Kokybė. Trinkelės'!K114</f>
        <v/>
      </c>
      <c r="AE37" s="448" t="str">
        <f>'16. Kokybė. Keraminės čerpės'!K89</f>
        <v/>
      </c>
      <c r="AF37" s="448" t="str">
        <f>'17.Kokybė.Bituminės čerpės'!M177</f>
        <v/>
      </c>
      <c r="AG37" s="448" t="str">
        <f>'18. Kokybė.Keraminės plytelės'!H123</f>
        <v/>
      </c>
      <c r="AH37" s="448" t="str">
        <f>'19.Kokybė.Kabamosios lubos'!H123</f>
        <v/>
      </c>
      <c r="AI37" s="448" t="str">
        <f>'20. Atitvarų energinis naud.'!J184</f>
        <v/>
      </c>
      <c r="AJ37" s="448" t="str">
        <f>'21. Inž.sistemų efektyvumas'!H168</f>
        <v/>
      </c>
      <c r="AK37" s="448" t="str">
        <f>'22. Atsinaujinanti energija'!M128</f>
        <v/>
      </c>
      <c r="AL37" s="448" t="str">
        <f>'23. Statybos garantija'!K92</f>
        <v/>
      </c>
      <c r="AM37" s="446" t="str">
        <f>'24. Universalus dizainas'!M140</f>
        <v/>
      </c>
      <c r="AN37" s="413"/>
      <c r="AS37" s="1199">
        <f t="shared" si="3"/>
        <v>0</v>
      </c>
    </row>
    <row r="38" spans="1:45">
      <c r="A38" s="411"/>
      <c r="B38" s="453" t="s">
        <v>235</v>
      </c>
      <c r="C38" s="163"/>
      <c r="D38" s="413"/>
      <c r="E38" s="413"/>
      <c r="F38" s="413"/>
      <c r="G38" s="448" t="str">
        <f t="shared" si="4"/>
        <v/>
      </c>
      <c r="H38" s="413"/>
      <c r="I38" s="448" t="str">
        <f t="shared" si="0"/>
        <v/>
      </c>
      <c r="J38" s="413"/>
      <c r="K38" s="448" t="str">
        <f t="shared" si="6"/>
        <v/>
      </c>
      <c r="L38" s="413"/>
      <c r="M38" s="316"/>
      <c r="N38" s="413"/>
      <c r="O38" s="448" t="str">
        <f>'1.1 DU_PR'!I107</f>
        <v/>
      </c>
      <c r="P38" s="448" t="str">
        <f>'1.2 DU_NS,R,KR'!N156</f>
        <v/>
      </c>
      <c r="Q38" s="448" t="str">
        <f>'2. Aplinkosaugos charakteristik'!J126</f>
        <v/>
      </c>
      <c r="R38" s="448" t="str">
        <f>IF('3. Darbuotojų patirtis (TP) '!E150="","",'3. Darbuotojų patirtis (TP) '!E150)</f>
        <v/>
      </c>
      <c r="S38" s="448" t="str">
        <f>'4. Darbuotojų patirtis (TP+ran)'!E184</f>
        <v/>
      </c>
      <c r="T38" s="448" t="str">
        <f>'5. Darbuotojų patirtis (ranga)'!E149</f>
        <v/>
      </c>
      <c r="U38" s="448" t="str">
        <f>IF('6,7. Eksploatacija'!K116="","",'6,7. Eksploatacija'!K116)</f>
        <v/>
      </c>
      <c r="V38" s="448" t="str">
        <f>'6,7. Eksploatacija'!K145</f>
        <v/>
      </c>
      <c r="W38" s="448" t="str">
        <f>'8. Atlikimo terminas'!I76</f>
        <v/>
      </c>
      <c r="X38" s="448" t="str">
        <f>'9. Laiko planavimas'!F76</f>
        <v/>
      </c>
      <c r="Y38" s="448" t="str">
        <f>'10. Įrangos garantija'!H125</f>
        <v/>
      </c>
      <c r="Z38" s="448" t="str">
        <f>'11. Įrangos gedimų šalinimas'!H120</f>
        <v/>
      </c>
      <c r="AA38" s="448" t="str">
        <f>'12. Ilgaamžiškumas'!I133</f>
        <v/>
      </c>
      <c r="AB38" s="448" t="str">
        <f>' 13. Kokybė. Langai'!H152</f>
        <v/>
      </c>
      <c r="AC38" s="448" t="str">
        <f>'14. Kokybė. Mineralinė vata'!J184</f>
        <v/>
      </c>
      <c r="AD38" s="448" t="str">
        <f>'15. Kokybė. Trinkelės'!K115</f>
        <v/>
      </c>
      <c r="AE38" s="448" t="str">
        <f>'16. Kokybė. Keraminės čerpės'!K90</f>
        <v/>
      </c>
      <c r="AF38" s="448" t="str">
        <f>'17.Kokybė.Bituminės čerpės'!M178</f>
        <v/>
      </c>
      <c r="AG38" s="448" t="str">
        <f>'18. Kokybė.Keraminės plytelės'!H124</f>
        <v/>
      </c>
      <c r="AH38" s="448" t="str">
        <f>'19.Kokybė.Kabamosios lubos'!H124</f>
        <v/>
      </c>
      <c r="AI38" s="448" t="str">
        <f>'20. Atitvarų energinis naud.'!J185</f>
        <v/>
      </c>
      <c r="AJ38" s="448" t="str">
        <f>'21. Inž.sistemų efektyvumas'!H169</f>
        <v/>
      </c>
      <c r="AK38" s="448" t="str">
        <f>'22. Atsinaujinanti energija'!M129</f>
        <v/>
      </c>
      <c r="AL38" s="448" t="str">
        <f>'23. Statybos garantija'!K93</f>
        <v/>
      </c>
      <c r="AM38" s="446" t="str">
        <f>'24. Universalus dizainas'!M141</f>
        <v/>
      </c>
      <c r="AN38" s="413"/>
      <c r="AS38" s="1199">
        <f t="shared" si="3"/>
        <v>0</v>
      </c>
    </row>
    <row r="39" spans="1:45">
      <c r="A39" s="411"/>
      <c r="B39" s="453" t="s">
        <v>236</v>
      </c>
      <c r="C39" s="163"/>
      <c r="D39" s="413"/>
      <c r="E39" s="413"/>
      <c r="F39" s="413"/>
      <c r="G39" s="448" t="str">
        <f t="shared" si="4"/>
        <v/>
      </c>
      <c r="H39" s="413"/>
      <c r="I39" s="448" t="str">
        <f t="shared" si="0"/>
        <v/>
      </c>
      <c r="J39" s="413"/>
      <c r="K39" s="448" t="str">
        <f t="shared" si="6"/>
        <v/>
      </c>
      <c r="L39" s="413"/>
      <c r="M39" s="316"/>
      <c r="N39" s="413"/>
      <c r="O39" s="448" t="str">
        <f>'1.1 DU_PR'!I108</f>
        <v/>
      </c>
      <c r="P39" s="448" t="str">
        <f>'1.2 DU_NS,R,KR'!N157</f>
        <v/>
      </c>
      <c r="Q39" s="448" t="str">
        <f>'2. Aplinkosaugos charakteristik'!J127</f>
        <v/>
      </c>
      <c r="R39" s="448" t="str">
        <f>IF('3. Darbuotojų patirtis (TP) '!E151="","",'3. Darbuotojų patirtis (TP) '!E151)</f>
        <v/>
      </c>
      <c r="S39" s="448" t="str">
        <f>'4. Darbuotojų patirtis (TP+ran)'!E185</f>
        <v/>
      </c>
      <c r="T39" s="448" t="str">
        <f>'5. Darbuotojų patirtis (ranga)'!E150</f>
        <v/>
      </c>
      <c r="U39" s="448" t="str">
        <f>IF('6,7. Eksploatacija'!K117="","",'6,7. Eksploatacija'!K117)</f>
        <v/>
      </c>
      <c r="V39" s="448" t="str">
        <f>'6,7. Eksploatacija'!K146</f>
        <v/>
      </c>
      <c r="W39" s="448" t="str">
        <f>'8. Atlikimo terminas'!I77</f>
        <v/>
      </c>
      <c r="X39" s="448" t="str">
        <f>'9. Laiko planavimas'!F77</f>
        <v/>
      </c>
      <c r="Y39" s="448" t="str">
        <f>'10. Įrangos garantija'!H126</f>
        <v/>
      </c>
      <c r="Z39" s="448" t="str">
        <f>'11. Įrangos gedimų šalinimas'!H121</f>
        <v/>
      </c>
      <c r="AA39" s="448" t="str">
        <f>'12. Ilgaamžiškumas'!I134</f>
        <v/>
      </c>
      <c r="AB39" s="448" t="str">
        <f>' 13. Kokybė. Langai'!H153</f>
        <v/>
      </c>
      <c r="AC39" s="448" t="str">
        <f>'14. Kokybė. Mineralinė vata'!J185</f>
        <v/>
      </c>
      <c r="AD39" s="448" t="str">
        <f>'15. Kokybė. Trinkelės'!K116</f>
        <v/>
      </c>
      <c r="AE39" s="448" t="str">
        <f>'16. Kokybė. Keraminės čerpės'!K91</f>
        <v/>
      </c>
      <c r="AF39" s="448" t="str">
        <f>'17.Kokybė.Bituminės čerpės'!M179</f>
        <v/>
      </c>
      <c r="AG39" s="448" t="str">
        <f>'18. Kokybė.Keraminės plytelės'!H125</f>
        <v/>
      </c>
      <c r="AH39" s="448" t="str">
        <f>'19.Kokybė.Kabamosios lubos'!H125</f>
        <v/>
      </c>
      <c r="AI39" s="448" t="str">
        <f>'20. Atitvarų energinis naud.'!J186</f>
        <v/>
      </c>
      <c r="AJ39" s="448" t="str">
        <f>'21. Inž.sistemų efektyvumas'!H170</f>
        <v/>
      </c>
      <c r="AK39" s="448" t="str">
        <f>'22. Atsinaujinanti energija'!M130</f>
        <v/>
      </c>
      <c r="AL39" s="448" t="str">
        <f>'23. Statybos garantija'!K94</f>
        <v/>
      </c>
      <c r="AM39" s="446" t="str">
        <f>'24. Universalus dizainas'!M142</f>
        <v/>
      </c>
      <c r="AN39" s="413"/>
      <c r="AS39" s="1199">
        <f t="shared" si="3"/>
        <v>0</v>
      </c>
    </row>
    <row r="40" spans="1:45">
      <c r="A40" s="411"/>
      <c r="B40" s="413"/>
      <c r="C40" s="413"/>
      <c r="D40" s="413"/>
      <c r="E40" s="413"/>
      <c r="F40" s="413"/>
      <c r="G40" s="413"/>
      <c r="H40" s="413"/>
      <c r="I40" s="413"/>
      <c r="J40" s="413"/>
      <c r="K40" s="413"/>
      <c r="L40" s="413"/>
      <c r="M40" s="316"/>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row>
    <row r="41" spans="1:45" ht="5.0999999999999996" customHeight="1">
      <c r="A41" s="347"/>
      <c r="B41" s="347"/>
      <c r="C41" s="347"/>
      <c r="D41" s="347"/>
      <c r="E41" s="347"/>
      <c r="F41" s="347"/>
      <c r="G41" s="347"/>
      <c r="H41" s="347"/>
      <c r="I41" s="347"/>
      <c r="J41" s="347"/>
      <c r="K41" s="347"/>
      <c r="L41" s="347"/>
      <c r="M41" s="209"/>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row>
    <row r="42" spans="1:45" s="292" customFormat="1">
      <c r="K42" s="142"/>
      <c r="L42" s="158" t="s">
        <v>631</v>
      </c>
      <c r="AM42" s="210"/>
      <c r="AN42" s="166" t="s">
        <v>631</v>
      </c>
    </row>
    <row r="43" spans="1:45" s="292" customFormat="1"/>
    <row r="44" spans="1:45" s="292" customFormat="1"/>
    <row r="46" spans="1:45" hidden="1">
      <c r="O46" s="452" t="s">
        <v>82</v>
      </c>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292"/>
      <c r="AO46" s="292"/>
    </row>
    <row r="47" spans="1:45" ht="25.5" hidden="1" customHeight="1">
      <c r="O47" s="452">
        <v>1</v>
      </c>
      <c r="P47" s="452">
        <f t="shared" ref="P47" si="7">O47+1</f>
        <v>2</v>
      </c>
      <c r="Q47" s="452">
        <f t="shared" ref="Q47" si="8">P47+1</f>
        <v>3</v>
      </c>
      <c r="R47" s="452">
        <f t="shared" ref="R47" si="9">Q47+1</f>
        <v>4</v>
      </c>
      <c r="S47" s="452">
        <f t="shared" ref="S47" si="10">R47+1</f>
        <v>5</v>
      </c>
      <c r="T47" s="452">
        <f t="shared" ref="T47" si="11">S47+1</f>
        <v>6</v>
      </c>
      <c r="U47" s="452">
        <f t="shared" ref="U47" si="12">T47+1</f>
        <v>7</v>
      </c>
      <c r="V47" s="452">
        <f t="shared" ref="V47" si="13">U47+1</f>
        <v>8</v>
      </c>
      <c r="W47" s="452">
        <f t="shared" ref="W47" si="14">V47+1</f>
        <v>9</v>
      </c>
      <c r="X47" s="452">
        <f t="shared" ref="X47" si="15">W47+1</f>
        <v>10</v>
      </c>
      <c r="Y47" s="452">
        <f t="shared" ref="Y47" si="16">X47+1</f>
        <v>11</v>
      </c>
      <c r="Z47" s="452">
        <f t="shared" ref="Z47" si="17">Y47+1</f>
        <v>12</v>
      </c>
      <c r="AA47" s="452">
        <f t="shared" ref="AA47" si="18">Z47+1</f>
        <v>13</v>
      </c>
      <c r="AB47" s="452">
        <f t="shared" ref="AB47" si="19">AA47+1</f>
        <v>14</v>
      </c>
      <c r="AC47" s="452">
        <f t="shared" ref="AC47" si="20">AB47+1</f>
        <v>15</v>
      </c>
      <c r="AD47" s="452">
        <f t="shared" ref="AD47" si="21">AC47+1</f>
        <v>16</v>
      </c>
      <c r="AE47" s="452">
        <f t="shared" ref="AE47" si="22">AD47+1</f>
        <v>17</v>
      </c>
      <c r="AF47" s="452">
        <f t="shared" ref="AF47" si="23">AE47+1</f>
        <v>18</v>
      </c>
      <c r="AG47" s="452">
        <f t="shared" ref="AG47" si="24">AF47+1</f>
        <v>19</v>
      </c>
      <c r="AH47" s="452">
        <f t="shared" ref="AH47" si="25">AG47+1</f>
        <v>20</v>
      </c>
      <c r="AI47" s="452">
        <f t="shared" ref="AI47" si="26">AH47+1</f>
        <v>21</v>
      </c>
      <c r="AJ47" s="452">
        <f t="shared" ref="AJ47" si="27">AI47+1</f>
        <v>22</v>
      </c>
      <c r="AK47" s="452">
        <f t="shared" ref="AK47" si="28">AJ47+1</f>
        <v>23</v>
      </c>
      <c r="AL47" s="452">
        <f t="shared" ref="AL47" si="29">AK47+1</f>
        <v>24</v>
      </c>
      <c r="AM47" s="452">
        <f t="shared" ref="AM47" si="30">AL47+1</f>
        <v>25</v>
      </c>
      <c r="AN47" s="292"/>
      <c r="AO47" s="292"/>
    </row>
    <row r="48" spans="1:45" ht="18" hidden="1" customHeight="1">
      <c r="O48" s="452">
        <f>INDEX('Kriterijų sąrašas'!$AE$15:$AE$64,O47,1)</f>
        <v>1</v>
      </c>
      <c r="P48" s="452">
        <f>INDEX('Kriterijų sąrašas'!$AE$15:$AE$64,P47,1)</f>
        <v>1</v>
      </c>
      <c r="Q48" s="452">
        <f>INDEX('Kriterijų sąrašas'!$AE$15:$AE$64,Q47,1)</f>
        <v>1</v>
      </c>
      <c r="R48" s="452">
        <f>INDEX('Kriterijų sąrašas'!$AE$15:$AE$64,R47,1)</f>
        <v>1</v>
      </c>
      <c r="S48" s="452">
        <f>INDEX('Kriterijų sąrašas'!$AE$15:$AE$64,S47,1)</f>
        <v>1</v>
      </c>
      <c r="T48" s="452">
        <f>INDEX('Kriterijų sąrašas'!$AE$15:$AE$64,T47,1)</f>
        <v>1</v>
      </c>
      <c r="U48" s="452">
        <f>INDEX('Kriterijų sąrašas'!$AE$15:$AE$64,U47,1)</f>
        <v>1</v>
      </c>
      <c r="V48" s="452">
        <f>INDEX('Kriterijų sąrašas'!$AE$15:$AE$64,V47,1)</f>
        <v>1</v>
      </c>
      <c r="W48" s="452">
        <f>INDEX('Kriterijų sąrašas'!$AE$15:$AE$64,W47,1)</f>
        <v>1</v>
      </c>
      <c r="X48" s="452">
        <f>INDEX('Kriterijų sąrašas'!$AE$15:$AE$64,X47,1)</f>
        <v>1</v>
      </c>
      <c r="Y48" s="452">
        <f>INDEX('Kriterijų sąrašas'!$AE$15:$AE$64,Y47,1)</f>
        <v>1</v>
      </c>
      <c r="Z48" s="452">
        <f>INDEX('Kriterijų sąrašas'!$AE$15:$AE$64,Z47,1)</f>
        <v>1</v>
      </c>
      <c r="AA48" s="452">
        <f>INDEX('Kriterijų sąrašas'!$AE$15:$AE$64,AA47,1)</f>
        <v>1</v>
      </c>
      <c r="AB48" s="452">
        <f>INDEX('Kriterijų sąrašas'!$AE$15:$AE$64,AB47,1)</f>
        <v>1</v>
      </c>
      <c r="AC48" s="452">
        <f>INDEX('Kriterijų sąrašas'!$AE$15:$AE$64,AC47,1)</f>
        <v>1</v>
      </c>
      <c r="AD48" s="452">
        <f>INDEX('Kriterijų sąrašas'!$AE$15:$AE$64,AD47,1)</f>
        <v>1</v>
      </c>
      <c r="AE48" s="452">
        <f>INDEX('Kriterijų sąrašas'!$AE$15:$AE$64,AE47,1)</f>
        <v>1</v>
      </c>
      <c r="AF48" s="452">
        <f>INDEX('Kriterijų sąrašas'!$AE$15:$AE$64,AF47,1)</f>
        <v>1</v>
      </c>
      <c r="AG48" s="452">
        <f>INDEX('Kriterijų sąrašas'!$AE$15:$AE$64,AG47,1)</f>
        <v>1</v>
      </c>
      <c r="AH48" s="452">
        <f>INDEX('Kriterijų sąrašas'!$AE$15:$AE$64,AH47,1)</f>
        <v>1</v>
      </c>
      <c r="AI48" s="452">
        <f>INDEX('Kriterijų sąrašas'!$AE$15:$AE$64,AI47,1)</f>
        <v>1</v>
      </c>
      <c r="AJ48" s="452">
        <f>INDEX('Kriterijų sąrašas'!$AE$15:$AE$64,AJ47,1)</f>
        <v>1</v>
      </c>
      <c r="AK48" s="452">
        <f>INDEX('Kriterijų sąrašas'!$AE$15:$AE$64,AK47,1)</f>
        <v>1</v>
      </c>
      <c r="AL48" s="452">
        <f>INDEX('Kriterijų sąrašas'!$AE$15:$AE$64,AL47,1)</f>
        <v>1</v>
      </c>
      <c r="AM48" s="452">
        <f>INDEX('Kriterijų sąrašas'!$AE$15:$AE$64,AM47,1)</f>
        <v>1</v>
      </c>
      <c r="AN48" s="292"/>
      <c r="AO48" s="292"/>
    </row>
    <row r="51" ht="39.75" customHeight="1"/>
    <row r="52" ht="52.5" customHeight="1"/>
    <row r="53" ht="65.25" customHeight="1"/>
    <row r="54" ht="39.75" customHeight="1"/>
    <row r="56" ht="27" customHeight="1"/>
    <row r="58" ht="87.75" customHeight="1"/>
  </sheetData>
  <sheetProtection algorithmName="SHA-512" hashValue="8yasecQfGqOMuf5tkQKZEk7qC818d1aBFT6o10xLPIGzVKGkRRxBXFzqxKIhXqoPUbDfJ9roiPr7MWA5NJ48SA==" saltValue="qJCi8VHsCKkI+Zdbrz+j0w==" spinCount="100000" sheet="1" objects="1" scenarios="1" formatCells="0" formatColumns="0"/>
  <customSheetViews>
    <customSheetView guid="{AE7FCA23-A141-42BB-B68F-DD99A7DC8BEA}" showGridLines="0" hiddenRows="1" topLeftCell="A61">
      <selection activeCell="O3" sqref="O3"/>
      <pageMargins left="0.7" right="0.7" top="0.75" bottom="0.75" header="0.3" footer="0.3"/>
      <pageSetup paperSize="9" orientation="landscape" r:id="rId1"/>
    </customSheetView>
    <customSheetView guid="{A2242E59-B958-429D-B3CE-85E415A7ABA5}" showGridLines="0" hiddenRows="1">
      <selection activeCell="T44" sqref="T44"/>
      <pageMargins left="0.7" right="0.7" top="0.75" bottom="0.75" header="0.3" footer="0.3"/>
      <pageSetup paperSize="9" orientation="landscape" r:id="rId2"/>
    </customSheetView>
  </customSheetViews>
  <mergeCells count="29">
    <mergeCell ref="A1:L1"/>
    <mergeCell ref="D18:F18"/>
    <mergeCell ref="B18:C18"/>
    <mergeCell ref="B12:K13"/>
    <mergeCell ref="O16:O18"/>
    <mergeCell ref="P16:P18"/>
    <mergeCell ref="R16:R18"/>
    <mergeCell ref="S16:S18"/>
    <mergeCell ref="T16:T18"/>
    <mergeCell ref="U16:U18"/>
    <mergeCell ref="Q16:Q18"/>
    <mergeCell ref="V16:V18"/>
    <mergeCell ref="W16:W18"/>
    <mergeCell ref="X16:X18"/>
    <mergeCell ref="Y16:Y18"/>
    <mergeCell ref="Z16:Z18"/>
    <mergeCell ref="AE16:AE18"/>
    <mergeCell ref="AJ16:AJ18"/>
    <mergeCell ref="AA16:AA18"/>
    <mergeCell ref="AB16:AB18"/>
    <mergeCell ref="AC16:AC18"/>
    <mergeCell ref="AD16:AD18"/>
    <mergeCell ref="AF16:AF18"/>
    <mergeCell ref="AK16:AK18"/>
    <mergeCell ref="AL16:AL18"/>
    <mergeCell ref="AM16:AM18"/>
    <mergeCell ref="AG16:AG18"/>
    <mergeCell ref="AH16:AH18"/>
    <mergeCell ref="AI16:AI18"/>
  </mergeCells>
  <conditionalFormatting sqref="G20:K39">
    <cfRule type="expression" dxfId="105" priority="28">
      <formula>AND(G20=MAX(G$20:G$39),SUM(G$20:G$39)&gt;0)</formula>
    </cfRule>
  </conditionalFormatting>
  <conditionalFormatting sqref="O16:AM39">
    <cfRule type="expression" dxfId="104" priority="3">
      <formula>O$48=1</formula>
    </cfRule>
  </conditionalFormatting>
  <conditionalFormatting sqref="O20:AM39">
    <cfRule type="expression" dxfId="103" priority="2">
      <formula>AND(O20=MAX(O$20:O$39),SUM(O$20:O$39)&gt;0)</formula>
    </cfRule>
  </conditionalFormatting>
  <hyperlinks>
    <hyperlink ref="R15" location="'3. Darbuotojų patirtis (TP) '!A1" display="'3. Darbuotojų patirtis (TP) '!A1"/>
    <hyperlink ref="U15" location="'6,7. Eksploatacija'!A1" display="'6,7. Eksploatacija'!A1"/>
    <hyperlink ref="S15" location="'4. Darbuotojų patirtis (TP+ran)'!A1" display="'4. Darbuotojų patirtis (TP+ran)'!A1"/>
    <hyperlink ref="T15" location="'5. Darbuotojų patirtis (ranga)'!A1" display="Darbuotojų patirtis (ranga)"/>
    <hyperlink ref="V15" location="'6,7. Eksploatacija'!A1" display="'6,7. Eksploatacija'!A1"/>
    <hyperlink ref="Y15" location="'10. Įrangos garantija'!A1" display="'10. Įrangos garantija'!A1"/>
    <hyperlink ref="Z15" location="'11. Įrangos gedimų šalinimas'!A1" display="'11. Įrangos gedimų šalinimas'!A1"/>
    <hyperlink ref="AA15" location="'12. Ilgaamžiškumas'!A1" display="'12. Ilgaamžiškumas'!A1"/>
    <hyperlink ref="W15" location="'8. Atlikimo terminas'!A1" display="'8. Atlikimo terminas'!A1"/>
    <hyperlink ref="X15" location="'9. Laiko planavimas'!A1" display="'9. Laiko planavimas'!A1"/>
    <hyperlink ref="AB15" location="' 13. Kokybė. Langai'!A1" display="' 13. Kokybė. Langai'!A1"/>
    <hyperlink ref="AF15" location="'17.Kokybė.Bituminės čerpės'!A1" display="'17.Kokybė.Bituminės čerpės'!A1"/>
    <hyperlink ref="AG15" location="'18. Kokybė.Keraminės plytelės'!A1" display="'18. Kokybė.Keraminės plytelės'!A1"/>
    <hyperlink ref="AC15" location="'14. Kokybė. Mineralinė vata'!A1" display="'14. Kokybė. Mineralinė vata'!A1"/>
    <hyperlink ref="AD15" location="'15. Kokybė. Trinkelės'!A1" display="'15. Kokybė. Trinkelės'!A1"/>
    <hyperlink ref="AE15" location="'16. Kokybė. Keraminės čerpės'!A1" display="'16. Kokybė. Keraminės čerpės'!A1"/>
    <hyperlink ref="AH15" location="'19.Kokybė.Kabamosios lubos'!A1" display="'19.Kokybė.Kabamosios lubos'!A1"/>
    <hyperlink ref="AI15" location="'20. Atitvarų energinis naud.'!A1" display="'20. Atitvarų energinis naud.'!A1"/>
    <hyperlink ref="AJ15" location="'21. Inž.sistemų efektyvumas'!A1" display="'21. Inž.sistemų efektyvumas'!A1"/>
    <hyperlink ref="AK15" location="'22. Atsinaujinanti energija'!A1" display="'22. Atsinaujinanti energija'!A1"/>
    <hyperlink ref="AL15" location="'23. Statybos garantija'!A1" display="'23. Statybos garantija'!A1"/>
    <hyperlink ref="AM15" location="'24. Universalus dizainas'!A1" display="'24. Universalus dizainas'!A1"/>
    <hyperlink ref="P15" location="'1.2 DU_NS,R,KR'!A138" display="'1.2 DU_NS,R,KR'!A138"/>
    <hyperlink ref="O15" location="'1.1 DU_PR'!A89" display="'1.1 DU_PR'!A89"/>
    <hyperlink ref="Q15" location="'2. Aplinkosaugos charakteristik'!A108" display="'2. Aplinkosaugos charakteristik'!A108"/>
  </hyperlinks>
  <pageMargins left="0.7" right="0.7" top="0.75" bottom="0.75" header="0.3" footer="0.3"/>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8"/>
  <sheetViews>
    <sheetView showGridLines="0" showRowColHeaders="0" zoomScaleNormal="100" workbookViewId="0">
      <selection activeCell="O9" sqref="O9"/>
    </sheetView>
  </sheetViews>
  <sheetFormatPr defaultColWidth="0" defaultRowHeight="15"/>
  <cols>
    <col min="1" max="1" width="3.85546875" style="83" customWidth="1"/>
    <col min="2" max="2" width="6.140625" style="20" customWidth="1"/>
    <col min="3" max="6" width="9.140625" style="22" customWidth="1"/>
    <col min="7" max="7" width="16.28515625" style="22" customWidth="1"/>
    <col min="8" max="8" width="5.42578125" style="22" customWidth="1"/>
    <col min="9" max="9" width="6.28515625" style="22" customWidth="1"/>
    <col min="10" max="11" width="11.28515625" style="22" customWidth="1"/>
    <col min="12" max="12" width="5.7109375" style="21" customWidth="1"/>
    <col min="13" max="13" width="3.7109375" style="22" customWidth="1"/>
    <col min="14" max="14" width="18.28515625" style="22" bestFit="1" customWidth="1"/>
    <col min="15" max="15" width="4.7109375" style="22" customWidth="1"/>
    <col min="16" max="16" width="3.7109375" style="22" customWidth="1"/>
    <col min="17" max="17" width="28.85546875" style="22" bestFit="1" customWidth="1"/>
    <col min="18" max="18" width="4.7109375" style="22" customWidth="1"/>
    <col min="19" max="19" width="3.7109375" style="22" customWidth="1"/>
    <col min="20" max="20" width="3.7109375" style="21" hidden="1" customWidth="1"/>
    <col min="21" max="21" width="3.85546875" style="22" hidden="1" customWidth="1"/>
    <col min="22" max="22" width="9.140625" style="22" hidden="1" customWidth="1"/>
    <col min="23" max="23" width="11.85546875" style="22" hidden="1" customWidth="1"/>
    <col min="24" max="16384" width="9.140625" style="22" hidden="1"/>
  </cols>
  <sheetData>
    <row r="1" spans="1:23" ht="30" customHeight="1">
      <c r="A1" s="1840" t="s">
        <v>1175</v>
      </c>
      <c r="B1" s="1840"/>
      <c r="C1" s="1840"/>
      <c r="D1" s="1840"/>
      <c r="E1" s="1840"/>
      <c r="F1" s="1840"/>
      <c r="G1" s="1840"/>
      <c r="H1" s="1840"/>
      <c r="I1" s="1840"/>
      <c r="J1" s="1840"/>
      <c r="K1" s="1840"/>
      <c r="L1" s="1840"/>
      <c r="M1" s="1840"/>
      <c r="N1" s="116"/>
      <c r="O1" s="115"/>
      <c r="P1" s="116"/>
      <c r="Q1" s="114"/>
      <c r="R1" s="115"/>
      <c r="S1" s="191"/>
      <c r="T1" s="185"/>
      <c r="U1" s="117"/>
      <c r="V1" s="117"/>
      <c r="W1" s="117"/>
    </row>
    <row r="2" spans="1:23" ht="9.9499999999999993" customHeight="1">
      <c r="A2" s="23"/>
      <c r="B2" s="26"/>
      <c r="C2" s="26"/>
      <c r="D2" s="26"/>
      <c r="E2" s="26"/>
      <c r="F2" s="26"/>
      <c r="G2" s="26"/>
      <c r="H2" s="26"/>
      <c r="I2" s="26"/>
      <c r="J2" s="26"/>
      <c r="K2" s="26"/>
      <c r="L2" s="169"/>
      <c r="M2" s="112"/>
      <c r="N2" s="112"/>
      <c r="O2" s="82"/>
      <c r="P2" s="81"/>
      <c r="Q2" s="81"/>
      <c r="R2" s="82"/>
      <c r="S2" s="82"/>
      <c r="T2" s="81"/>
      <c r="U2" s="81"/>
      <c r="V2" s="81"/>
    </row>
    <row r="3" spans="1:23" ht="15" customHeight="1">
      <c r="A3" s="1841" t="s">
        <v>1158</v>
      </c>
      <c r="B3" s="1841"/>
      <c r="C3" s="1841"/>
      <c r="D3" s="1841"/>
      <c r="E3" s="1841"/>
      <c r="F3" s="1841"/>
      <c r="G3" s="1841"/>
      <c r="H3" s="1841"/>
      <c r="I3" s="1841"/>
      <c r="J3" s="1841"/>
      <c r="K3" s="1841"/>
      <c r="L3" s="170"/>
      <c r="M3" s="1034"/>
      <c r="N3" s="112"/>
      <c r="O3" s="82"/>
      <c r="P3" s="28"/>
      <c r="Q3" s="28"/>
      <c r="R3" s="80"/>
      <c r="S3" s="80"/>
      <c r="T3" s="81"/>
      <c r="U3" s="81"/>
      <c r="V3" s="81"/>
    </row>
    <row r="4" spans="1:23" ht="15" customHeight="1">
      <c r="A4" s="1841"/>
      <c r="B4" s="1841"/>
      <c r="C4" s="1841"/>
      <c r="D4" s="1841"/>
      <c r="E4" s="1841"/>
      <c r="F4" s="1841"/>
      <c r="G4" s="1841"/>
      <c r="H4" s="1841"/>
      <c r="I4" s="1841"/>
      <c r="J4" s="1841"/>
      <c r="K4" s="1841"/>
      <c r="L4" s="170"/>
      <c r="M4" s="1032"/>
      <c r="N4" s="275"/>
      <c r="O4" s="82"/>
      <c r="P4" s="28"/>
      <c r="Q4" s="28"/>
      <c r="R4" s="80"/>
      <c r="S4" s="80"/>
      <c r="T4" s="81"/>
      <c r="U4" s="81"/>
      <c r="V4" s="81"/>
    </row>
    <row r="5" spans="1:23" ht="18" customHeight="1">
      <c r="A5" s="1841"/>
      <c r="B5" s="1841"/>
      <c r="C5" s="1841"/>
      <c r="D5" s="1841"/>
      <c r="E5" s="1841"/>
      <c r="F5" s="1841"/>
      <c r="G5" s="1841"/>
      <c r="H5" s="1841"/>
      <c r="I5" s="1841"/>
      <c r="J5" s="1841"/>
      <c r="K5" s="1841"/>
      <c r="L5" s="170"/>
      <c r="M5" s="1033"/>
      <c r="N5" s="112"/>
      <c r="O5" s="82"/>
      <c r="P5" s="28"/>
      <c r="Q5" s="28"/>
      <c r="R5" s="80"/>
      <c r="S5" s="80"/>
      <c r="T5" s="81"/>
      <c r="U5" s="81"/>
      <c r="V5" s="81"/>
    </row>
    <row r="6" spans="1:23" ht="5.25" customHeight="1">
      <c r="A6" s="1120"/>
      <c r="B6" s="1120"/>
      <c r="C6" s="1120"/>
      <c r="D6" s="1120"/>
      <c r="E6" s="1120"/>
      <c r="F6" s="1120"/>
      <c r="G6" s="1120"/>
      <c r="H6" s="1120"/>
      <c r="I6" s="1120"/>
      <c r="J6" s="1120"/>
      <c r="K6" s="1120"/>
      <c r="L6" s="170"/>
      <c r="M6" s="1033"/>
      <c r="N6" s="112"/>
      <c r="O6" s="82"/>
      <c r="P6" s="28"/>
      <c r="Q6" s="28"/>
      <c r="R6" s="80"/>
      <c r="S6" s="80"/>
      <c r="T6" s="81"/>
      <c r="U6" s="81"/>
      <c r="V6" s="81"/>
    </row>
    <row r="7" spans="1:23" ht="19.5" customHeight="1">
      <c r="A7" s="1121" t="s">
        <v>1149</v>
      </c>
      <c r="B7" s="1117"/>
      <c r="C7" s="1117"/>
      <c r="D7" s="1117"/>
      <c r="E7" s="1117"/>
      <c r="F7" s="1117"/>
      <c r="G7" s="1117"/>
      <c r="H7" s="1117"/>
      <c r="I7" s="1117"/>
      <c r="J7" s="1117"/>
      <c r="K7" s="1117"/>
      <c r="L7" s="170"/>
      <c r="M7" s="1033"/>
      <c r="N7" s="112"/>
      <c r="O7" s="82"/>
      <c r="P7" s="28"/>
      <c r="Q7" s="28"/>
      <c r="R7" s="80"/>
      <c r="S7" s="80"/>
      <c r="T7" s="81"/>
      <c r="U7" s="81"/>
      <c r="V7" s="81"/>
    </row>
    <row r="8" spans="1:23" ht="9.9499999999999993" customHeight="1">
      <c r="A8" s="22"/>
      <c r="B8" s="26"/>
      <c r="C8" s="108"/>
      <c r="D8" s="26"/>
      <c r="E8" s="26"/>
      <c r="F8" s="26"/>
      <c r="G8" s="26"/>
      <c r="H8" s="26"/>
      <c r="I8" s="26"/>
      <c r="J8" s="26"/>
      <c r="K8" s="26"/>
      <c r="L8" s="169"/>
      <c r="O8" s="82"/>
      <c r="P8" s="81"/>
      <c r="Q8" s="81"/>
      <c r="R8" s="80"/>
      <c r="S8" s="80"/>
      <c r="T8" s="81"/>
      <c r="U8" s="81"/>
      <c r="V8" s="81"/>
    </row>
    <row r="9" spans="1:23" ht="20.100000000000001" customHeight="1">
      <c r="A9" s="1803" t="s">
        <v>158</v>
      </c>
      <c r="B9" s="1803"/>
      <c r="C9" s="1803"/>
      <c r="D9" s="1803"/>
      <c r="E9" s="1803"/>
      <c r="F9" s="1803"/>
      <c r="G9" s="1803"/>
      <c r="H9" s="1803"/>
      <c r="I9" s="1803"/>
      <c r="J9" s="1803"/>
      <c r="K9" s="1803"/>
      <c r="L9" s="171"/>
    </row>
    <row r="10" spans="1:23" ht="9.9499999999999993" customHeight="1">
      <c r="B10" s="74"/>
      <c r="C10" s="74"/>
      <c r="D10" s="74"/>
      <c r="E10" s="74"/>
      <c r="F10" s="74"/>
      <c r="G10" s="74"/>
      <c r="H10" s="74"/>
      <c r="I10" s="74"/>
      <c r="J10" s="74"/>
      <c r="K10" s="74"/>
      <c r="L10" s="78"/>
      <c r="W10" s="83"/>
    </row>
    <row r="11" spans="1:23">
      <c r="A11" s="119" t="s">
        <v>1</v>
      </c>
      <c r="B11" s="1859" t="s">
        <v>864</v>
      </c>
      <c r="C11" s="1859"/>
      <c r="D11" s="1859"/>
      <c r="E11" s="1859"/>
      <c r="F11" s="1859"/>
      <c r="G11" s="1859"/>
      <c r="H11" s="1859"/>
      <c r="I11" s="1859"/>
      <c r="J11" s="1859"/>
      <c r="K11" s="1859"/>
      <c r="L11" s="78"/>
      <c r="M11" s="159"/>
      <c r="N11" s="178" t="s">
        <v>306</v>
      </c>
      <c r="O11" s="159"/>
      <c r="P11" s="179"/>
      <c r="Q11" s="178" t="s">
        <v>624</v>
      </c>
      <c r="R11" s="110"/>
      <c r="S11" s="187"/>
      <c r="T11" s="186"/>
      <c r="U11" s="160"/>
      <c r="W11" s="83"/>
    </row>
    <row r="12" spans="1:23">
      <c r="A12" s="119"/>
      <c r="B12" s="1859"/>
      <c r="C12" s="1859"/>
      <c r="D12" s="1859"/>
      <c r="E12" s="1859"/>
      <c r="F12" s="1859"/>
      <c r="G12" s="1859"/>
      <c r="H12" s="1859"/>
      <c r="I12" s="1859"/>
      <c r="J12" s="1859"/>
      <c r="K12" s="1859"/>
      <c r="L12" s="78"/>
      <c r="M12" s="159"/>
      <c r="N12" s="178" t="s">
        <v>214</v>
      </c>
      <c r="O12" s="159"/>
      <c r="P12" s="181"/>
      <c r="Q12" s="178" t="s">
        <v>656</v>
      </c>
      <c r="R12" s="110"/>
      <c r="S12" s="21"/>
      <c r="T12" s="22"/>
      <c r="W12" s="83"/>
    </row>
    <row r="13" spans="1:23">
      <c r="A13" s="119"/>
      <c r="B13" s="1859"/>
      <c r="C13" s="1859"/>
      <c r="D13" s="1859"/>
      <c r="E13" s="1859"/>
      <c r="F13" s="1859"/>
      <c r="G13" s="1859"/>
      <c r="H13" s="1859"/>
      <c r="I13" s="1859"/>
      <c r="J13" s="1859"/>
      <c r="K13" s="1859"/>
      <c r="L13" s="78"/>
      <c r="M13" s="159"/>
      <c r="N13" s="178" t="s">
        <v>294</v>
      </c>
      <c r="O13" s="159"/>
      <c r="P13" s="181"/>
      <c r="Q13" s="178" t="s">
        <v>657</v>
      </c>
      <c r="R13" s="110"/>
      <c r="S13" s="21"/>
      <c r="T13" s="22"/>
      <c r="W13" s="83"/>
    </row>
    <row r="14" spans="1:23">
      <c r="B14" s="25"/>
      <c r="C14" s="25"/>
      <c r="D14" s="25"/>
      <c r="E14" s="25"/>
      <c r="F14" s="25"/>
      <c r="G14" s="25"/>
      <c r="H14" s="25"/>
      <c r="I14" s="25"/>
      <c r="J14" s="25"/>
      <c r="K14" s="25"/>
      <c r="L14" s="113"/>
      <c r="M14" s="159"/>
      <c r="N14" s="182"/>
      <c r="O14" s="162"/>
      <c r="P14" s="181"/>
      <c r="Q14" s="178" t="s">
        <v>658</v>
      </c>
      <c r="R14" s="110"/>
      <c r="S14" s="21"/>
      <c r="T14" s="22"/>
      <c r="W14" s="83"/>
    </row>
    <row r="15" spans="1:23">
      <c r="A15" s="119" t="s">
        <v>113</v>
      </c>
      <c r="B15" s="1863" t="s">
        <v>1157</v>
      </c>
      <c r="C15" s="1863"/>
      <c r="D15" s="1863"/>
      <c r="E15" s="1863"/>
      <c r="F15" s="1863"/>
      <c r="G15" s="1863"/>
      <c r="H15" s="1863"/>
      <c r="I15" s="1863"/>
      <c r="J15" s="1863"/>
      <c r="K15" s="1863"/>
      <c r="L15" s="172"/>
      <c r="M15" s="159"/>
      <c r="N15" s="183"/>
      <c r="O15" s="183"/>
      <c r="P15" s="181"/>
      <c r="Q15" s="178" t="s">
        <v>625</v>
      </c>
      <c r="R15" s="110"/>
      <c r="S15" s="21"/>
      <c r="T15" s="22"/>
      <c r="W15" s="83"/>
    </row>
    <row r="16" spans="1:23">
      <c r="A16" s="119"/>
      <c r="B16" s="1863"/>
      <c r="C16" s="1863"/>
      <c r="D16" s="1863"/>
      <c r="E16" s="1863"/>
      <c r="F16" s="1863"/>
      <c r="G16" s="1863"/>
      <c r="H16" s="1863"/>
      <c r="I16" s="1863"/>
      <c r="J16" s="1863"/>
      <c r="K16" s="1863"/>
      <c r="L16" s="172"/>
      <c r="M16" s="159"/>
      <c r="N16" s="159"/>
      <c r="O16" s="159"/>
      <c r="P16" s="181"/>
      <c r="Q16" s="178" t="s">
        <v>659</v>
      </c>
      <c r="R16" s="110"/>
      <c r="S16" s="21"/>
      <c r="T16" s="22"/>
      <c r="W16" s="83"/>
    </row>
    <row r="17" spans="2:23">
      <c r="B17" s="75"/>
      <c r="C17" s="75"/>
      <c r="D17" s="75"/>
      <c r="E17" s="75"/>
      <c r="F17" s="75"/>
      <c r="G17" s="75"/>
      <c r="H17" s="75"/>
      <c r="I17" s="75"/>
      <c r="J17" s="75"/>
      <c r="K17" s="75"/>
      <c r="L17" s="172"/>
      <c r="M17" s="159"/>
      <c r="N17" s="159"/>
      <c r="O17" s="159"/>
      <c r="P17" s="181"/>
      <c r="Q17" s="178" t="s">
        <v>660</v>
      </c>
      <c r="R17" s="180"/>
      <c r="S17" s="21"/>
      <c r="T17" s="22"/>
      <c r="W17" s="83"/>
    </row>
    <row r="18" spans="2:23" ht="15" customHeight="1">
      <c r="B18" s="24" t="s">
        <v>293</v>
      </c>
      <c r="C18" s="73"/>
      <c r="D18" s="73"/>
      <c r="E18" s="73"/>
      <c r="F18" s="73"/>
      <c r="G18" s="73"/>
      <c r="H18" s="73"/>
      <c r="I18" s="73"/>
      <c r="J18" s="73"/>
      <c r="K18" s="73"/>
      <c r="L18" s="48"/>
      <c r="M18" s="159"/>
      <c r="N18" s="159"/>
      <c r="O18" s="159"/>
      <c r="P18" s="181"/>
      <c r="Q18" s="178" t="s">
        <v>626</v>
      </c>
      <c r="R18" s="110"/>
      <c r="S18" s="21"/>
      <c r="T18" s="22"/>
      <c r="W18" s="83"/>
    </row>
    <row r="19" spans="2:23">
      <c r="B19" s="15"/>
      <c r="C19" s="1823" t="s">
        <v>865</v>
      </c>
      <c r="D19" s="1860"/>
      <c r="E19" s="1860"/>
      <c r="F19" s="1860"/>
      <c r="G19" s="1860"/>
      <c r="H19" s="1860"/>
      <c r="I19" s="1824"/>
      <c r="J19" s="1823" t="s">
        <v>866</v>
      </c>
      <c r="K19" s="1824"/>
      <c r="L19" s="173"/>
      <c r="M19" s="159"/>
      <c r="N19" s="159"/>
      <c r="O19" s="159"/>
      <c r="P19" s="181"/>
      <c r="Q19" s="190" t="s">
        <v>665</v>
      </c>
      <c r="R19" s="110"/>
      <c r="S19" s="21"/>
      <c r="T19" s="22"/>
      <c r="W19" s="83"/>
    </row>
    <row r="20" spans="2:23">
      <c r="B20" s="118"/>
      <c r="C20" s="1825"/>
      <c r="D20" s="1861"/>
      <c r="E20" s="1861"/>
      <c r="F20" s="1861"/>
      <c r="G20" s="1861"/>
      <c r="H20" s="1861"/>
      <c r="I20" s="1826"/>
      <c r="J20" s="1825"/>
      <c r="K20" s="1826"/>
      <c r="L20" s="173"/>
      <c r="M20" s="159"/>
      <c r="N20" s="159"/>
      <c r="O20" s="159"/>
      <c r="P20" s="181"/>
      <c r="Q20" s="178" t="s">
        <v>627</v>
      </c>
      <c r="R20" s="110"/>
      <c r="S20" s="21"/>
      <c r="T20" s="22"/>
      <c r="W20" s="83"/>
    </row>
    <row r="21" spans="2:23">
      <c r="B21" s="118"/>
      <c r="C21" s="1825"/>
      <c r="D21" s="1861"/>
      <c r="E21" s="1861"/>
      <c r="F21" s="1861"/>
      <c r="G21" s="1861"/>
      <c r="H21" s="1861"/>
      <c r="I21" s="1826"/>
      <c r="J21" s="1825"/>
      <c r="K21" s="1826"/>
      <c r="L21" s="173"/>
      <c r="M21" s="159"/>
      <c r="N21" s="159"/>
      <c r="O21" s="159"/>
      <c r="P21" s="181"/>
      <c r="Q21" s="178" t="s">
        <v>661</v>
      </c>
      <c r="R21" s="110"/>
      <c r="S21" s="21"/>
      <c r="T21" s="22"/>
      <c r="W21" s="83"/>
    </row>
    <row r="22" spans="2:23">
      <c r="B22" s="118"/>
      <c r="C22" s="1827"/>
      <c r="D22" s="1862"/>
      <c r="E22" s="1862"/>
      <c r="F22" s="1862"/>
      <c r="G22" s="1862"/>
      <c r="H22" s="1862"/>
      <c r="I22" s="1828"/>
      <c r="J22" s="1827"/>
      <c r="K22" s="1828"/>
      <c r="L22" s="173"/>
      <c r="M22" s="159"/>
      <c r="N22" s="159"/>
      <c r="O22" s="159"/>
      <c r="P22" s="181"/>
      <c r="Q22" s="178" t="s">
        <v>662</v>
      </c>
      <c r="R22" s="110"/>
      <c r="S22" s="21"/>
      <c r="T22" s="22"/>
      <c r="V22" s="23"/>
      <c r="W22" s="83"/>
    </row>
    <row r="23" spans="2:23">
      <c r="B23" s="192" t="s">
        <v>1</v>
      </c>
      <c r="C23" s="1850" t="s">
        <v>686</v>
      </c>
      <c r="D23" s="1851"/>
      <c r="E23" s="1864" t="s">
        <v>166</v>
      </c>
      <c r="F23" s="1865"/>
      <c r="G23" s="1865"/>
      <c r="H23" s="1865"/>
      <c r="I23" s="1866"/>
      <c r="J23" s="195" t="s">
        <v>170</v>
      </c>
      <c r="K23" s="196"/>
      <c r="L23" s="167"/>
      <c r="M23" s="159"/>
      <c r="N23" s="159"/>
      <c r="O23" s="159"/>
      <c r="P23" s="179"/>
      <c r="Q23" s="190" t="s">
        <v>663</v>
      </c>
      <c r="R23" s="110"/>
      <c r="S23" s="21"/>
      <c r="T23" s="22"/>
      <c r="V23" s="21"/>
    </row>
    <row r="24" spans="2:23">
      <c r="B24" s="193"/>
      <c r="C24" s="1867" t="s">
        <v>650</v>
      </c>
      <c r="D24" s="1868"/>
      <c r="E24" s="1868"/>
      <c r="F24" s="1868"/>
      <c r="G24" s="1868"/>
      <c r="H24" s="1868"/>
      <c r="I24" s="1869"/>
      <c r="J24" s="86"/>
      <c r="K24" s="268"/>
      <c r="L24" s="168"/>
      <c r="M24" s="159"/>
      <c r="N24" s="159"/>
      <c r="O24" s="159"/>
      <c r="P24" s="179"/>
      <c r="Q24" s="189" t="s">
        <v>664</v>
      </c>
      <c r="R24" s="159"/>
      <c r="T24" s="161"/>
      <c r="U24" s="161"/>
    </row>
    <row r="25" spans="2:23">
      <c r="B25" s="194"/>
      <c r="C25" s="1870"/>
      <c r="D25" s="1871"/>
      <c r="E25" s="1871"/>
      <c r="F25" s="1871"/>
      <c r="G25" s="1871"/>
      <c r="H25" s="1871"/>
      <c r="I25" s="1872"/>
      <c r="J25" s="87"/>
      <c r="K25" s="269"/>
      <c r="L25" s="168"/>
      <c r="M25" s="110"/>
      <c r="N25" s="110"/>
      <c r="O25" s="110"/>
      <c r="P25" s="179"/>
      <c r="Q25" s="189" t="s">
        <v>666</v>
      </c>
      <c r="R25" s="110"/>
      <c r="S25" s="160"/>
      <c r="T25" s="160"/>
      <c r="U25" s="160"/>
    </row>
    <row r="26" spans="2:23">
      <c r="B26" s="193" t="s">
        <v>113</v>
      </c>
      <c r="C26" s="1814" t="s">
        <v>618</v>
      </c>
      <c r="D26" s="1814"/>
      <c r="E26" s="1831" t="s">
        <v>169</v>
      </c>
      <c r="F26" s="1832"/>
      <c r="G26" s="1832"/>
      <c r="H26" s="1832"/>
      <c r="I26" s="1834"/>
      <c r="J26" s="84" t="s">
        <v>171</v>
      </c>
      <c r="K26" s="85"/>
      <c r="L26" s="167"/>
      <c r="M26" s="110"/>
      <c r="N26" s="188"/>
      <c r="O26" s="110"/>
      <c r="P26" s="179"/>
      <c r="Q26" s="189" t="s">
        <v>667</v>
      </c>
      <c r="R26" s="110"/>
      <c r="S26" s="21"/>
    </row>
    <row r="27" spans="2:23">
      <c r="B27" s="193"/>
      <c r="C27" s="1804" t="s">
        <v>199</v>
      </c>
      <c r="D27" s="1805"/>
      <c r="E27" s="1805"/>
      <c r="F27" s="1805"/>
      <c r="G27" s="1805"/>
      <c r="H27" s="1805"/>
      <c r="I27" s="1805"/>
      <c r="J27" s="88"/>
      <c r="K27" s="89"/>
      <c r="L27" s="167"/>
      <c r="M27" s="110"/>
      <c r="N27" s="110"/>
      <c r="O27" s="110"/>
      <c r="P27" s="179"/>
      <c r="Q27" s="178" t="s">
        <v>668</v>
      </c>
      <c r="R27" s="110"/>
      <c r="S27" s="21"/>
    </row>
    <row r="28" spans="2:23">
      <c r="B28" s="193"/>
      <c r="C28" s="1806"/>
      <c r="D28" s="1807"/>
      <c r="E28" s="1807"/>
      <c r="F28" s="1807"/>
      <c r="G28" s="1807"/>
      <c r="H28" s="1807"/>
      <c r="I28" s="1807"/>
      <c r="J28" s="90"/>
      <c r="K28" s="91"/>
      <c r="L28" s="167"/>
      <c r="M28" s="110"/>
      <c r="N28" s="110"/>
      <c r="O28" s="110"/>
      <c r="P28" s="179"/>
      <c r="Q28" s="178" t="s">
        <v>669</v>
      </c>
      <c r="R28" s="110"/>
      <c r="S28" s="21"/>
    </row>
    <row r="29" spans="2:23">
      <c r="B29" s="193"/>
      <c r="C29" s="1806"/>
      <c r="D29" s="1807"/>
      <c r="E29" s="1807"/>
      <c r="F29" s="1807"/>
      <c r="G29" s="1807"/>
      <c r="H29" s="1807"/>
      <c r="I29" s="1807"/>
      <c r="J29" s="90"/>
      <c r="K29" s="91"/>
      <c r="L29" s="167"/>
      <c r="M29" s="110"/>
      <c r="N29" s="110"/>
      <c r="O29" s="110"/>
      <c r="P29" s="179"/>
      <c r="Q29" s="189" t="s">
        <v>670</v>
      </c>
      <c r="R29" s="110"/>
      <c r="S29" s="21"/>
    </row>
    <row r="30" spans="2:23">
      <c r="B30" s="193"/>
      <c r="C30" s="1806"/>
      <c r="D30" s="1807"/>
      <c r="E30" s="1807"/>
      <c r="F30" s="1807"/>
      <c r="G30" s="1807"/>
      <c r="H30" s="1807"/>
      <c r="I30" s="1807"/>
      <c r="J30" s="90"/>
      <c r="K30" s="91"/>
      <c r="L30" s="167"/>
      <c r="M30" s="110"/>
      <c r="N30" s="110"/>
      <c r="O30" s="110"/>
      <c r="P30" s="179"/>
      <c r="Q30" s="189" t="s">
        <v>671</v>
      </c>
      <c r="R30" s="110"/>
      <c r="S30" s="21"/>
    </row>
    <row r="31" spans="2:23">
      <c r="B31" s="193"/>
      <c r="C31" s="1806"/>
      <c r="D31" s="1807"/>
      <c r="E31" s="1807"/>
      <c r="F31" s="1807"/>
      <c r="G31" s="1807"/>
      <c r="H31" s="1807"/>
      <c r="I31" s="1807"/>
      <c r="J31" s="90"/>
      <c r="K31" s="91"/>
      <c r="L31" s="167"/>
      <c r="M31" s="110"/>
      <c r="N31" s="110"/>
      <c r="O31" s="110"/>
      <c r="P31" s="179"/>
      <c r="Q31" s="189" t="s">
        <v>672</v>
      </c>
      <c r="R31" s="110"/>
      <c r="S31" s="21"/>
    </row>
    <row r="32" spans="2:23">
      <c r="B32" s="193"/>
      <c r="C32" s="1808"/>
      <c r="D32" s="1809"/>
      <c r="E32" s="1809"/>
      <c r="F32" s="1809"/>
      <c r="G32" s="1809"/>
      <c r="H32" s="1809"/>
      <c r="I32" s="1809"/>
      <c r="J32" s="92"/>
      <c r="K32" s="93"/>
      <c r="L32" s="168"/>
      <c r="M32" s="110"/>
      <c r="N32" s="110"/>
      <c r="O32" s="110"/>
      <c r="P32" s="179"/>
      <c r="Q32" s="189" t="s">
        <v>628</v>
      </c>
      <c r="R32" s="110"/>
      <c r="S32" s="21"/>
    </row>
    <row r="33" spans="2:19">
      <c r="B33" s="193"/>
      <c r="C33" s="1816" t="s">
        <v>178</v>
      </c>
      <c r="D33" s="1817"/>
      <c r="E33" s="1804" t="s">
        <v>826</v>
      </c>
      <c r="F33" s="1805"/>
      <c r="G33" s="1805"/>
      <c r="H33" s="1805"/>
      <c r="I33" s="1805"/>
      <c r="J33" s="92"/>
      <c r="K33" s="93"/>
      <c r="L33" s="168"/>
      <c r="M33" s="110"/>
      <c r="N33" s="110"/>
      <c r="O33" s="110"/>
      <c r="P33" s="179"/>
      <c r="Q33" s="189" t="s">
        <v>629</v>
      </c>
      <c r="R33" s="110"/>
      <c r="S33" s="21"/>
    </row>
    <row r="34" spans="2:19">
      <c r="B34" s="193"/>
      <c r="C34" s="1818"/>
      <c r="D34" s="1819"/>
      <c r="E34" s="1806"/>
      <c r="F34" s="1807"/>
      <c r="G34" s="1807"/>
      <c r="H34" s="1807"/>
      <c r="I34" s="1807"/>
      <c r="J34" s="92"/>
      <c r="K34" s="93"/>
      <c r="L34" s="168"/>
      <c r="M34" s="110"/>
      <c r="N34" s="110"/>
      <c r="O34" s="110"/>
      <c r="P34" s="179"/>
      <c r="Q34" s="189" t="s">
        <v>673</v>
      </c>
      <c r="R34" s="110"/>
      <c r="S34" s="21"/>
    </row>
    <row r="35" spans="2:19">
      <c r="B35" s="193"/>
      <c r="C35" s="1818"/>
      <c r="D35" s="1819"/>
      <c r="E35" s="1806"/>
      <c r="F35" s="1807"/>
      <c r="G35" s="1807"/>
      <c r="H35" s="1807"/>
      <c r="I35" s="1807"/>
      <c r="J35" s="92"/>
      <c r="K35" s="93"/>
      <c r="L35" s="168"/>
      <c r="M35" s="110"/>
      <c r="N35" s="110"/>
      <c r="O35" s="110"/>
      <c r="P35" s="179"/>
      <c r="Q35" s="189" t="s">
        <v>674</v>
      </c>
      <c r="R35" s="110"/>
      <c r="S35" s="21"/>
    </row>
    <row r="36" spans="2:19">
      <c r="B36" s="193"/>
      <c r="C36" s="1818"/>
      <c r="D36" s="1819"/>
      <c r="E36" s="1806"/>
      <c r="F36" s="1807"/>
      <c r="G36" s="1807"/>
      <c r="H36" s="1807"/>
      <c r="I36" s="1807"/>
      <c r="J36" s="92"/>
      <c r="K36" s="93"/>
      <c r="L36" s="168"/>
      <c r="S36" s="21"/>
    </row>
    <row r="37" spans="2:19">
      <c r="B37" s="193"/>
      <c r="C37" s="1818"/>
      <c r="D37" s="1819"/>
      <c r="E37" s="1806"/>
      <c r="F37" s="1807"/>
      <c r="G37" s="1807"/>
      <c r="H37" s="1807"/>
      <c r="I37" s="1807"/>
      <c r="J37" s="94"/>
      <c r="K37" s="95"/>
      <c r="L37" s="168"/>
      <c r="M37" s="21"/>
      <c r="N37" s="21"/>
      <c r="O37" s="21"/>
      <c r="P37" s="21"/>
      <c r="Q37" s="21"/>
      <c r="R37" s="21"/>
      <c r="S37" s="21"/>
    </row>
    <row r="38" spans="2:19">
      <c r="B38" s="165"/>
      <c r="C38" s="1820" t="s">
        <v>867</v>
      </c>
      <c r="D38" s="1821"/>
      <c r="E38" s="1821"/>
      <c r="F38" s="1821"/>
      <c r="G38" s="1821"/>
      <c r="H38" s="1821"/>
      <c r="I38" s="1822"/>
      <c r="J38" s="123"/>
      <c r="K38" s="124"/>
      <c r="L38" s="168"/>
      <c r="M38" s="21"/>
      <c r="N38" s="21"/>
      <c r="O38" s="21"/>
      <c r="P38" s="21"/>
      <c r="Q38" s="21"/>
      <c r="R38" s="21"/>
      <c r="S38" s="21"/>
    </row>
    <row r="39" spans="2:19">
      <c r="B39" s="192" t="s">
        <v>179</v>
      </c>
      <c r="C39" s="1814" t="s">
        <v>161</v>
      </c>
      <c r="D39" s="1814"/>
      <c r="E39" s="1804" t="s">
        <v>827</v>
      </c>
      <c r="F39" s="1805"/>
      <c r="G39" s="1805"/>
      <c r="H39" s="1805"/>
      <c r="I39" s="1833"/>
      <c r="J39" s="96" t="s">
        <v>619</v>
      </c>
      <c r="K39" s="89"/>
      <c r="L39" s="167"/>
      <c r="S39" s="21"/>
    </row>
    <row r="40" spans="2:19">
      <c r="B40" s="193"/>
      <c r="C40" s="1804" t="s">
        <v>828</v>
      </c>
      <c r="D40" s="1805"/>
      <c r="E40" s="1805"/>
      <c r="F40" s="1805"/>
      <c r="G40" s="1805"/>
      <c r="H40" s="1805"/>
      <c r="I40" s="1805"/>
      <c r="J40" s="97"/>
      <c r="K40" s="98"/>
      <c r="L40" s="168"/>
    </row>
    <row r="41" spans="2:19">
      <c r="B41" s="193"/>
      <c r="C41" s="1806"/>
      <c r="D41" s="1807"/>
      <c r="E41" s="1807"/>
      <c r="F41" s="1807"/>
      <c r="G41" s="1807"/>
      <c r="H41" s="1807"/>
      <c r="I41" s="1807"/>
      <c r="J41" s="92"/>
      <c r="K41" s="93"/>
      <c r="L41" s="168"/>
    </row>
    <row r="42" spans="2:19">
      <c r="B42" s="193"/>
      <c r="C42" s="1808"/>
      <c r="D42" s="1809"/>
      <c r="E42" s="1809"/>
      <c r="F42" s="1809"/>
      <c r="G42" s="1809"/>
      <c r="H42" s="1809"/>
      <c r="I42" s="1809"/>
      <c r="J42" s="94"/>
      <c r="K42" s="95"/>
      <c r="L42" s="168"/>
    </row>
    <row r="43" spans="2:19">
      <c r="B43" s="192" t="s">
        <v>180</v>
      </c>
      <c r="C43" s="1815" t="s">
        <v>162</v>
      </c>
      <c r="D43" s="1815"/>
      <c r="E43" s="1811" t="s">
        <v>827</v>
      </c>
      <c r="F43" s="1812"/>
      <c r="G43" s="1812"/>
      <c r="H43" s="1812"/>
      <c r="I43" s="1813"/>
      <c r="J43" s="99" t="s">
        <v>620</v>
      </c>
      <c r="K43" s="100"/>
      <c r="L43" s="167"/>
    </row>
    <row r="44" spans="2:19">
      <c r="B44" s="193"/>
      <c r="C44" s="1804" t="s">
        <v>828</v>
      </c>
      <c r="D44" s="1805"/>
      <c r="E44" s="1805"/>
      <c r="F44" s="1805"/>
      <c r="G44" s="1805"/>
      <c r="H44" s="1805"/>
      <c r="I44" s="1805"/>
      <c r="J44" s="97"/>
      <c r="K44" s="98"/>
      <c r="L44" s="168"/>
    </row>
    <row r="45" spans="2:19">
      <c r="B45" s="193"/>
      <c r="C45" s="1806"/>
      <c r="D45" s="1807"/>
      <c r="E45" s="1807"/>
      <c r="F45" s="1807"/>
      <c r="G45" s="1807"/>
      <c r="H45" s="1807"/>
      <c r="I45" s="1807"/>
      <c r="J45" s="92"/>
      <c r="K45" s="93"/>
      <c r="L45" s="168"/>
    </row>
    <row r="46" spans="2:19">
      <c r="B46" s="193"/>
      <c r="C46" s="1808"/>
      <c r="D46" s="1809"/>
      <c r="E46" s="1809"/>
      <c r="F46" s="1809"/>
      <c r="G46" s="1809"/>
      <c r="H46" s="1809"/>
      <c r="I46" s="1809"/>
      <c r="J46" s="94"/>
      <c r="K46" s="95"/>
      <c r="L46" s="168"/>
    </row>
    <row r="47" spans="2:19">
      <c r="B47" s="192" t="s">
        <v>181</v>
      </c>
      <c r="C47" s="1810" t="s">
        <v>163</v>
      </c>
      <c r="D47" s="1810"/>
      <c r="E47" s="1811" t="s">
        <v>827</v>
      </c>
      <c r="F47" s="1812"/>
      <c r="G47" s="1812"/>
      <c r="H47" s="1812"/>
      <c r="I47" s="1813"/>
      <c r="J47" s="101" t="s">
        <v>621</v>
      </c>
      <c r="K47" s="100"/>
      <c r="L47" s="167"/>
    </row>
    <row r="48" spans="2:19">
      <c r="B48" s="193"/>
      <c r="C48" s="1804" t="s">
        <v>828</v>
      </c>
      <c r="D48" s="1805"/>
      <c r="E48" s="1805"/>
      <c r="F48" s="1805"/>
      <c r="G48" s="1805"/>
      <c r="H48" s="1805"/>
      <c r="I48" s="1805"/>
      <c r="J48" s="97"/>
      <c r="K48" s="98"/>
      <c r="L48" s="168"/>
    </row>
    <row r="49" spans="2:12">
      <c r="B49" s="193"/>
      <c r="C49" s="1806"/>
      <c r="D49" s="1807"/>
      <c r="E49" s="1807"/>
      <c r="F49" s="1807"/>
      <c r="G49" s="1807"/>
      <c r="H49" s="1807"/>
      <c r="I49" s="1807"/>
      <c r="J49" s="92"/>
      <c r="K49" s="93"/>
      <c r="L49" s="168"/>
    </row>
    <row r="50" spans="2:12">
      <c r="B50" s="193"/>
      <c r="C50" s="1808"/>
      <c r="D50" s="1809"/>
      <c r="E50" s="1809"/>
      <c r="F50" s="1809"/>
      <c r="G50" s="1809"/>
      <c r="H50" s="1809"/>
      <c r="I50" s="1809"/>
      <c r="J50" s="94"/>
      <c r="K50" s="95"/>
      <c r="L50" s="168"/>
    </row>
    <row r="51" spans="2:12">
      <c r="B51" s="192" t="s">
        <v>182</v>
      </c>
      <c r="C51" s="1810" t="s">
        <v>164</v>
      </c>
      <c r="D51" s="1810"/>
      <c r="E51" s="1811" t="s">
        <v>827</v>
      </c>
      <c r="F51" s="1812"/>
      <c r="G51" s="1812"/>
      <c r="H51" s="1812"/>
      <c r="I51" s="1813"/>
      <c r="J51" s="96" t="s">
        <v>622</v>
      </c>
      <c r="K51" s="93"/>
      <c r="L51" s="168"/>
    </row>
    <row r="52" spans="2:12">
      <c r="B52" s="193"/>
      <c r="C52" s="1804" t="s">
        <v>828</v>
      </c>
      <c r="D52" s="1805"/>
      <c r="E52" s="1805"/>
      <c r="F52" s="1805"/>
      <c r="G52" s="1805"/>
      <c r="H52" s="1805"/>
      <c r="I52" s="1805"/>
      <c r="J52" s="96"/>
      <c r="K52" s="98"/>
      <c r="L52" s="168"/>
    </row>
    <row r="53" spans="2:12">
      <c r="B53" s="193"/>
      <c r="C53" s="1806"/>
      <c r="D53" s="1807"/>
      <c r="E53" s="1807"/>
      <c r="F53" s="1807"/>
      <c r="G53" s="1807"/>
      <c r="H53" s="1807"/>
      <c r="I53" s="1807"/>
      <c r="J53" s="102"/>
      <c r="K53" s="93"/>
      <c r="L53" s="168"/>
    </row>
    <row r="54" spans="2:12">
      <c r="B54" s="193"/>
      <c r="C54" s="1808"/>
      <c r="D54" s="1809"/>
      <c r="E54" s="1809"/>
      <c r="F54" s="1809"/>
      <c r="G54" s="1809"/>
      <c r="H54" s="1809"/>
      <c r="I54" s="1809"/>
      <c r="J54" s="103"/>
      <c r="K54" s="95"/>
      <c r="L54" s="168"/>
    </row>
    <row r="55" spans="2:12">
      <c r="B55" s="192" t="s">
        <v>183</v>
      </c>
      <c r="C55" s="1810" t="s">
        <v>165</v>
      </c>
      <c r="D55" s="1810"/>
      <c r="E55" s="1811" t="s">
        <v>827</v>
      </c>
      <c r="F55" s="1812"/>
      <c r="G55" s="1812"/>
      <c r="H55" s="1812"/>
      <c r="I55" s="1813"/>
      <c r="J55" s="96" t="s">
        <v>623</v>
      </c>
      <c r="K55" s="93"/>
      <c r="L55" s="168"/>
    </row>
    <row r="56" spans="2:12">
      <c r="B56" s="193"/>
      <c r="C56" s="1804" t="s">
        <v>828</v>
      </c>
      <c r="D56" s="1805"/>
      <c r="E56" s="1805"/>
      <c r="F56" s="1805"/>
      <c r="G56" s="1805"/>
      <c r="H56" s="1805"/>
      <c r="I56" s="1805"/>
      <c r="J56" s="97"/>
      <c r="K56" s="98"/>
      <c r="L56" s="168"/>
    </row>
    <row r="57" spans="2:12">
      <c r="B57" s="193"/>
      <c r="C57" s="1806"/>
      <c r="D57" s="1807"/>
      <c r="E57" s="1807"/>
      <c r="F57" s="1807"/>
      <c r="G57" s="1807"/>
      <c r="H57" s="1807"/>
      <c r="I57" s="1807"/>
      <c r="J57" s="92"/>
      <c r="K57" s="93"/>
      <c r="L57" s="168"/>
    </row>
    <row r="58" spans="2:12">
      <c r="B58" s="193"/>
      <c r="C58" s="1808"/>
      <c r="D58" s="1809"/>
      <c r="E58" s="1809"/>
      <c r="F58" s="1809"/>
      <c r="G58" s="1809"/>
      <c r="H58" s="1809"/>
      <c r="I58" s="1809"/>
      <c r="J58" s="94"/>
      <c r="K58" s="95"/>
      <c r="L58" s="168"/>
    </row>
    <row r="59" spans="2:12">
      <c r="B59" s="192" t="s">
        <v>114</v>
      </c>
      <c r="C59" s="1814" t="s">
        <v>173</v>
      </c>
      <c r="D59" s="1814"/>
      <c r="E59" s="1831" t="s">
        <v>169</v>
      </c>
      <c r="F59" s="1832"/>
      <c r="G59" s="1832"/>
      <c r="H59" s="127"/>
      <c r="I59" s="164"/>
      <c r="J59" s="104" t="s">
        <v>172</v>
      </c>
      <c r="K59" s="109"/>
      <c r="L59" s="167"/>
    </row>
    <row r="60" spans="2:12">
      <c r="B60" s="193"/>
      <c r="C60" s="1804" t="s">
        <v>199</v>
      </c>
      <c r="D60" s="1805"/>
      <c r="E60" s="1805"/>
      <c r="F60" s="1805"/>
      <c r="G60" s="1805"/>
      <c r="H60" s="1805"/>
      <c r="I60" s="1805"/>
      <c r="J60" s="88"/>
      <c r="K60" s="89"/>
      <c r="L60" s="167"/>
    </row>
    <row r="61" spans="2:12">
      <c r="B61" s="193"/>
      <c r="C61" s="1806"/>
      <c r="D61" s="1807"/>
      <c r="E61" s="1807"/>
      <c r="F61" s="1807"/>
      <c r="G61" s="1807"/>
      <c r="H61" s="1807"/>
      <c r="I61" s="1807"/>
      <c r="J61" s="90"/>
      <c r="K61" s="91"/>
      <c r="L61" s="167"/>
    </row>
    <row r="62" spans="2:12">
      <c r="B62" s="193"/>
      <c r="C62" s="1806"/>
      <c r="D62" s="1807"/>
      <c r="E62" s="1807"/>
      <c r="F62" s="1807"/>
      <c r="G62" s="1807"/>
      <c r="H62" s="1807"/>
      <c r="I62" s="1807"/>
      <c r="J62" s="90"/>
      <c r="K62" s="91"/>
      <c r="L62" s="167"/>
    </row>
    <row r="63" spans="2:12">
      <c r="B63" s="193"/>
      <c r="C63" s="1806"/>
      <c r="D63" s="1807"/>
      <c r="E63" s="1807"/>
      <c r="F63" s="1807"/>
      <c r="G63" s="1807"/>
      <c r="H63" s="1807"/>
      <c r="I63" s="1807"/>
      <c r="J63" s="90"/>
      <c r="K63" s="91"/>
      <c r="L63" s="167"/>
    </row>
    <row r="64" spans="2:12">
      <c r="B64" s="193"/>
      <c r="C64" s="1806"/>
      <c r="D64" s="1807"/>
      <c r="E64" s="1807"/>
      <c r="F64" s="1807"/>
      <c r="G64" s="1807"/>
      <c r="H64" s="1807"/>
      <c r="I64" s="1807"/>
      <c r="J64" s="90"/>
      <c r="K64" s="91"/>
      <c r="L64" s="167"/>
    </row>
    <row r="65" spans="2:12">
      <c r="B65" s="193"/>
      <c r="C65" s="1808"/>
      <c r="D65" s="1809"/>
      <c r="E65" s="1809"/>
      <c r="F65" s="1809"/>
      <c r="G65" s="1809"/>
      <c r="H65" s="1809"/>
      <c r="I65" s="1809"/>
      <c r="J65" s="92"/>
      <c r="K65" s="93"/>
      <c r="L65" s="168"/>
    </row>
    <row r="66" spans="2:12">
      <c r="B66" s="193"/>
      <c r="C66" s="1816" t="s">
        <v>178</v>
      </c>
      <c r="D66" s="1817"/>
      <c r="E66" s="1804" t="s">
        <v>826</v>
      </c>
      <c r="F66" s="1805"/>
      <c r="G66" s="1805"/>
      <c r="H66" s="1805"/>
      <c r="I66" s="1805"/>
      <c r="J66" s="92"/>
      <c r="K66" s="93"/>
      <c r="L66" s="168"/>
    </row>
    <row r="67" spans="2:12">
      <c r="B67" s="193"/>
      <c r="C67" s="1818"/>
      <c r="D67" s="1819"/>
      <c r="E67" s="1806"/>
      <c r="F67" s="1807"/>
      <c r="G67" s="1807"/>
      <c r="H67" s="1807"/>
      <c r="I67" s="1807"/>
      <c r="J67" s="92"/>
      <c r="K67" s="93"/>
      <c r="L67" s="168"/>
    </row>
    <row r="68" spans="2:12">
      <c r="B68" s="193"/>
      <c r="C68" s="1818"/>
      <c r="D68" s="1819"/>
      <c r="E68" s="1806"/>
      <c r="F68" s="1807"/>
      <c r="G68" s="1807"/>
      <c r="H68" s="1807"/>
      <c r="I68" s="1807"/>
      <c r="J68" s="92"/>
      <c r="K68" s="93"/>
      <c r="L68" s="168"/>
    </row>
    <row r="69" spans="2:12">
      <c r="B69" s="193"/>
      <c r="C69" s="1818"/>
      <c r="D69" s="1819"/>
      <c r="E69" s="1806"/>
      <c r="F69" s="1807"/>
      <c r="G69" s="1807"/>
      <c r="H69" s="1807"/>
      <c r="I69" s="1807"/>
      <c r="J69" s="92"/>
      <c r="K69" s="93"/>
      <c r="L69" s="168"/>
    </row>
    <row r="70" spans="2:12">
      <c r="B70" s="193"/>
      <c r="C70" s="1818"/>
      <c r="D70" s="1819"/>
      <c r="E70" s="1806"/>
      <c r="F70" s="1807"/>
      <c r="G70" s="1807"/>
      <c r="H70" s="1807"/>
      <c r="I70" s="1807"/>
      <c r="J70" s="94"/>
      <c r="K70" s="95"/>
      <c r="L70" s="168"/>
    </row>
    <row r="71" spans="2:12">
      <c r="B71" s="165"/>
      <c r="C71" s="1820" t="s">
        <v>829</v>
      </c>
      <c r="D71" s="1821"/>
      <c r="E71" s="1821"/>
      <c r="F71" s="1821"/>
      <c r="G71" s="1821"/>
      <c r="H71" s="1821"/>
      <c r="I71" s="1822"/>
      <c r="J71" s="123"/>
      <c r="K71" s="124"/>
      <c r="L71" s="168"/>
    </row>
    <row r="72" spans="2:12">
      <c r="B72" s="192" t="s">
        <v>184</v>
      </c>
      <c r="C72" s="1814" t="s">
        <v>161</v>
      </c>
      <c r="D72" s="1814"/>
      <c r="E72" s="1804" t="s">
        <v>827</v>
      </c>
      <c r="F72" s="1805"/>
      <c r="G72" s="1805"/>
      <c r="H72" s="1805"/>
      <c r="I72" s="1833"/>
      <c r="J72" s="96" t="s">
        <v>619</v>
      </c>
      <c r="K72" s="89"/>
      <c r="L72" s="167"/>
    </row>
    <row r="73" spans="2:12">
      <c r="B73" s="193"/>
      <c r="C73" s="1830" t="s">
        <v>828</v>
      </c>
      <c r="D73" s="1835"/>
      <c r="E73" s="1835"/>
      <c r="F73" s="1835"/>
      <c r="G73" s="1835"/>
      <c r="H73" s="1835"/>
      <c r="I73" s="1835"/>
      <c r="J73" s="128"/>
      <c r="K73" s="98"/>
      <c r="L73" s="168"/>
    </row>
    <row r="74" spans="2:12">
      <c r="B74" s="193"/>
      <c r="C74" s="1836"/>
      <c r="D74" s="1837"/>
      <c r="E74" s="1837"/>
      <c r="F74" s="1837"/>
      <c r="G74" s="1837"/>
      <c r="H74" s="1837"/>
      <c r="I74" s="1837"/>
      <c r="J74" s="129"/>
      <c r="K74" s="93"/>
      <c r="L74" s="168"/>
    </row>
    <row r="75" spans="2:12">
      <c r="B75" s="193"/>
      <c r="C75" s="1838"/>
      <c r="D75" s="1839"/>
      <c r="E75" s="1839"/>
      <c r="F75" s="1839"/>
      <c r="G75" s="1839"/>
      <c r="H75" s="1839"/>
      <c r="I75" s="1839"/>
      <c r="J75" s="130"/>
      <c r="K75" s="95"/>
      <c r="L75" s="168"/>
    </row>
    <row r="76" spans="2:12">
      <c r="B76" s="192" t="s">
        <v>185</v>
      </c>
      <c r="C76" s="1815" t="s">
        <v>162</v>
      </c>
      <c r="D76" s="1815"/>
      <c r="E76" s="1831" t="s">
        <v>827</v>
      </c>
      <c r="F76" s="1832"/>
      <c r="G76" s="1832"/>
      <c r="H76" s="1832"/>
      <c r="I76" s="1834"/>
      <c r="J76" s="131" t="s">
        <v>620</v>
      </c>
      <c r="K76" s="100"/>
      <c r="L76" s="167"/>
    </row>
    <row r="77" spans="2:12">
      <c r="B77" s="193"/>
      <c r="C77" s="1830" t="s">
        <v>828</v>
      </c>
      <c r="D77" s="1835"/>
      <c r="E77" s="1835"/>
      <c r="F77" s="1835"/>
      <c r="G77" s="1835"/>
      <c r="H77" s="1835"/>
      <c r="I77" s="1835"/>
      <c r="J77" s="128"/>
      <c r="K77" s="98"/>
      <c r="L77" s="168"/>
    </row>
    <row r="78" spans="2:12">
      <c r="B78" s="193"/>
      <c r="C78" s="1836"/>
      <c r="D78" s="1837"/>
      <c r="E78" s="1837"/>
      <c r="F78" s="1837"/>
      <c r="G78" s="1837"/>
      <c r="H78" s="1837"/>
      <c r="I78" s="1837"/>
      <c r="J78" s="129"/>
      <c r="K78" s="93"/>
      <c r="L78" s="168"/>
    </row>
    <row r="79" spans="2:12">
      <c r="B79" s="193"/>
      <c r="C79" s="1838"/>
      <c r="D79" s="1839"/>
      <c r="E79" s="1839"/>
      <c r="F79" s="1839"/>
      <c r="G79" s="1839"/>
      <c r="H79" s="1839"/>
      <c r="I79" s="1839"/>
      <c r="J79" s="130"/>
      <c r="K79" s="95"/>
      <c r="L79" s="168"/>
    </row>
    <row r="80" spans="2:12">
      <c r="B80" s="192" t="s">
        <v>186</v>
      </c>
      <c r="C80" s="1810" t="s">
        <v>163</v>
      </c>
      <c r="D80" s="1810"/>
      <c r="E80" s="1831" t="s">
        <v>827</v>
      </c>
      <c r="F80" s="1832"/>
      <c r="G80" s="1832"/>
      <c r="H80" s="1832"/>
      <c r="I80" s="1834"/>
      <c r="J80" s="126" t="s">
        <v>621</v>
      </c>
      <c r="K80" s="100"/>
      <c r="L80" s="167"/>
    </row>
    <row r="81" spans="2:12">
      <c r="B81" s="193"/>
      <c r="C81" s="1830" t="s">
        <v>828</v>
      </c>
      <c r="D81" s="1835"/>
      <c r="E81" s="1835"/>
      <c r="F81" s="1835"/>
      <c r="G81" s="1835"/>
      <c r="H81" s="1835"/>
      <c r="I81" s="1835"/>
      <c r="J81" s="128"/>
      <c r="K81" s="98"/>
      <c r="L81" s="168"/>
    </row>
    <row r="82" spans="2:12">
      <c r="B82" s="193"/>
      <c r="C82" s="1836"/>
      <c r="D82" s="1837"/>
      <c r="E82" s="1837"/>
      <c r="F82" s="1837"/>
      <c r="G82" s="1837"/>
      <c r="H82" s="1837"/>
      <c r="I82" s="1837"/>
      <c r="J82" s="129"/>
      <c r="K82" s="93"/>
      <c r="L82" s="168"/>
    </row>
    <row r="83" spans="2:12">
      <c r="B83" s="193"/>
      <c r="C83" s="1838"/>
      <c r="D83" s="1839"/>
      <c r="E83" s="1839"/>
      <c r="F83" s="1839"/>
      <c r="G83" s="1839"/>
      <c r="H83" s="1839"/>
      <c r="I83" s="1839"/>
      <c r="J83" s="130"/>
      <c r="K83" s="95"/>
      <c r="L83" s="168"/>
    </row>
    <row r="84" spans="2:12">
      <c r="B84" s="192" t="s">
        <v>187</v>
      </c>
      <c r="C84" s="1810" t="s">
        <v>164</v>
      </c>
      <c r="D84" s="1810"/>
      <c r="E84" s="1831" t="s">
        <v>827</v>
      </c>
      <c r="F84" s="1832"/>
      <c r="G84" s="1832"/>
      <c r="H84" s="1832"/>
      <c r="I84" s="1834"/>
      <c r="J84" s="88" t="s">
        <v>622</v>
      </c>
      <c r="K84" s="93"/>
      <c r="L84" s="168"/>
    </row>
    <row r="85" spans="2:12">
      <c r="B85" s="193"/>
      <c r="C85" s="1830" t="s">
        <v>828</v>
      </c>
      <c r="D85" s="1835"/>
      <c r="E85" s="1835"/>
      <c r="F85" s="1835"/>
      <c r="G85" s="1835"/>
      <c r="H85" s="1835"/>
      <c r="I85" s="1835"/>
      <c r="J85" s="88"/>
      <c r="K85" s="98"/>
      <c r="L85" s="168"/>
    </row>
    <row r="86" spans="2:12">
      <c r="B86" s="193"/>
      <c r="C86" s="1836"/>
      <c r="D86" s="1837"/>
      <c r="E86" s="1837"/>
      <c r="F86" s="1837"/>
      <c r="G86" s="1837"/>
      <c r="H86" s="1837"/>
      <c r="I86" s="1837"/>
      <c r="J86" s="90"/>
      <c r="K86" s="93"/>
      <c r="L86" s="168"/>
    </row>
    <row r="87" spans="2:12">
      <c r="B87" s="193"/>
      <c r="C87" s="1838"/>
      <c r="D87" s="1839"/>
      <c r="E87" s="1839"/>
      <c r="F87" s="1839"/>
      <c r="G87" s="1839"/>
      <c r="H87" s="1839"/>
      <c r="I87" s="1839"/>
      <c r="J87" s="132"/>
      <c r="K87" s="95"/>
      <c r="L87" s="168"/>
    </row>
    <row r="88" spans="2:12">
      <c r="B88" s="192" t="s">
        <v>188</v>
      </c>
      <c r="C88" s="1810" t="s">
        <v>165</v>
      </c>
      <c r="D88" s="1810"/>
      <c r="E88" s="1831" t="s">
        <v>827</v>
      </c>
      <c r="F88" s="1832"/>
      <c r="G88" s="1832"/>
      <c r="H88" s="1832"/>
      <c r="I88" s="1834"/>
      <c r="J88" s="88" t="s">
        <v>623</v>
      </c>
      <c r="K88" s="93"/>
      <c r="L88" s="168"/>
    </row>
    <row r="89" spans="2:12">
      <c r="B89" s="193"/>
      <c r="C89" s="1830" t="s">
        <v>828</v>
      </c>
      <c r="D89" s="1835"/>
      <c r="E89" s="1835"/>
      <c r="F89" s="1835"/>
      <c r="G89" s="1835"/>
      <c r="H89" s="1835"/>
      <c r="I89" s="1835"/>
      <c r="J89" s="128"/>
      <c r="K89" s="98"/>
      <c r="L89" s="168"/>
    </row>
    <row r="90" spans="2:12">
      <c r="B90" s="193"/>
      <c r="C90" s="1836"/>
      <c r="D90" s="1837"/>
      <c r="E90" s="1837"/>
      <c r="F90" s="1837"/>
      <c r="G90" s="1837"/>
      <c r="H90" s="1837"/>
      <c r="I90" s="1837"/>
      <c r="J90" s="129"/>
      <c r="K90" s="93"/>
      <c r="L90" s="168"/>
    </row>
    <row r="91" spans="2:12">
      <c r="B91" s="193"/>
      <c r="C91" s="1838"/>
      <c r="D91" s="1839"/>
      <c r="E91" s="1839"/>
      <c r="F91" s="1839"/>
      <c r="G91" s="1839"/>
      <c r="H91" s="1839"/>
      <c r="I91" s="1839"/>
      <c r="J91" s="130"/>
      <c r="K91" s="95"/>
      <c r="L91" s="168"/>
    </row>
    <row r="92" spans="2:12" ht="26.25" customHeight="1">
      <c r="B92" s="192" t="s">
        <v>115</v>
      </c>
      <c r="C92" s="1814" t="s">
        <v>174</v>
      </c>
      <c r="D92" s="1814"/>
      <c r="E92" s="1831" t="s">
        <v>169</v>
      </c>
      <c r="F92" s="1832"/>
      <c r="G92" s="1832"/>
      <c r="H92" s="127"/>
      <c r="I92" s="164"/>
      <c r="J92" s="126" t="s">
        <v>177</v>
      </c>
      <c r="K92" s="100"/>
      <c r="L92" s="167"/>
    </row>
    <row r="93" spans="2:12">
      <c r="B93" s="193"/>
      <c r="C93" s="1804" t="s">
        <v>199</v>
      </c>
      <c r="D93" s="1805"/>
      <c r="E93" s="1805"/>
      <c r="F93" s="1805"/>
      <c r="G93" s="1805"/>
      <c r="H93" s="1805"/>
      <c r="I93" s="1805"/>
      <c r="J93" s="88"/>
      <c r="K93" s="89"/>
      <c r="L93" s="167"/>
    </row>
    <row r="94" spans="2:12">
      <c r="B94" s="193"/>
      <c r="C94" s="1806"/>
      <c r="D94" s="1807"/>
      <c r="E94" s="1807"/>
      <c r="F94" s="1807"/>
      <c r="G94" s="1807"/>
      <c r="H94" s="1807"/>
      <c r="I94" s="1807"/>
      <c r="J94" s="90"/>
      <c r="K94" s="91"/>
      <c r="L94" s="167"/>
    </row>
    <row r="95" spans="2:12">
      <c r="B95" s="193"/>
      <c r="C95" s="1806"/>
      <c r="D95" s="1807"/>
      <c r="E95" s="1807"/>
      <c r="F95" s="1807"/>
      <c r="G95" s="1807"/>
      <c r="H95" s="1807"/>
      <c r="I95" s="1807"/>
      <c r="J95" s="90"/>
      <c r="K95" s="91"/>
      <c r="L95" s="167"/>
    </row>
    <row r="96" spans="2:12">
      <c r="B96" s="193"/>
      <c r="C96" s="1806"/>
      <c r="D96" s="1807"/>
      <c r="E96" s="1807"/>
      <c r="F96" s="1807"/>
      <c r="G96" s="1807"/>
      <c r="H96" s="1807"/>
      <c r="I96" s="1807"/>
      <c r="J96" s="90"/>
      <c r="K96" s="91"/>
      <c r="L96" s="167"/>
    </row>
    <row r="97" spans="2:12">
      <c r="B97" s="193"/>
      <c r="C97" s="1806"/>
      <c r="D97" s="1807"/>
      <c r="E97" s="1807"/>
      <c r="F97" s="1807"/>
      <c r="G97" s="1807"/>
      <c r="H97" s="1807"/>
      <c r="I97" s="1807"/>
      <c r="J97" s="90"/>
      <c r="K97" s="91"/>
      <c r="L97" s="167"/>
    </row>
    <row r="98" spans="2:12">
      <c r="B98" s="193"/>
      <c r="C98" s="1808"/>
      <c r="D98" s="1809"/>
      <c r="E98" s="1809"/>
      <c r="F98" s="1809"/>
      <c r="G98" s="1809"/>
      <c r="H98" s="1809"/>
      <c r="I98" s="1809"/>
      <c r="J98" s="92"/>
      <c r="K98" s="93"/>
      <c r="L98" s="168"/>
    </row>
    <row r="99" spans="2:12">
      <c r="B99" s="193"/>
      <c r="C99" s="1816" t="s">
        <v>178</v>
      </c>
      <c r="D99" s="1817"/>
      <c r="E99" s="1804" t="s">
        <v>826</v>
      </c>
      <c r="F99" s="1805"/>
      <c r="G99" s="1805"/>
      <c r="H99" s="1805"/>
      <c r="I99" s="1805"/>
      <c r="J99" s="92"/>
      <c r="K99" s="93"/>
      <c r="L99" s="168"/>
    </row>
    <row r="100" spans="2:12">
      <c r="B100" s="193"/>
      <c r="C100" s="1818"/>
      <c r="D100" s="1819"/>
      <c r="E100" s="1806"/>
      <c r="F100" s="1807"/>
      <c r="G100" s="1807"/>
      <c r="H100" s="1807"/>
      <c r="I100" s="1807"/>
      <c r="J100" s="92"/>
      <c r="K100" s="93"/>
      <c r="L100" s="168"/>
    </row>
    <row r="101" spans="2:12">
      <c r="B101" s="193"/>
      <c r="C101" s="1818"/>
      <c r="D101" s="1819"/>
      <c r="E101" s="1806"/>
      <c r="F101" s="1807"/>
      <c r="G101" s="1807"/>
      <c r="H101" s="1807"/>
      <c r="I101" s="1807"/>
      <c r="J101" s="92"/>
      <c r="K101" s="93"/>
      <c r="L101" s="168"/>
    </row>
    <row r="102" spans="2:12">
      <c r="B102" s="193"/>
      <c r="C102" s="1818"/>
      <c r="D102" s="1819"/>
      <c r="E102" s="1806"/>
      <c r="F102" s="1807"/>
      <c r="G102" s="1807"/>
      <c r="H102" s="1807"/>
      <c r="I102" s="1807"/>
      <c r="J102" s="92"/>
      <c r="K102" s="93"/>
      <c r="L102" s="168"/>
    </row>
    <row r="103" spans="2:12">
      <c r="B103" s="193"/>
      <c r="C103" s="1818"/>
      <c r="D103" s="1819"/>
      <c r="E103" s="1806"/>
      <c r="F103" s="1807"/>
      <c r="G103" s="1807"/>
      <c r="H103" s="1807"/>
      <c r="I103" s="1807"/>
      <c r="J103" s="94"/>
      <c r="K103" s="95"/>
      <c r="L103" s="168"/>
    </row>
    <row r="104" spans="2:12">
      <c r="B104" s="165"/>
      <c r="C104" s="1820" t="s">
        <v>830</v>
      </c>
      <c r="D104" s="1821"/>
      <c r="E104" s="1821"/>
      <c r="F104" s="1821"/>
      <c r="G104" s="1821"/>
      <c r="H104" s="1821"/>
      <c r="I104" s="1822"/>
      <c r="J104" s="123"/>
      <c r="K104" s="124"/>
      <c r="L104" s="168"/>
    </row>
    <row r="105" spans="2:12">
      <c r="B105" s="192" t="s">
        <v>189</v>
      </c>
      <c r="C105" s="1814" t="s">
        <v>161</v>
      </c>
      <c r="D105" s="1814"/>
      <c r="E105" s="1804" t="s">
        <v>827</v>
      </c>
      <c r="F105" s="1805"/>
      <c r="G105" s="1805"/>
      <c r="H105" s="1805"/>
      <c r="I105" s="1833"/>
      <c r="J105" s="96" t="s">
        <v>619</v>
      </c>
      <c r="K105" s="89"/>
      <c r="L105" s="167"/>
    </row>
    <row r="106" spans="2:12">
      <c r="B106" s="193"/>
      <c r="C106" s="1804" t="s">
        <v>828</v>
      </c>
      <c r="D106" s="1805"/>
      <c r="E106" s="1805"/>
      <c r="F106" s="1805"/>
      <c r="G106" s="1805"/>
      <c r="H106" s="1805"/>
      <c r="I106" s="1805"/>
      <c r="J106" s="97"/>
      <c r="K106" s="98"/>
      <c r="L106" s="168"/>
    </row>
    <row r="107" spans="2:12">
      <c r="B107" s="193"/>
      <c r="C107" s="1806"/>
      <c r="D107" s="1807"/>
      <c r="E107" s="1807"/>
      <c r="F107" s="1807"/>
      <c r="G107" s="1807"/>
      <c r="H107" s="1807"/>
      <c r="I107" s="1807"/>
      <c r="J107" s="92"/>
      <c r="K107" s="93"/>
      <c r="L107" s="168"/>
    </row>
    <row r="108" spans="2:12">
      <c r="B108" s="193"/>
      <c r="C108" s="1808"/>
      <c r="D108" s="1809"/>
      <c r="E108" s="1809"/>
      <c r="F108" s="1809"/>
      <c r="G108" s="1809"/>
      <c r="H108" s="1809"/>
      <c r="I108" s="1809"/>
      <c r="J108" s="94"/>
      <c r="K108" s="95"/>
      <c r="L108" s="168"/>
    </row>
    <row r="109" spans="2:12">
      <c r="B109" s="192" t="s">
        <v>190</v>
      </c>
      <c r="C109" s="1815" t="s">
        <v>162</v>
      </c>
      <c r="D109" s="1815"/>
      <c r="E109" s="1811" t="s">
        <v>827</v>
      </c>
      <c r="F109" s="1812"/>
      <c r="G109" s="1812"/>
      <c r="H109" s="1812"/>
      <c r="I109" s="1813"/>
      <c r="J109" s="99" t="s">
        <v>620</v>
      </c>
      <c r="K109" s="100"/>
      <c r="L109" s="167"/>
    </row>
    <row r="110" spans="2:12">
      <c r="B110" s="193"/>
      <c r="C110" s="1804" t="s">
        <v>828</v>
      </c>
      <c r="D110" s="1805"/>
      <c r="E110" s="1805"/>
      <c r="F110" s="1805"/>
      <c r="G110" s="1805"/>
      <c r="H110" s="1805"/>
      <c r="I110" s="1805"/>
      <c r="J110" s="97"/>
      <c r="K110" s="98"/>
      <c r="L110" s="168"/>
    </row>
    <row r="111" spans="2:12">
      <c r="B111" s="193"/>
      <c r="C111" s="1806"/>
      <c r="D111" s="1807"/>
      <c r="E111" s="1807"/>
      <c r="F111" s="1807"/>
      <c r="G111" s="1807"/>
      <c r="H111" s="1807"/>
      <c r="I111" s="1807"/>
      <c r="J111" s="92"/>
      <c r="K111" s="93"/>
      <c r="L111" s="168"/>
    </row>
    <row r="112" spans="2:12">
      <c r="B112" s="193"/>
      <c r="C112" s="1808"/>
      <c r="D112" s="1809"/>
      <c r="E112" s="1809"/>
      <c r="F112" s="1809"/>
      <c r="G112" s="1809"/>
      <c r="H112" s="1809"/>
      <c r="I112" s="1809"/>
      <c r="J112" s="94"/>
      <c r="K112" s="95"/>
      <c r="L112" s="168"/>
    </row>
    <row r="113" spans="2:12">
      <c r="B113" s="192" t="s">
        <v>191</v>
      </c>
      <c r="C113" s="1810" t="s">
        <v>163</v>
      </c>
      <c r="D113" s="1810"/>
      <c r="E113" s="1811" t="s">
        <v>827</v>
      </c>
      <c r="F113" s="1812"/>
      <c r="G113" s="1812"/>
      <c r="H113" s="1812"/>
      <c r="I113" s="1813"/>
      <c r="J113" s="101" t="s">
        <v>621</v>
      </c>
      <c r="K113" s="100"/>
      <c r="L113" s="167"/>
    </row>
    <row r="114" spans="2:12">
      <c r="B114" s="193"/>
      <c r="C114" s="1804" t="s">
        <v>828</v>
      </c>
      <c r="D114" s="1805"/>
      <c r="E114" s="1805"/>
      <c r="F114" s="1805"/>
      <c r="G114" s="1805"/>
      <c r="H114" s="1805"/>
      <c r="I114" s="1805"/>
      <c r="J114" s="97"/>
      <c r="K114" s="98"/>
      <c r="L114" s="168"/>
    </row>
    <row r="115" spans="2:12">
      <c r="B115" s="193"/>
      <c r="C115" s="1806"/>
      <c r="D115" s="1807"/>
      <c r="E115" s="1807"/>
      <c r="F115" s="1807"/>
      <c r="G115" s="1807"/>
      <c r="H115" s="1807"/>
      <c r="I115" s="1807"/>
      <c r="J115" s="92"/>
      <c r="K115" s="93"/>
      <c r="L115" s="168"/>
    </row>
    <row r="116" spans="2:12">
      <c r="B116" s="193"/>
      <c r="C116" s="1808"/>
      <c r="D116" s="1809"/>
      <c r="E116" s="1809"/>
      <c r="F116" s="1809"/>
      <c r="G116" s="1809"/>
      <c r="H116" s="1809"/>
      <c r="I116" s="1809"/>
      <c r="J116" s="94"/>
      <c r="K116" s="95"/>
      <c r="L116" s="168"/>
    </row>
    <row r="117" spans="2:12">
      <c r="B117" s="192" t="s">
        <v>192</v>
      </c>
      <c r="C117" s="1810" t="s">
        <v>164</v>
      </c>
      <c r="D117" s="1810"/>
      <c r="E117" s="1811" t="s">
        <v>827</v>
      </c>
      <c r="F117" s="1812"/>
      <c r="G117" s="1812"/>
      <c r="H117" s="1812"/>
      <c r="I117" s="1813"/>
      <c r="J117" s="96" t="s">
        <v>622</v>
      </c>
      <c r="K117" s="93"/>
      <c r="L117" s="168"/>
    </row>
    <row r="118" spans="2:12">
      <c r="B118" s="118"/>
      <c r="C118" s="1804" t="s">
        <v>828</v>
      </c>
      <c r="D118" s="1805"/>
      <c r="E118" s="1805"/>
      <c r="F118" s="1805"/>
      <c r="G118" s="1805"/>
      <c r="H118" s="1805"/>
      <c r="I118" s="1805"/>
      <c r="J118" s="97"/>
      <c r="K118" s="98"/>
      <c r="L118" s="168"/>
    </row>
    <row r="119" spans="2:12">
      <c r="B119" s="193"/>
      <c r="C119" s="1806"/>
      <c r="D119" s="1807"/>
      <c r="E119" s="1807"/>
      <c r="F119" s="1807"/>
      <c r="G119" s="1807"/>
      <c r="H119" s="1807"/>
      <c r="I119" s="1807"/>
      <c r="J119" s="92"/>
      <c r="K119" s="93"/>
      <c r="L119" s="168"/>
    </row>
    <row r="120" spans="2:12">
      <c r="B120" s="193"/>
      <c r="C120" s="1808"/>
      <c r="D120" s="1809"/>
      <c r="E120" s="1809"/>
      <c r="F120" s="1809"/>
      <c r="G120" s="1809"/>
      <c r="H120" s="1809"/>
      <c r="I120" s="1809"/>
      <c r="J120" s="94"/>
      <c r="K120" s="95"/>
      <c r="L120" s="168"/>
    </row>
    <row r="121" spans="2:12">
      <c r="B121" s="192" t="s">
        <v>193</v>
      </c>
      <c r="C121" s="1810" t="s">
        <v>165</v>
      </c>
      <c r="D121" s="1810"/>
      <c r="E121" s="1811" t="s">
        <v>827</v>
      </c>
      <c r="F121" s="1812"/>
      <c r="G121" s="1812"/>
      <c r="H121" s="1812"/>
      <c r="I121" s="1813"/>
      <c r="J121" s="96" t="s">
        <v>623</v>
      </c>
      <c r="K121" s="93"/>
      <c r="L121" s="168"/>
    </row>
    <row r="122" spans="2:12">
      <c r="B122" s="193"/>
      <c r="C122" s="1804" t="s">
        <v>828</v>
      </c>
      <c r="D122" s="1805"/>
      <c r="E122" s="1805"/>
      <c r="F122" s="1805"/>
      <c r="G122" s="1805"/>
      <c r="H122" s="1805"/>
      <c r="I122" s="1805"/>
      <c r="J122" s="97"/>
      <c r="K122" s="98"/>
      <c r="L122" s="168"/>
    </row>
    <row r="123" spans="2:12">
      <c r="B123" s="193"/>
      <c r="C123" s="1806"/>
      <c r="D123" s="1807"/>
      <c r="E123" s="1807"/>
      <c r="F123" s="1807"/>
      <c r="G123" s="1807"/>
      <c r="H123" s="1807"/>
      <c r="I123" s="1807"/>
      <c r="J123" s="92"/>
      <c r="K123" s="93"/>
      <c r="L123" s="168"/>
    </row>
    <row r="124" spans="2:12">
      <c r="B124" s="193"/>
      <c r="C124" s="1808"/>
      <c r="D124" s="1809"/>
      <c r="E124" s="1809"/>
      <c r="F124" s="1809"/>
      <c r="G124" s="1809"/>
      <c r="H124" s="1809"/>
      <c r="I124" s="1809"/>
      <c r="J124" s="94"/>
      <c r="K124" s="95"/>
      <c r="L124" s="168"/>
    </row>
    <row r="125" spans="2:12">
      <c r="B125" s="192" t="s">
        <v>116</v>
      </c>
      <c r="C125" s="1814" t="s">
        <v>175</v>
      </c>
      <c r="D125" s="1814"/>
      <c r="E125" s="1829" t="s">
        <v>169</v>
      </c>
      <c r="F125" s="1829"/>
      <c r="G125" s="1830"/>
      <c r="H125" s="127"/>
      <c r="I125" s="125"/>
      <c r="J125" s="126" t="s">
        <v>176</v>
      </c>
      <c r="K125" s="100"/>
      <c r="L125" s="167"/>
    </row>
    <row r="126" spans="2:12">
      <c r="B126" s="193"/>
      <c r="C126" s="1804" t="s">
        <v>199</v>
      </c>
      <c r="D126" s="1805"/>
      <c r="E126" s="1805"/>
      <c r="F126" s="1805"/>
      <c r="G126" s="1805"/>
      <c r="H126" s="1805"/>
      <c r="I126" s="1805"/>
      <c r="J126" s="88"/>
      <c r="K126" s="89"/>
      <c r="L126" s="167"/>
    </row>
    <row r="127" spans="2:12">
      <c r="B127" s="193"/>
      <c r="C127" s="1806"/>
      <c r="D127" s="1807"/>
      <c r="E127" s="1807"/>
      <c r="F127" s="1807"/>
      <c r="G127" s="1807"/>
      <c r="H127" s="1807"/>
      <c r="I127" s="1807"/>
      <c r="J127" s="90"/>
      <c r="K127" s="91"/>
      <c r="L127" s="167"/>
    </row>
    <row r="128" spans="2:12">
      <c r="B128" s="193"/>
      <c r="C128" s="1806"/>
      <c r="D128" s="1807"/>
      <c r="E128" s="1807"/>
      <c r="F128" s="1807"/>
      <c r="G128" s="1807"/>
      <c r="H128" s="1807"/>
      <c r="I128" s="1807"/>
      <c r="J128" s="90"/>
      <c r="K128" s="91"/>
      <c r="L128" s="167"/>
    </row>
    <row r="129" spans="2:12">
      <c r="B129" s="193"/>
      <c r="C129" s="1806"/>
      <c r="D129" s="1807"/>
      <c r="E129" s="1807"/>
      <c r="F129" s="1807"/>
      <c r="G129" s="1807"/>
      <c r="H129" s="1807"/>
      <c r="I129" s="1807"/>
      <c r="J129" s="90"/>
      <c r="K129" s="91"/>
      <c r="L129" s="167"/>
    </row>
    <row r="130" spans="2:12">
      <c r="B130" s="193"/>
      <c r="C130" s="1806"/>
      <c r="D130" s="1807"/>
      <c r="E130" s="1807"/>
      <c r="F130" s="1807"/>
      <c r="G130" s="1807"/>
      <c r="H130" s="1807"/>
      <c r="I130" s="1807"/>
      <c r="J130" s="90"/>
      <c r="K130" s="91"/>
      <c r="L130" s="167"/>
    </row>
    <row r="131" spans="2:12">
      <c r="B131" s="193"/>
      <c r="C131" s="1808"/>
      <c r="D131" s="1809"/>
      <c r="E131" s="1809"/>
      <c r="F131" s="1809"/>
      <c r="G131" s="1809"/>
      <c r="H131" s="1809"/>
      <c r="I131" s="1809"/>
      <c r="J131" s="92"/>
      <c r="K131" s="93"/>
      <c r="L131" s="168"/>
    </row>
    <row r="132" spans="2:12">
      <c r="B132" s="193"/>
      <c r="C132" s="1816" t="s">
        <v>178</v>
      </c>
      <c r="D132" s="1817"/>
      <c r="E132" s="1804" t="s">
        <v>826</v>
      </c>
      <c r="F132" s="1805"/>
      <c r="G132" s="1805"/>
      <c r="H132" s="1805"/>
      <c r="I132" s="1805"/>
      <c r="J132" s="92"/>
      <c r="K132" s="93"/>
      <c r="L132" s="168"/>
    </row>
    <row r="133" spans="2:12">
      <c r="B133" s="193"/>
      <c r="C133" s="1818"/>
      <c r="D133" s="1819"/>
      <c r="E133" s="1806"/>
      <c r="F133" s="1807"/>
      <c r="G133" s="1807"/>
      <c r="H133" s="1807"/>
      <c r="I133" s="1807"/>
      <c r="J133" s="92"/>
      <c r="K133" s="93"/>
      <c r="L133" s="168"/>
    </row>
    <row r="134" spans="2:12">
      <c r="B134" s="193"/>
      <c r="C134" s="1818"/>
      <c r="D134" s="1819"/>
      <c r="E134" s="1806"/>
      <c r="F134" s="1807"/>
      <c r="G134" s="1807"/>
      <c r="H134" s="1807"/>
      <c r="I134" s="1807"/>
      <c r="J134" s="92"/>
      <c r="K134" s="93"/>
      <c r="L134" s="168"/>
    </row>
    <row r="135" spans="2:12">
      <c r="B135" s="193"/>
      <c r="C135" s="1818"/>
      <c r="D135" s="1819"/>
      <c r="E135" s="1806"/>
      <c r="F135" s="1807"/>
      <c r="G135" s="1807"/>
      <c r="H135" s="1807"/>
      <c r="I135" s="1807"/>
      <c r="J135" s="92"/>
      <c r="K135" s="93"/>
      <c r="L135" s="168"/>
    </row>
    <row r="136" spans="2:12">
      <c r="B136" s="193"/>
      <c r="C136" s="1818"/>
      <c r="D136" s="1819"/>
      <c r="E136" s="1806"/>
      <c r="F136" s="1807"/>
      <c r="G136" s="1807"/>
      <c r="H136" s="1807"/>
      <c r="I136" s="1807"/>
      <c r="J136" s="94"/>
      <c r="K136" s="95"/>
      <c r="L136" s="168"/>
    </row>
    <row r="137" spans="2:12">
      <c r="B137" s="165"/>
      <c r="C137" s="1820" t="s">
        <v>831</v>
      </c>
      <c r="D137" s="1821"/>
      <c r="E137" s="1821"/>
      <c r="F137" s="1821"/>
      <c r="G137" s="1821"/>
      <c r="H137" s="1821"/>
      <c r="I137" s="1822"/>
      <c r="J137" s="123"/>
      <c r="K137" s="124"/>
      <c r="L137" s="168"/>
    </row>
    <row r="138" spans="2:12">
      <c r="B138" s="192" t="s">
        <v>194</v>
      </c>
      <c r="C138" s="1814" t="s">
        <v>161</v>
      </c>
      <c r="D138" s="1814"/>
      <c r="E138" s="1804" t="s">
        <v>827</v>
      </c>
      <c r="F138" s="1805"/>
      <c r="G138" s="1805"/>
      <c r="H138" s="1805"/>
      <c r="I138" s="1833"/>
      <c r="J138" s="96" t="s">
        <v>619</v>
      </c>
      <c r="K138" s="89"/>
      <c r="L138" s="167"/>
    </row>
    <row r="139" spans="2:12">
      <c r="B139" s="193"/>
      <c r="C139" s="1804" t="s">
        <v>828</v>
      </c>
      <c r="D139" s="1805"/>
      <c r="E139" s="1805"/>
      <c r="F139" s="1805"/>
      <c r="G139" s="1805"/>
      <c r="H139" s="1805"/>
      <c r="I139" s="1805"/>
      <c r="J139" s="97"/>
      <c r="K139" s="98"/>
      <c r="L139" s="168"/>
    </row>
    <row r="140" spans="2:12">
      <c r="B140" s="193"/>
      <c r="C140" s="1806"/>
      <c r="D140" s="1807"/>
      <c r="E140" s="1807"/>
      <c r="F140" s="1807"/>
      <c r="G140" s="1807"/>
      <c r="H140" s="1807"/>
      <c r="I140" s="1807"/>
      <c r="J140" s="92"/>
      <c r="K140" s="93"/>
      <c r="L140" s="168"/>
    </row>
    <row r="141" spans="2:12">
      <c r="B141" s="193"/>
      <c r="C141" s="1808"/>
      <c r="D141" s="1809"/>
      <c r="E141" s="1809"/>
      <c r="F141" s="1809"/>
      <c r="G141" s="1809"/>
      <c r="H141" s="1809"/>
      <c r="I141" s="1809"/>
      <c r="J141" s="94"/>
      <c r="K141" s="95"/>
      <c r="L141" s="168"/>
    </row>
    <row r="142" spans="2:12">
      <c r="B142" s="192" t="s">
        <v>195</v>
      </c>
      <c r="C142" s="1815" t="s">
        <v>162</v>
      </c>
      <c r="D142" s="1815"/>
      <c r="E142" s="1811" t="s">
        <v>827</v>
      </c>
      <c r="F142" s="1812"/>
      <c r="G142" s="1812"/>
      <c r="H142" s="1812"/>
      <c r="I142" s="1813"/>
      <c r="J142" s="99" t="s">
        <v>620</v>
      </c>
      <c r="K142" s="100"/>
      <c r="L142" s="167"/>
    </row>
    <row r="143" spans="2:12">
      <c r="B143" s="193"/>
      <c r="C143" s="1804" t="s">
        <v>828</v>
      </c>
      <c r="D143" s="1805"/>
      <c r="E143" s="1805"/>
      <c r="F143" s="1805"/>
      <c r="G143" s="1805"/>
      <c r="H143" s="1805"/>
      <c r="I143" s="1805"/>
      <c r="J143" s="97"/>
      <c r="K143" s="98"/>
      <c r="L143" s="168"/>
    </row>
    <row r="144" spans="2:12">
      <c r="B144" s="193"/>
      <c r="C144" s="1806"/>
      <c r="D144" s="1807"/>
      <c r="E144" s="1807"/>
      <c r="F144" s="1807"/>
      <c r="G144" s="1807"/>
      <c r="H144" s="1807"/>
      <c r="I144" s="1807"/>
      <c r="J144" s="92"/>
      <c r="K144" s="93"/>
      <c r="L144" s="168"/>
    </row>
    <row r="145" spans="1:15">
      <c r="B145" s="193"/>
      <c r="C145" s="1808"/>
      <c r="D145" s="1809"/>
      <c r="E145" s="1809"/>
      <c r="F145" s="1809"/>
      <c r="G145" s="1809"/>
      <c r="H145" s="1809"/>
      <c r="I145" s="1809"/>
      <c r="J145" s="94"/>
      <c r="K145" s="95"/>
      <c r="L145" s="168"/>
    </row>
    <row r="146" spans="1:15">
      <c r="B146" s="192" t="s">
        <v>196</v>
      </c>
      <c r="C146" s="1810" t="s">
        <v>163</v>
      </c>
      <c r="D146" s="1810"/>
      <c r="E146" s="1811" t="s">
        <v>827</v>
      </c>
      <c r="F146" s="1812"/>
      <c r="G146" s="1812"/>
      <c r="H146" s="1812"/>
      <c r="I146" s="1813"/>
      <c r="J146" s="101" t="s">
        <v>621</v>
      </c>
      <c r="K146" s="100"/>
      <c r="L146" s="167"/>
    </row>
    <row r="147" spans="1:15">
      <c r="B147" s="193"/>
      <c r="C147" s="1804" t="s">
        <v>828</v>
      </c>
      <c r="D147" s="1805"/>
      <c r="E147" s="1805"/>
      <c r="F147" s="1805"/>
      <c r="G147" s="1805"/>
      <c r="H147" s="1805"/>
      <c r="I147" s="1805"/>
      <c r="J147" s="97"/>
      <c r="K147" s="98"/>
      <c r="L147" s="168"/>
    </row>
    <row r="148" spans="1:15">
      <c r="B148" s="193"/>
      <c r="C148" s="1806"/>
      <c r="D148" s="1807"/>
      <c r="E148" s="1807"/>
      <c r="F148" s="1807"/>
      <c r="G148" s="1807"/>
      <c r="H148" s="1807"/>
      <c r="I148" s="1807"/>
      <c r="J148" s="92"/>
      <c r="K148" s="93"/>
      <c r="L148" s="168"/>
    </row>
    <row r="149" spans="1:15">
      <c r="B149" s="193"/>
      <c r="C149" s="1808"/>
      <c r="D149" s="1809"/>
      <c r="E149" s="1809"/>
      <c r="F149" s="1809"/>
      <c r="G149" s="1809"/>
      <c r="H149" s="1809"/>
      <c r="I149" s="1809"/>
      <c r="J149" s="94"/>
      <c r="K149" s="95"/>
      <c r="L149" s="168"/>
    </row>
    <row r="150" spans="1:15">
      <c r="B150" s="192" t="s">
        <v>197</v>
      </c>
      <c r="C150" s="1810" t="s">
        <v>164</v>
      </c>
      <c r="D150" s="1810"/>
      <c r="E150" s="1811" t="s">
        <v>827</v>
      </c>
      <c r="F150" s="1812"/>
      <c r="G150" s="1812"/>
      <c r="H150" s="1812"/>
      <c r="I150" s="1813"/>
      <c r="J150" s="96" t="s">
        <v>622</v>
      </c>
      <c r="K150" s="93"/>
      <c r="L150" s="168"/>
    </row>
    <row r="151" spans="1:15">
      <c r="B151" s="193"/>
      <c r="C151" s="1804" t="s">
        <v>828</v>
      </c>
      <c r="D151" s="1805"/>
      <c r="E151" s="1805"/>
      <c r="F151" s="1805"/>
      <c r="G151" s="1805"/>
      <c r="H151" s="1805"/>
      <c r="I151" s="1805"/>
      <c r="J151" s="97"/>
      <c r="K151" s="98"/>
      <c r="L151" s="168"/>
    </row>
    <row r="152" spans="1:15">
      <c r="B152" s="193"/>
      <c r="C152" s="1806"/>
      <c r="D152" s="1807"/>
      <c r="E152" s="1807"/>
      <c r="F152" s="1807"/>
      <c r="G152" s="1807"/>
      <c r="H152" s="1807"/>
      <c r="I152" s="1807"/>
      <c r="J152" s="92"/>
      <c r="K152" s="93"/>
      <c r="L152" s="168"/>
    </row>
    <row r="153" spans="1:15">
      <c r="B153" s="193"/>
      <c r="C153" s="1808"/>
      <c r="D153" s="1809"/>
      <c r="E153" s="1809"/>
      <c r="F153" s="1809"/>
      <c r="G153" s="1809"/>
      <c r="H153" s="1809"/>
      <c r="I153" s="1809"/>
      <c r="J153" s="94"/>
      <c r="K153" s="95"/>
      <c r="L153" s="168"/>
    </row>
    <row r="154" spans="1:15">
      <c r="B154" s="192" t="s">
        <v>198</v>
      </c>
      <c r="C154" s="1810" t="s">
        <v>165</v>
      </c>
      <c r="D154" s="1810"/>
      <c r="E154" s="1811" t="s">
        <v>827</v>
      </c>
      <c r="F154" s="1812"/>
      <c r="G154" s="1812"/>
      <c r="H154" s="1812"/>
      <c r="I154" s="1813"/>
      <c r="J154" s="96" t="s">
        <v>623</v>
      </c>
      <c r="K154" s="93"/>
      <c r="L154" s="168"/>
    </row>
    <row r="155" spans="1:15">
      <c r="B155" s="193"/>
      <c r="C155" s="1804" t="s">
        <v>828</v>
      </c>
      <c r="D155" s="1805"/>
      <c r="E155" s="1805"/>
      <c r="F155" s="1805"/>
      <c r="G155" s="1805"/>
      <c r="H155" s="1805"/>
      <c r="I155" s="1833"/>
      <c r="J155" s="97"/>
      <c r="K155" s="98"/>
      <c r="L155" s="168"/>
    </row>
    <row r="156" spans="1:15">
      <c r="B156" s="193"/>
      <c r="C156" s="1806"/>
      <c r="D156" s="1807"/>
      <c r="E156" s="1807"/>
      <c r="F156" s="1807"/>
      <c r="G156" s="1807"/>
      <c r="H156" s="1807"/>
      <c r="I156" s="1853"/>
      <c r="J156" s="92"/>
      <c r="K156" s="93"/>
      <c r="L156" s="168"/>
    </row>
    <row r="157" spans="1:15">
      <c r="B157" s="194"/>
      <c r="C157" s="1808"/>
      <c r="D157" s="1809"/>
      <c r="E157" s="1809"/>
      <c r="F157" s="1809"/>
      <c r="G157" s="1809"/>
      <c r="H157" s="1809"/>
      <c r="I157" s="1854"/>
      <c r="J157" s="94"/>
      <c r="K157" s="95"/>
      <c r="L157" s="168"/>
    </row>
    <row r="158" spans="1:15">
      <c r="B158" s="24"/>
      <c r="C158" s="83"/>
      <c r="D158" s="83"/>
      <c r="E158" s="105"/>
      <c r="F158" s="83"/>
      <c r="G158" s="83"/>
      <c r="H158" s="83"/>
      <c r="I158" s="83"/>
      <c r="J158" s="83"/>
      <c r="K158" s="83"/>
      <c r="L158" s="23"/>
    </row>
    <row r="159" spans="1:15">
      <c r="B159" s="24"/>
      <c r="C159" s="83"/>
      <c r="D159" s="83"/>
      <c r="E159" s="105"/>
      <c r="F159" s="83"/>
      <c r="G159" s="83"/>
      <c r="H159" s="83"/>
      <c r="L159" s="83"/>
      <c r="M159" s="157" t="s">
        <v>631</v>
      </c>
      <c r="O159" s="83"/>
    </row>
    <row r="160" spans="1:15" ht="18" customHeight="1">
      <c r="A160" s="119" t="s">
        <v>114</v>
      </c>
      <c r="B160" s="1843" t="s">
        <v>687</v>
      </c>
      <c r="C160" s="1843"/>
      <c r="D160" s="1843"/>
      <c r="E160" s="1843"/>
      <c r="F160" s="1843"/>
      <c r="G160" s="1843"/>
      <c r="H160" s="1843"/>
      <c r="I160" s="1843"/>
      <c r="J160" s="1843"/>
      <c r="K160" s="1843"/>
      <c r="L160" s="174"/>
    </row>
    <row r="161" spans="1:14" ht="15.75" customHeight="1">
      <c r="A161" s="119"/>
      <c r="B161" s="1843"/>
      <c r="C161" s="1843"/>
      <c r="D161" s="1843"/>
      <c r="E161" s="1843"/>
      <c r="F161" s="1843"/>
      <c r="G161" s="1843"/>
      <c r="H161" s="1843"/>
      <c r="I161" s="1843"/>
      <c r="J161" s="1843"/>
      <c r="K161" s="1843"/>
      <c r="L161" s="174"/>
    </row>
    <row r="162" spans="1:14" ht="45" customHeight="1">
      <c r="A162" s="119"/>
      <c r="B162" s="271"/>
      <c r="C162" s="1845" t="s">
        <v>202</v>
      </c>
      <c r="D162" s="1845"/>
      <c r="E162" s="1856"/>
      <c r="F162" s="1856"/>
      <c r="G162" s="271"/>
      <c r="H162" s="271"/>
      <c r="I162" s="271"/>
      <c r="J162" s="271"/>
      <c r="K162" s="271"/>
      <c r="L162" s="174"/>
    </row>
    <row r="163" spans="1:14" ht="15.75" customHeight="1">
      <c r="A163" s="119"/>
      <c r="B163" s="1039" t="s">
        <v>978</v>
      </c>
      <c r="C163" s="1045"/>
      <c r="D163" s="1045"/>
      <c r="E163" s="1046"/>
      <c r="F163" s="1046"/>
      <c r="G163" s="271"/>
      <c r="H163" s="271"/>
      <c r="I163" s="271"/>
      <c r="J163" s="271"/>
      <c r="K163" s="271"/>
      <c r="L163" s="174"/>
    </row>
    <row r="164" spans="1:14" ht="15.75" customHeight="1">
      <c r="A164" s="119"/>
      <c r="B164" s="1048"/>
      <c r="C164" s="1845" t="s">
        <v>203</v>
      </c>
      <c r="D164" s="1845"/>
      <c r="E164" s="1046"/>
      <c r="F164" s="1046"/>
      <c r="G164" s="1047"/>
      <c r="H164" s="1047"/>
      <c r="I164" s="1047"/>
      <c r="J164" s="1047"/>
      <c r="K164" s="1047"/>
      <c r="L164" s="174"/>
    </row>
    <row r="165" spans="1:14" ht="15.75" customHeight="1">
      <c r="A165" s="119"/>
      <c r="B165" s="271"/>
      <c r="C165" s="1845"/>
      <c r="D165" s="1845"/>
      <c r="E165" s="1046"/>
      <c r="F165" s="1046"/>
      <c r="G165" s="271"/>
      <c r="H165" s="271"/>
      <c r="I165" s="271"/>
      <c r="J165" s="271"/>
      <c r="K165" s="271"/>
      <c r="L165" s="174"/>
    </row>
    <row r="166" spans="1:14" ht="15.75" hidden="1" customHeight="1">
      <c r="B166" s="76"/>
      <c r="C166" s="77"/>
      <c r="D166" s="77"/>
      <c r="E166" s="79"/>
      <c r="F166" s="79"/>
      <c r="G166" s="76"/>
      <c r="H166" s="76"/>
      <c r="I166" s="76"/>
      <c r="J166" s="76"/>
      <c r="K166" s="76"/>
      <c r="L166" s="174"/>
      <c r="N166" s="1032"/>
    </row>
    <row r="167" spans="1:14">
      <c r="B167" s="107" t="s">
        <v>200</v>
      </c>
      <c r="C167" s="83"/>
      <c r="D167" s="83"/>
      <c r="E167" s="83"/>
      <c r="F167" s="83"/>
      <c r="G167" s="83"/>
      <c r="H167" s="83"/>
      <c r="I167" s="83"/>
      <c r="J167" s="83"/>
      <c r="K167" s="83"/>
      <c r="L167" s="23"/>
    </row>
    <row r="168" spans="1:14" ht="17.25" customHeight="1">
      <c r="A168" s="119" t="s">
        <v>115</v>
      </c>
      <c r="B168" s="1843" t="s">
        <v>688</v>
      </c>
      <c r="C168" s="1843"/>
      <c r="D168" s="1843"/>
      <c r="E168" s="1843"/>
      <c r="F168" s="1843"/>
      <c r="G168" s="1843"/>
      <c r="H168" s="1843"/>
      <c r="I168" s="1843"/>
      <c r="J168" s="1843"/>
      <c r="K168" s="1843"/>
      <c r="L168" s="174"/>
    </row>
    <row r="169" spans="1:14">
      <c r="A169" s="119"/>
      <c r="B169" s="1843"/>
      <c r="C169" s="1843"/>
      <c r="D169" s="1843"/>
      <c r="E169" s="1843"/>
      <c r="F169" s="1843"/>
      <c r="G169" s="1843"/>
      <c r="H169" s="1843"/>
      <c r="I169" s="1843"/>
      <c r="J169" s="1843"/>
      <c r="K169" s="1843"/>
      <c r="L169" s="174"/>
    </row>
    <row r="170" spans="1:14">
      <c r="A170" s="119"/>
      <c r="B170" s="271"/>
      <c r="C170" s="271"/>
      <c r="D170" s="271"/>
      <c r="E170" s="271"/>
      <c r="F170" s="271"/>
      <c r="G170" s="271"/>
      <c r="H170" s="271"/>
      <c r="I170" s="271"/>
      <c r="J170" s="271"/>
      <c r="K170" s="271"/>
      <c r="L170" s="174"/>
    </row>
    <row r="171" spans="1:14" ht="15.75" customHeight="1">
      <c r="A171" s="119"/>
      <c r="B171" s="272"/>
      <c r="C171" s="1845" t="s">
        <v>204</v>
      </c>
      <c r="D171" s="1845"/>
      <c r="E171" s="1846"/>
      <c r="F171" s="1846"/>
      <c r="G171" s="119"/>
      <c r="H171" s="119"/>
      <c r="I171" s="119"/>
      <c r="J171" s="119"/>
      <c r="K171" s="119"/>
      <c r="L171" s="23"/>
    </row>
    <row r="172" spans="1:14" ht="15.75" customHeight="1">
      <c r="A172" s="119"/>
      <c r="B172" s="272"/>
      <c r="C172" s="1845"/>
      <c r="D172" s="1845"/>
      <c r="E172" s="1846"/>
      <c r="F172" s="1846"/>
      <c r="G172" s="119"/>
      <c r="H172" s="119"/>
      <c r="I172" s="119"/>
      <c r="J172" s="119"/>
      <c r="K172" s="119"/>
      <c r="L172" s="23"/>
    </row>
    <row r="173" spans="1:14" ht="15.75" customHeight="1">
      <c r="B173" s="107"/>
      <c r="C173" s="77"/>
      <c r="D173" s="77"/>
      <c r="E173" s="106"/>
      <c r="F173" s="106"/>
      <c r="G173" s="83"/>
      <c r="H173" s="83"/>
      <c r="I173" s="83"/>
      <c r="J173" s="83"/>
      <c r="K173" s="83"/>
      <c r="L173" s="23"/>
    </row>
    <row r="174" spans="1:14" ht="15.75" customHeight="1">
      <c r="A174" s="119" t="s">
        <v>141</v>
      </c>
      <c r="B174" s="1843" t="s">
        <v>938</v>
      </c>
      <c r="C174" s="1843"/>
      <c r="D174" s="1843"/>
      <c r="E174" s="1843"/>
      <c r="F174" s="1843"/>
      <c r="G174" s="1843"/>
      <c r="H174" s="1843"/>
      <c r="I174" s="1843"/>
      <c r="J174" s="1843"/>
      <c r="K174" s="1843"/>
      <c r="L174" s="174"/>
    </row>
    <row r="175" spans="1:14" ht="15.75" customHeight="1">
      <c r="A175" s="119"/>
      <c r="B175" s="1843"/>
      <c r="C175" s="1843"/>
      <c r="D175" s="1843"/>
      <c r="E175" s="1843"/>
      <c r="F175" s="1843"/>
      <c r="G175" s="1843"/>
      <c r="H175" s="1843"/>
      <c r="I175" s="1843"/>
      <c r="J175" s="1843"/>
      <c r="K175" s="1843"/>
      <c r="L175" s="174"/>
    </row>
    <row r="176" spans="1:14" ht="15.75" customHeight="1">
      <c r="A176" s="119"/>
      <c r="B176" s="120"/>
      <c r="C176" s="1845" t="s">
        <v>207</v>
      </c>
      <c r="D176" s="1845"/>
      <c r="E176" s="1855"/>
      <c r="F176" s="1855"/>
      <c r="G176" s="120"/>
      <c r="H176" s="120"/>
      <c r="I176" s="120"/>
      <c r="J176" s="120"/>
      <c r="K176" s="120"/>
      <c r="L176" s="175"/>
    </row>
    <row r="177" spans="1:12" ht="15.75" customHeight="1">
      <c r="A177" s="119"/>
      <c r="B177" s="272"/>
      <c r="C177" s="1845"/>
      <c r="D177" s="1845"/>
      <c r="E177" s="1855"/>
      <c r="F177" s="1855"/>
      <c r="G177" s="119"/>
      <c r="H177" s="119"/>
      <c r="I177" s="119"/>
      <c r="J177" s="119"/>
      <c r="K177" s="119"/>
      <c r="L177" s="23"/>
    </row>
    <row r="178" spans="1:12" ht="15.75" customHeight="1">
      <c r="B178" s="107"/>
      <c r="C178" s="77"/>
      <c r="D178" s="77"/>
      <c r="E178" s="106"/>
      <c r="F178" s="106"/>
      <c r="G178" s="83"/>
      <c r="H178" s="83"/>
      <c r="I178" s="83"/>
      <c r="J178" s="83"/>
      <c r="K178" s="83"/>
      <c r="L178" s="23"/>
    </row>
    <row r="179" spans="1:12" ht="15.75" customHeight="1">
      <c r="A179" s="119" t="s">
        <v>205</v>
      </c>
      <c r="B179" s="1844" t="s">
        <v>821</v>
      </c>
      <c r="C179" s="1844"/>
      <c r="D179" s="1844"/>
      <c r="E179" s="1844"/>
      <c r="F179" s="1844"/>
      <c r="G179" s="1844"/>
      <c r="H179" s="1844"/>
      <c r="I179" s="1844"/>
      <c r="J179" s="1844"/>
      <c r="K179" s="1844"/>
      <c r="L179" s="176"/>
    </row>
    <row r="180" spans="1:12" ht="15.75" customHeight="1">
      <c r="A180" s="119" t="s">
        <v>206</v>
      </c>
      <c r="B180" s="1843" t="s">
        <v>939</v>
      </c>
      <c r="C180" s="1843"/>
      <c r="D180" s="1843"/>
      <c r="E180" s="1843"/>
      <c r="F180" s="1843"/>
      <c r="G180" s="1843"/>
      <c r="H180" s="1843"/>
      <c r="I180" s="1843"/>
      <c r="J180" s="1843"/>
      <c r="K180" s="1843"/>
      <c r="L180" s="174"/>
    </row>
    <row r="181" spans="1:12" ht="15.75" customHeight="1">
      <c r="A181" s="119"/>
      <c r="B181" s="1843"/>
      <c r="C181" s="1843"/>
      <c r="D181" s="1843"/>
      <c r="E181" s="1843"/>
      <c r="F181" s="1843"/>
      <c r="G181" s="1843"/>
      <c r="H181" s="1843"/>
      <c r="I181" s="1843"/>
      <c r="J181" s="1843"/>
      <c r="K181" s="1843"/>
      <c r="L181" s="174"/>
    </row>
    <row r="182" spans="1:12">
      <c r="A182" s="119"/>
      <c r="B182" s="1843"/>
      <c r="C182" s="1843"/>
      <c r="D182" s="1843"/>
      <c r="E182" s="1843"/>
      <c r="F182" s="1843"/>
      <c r="G182" s="1843"/>
      <c r="H182" s="1843"/>
      <c r="I182" s="1843"/>
      <c r="J182" s="1843"/>
      <c r="K182" s="1843"/>
      <c r="L182" s="174"/>
    </row>
    <row r="183" spans="1:12">
      <c r="A183" s="119"/>
      <c r="B183" s="1843"/>
      <c r="C183" s="1843"/>
      <c r="D183" s="1843"/>
      <c r="E183" s="1843"/>
      <c r="F183" s="1843"/>
      <c r="G183" s="1843"/>
      <c r="H183" s="1843"/>
      <c r="I183" s="1843"/>
      <c r="J183" s="1843"/>
      <c r="K183" s="1843"/>
      <c r="L183" s="174"/>
    </row>
    <row r="184" spans="1:12">
      <c r="A184" s="119"/>
      <c r="B184" s="272" t="s">
        <v>200</v>
      </c>
      <c r="C184" s="119"/>
      <c r="D184" s="119"/>
      <c r="E184" s="119"/>
      <c r="F184" s="119"/>
      <c r="G184" s="119"/>
      <c r="H184" s="119"/>
      <c r="I184" s="119"/>
      <c r="J184" s="119"/>
      <c r="K184" s="119"/>
      <c r="L184" s="23"/>
    </row>
    <row r="185" spans="1:12">
      <c r="A185" s="119"/>
      <c r="B185" s="272"/>
      <c r="C185" s="1845" t="s">
        <v>208</v>
      </c>
      <c r="D185" s="1845"/>
      <c r="E185" s="119"/>
      <c r="F185" s="119"/>
      <c r="G185" s="119"/>
      <c r="H185" s="119"/>
      <c r="I185" s="119"/>
      <c r="J185" s="119"/>
      <c r="K185" s="119"/>
      <c r="L185" s="23"/>
    </row>
    <row r="186" spans="1:12">
      <c r="A186" s="119"/>
      <c r="B186" s="119"/>
      <c r="C186" s="1845"/>
      <c r="D186" s="1845"/>
      <c r="E186" s="119"/>
      <c r="F186" s="119"/>
      <c r="G186" s="119"/>
      <c r="H186" s="119"/>
      <c r="I186" s="119"/>
      <c r="J186" s="119"/>
      <c r="K186" s="119"/>
      <c r="L186" s="23"/>
    </row>
    <row r="187" spans="1:12">
      <c r="A187" s="119"/>
      <c r="B187" s="119"/>
      <c r="C187" s="119"/>
      <c r="D187" s="119"/>
      <c r="E187" s="119"/>
      <c r="F187" s="119"/>
      <c r="G187" s="119"/>
      <c r="H187" s="119"/>
      <c r="I187" s="119"/>
      <c r="J187" s="119"/>
      <c r="K187" s="119"/>
      <c r="L187" s="23"/>
    </row>
    <row r="188" spans="1:12" ht="15.75" customHeight="1">
      <c r="A188" s="119" t="s">
        <v>935</v>
      </c>
      <c r="B188" s="1843" t="s">
        <v>979</v>
      </c>
      <c r="C188" s="1843"/>
      <c r="D188" s="1843"/>
      <c r="E188" s="1843"/>
      <c r="F188" s="1843"/>
      <c r="G188" s="1843"/>
      <c r="H188" s="1843"/>
      <c r="I188" s="1843"/>
      <c r="J188" s="1843"/>
      <c r="K188" s="1843"/>
      <c r="L188" s="174"/>
    </row>
    <row r="189" spans="1:12" ht="15.75" customHeight="1">
      <c r="A189" s="119"/>
      <c r="B189" s="1843"/>
      <c r="C189" s="1843"/>
      <c r="D189" s="1843"/>
      <c r="E189" s="1843"/>
      <c r="F189" s="1843"/>
      <c r="G189" s="1843"/>
      <c r="H189" s="1843"/>
      <c r="I189" s="1843"/>
      <c r="J189" s="1843"/>
      <c r="K189" s="1843"/>
      <c r="L189" s="174"/>
    </row>
    <row r="190" spans="1:12">
      <c r="A190" s="119"/>
      <c r="B190" s="1843"/>
      <c r="C190" s="1843"/>
      <c r="D190" s="1843"/>
      <c r="E190" s="1843"/>
      <c r="F190" s="1843"/>
      <c r="G190" s="1843"/>
      <c r="H190" s="1843"/>
      <c r="I190" s="1843"/>
      <c r="J190" s="1843"/>
      <c r="K190" s="1843"/>
      <c r="L190" s="174"/>
    </row>
    <row r="191" spans="1:12">
      <c r="A191" s="119"/>
      <c r="B191" s="1843"/>
      <c r="C191" s="1843"/>
      <c r="D191" s="1843"/>
      <c r="E191" s="1843"/>
      <c r="F191" s="1843"/>
      <c r="G191" s="1843"/>
      <c r="H191" s="1843"/>
      <c r="I191" s="1843"/>
      <c r="J191" s="1843"/>
      <c r="K191" s="1843"/>
      <c r="L191" s="174"/>
    </row>
    <row r="192" spans="1:12">
      <c r="A192" s="119"/>
      <c r="B192" s="119"/>
      <c r="C192" s="119"/>
      <c r="D192" s="119"/>
      <c r="E192" s="119"/>
      <c r="F192" s="119"/>
      <c r="G192" s="119"/>
      <c r="H192" s="119"/>
      <c r="I192" s="119"/>
      <c r="J192" s="119"/>
      <c r="K192" s="119"/>
      <c r="L192" s="23"/>
    </row>
    <row r="193" spans="1:12">
      <c r="A193" s="119"/>
      <c r="B193" s="121"/>
      <c r="C193" s="1845" t="s">
        <v>209</v>
      </c>
      <c r="D193" s="1845"/>
      <c r="E193" s="119"/>
      <c r="F193" s="119"/>
      <c r="G193" s="119"/>
      <c r="H193" s="119"/>
      <c r="I193" s="119"/>
      <c r="J193" s="119"/>
      <c r="K193" s="119"/>
      <c r="L193" s="23"/>
    </row>
    <row r="194" spans="1:12">
      <c r="A194" s="119"/>
      <c r="B194" s="119"/>
      <c r="C194" s="1845"/>
      <c r="D194" s="1845"/>
      <c r="E194" s="119"/>
      <c r="F194" s="119"/>
      <c r="G194" s="119"/>
      <c r="H194" s="119"/>
      <c r="I194" s="119"/>
      <c r="J194" s="119"/>
      <c r="K194" s="119"/>
      <c r="L194" s="23"/>
    </row>
    <row r="195" spans="1:12">
      <c r="A195" s="119"/>
      <c r="B195" s="122"/>
      <c r="C195" s="119"/>
      <c r="D195" s="119"/>
      <c r="E195" s="119"/>
      <c r="F195" s="119"/>
      <c r="G195" s="119"/>
      <c r="H195" s="119"/>
      <c r="I195" s="119"/>
      <c r="J195" s="119"/>
      <c r="K195" s="119"/>
      <c r="L195" s="23"/>
    </row>
    <row r="196" spans="1:12" ht="15" customHeight="1">
      <c r="A196" s="23"/>
      <c r="B196" s="21"/>
      <c r="C196" s="113"/>
      <c r="D196" s="113"/>
      <c r="E196" s="113"/>
      <c r="F196" s="113"/>
      <c r="G196" s="113"/>
      <c r="H196" s="113"/>
      <c r="I196" s="113"/>
      <c r="J196" s="113"/>
      <c r="K196" s="113"/>
      <c r="L196" s="113"/>
    </row>
    <row r="197" spans="1:12">
      <c r="A197" s="119" t="s">
        <v>210</v>
      </c>
      <c r="B197" s="1852" t="s">
        <v>1143</v>
      </c>
      <c r="C197" s="1852"/>
      <c r="D197" s="1852"/>
      <c r="E197" s="1852"/>
      <c r="F197" s="1852"/>
      <c r="G197" s="1852"/>
      <c r="H197" s="1852"/>
      <c r="I197" s="1852"/>
      <c r="J197" s="1852"/>
      <c r="K197" s="1852"/>
      <c r="L197" s="52"/>
    </row>
    <row r="198" spans="1:12">
      <c r="A198" s="119"/>
      <c r="B198" s="1852"/>
      <c r="C198" s="1852"/>
      <c r="D198" s="1852"/>
      <c r="E198" s="1852"/>
      <c r="F198" s="1852"/>
      <c r="G198" s="1852"/>
      <c r="H198" s="1852"/>
      <c r="I198" s="1852"/>
      <c r="J198" s="1852"/>
      <c r="K198" s="1852"/>
      <c r="L198" s="52"/>
    </row>
    <row r="199" spans="1:12" ht="30.75" customHeight="1">
      <c r="A199" s="119"/>
      <c r="B199" s="1852"/>
      <c r="C199" s="1852"/>
      <c r="D199" s="1852"/>
      <c r="E199" s="1852"/>
      <c r="F199" s="1852"/>
      <c r="G199" s="1852"/>
      <c r="H199" s="1852"/>
      <c r="I199" s="1852"/>
      <c r="J199" s="1852"/>
      <c r="K199" s="1852"/>
      <c r="L199" s="52"/>
    </row>
    <row r="200" spans="1:12">
      <c r="A200" s="119"/>
      <c r="B200" s="1123"/>
      <c r="C200" s="1857" t="s">
        <v>215</v>
      </c>
      <c r="D200" s="1857"/>
      <c r="E200" s="119"/>
      <c r="F200" s="119"/>
      <c r="G200" s="119"/>
      <c r="H200" s="119"/>
      <c r="I200" s="119"/>
      <c r="J200" s="119"/>
      <c r="K200" s="119"/>
      <c r="L200" s="23"/>
    </row>
    <row r="201" spans="1:12">
      <c r="A201" s="119"/>
      <c r="B201" s="1123"/>
      <c r="C201" s="1857"/>
      <c r="D201" s="1857"/>
      <c r="E201" s="119"/>
      <c r="F201" s="110"/>
      <c r="G201" s="110"/>
      <c r="H201" s="119"/>
      <c r="I201" s="119"/>
      <c r="J201" s="119"/>
      <c r="K201" s="119"/>
      <c r="L201" s="23"/>
    </row>
    <row r="202" spans="1:12">
      <c r="A202" s="119"/>
      <c r="B202" s="119"/>
      <c r="C202" s="119"/>
      <c r="D202" s="119"/>
      <c r="E202" s="119"/>
      <c r="F202" s="110"/>
      <c r="G202" s="110"/>
      <c r="H202" s="119"/>
      <c r="I202" s="119"/>
      <c r="J202" s="119"/>
      <c r="K202" s="119"/>
      <c r="L202" s="23"/>
    </row>
    <row r="203" spans="1:12">
      <c r="B203" s="105"/>
      <c r="C203" s="83"/>
      <c r="D203" s="83"/>
      <c r="E203" s="83"/>
      <c r="F203" s="83"/>
      <c r="G203" s="83"/>
      <c r="H203" s="83"/>
      <c r="I203" s="83"/>
      <c r="J203" s="83"/>
      <c r="K203" s="83"/>
      <c r="L203" s="23"/>
    </row>
    <row r="204" spans="1:12">
      <c r="A204" s="119" t="s">
        <v>217</v>
      </c>
      <c r="B204" s="1847" t="s">
        <v>936</v>
      </c>
      <c r="C204" s="1847"/>
      <c r="D204" s="1847"/>
      <c r="E204" s="1847"/>
      <c r="F204" s="1847"/>
      <c r="G204" s="1847"/>
      <c r="H204" s="1847"/>
      <c r="I204" s="1847"/>
      <c r="J204" s="1847"/>
      <c r="K204" s="1847"/>
      <c r="L204" s="78"/>
    </row>
    <row r="205" spans="1:12">
      <c r="A205" s="119"/>
      <c r="B205" s="1847"/>
      <c r="C205" s="1847"/>
      <c r="D205" s="1847"/>
      <c r="E205" s="1847"/>
      <c r="F205" s="1847"/>
      <c r="G205" s="1847"/>
      <c r="H205" s="1847"/>
      <c r="I205" s="1847"/>
      <c r="J205" s="1847"/>
      <c r="K205" s="1847"/>
      <c r="L205" s="78"/>
    </row>
    <row r="206" spans="1:12" ht="19.5" customHeight="1">
      <c r="A206" s="119"/>
      <c r="B206" s="1847"/>
      <c r="C206" s="1847"/>
      <c r="D206" s="1847"/>
      <c r="E206" s="1847"/>
      <c r="F206" s="1847"/>
      <c r="G206" s="1847"/>
      <c r="H206" s="1847"/>
      <c r="I206" s="1847"/>
      <c r="J206" s="1847"/>
      <c r="K206" s="1847"/>
      <c r="L206" s="78"/>
    </row>
    <row r="207" spans="1:12">
      <c r="A207" s="119"/>
      <c r="B207" s="122"/>
      <c r="C207" s="119"/>
      <c r="D207" s="119"/>
      <c r="E207" s="119"/>
      <c r="F207" s="119"/>
      <c r="G207" s="119"/>
      <c r="H207" s="119"/>
      <c r="I207" s="119"/>
      <c r="J207" s="119"/>
      <c r="K207" s="119"/>
      <c r="L207" s="23"/>
    </row>
    <row r="208" spans="1:12" ht="15" customHeight="1">
      <c r="A208" s="119"/>
      <c r="B208" s="1124"/>
      <c r="C208" s="1845" t="s">
        <v>216</v>
      </c>
      <c r="D208" s="1845"/>
      <c r="E208" s="119"/>
      <c r="F208" s="119"/>
      <c r="G208" s="119"/>
      <c r="H208" s="119"/>
      <c r="I208" s="119"/>
      <c r="J208" s="119"/>
      <c r="K208" s="119"/>
      <c r="L208" s="23"/>
    </row>
    <row r="209" spans="1:12">
      <c r="A209" s="119"/>
      <c r="B209" s="1124"/>
      <c r="C209" s="1845"/>
      <c r="D209" s="1845"/>
      <c r="E209" s="119"/>
      <c r="F209" s="119"/>
      <c r="G209" s="119"/>
      <c r="H209" s="119"/>
      <c r="I209" s="119"/>
      <c r="J209" s="119"/>
      <c r="K209" s="119"/>
      <c r="L209" s="23"/>
    </row>
    <row r="210" spans="1:12">
      <c r="B210" s="77"/>
      <c r="C210" s="77"/>
      <c r="D210" s="83"/>
      <c r="E210" s="83"/>
      <c r="F210" s="83"/>
      <c r="G210" s="83"/>
      <c r="H210" s="83"/>
      <c r="I210" s="83"/>
      <c r="J210" s="83"/>
      <c r="K210" s="83"/>
      <c r="L210" s="23"/>
    </row>
    <row r="211" spans="1:12" ht="15" customHeight="1">
      <c r="A211" s="119" t="s">
        <v>535</v>
      </c>
      <c r="B211" s="1847" t="s">
        <v>822</v>
      </c>
      <c r="C211" s="1847"/>
      <c r="D211" s="1847"/>
      <c r="E211" s="1847"/>
      <c r="F211" s="1847"/>
      <c r="G211" s="1847"/>
      <c r="H211" s="1847"/>
      <c r="I211" s="1847"/>
      <c r="J211" s="1847"/>
      <c r="K211" s="1847"/>
      <c r="L211" s="78"/>
    </row>
    <row r="212" spans="1:12">
      <c r="A212" s="119"/>
      <c r="B212" s="1847"/>
      <c r="C212" s="1847"/>
      <c r="D212" s="1847"/>
      <c r="E212" s="1847"/>
      <c r="F212" s="1847"/>
      <c r="G212" s="1847"/>
      <c r="H212" s="1847"/>
      <c r="I212" s="1847"/>
      <c r="J212" s="1847"/>
      <c r="K212" s="1847"/>
      <c r="L212" s="78"/>
    </row>
    <row r="213" spans="1:12">
      <c r="A213" s="119"/>
      <c r="B213" s="1847"/>
      <c r="C213" s="1847"/>
      <c r="D213" s="1847"/>
      <c r="E213" s="1847"/>
      <c r="F213" s="1847"/>
      <c r="G213" s="1847"/>
      <c r="H213" s="1847"/>
      <c r="I213" s="1847"/>
      <c r="J213" s="1847"/>
      <c r="K213" s="1847"/>
      <c r="L213" s="78"/>
    </row>
    <row r="214" spans="1:12">
      <c r="A214" s="119"/>
      <c r="B214" s="1847"/>
      <c r="C214" s="1847"/>
      <c r="D214" s="1847"/>
      <c r="E214" s="1847"/>
      <c r="F214" s="1847"/>
      <c r="G214" s="1847"/>
      <c r="H214" s="1847"/>
      <c r="I214" s="1847"/>
      <c r="J214" s="1847"/>
      <c r="K214" s="1847"/>
      <c r="L214" s="78"/>
    </row>
    <row r="215" spans="1:12">
      <c r="A215" s="119"/>
      <c r="B215" s="1847"/>
      <c r="C215" s="1847"/>
      <c r="D215" s="1847"/>
      <c r="E215" s="1847"/>
      <c r="F215" s="1847"/>
      <c r="G215" s="1847"/>
      <c r="H215" s="1847"/>
      <c r="I215" s="1847"/>
      <c r="J215" s="1847"/>
      <c r="K215" s="1847"/>
      <c r="L215" s="78"/>
    </row>
    <row r="216" spans="1:12">
      <c r="A216" s="119"/>
      <c r="B216" s="273"/>
      <c r="C216" s="1858" t="s">
        <v>605</v>
      </c>
      <c r="D216" s="1858"/>
      <c r="E216" s="273"/>
      <c r="F216" s="273"/>
      <c r="G216" s="273"/>
      <c r="H216" s="273"/>
      <c r="I216" s="273"/>
      <c r="J216" s="273"/>
      <c r="K216" s="273"/>
      <c r="L216" s="78"/>
    </row>
    <row r="217" spans="1:12" ht="15" customHeight="1">
      <c r="A217" s="119"/>
      <c r="B217" s="1124"/>
      <c r="C217" s="1858"/>
      <c r="D217" s="1858"/>
      <c r="E217" s="273"/>
      <c r="F217" s="273"/>
      <c r="G217" s="273"/>
      <c r="H217" s="273"/>
      <c r="I217" s="273"/>
      <c r="J217" s="273"/>
      <c r="K217" s="273"/>
      <c r="L217" s="78"/>
    </row>
    <row r="218" spans="1:12">
      <c r="A218" s="119"/>
      <c r="B218" s="1124"/>
      <c r="C218" s="1124"/>
      <c r="D218" s="273"/>
      <c r="E218" s="273"/>
      <c r="F218" s="273"/>
      <c r="G218" s="273"/>
      <c r="H218" s="273"/>
      <c r="I218" s="273"/>
      <c r="J218" s="273"/>
      <c r="K218" s="273"/>
      <c r="L218" s="78"/>
    </row>
    <row r="219" spans="1:12">
      <c r="A219" s="119"/>
      <c r="B219" s="273"/>
      <c r="C219" s="273"/>
      <c r="D219" s="273"/>
      <c r="E219" s="273"/>
      <c r="F219" s="273"/>
      <c r="G219" s="273"/>
      <c r="H219" s="273"/>
      <c r="I219" s="273"/>
      <c r="J219" s="273"/>
      <c r="K219" s="273"/>
      <c r="L219" s="78"/>
    </row>
    <row r="220" spans="1:12" ht="15" customHeight="1">
      <c r="A220" s="119"/>
      <c r="B220" s="270" t="s">
        <v>855</v>
      </c>
      <c r="C220" s="1849" t="s">
        <v>608</v>
      </c>
      <c r="D220" s="1849"/>
      <c r="E220" s="1849"/>
      <c r="F220" s="1849"/>
      <c r="G220" s="1849"/>
      <c r="H220" s="1849"/>
      <c r="I220" s="1849"/>
      <c r="J220" s="1849"/>
      <c r="K220" s="1849"/>
      <c r="L220" s="40"/>
    </row>
    <row r="221" spans="1:12" ht="15" customHeight="1">
      <c r="A221" s="119"/>
      <c r="B221" s="270" t="s">
        <v>609</v>
      </c>
      <c r="C221" s="1849" t="s">
        <v>614</v>
      </c>
      <c r="D221" s="1849"/>
      <c r="E221" s="1849"/>
      <c r="F221" s="1849"/>
      <c r="G221" s="1849"/>
      <c r="H221" s="1849"/>
      <c r="I221" s="1849"/>
      <c r="J221" s="1849"/>
      <c r="K221" s="1849"/>
      <c r="L221" s="40"/>
    </row>
    <row r="222" spans="1:12" ht="15" customHeight="1">
      <c r="A222" s="119"/>
      <c r="B222" s="270" t="s">
        <v>611</v>
      </c>
      <c r="C222" s="1849" t="s">
        <v>615</v>
      </c>
      <c r="D222" s="1849"/>
      <c r="E222" s="1849"/>
      <c r="F222" s="1849"/>
      <c r="G222" s="1849"/>
      <c r="H222" s="1849"/>
      <c r="I222" s="1849"/>
      <c r="J222" s="1849"/>
      <c r="K222" s="1849"/>
      <c r="L222" s="40"/>
    </row>
    <row r="223" spans="1:12">
      <c r="A223" s="119"/>
      <c r="B223" s="273" t="s">
        <v>610</v>
      </c>
      <c r="C223" s="1849" t="s">
        <v>823</v>
      </c>
      <c r="D223" s="1849"/>
      <c r="E223" s="1849"/>
      <c r="F223" s="1849"/>
      <c r="G223" s="1849"/>
      <c r="H223" s="1849"/>
      <c r="I223" s="1849"/>
      <c r="J223" s="1849"/>
      <c r="K223" s="1849"/>
      <c r="L223" s="40"/>
    </row>
    <row r="224" spans="1:12">
      <c r="A224" s="119"/>
      <c r="B224" s="273" t="s">
        <v>163</v>
      </c>
      <c r="C224" s="1849" t="s">
        <v>824</v>
      </c>
      <c r="D224" s="1849"/>
      <c r="E224" s="1849"/>
      <c r="F224" s="1849"/>
      <c r="G224" s="1849"/>
      <c r="H224" s="1849"/>
      <c r="I224" s="1849"/>
      <c r="J224" s="1849"/>
      <c r="K224" s="1849"/>
      <c r="L224" s="40"/>
    </row>
    <row r="225" spans="1:12">
      <c r="A225" s="119"/>
      <c r="B225" s="273" t="s">
        <v>164</v>
      </c>
      <c r="C225" s="1849" t="s">
        <v>825</v>
      </c>
      <c r="D225" s="1849"/>
      <c r="E225" s="1849"/>
      <c r="F225" s="1849"/>
      <c r="G225" s="1849"/>
      <c r="H225" s="1849"/>
      <c r="I225" s="1849"/>
      <c r="J225" s="1849"/>
      <c r="K225" s="1849"/>
      <c r="L225" s="40"/>
    </row>
    <row r="226" spans="1:12">
      <c r="B226" s="78"/>
      <c r="C226" s="78"/>
      <c r="D226" s="78"/>
      <c r="E226" s="78"/>
      <c r="F226" s="78"/>
      <c r="G226" s="78"/>
      <c r="H226" s="78"/>
      <c r="I226" s="78"/>
      <c r="J226" s="78"/>
      <c r="K226" s="78"/>
      <c r="L226" s="78"/>
    </row>
    <row r="227" spans="1:12" ht="16.5" customHeight="1">
      <c r="B227" s="1848" t="s">
        <v>606</v>
      </c>
      <c r="C227" s="1848"/>
      <c r="D227" s="1848"/>
      <c r="E227" s="1848"/>
      <c r="F227" s="1848"/>
      <c r="G227" s="1848"/>
      <c r="H227" s="1848"/>
      <c r="I227" s="1848"/>
      <c r="J227" s="1848"/>
      <c r="K227" s="1848"/>
      <c r="L227" s="274"/>
    </row>
    <row r="228" spans="1:12">
      <c r="B228" s="78"/>
      <c r="C228" s="78"/>
      <c r="D228" s="78"/>
      <c r="E228" s="78"/>
      <c r="F228" s="78"/>
      <c r="G228" s="78"/>
      <c r="H228" s="78"/>
      <c r="I228" s="78"/>
      <c r="J228" s="78"/>
      <c r="K228" s="78"/>
      <c r="L228" s="78"/>
    </row>
    <row r="245" spans="1:18">
      <c r="A245" s="119" t="s">
        <v>536</v>
      </c>
      <c r="B245" s="1842" t="s">
        <v>201</v>
      </c>
      <c r="C245" s="1842"/>
      <c r="D245" s="1842"/>
      <c r="E245" s="1842"/>
      <c r="F245" s="1842"/>
      <c r="G245" s="1842"/>
      <c r="H245" s="1842"/>
      <c r="I245" s="1842"/>
      <c r="J245" s="1842"/>
      <c r="K245" s="1842"/>
      <c r="L245" s="177"/>
    </row>
    <row r="247" spans="1:18" ht="5.0999999999999996" customHeight="1">
      <c r="A247" s="199"/>
      <c r="B247" s="211"/>
      <c r="C247" s="111"/>
      <c r="D247" s="111"/>
      <c r="E247" s="111"/>
      <c r="F247" s="111"/>
      <c r="G247" s="111"/>
      <c r="H247" s="111"/>
      <c r="I247" s="199"/>
      <c r="J247" s="212"/>
      <c r="K247" s="199"/>
      <c r="L247" s="111"/>
      <c r="M247" s="111"/>
      <c r="N247" s="111"/>
      <c r="O247" s="111"/>
      <c r="P247" s="111"/>
      <c r="Q247" s="111"/>
      <c r="R247" s="111"/>
    </row>
    <row r="248" spans="1:18">
      <c r="L248" s="83"/>
      <c r="M248" s="157" t="s">
        <v>631</v>
      </c>
    </row>
  </sheetData>
  <sheetProtection algorithmName="SHA-512" hashValue="ryyzKeAF/uNfCq3nJmGJswjsrvKbtNBnRCbNE4CI1U47BZaH0PItOCVIHrYfNVh/A8CaWNn5doc2MpQqSAw+5g==" saltValue="pIV+hs4MyY/gL280bH+GTw==" spinCount="100000" sheet="1" objects="1" scenarios="1"/>
  <customSheetViews>
    <customSheetView guid="{AE7FCA23-A141-42BB-B68F-DD99A7DC8BEA}" showGridLines="0" hiddenRows="1" hiddenColumns="1">
      <selection activeCell="N44" sqref="N44"/>
      <pageMargins left="0.7" right="0.7" top="0.75" bottom="0.75" header="0.3" footer="0.3"/>
      <pageSetup orientation="landscape" r:id="rId1"/>
    </customSheetView>
    <customSheetView guid="{A2242E59-B958-429D-B3CE-85E415A7ABA5}" showGridLines="0" hiddenRows="1" hiddenColumns="1" topLeftCell="A194">
      <selection activeCell="N223" sqref="N223"/>
      <pageMargins left="0.7" right="0.7" top="0.75" bottom="0.75" header="0.3" footer="0.3"/>
      <pageSetup orientation="landscape" r:id="rId2"/>
    </customSheetView>
  </customSheetViews>
  <mergeCells count="123">
    <mergeCell ref="C200:D201"/>
    <mergeCell ref="C208:D209"/>
    <mergeCell ref="C216:D217"/>
    <mergeCell ref="B11:K13"/>
    <mergeCell ref="C19:I22"/>
    <mergeCell ref="B15:K16"/>
    <mergeCell ref="C84:D84"/>
    <mergeCell ref="E84:I84"/>
    <mergeCell ref="C85:I87"/>
    <mergeCell ref="C88:D88"/>
    <mergeCell ref="E88:I88"/>
    <mergeCell ref="C89:I91"/>
    <mergeCell ref="C47:D47"/>
    <mergeCell ref="E51:I51"/>
    <mergeCell ref="C52:I54"/>
    <mergeCell ref="E23:I23"/>
    <mergeCell ref="C24:I25"/>
    <mergeCell ref="E26:I26"/>
    <mergeCell ref="C27:I32"/>
    <mergeCell ref="E33:I37"/>
    <mergeCell ref="C72:D72"/>
    <mergeCell ref="C81:I83"/>
    <mergeCell ref="C73:I75"/>
    <mergeCell ref="C55:D55"/>
    <mergeCell ref="C224:K224"/>
    <mergeCell ref="C225:K225"/>
    <mergeCell ref="B197:K199"/>
    <mergeCell ref="C221:K221"/>
    <mergeCell ref="C222:K222"/>
    <mergeCell ref="C223:K223"/>
    <mergeCell ref="C164:D165"/>
    <mergeCell ref="E117:I117"/>
    <mergeCell ref="C105:D105"/>
    <mergeCell ref="C193:D194"/>
    <mergeCell ref="C171:D172"/>
    <mergeCell ref="B160:K161"/>
    <mergeCell ref="E109:I109"/>
    <mergeCell ref="C151:I153"/>
    <mergeCell ref="C154:D154"/>
    <mergeCell ref="E154:I154"/>
    <mergeCell ref="C155:I157"/>
    <mergeCell ref="E176:F177"/>
    <mergeCell ref="C106:I108"/>
    <mergeCell ref="C162:D162"/>
    <mergeCell ref="E162:F162"/>
    <mergeCell ref="C138:D138"/>
    <mergeCell ref="E138:I138"/>
    <mergeCell ref="C137:I137"/>
    <mergeCell ref="A1:M1"/>
    <mergeCell ref="A3:K5"/>
    <mergeCell ref="B245:K245"/>
    <mergeCell ref="B180:K183"/>
    <mergeCell ref="B179:K179"/>
    <mergeCell ref="C176:D177"/>
    <mergeCell ref="B188:K191"/>
    <mergeCell ref="C185:D186"/>
    <mergeCell ref="E171:F172"/>
    <mergeCell ref="B168:K169"/>
    <mergeCell ref="B174:K175"/>
    <mergeCell ref="B211:K215"/>
    <mergeCell ref="B204:K206"/>
    <mergeCell ref="B227:K227"/>
    <mergeCell ref="C220:K220"/>
    <mergeCell ref="C23:D23"/>
    <mergeCell ref="C38:I38"/>
    <mergeCell ref="E39:I39"/>
    <mergeCell ref="C110:I112"/>
    <mergeCell ref="C113:D113"/>
    <mergeCell ref="C76:D76"/>
    <mergeCell ref="C92:D92"/>
    <mergeCell ref="C33:D37"/>
    <mergeCell ref="E72:I72"/>
    <mergeCell ref="E55:I55"/>
    <mergeCell ref="C56:I58"/>
    <mergeCell ref="C26:D26"/>
    <mergeCell ref="E105:I105"/>
    <mergeCell ref="C80:D80"/>
    <mergeCell ref="E80:I80"/>
    <mergeCell ref="C59:D59"/>
    <mergeCell ref="E59:G59"/>
    <mergeCell ref="C99:D103"/>
    <mergeCell ref="E99:I103"/>
    <mergeCell ref="C104:I104"/>
    <mergeCell ref="E76:I76"/>
    <mergeCell ref="C77:I79"/>
    <mergeCell ref="E113:I113"/>
    <mergeCell ref="C114:I116"/>
    <mergeCell ref="C117:D117"/>
    <mergeCell ref="C143:I145"/>
    <mergeCell ref="C146:D146"/>
    <mergeCell ref="E146:I146"/>
    <mergeCell ref="C109:D109"/>
    <mergeCell ref="C93:I98"/>
    <mergeCell ref="C139:I141"/>
    <mergeCell ref="C142:D142"/>
    <mergeCell ref="E142:I142"/>
    <mergeCell ref="C126:I131"/>
    <mergeCell ref="C132:D136"/>
    <mergeCell ref="E132:I136"/>
    <mergeCell ref="A9:K9"/>
    <mergeCell ref="C147:I149"/>
    <mergeCell ref="C150:D150"/>
    <mergeCell ref="E150:I150"/>
    <mergeCell ref="C118:I120"/>
    <mergeCell ref="C121:D121"/>
    <mergeCell ref="E121:I121"/>
    <mergeCell ref="C122:I124"/>
    <mergeCell ref="C40:I42"/>
    <mergeCell ref="C48:I50"/>
    <mergeCell ref="C39:D39"/>
    <mergeCell ref="C43:D43"/>
    <mergeCell ref="C60:I65"/>
    <mergeCell ref="C66:D70"/>
    <mergeCell ref="E66:I70"/>
    <mergeCell ref="C71:I71"/>
    <mergeCell ref="E47:I47"/>
    <mergeCell ref="C51:D51"/>
    <mergeCell ref="J19:K22"/>
    <mergeCell ref="E43:I43"/>
    <mergeCell ref="C44:I46"/>
    <mergeCell ref="C125:D125"/>
    <mergeCell ref="E125:G125"/>
    <mergeCell ref="E92:G92"/>
  </mergeCells>
  <hyperlinks>
    <hyperlink ref="Q17:R17" location="'6,7. Eksploatacija'!A1" display="'6,7. Eksploatacija'!A1"/>
  </hyperlinks>
  <pageMargins left="0.7" right="0.7" top="0.75" bottom="0.75" header="0.3" footer="0.3"/>
  <pageSetup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192"/>
  <sheetViews>
    <sheetView showGridLines="0" showRowColHeaders="0" workbookViewId="0">
      <selection activeCell="AG93" sqref="AG93"/>
    </sheetView>
  </sheetViews>
  <sheetFormatPr defaultRowHeight="15"/>
  <cols>
    <col min="1" max="1" width="3.85546875" style="676" customWidth="1"/>
    <col min="2" max="2" width="14" style="676" customWidth="1"/>
    <col min="3" max="13" width="9.140625" style="676"/>
    <col min="14" max="14" width="4.42578125" style="676" customWidth="1"/>
    <col min="15" max="15" width="1.5703125" style="676" customWidth="1"/>
    <col min="16" max="16" width="9.140625" style="676"/>
    <col min="17" max="17" width="19.85546875" style="676" customWidth="1"/>
    <col min="18" max="18" width="8" style="676" customWidth="1"/>
    <col min="19" max="19" width="11.28515625" style="676" customWidth="1"/>
    <col min="20" max="20" width="9.140625" style="676"/>
    <col min="21" max="21" width="13.7109375" style="676" customWidth="1"/>
    <col min="22" max="22" width="9.140625" style="676"/>
    <col min="23" max="23" width="13.7109375" style="676" customWidth="1"/>
    <col min="24" max="24" width="9.140625" style="676"/>
    <col min="25" max="25" width="11.85546875" style="676" customWidth="1"/>
    <col min="26" max="60" width="9.140625" style="676"/>
    <col min="61" max="94" width="0" style="676" hidden="1" customWidth="1"/>
    <col min="95" max="95" width="10.7109375" style="676" hidden="1" customWidth="1"/>
    <col min="96" max="107" width="0" style="676" hidden="1" customWidth="1"/>
    <col min="108" max="108" width="11.5703125" style="676" hidden="1" customWidth="1"/>
    <col min="109" max="209" width="0" style="676" hidden="1" customWidth="1"/>
    <col min="210" max="16384" width="9.140625" style="676"/>
  </cols>
  <sheetData>
    <row r="1" spans="1:23" ht="18.75" customHeight="1">
      <c r="A1" s="1895" t="s">
        <v>653</v>
      </c>
      <c r="B1" s="1895"/>
      <c r="C1" s="1895"/>
      <c r="D1" s="1895"/>
      <c r="E1" s="1895"/>
      <c r="F1" s="1895"/>
      <c r="G1" s="1895"/>
      <c r="H1" s="1895"/>
      <c r="I1" s="1895"/>
      <c r="J1" s="1895"/>
      <c r="K1" s="1895"/>
      <c r="L1" s="1895"/>
      <c r="M1" s="1895"/>
      <c r="N1" s="1895"/>
      <c r="O1" s="1895"/>
    </row>
    <row r="2" spans="1:23" ht="12.75" customHeight="1">
      <c r="A2" s="289"/>
      <c r="B2" s="408" t="s">
        <v>214</v>
      </c>
      <c r="C2" s="286"/>
      <c r="D2" s="286"/>
      <c r="E2" s="286"/>
      <c r="F2" s="286"/>
      <c r="G2" s="286"/>
      <c r="H2" s="286"/>
      <c r="I2" s="286"/>
      <c r="J2" s="286"/>
      <c r="K2" s="286"/>
      <c r="L2" s="289"/>
      <c r="M2" s="289"/>
      <c r="N2" s="292"/>
    </row>
    <row r="3" spans="1:23">
      <c r="A3" s="289"/>
      <c r="B3" s="408" t="s">
        <v>267</v>
      </c>
      <c r="C3" s="454"/>
      <c r="D3" s="454"/>
      <c r="E3" s="454"/>
      <c r="F3" s="454"/>
      <c r="G3" s="454"/>
      <c r="H3" s="454"/>
      <c r="I3" s="454"/>
      <c r="J3" s="454"/>
      <c r="K3" s="454"/>
      <c r="L3" s="289"/>
      <c r="M3" s="289"/>
      <c r="N3" s="292"/>
    </row>
    <row r="4" spans="1:23">
      <c r="A4" s="289"/>
      <c r="B4" s="408" t="s">
        <v>294</v>
      </c>
      <c r="C4" s="454"/>
      <c r="D4" s="454"/>
      <c r="E4" s="454"/>
      <c r="F4" s="454"/>
      <c r="G4" s="454"/>
      <c r="H4" s="454"/>
      <c r="I4" s="454"/>
      <c r="J4" s="454"/>
      <c r="K4" s="454"/>
      <c r="L4" s="289"/>
      <c r="M4" s="289"/>
      <c r="N4" s="292"/>
    </row>
    <row r="5" spans="1:23" ht="29.25" customHeight="1">
      <c r="A5" s="1896" t="s">
        <v>1183</v>
      </c>
      <c r="B5" s="1896"/>
      <c r="C5" s="1896"/>
      <c r="D5" s="1896"/>
      <c r="E5" s="1896"/>
      <c r="F5" s="1896"/>
      <c r="G5" s="1896"/>
      <c r="H5" s="1896"/>
      <c r="I5" s="1896"/>
      <c r="J5" s="1896"/>
      <c r="K5" s="1896"/>
      <c r="L5" s="1896"/>
      <c r="M5" s="1896"/>
      <c r="N5" s="1896"/>
      <c r="O5" s="1896"/>
    </row>
    <row r="6" spans="1:23">
      <c r="A6" s="1897" t="s">
        <v>331</v>
      </c>
      <c r="B6" s="1897"/>
      <c r="C6" s="1897"/>
      <c r="D6" s="1897"/>
      <c r="E6" s="1897"/>
      <c r="F6" s="1897"/>
      <c r="G6" s="1897"/>
      <c r="H6" s="1897"/>
      <c r="I6" s="1897"/>
      <c r="J6" s="1897"/>
      <c r="K6" s="1897"/>
      <c r="L6" s="1897"/>
      <c r="M6" s="1897"/>
      <c r="N6" s="1897"/>
      <c r="O6" s="1897"/>
    </row>
    <row r="7" spans="1:23" ht="18.75">
      <c r="A7" s="332"/>
      <c r="B7" s="332"/>
      <c r="C7" s="455"/>
      <c r="D7" s="455"/>
      <c r="E7" s="455"/>
      <c r="F7" s="455"/>
      <c r="G7" s="455"/>
      <c r="H7" s="455"/>
      <c r="I7" s="455"/>
      <c r="J7" s="455"/>
      <c r="K7" s="455"/>
      <c r="L7" s="332"/>
      <c r="M7" s="332"/>
      <c r="N7" s="316"/>
      <c r="O7" s="289"/>
    </row>
    <row r="8" spans="1:23" ht="15.75">
      <c r="A8" s="1898" t="s">
        <v>1175</v>
      </c>
      <c r="B8" s="1898"/>
      <c r="C8" s="1898"/>
      <c r="D8" s="1898"/>
      <c r="E8" s="1898"/>
      <c r="F8" s="1898"/>
      <c r="G8" s="1898"/>
      <c r="H8" s="1898"/>
      <c r="I8" s="1898"/>
      <c r="J8" s="1898"/>
      <c r="K8" s="1898"/>
      <c r="L8" s="1898"/>
      <c r="M8" s="1898"/>
      <c r="N8" s="1898"/>
      <c r="O8" s="456"/>
    </row>
    <row r="9" spans="1:23">
      <c r="A9" s="457"/>
      <c r="B9" s="1189" t="s">
        <v>12</v>
      </c>
      <c r="C9" s="1899" t="s">
        <v>13</v>
      </c>
      <c r="D9" s="1900"/>
      <c r="E9" s="1900"/>
      <c r="F9" s="1900"/>
      <c r="G9" s="1900"/>
      <c r="H9" s="1900"/>
      <c r="I9" s="1900"/>
      <c r="J9" s="1900"/>
      <c r="K9" s="1900"/>
      <c r="L9" s="1900"/>
      <c r="M9" s="1901"/>
      <c r="N9" s="1908"/>
      <c r="O9" s="456"/>
    </row>
    <row r="10" spans="1:23" ht="168" customHeight="1">
      <c r="A10" s="457"/>
      <c r="B10" s="1231" t="s">
        <v>888</v>
      </c>
      <c r="C10" s="1902" t="s">
        <v>1136</v>
      </c>
      <c r="D10" s="1903"/>
      <c r="E10" s="1903"/>
      <c r="F10" s="1903"/>
      <c r="G10" s="1903"/>
      <c r="H10" s="1903"/>
      <c r="I10" s="1903"/>
      <c r="J10" s="1903"/>
      <c r="K10" s="1903"/>
      <c r="L10" s="1903"/>
      <c r="M10" s="1904"/>
      <c r="N10" s="1908"/>
      <c r="O10" s="456"/>
      <c r="Q10" s="997"/>
      <c r="R10" s="997"/>
      <c r="S10" s="997"/>
      <c r="T10" s="997"/>
      <c r="U10" s="997"/>
      <c r="V10" s="997"/>
      <c r="W10" s="997"/>
    </row>
    <row r="11" spans="1:23" ht="66" customHeight="1">
      <c r="A11" s="457"/>
      <c r="B11" s="1062" t="s">
        <v>11</v>
      </c>
      <c r="C11" s="1887" t="s">
        <v>1034</v>
      </c>
      <c r="D11" s="1888"/>
      <c r="E11" s="1888"/>
      <c r="F11" s="1888"/>
      <c r="G11" s="1888"/>
      <c r="H11" s="1888"/>
      <c r="I11" s="1888"/>
      <c r="J11" s="1888"/>
      <c r="K11" s="1888"/>
      <c r="L11" s="1888"/>
      <c r="M11" s="1889"/>
      <c r="N11" s="1908"/>
      <c r="O11" s="456"/>
    </row>
    <row r="12" spans="1:23" ht="18">
      <c r="A12" s="457"/>
      <c r="B12" s="1890" t="s">
        <v>898</v>
      </c>
      <c r="C12" s="1891"/>
      <c r="D12" s="1891"/>
      <c r="E12" s="1891"/>
      <c r="F12" s="1891"/>
      <c r="G12" s="1891"/>
      <c r="H12" s="1891"/>
      <c r="I12" s="1891"/>
      <c r="J12" s="1891"/>
      <c r="K12" s="1232"/>
      <c r="L12" s="1233" t="s">
        <v>999</v>
      </c>
      <c r="M12" s="1886"/>
      <c r="N12" s="1884"/>
      <c r="O12" s="456"/>
    </row>
    <row r="13" spans="1:23" ht="18">
      <c r="A13" s="457"/>
      <c r="B13" s="1892" t="s">
        <v>879</v>
      </c>
      <c r="C13" s="1893" t="s">
        <v>1075</v>
      </c>
      <c r="D13" s="1893"/>
      <c r="E13" s="1893"/>
      <c r="F13" s="1893"/>
      <c r="G13" s="1893"/>
      <c r="H13" s="1893"/>
      <c r="I13" s="1893"/>
      <c r="J13" s="1893"/>
      <c r="K13" s="1893"/>
      <c r="L13" s="1060" t="s">
        <v>881</v>
      </c>
      <c r="M13" s="1886"/>
      <c r="N13" s="1884"/>
      <c r="O13" s="456"/>
    </row>
    <row r="14" spans="1:23" ht="95.25" customHeight="1">
      <c r="A14" s="457"/>
      <c r="B14" s="1892"/>
      <c r="C14" s="1893"/>
      <c r="D14" s="1893"/>
      <c r="E14" s="1893"/>
      <c r="F14" s="1893"/>
      <c r="G14" s="1893"/>
      <c r="H14" s="1893"/>
      <c r="I14" s="1893"/>
      <c r="J14" s="1893"/>
      <c r="K14" s="1893"/>
      <c r="L14" s="1515">
        <v>0.3</v>
      </c>
      <c r="M14" s="1886"/>
      <c r="N14" s="1884"/>
      <c r="O14" s="456"/>
    </row>
    <row r="15" spans="1:23" ht="18">
      <c r="A15" s="457"/>
      <c r="B15" s="1892" t="s">
        <v>880</v>
      </c>
      <c r="C15" s="1893" t="s">
        <v>1265</v>
      </c>
      <c r="D15" s="1893"/>
      <c r="E15" s="1893"/>
      <c r="F15" s="1893"/>
      <c r="G15" s="1893"/>
      <c r="H15" s="1893"/>
      <c r="I15" s="1893"/>
      <c r="J15" s="1893"/>
      <c r="K15" s="1893"/>
      <c r="L15" s="1060" t="s">
        <v>882</v>
      </c>
      <c r="M15" s="1886"/>
      <c r="N15" s="1884"/>
      <c r="O15" s="456"/>
    </row>
    <row r="16" spans="1:23" ht="48.75" customHeight="1">
      <c r="A16" s="457"/>
      <c r="B16" s="1892"/>
      <c r="C16" s="1893"/>
      <c r="D16" s="1893"/>
      <c r="E16" s="1893"/>
      <c r="F16" s="1893"/>
      <c r="G16" s="1893"/>
      <c r="H16" s="1893"/>
      <c r="I16" s="1893"/>
      <c r="J16" s="1893"/>
      <c r="K16" s="1893"/>
      <c r="L16" s="1515">
        <v>0.7</v>
      </c>
      <c r="M16" s="1886"/>
      <c r="N16" s="1884"/>
      <c r="O16" s="456"/>
    </row>
    <row r="17" spans="1:15">
      <c r="A17" s="457"/>
      <c r="B17" s="1884"/>
      <c r="C17" s="1884"/>
      <c r="D17" s="1884"/>
      <c r="E17" s="1884"/>
      <c r="F17" s="1884"/>
      <c r="G17" s="1884"/>
      <c r="H17" s="1884"/>
      <c r="I17" s="1884"/>
      <c r="J17" s="1884"/>
      <c r="K17" s="1884"/>
      <c r="L17" s="1884"/>
      <c r="M17" s="1884"/>
      <c r="N17" s="1884"/>
      <c r="O17" s="456"/>
    </row>
    <row r="18" spans="1:15">
      <c r="A18" s="457"/>
      <c r="B18" s="1884"/>
      <c r="C18" s="1884"/>
      <c r="D18" s="1884"/>
      <c r="E18" s="1884"/>
      <c r="F18" s="1884"/>
      <c r="G18" s="1884"/>
      <c r="H18" s="1884"/>
      <c r="I18" s="1884"/>
      <c r="J18" s="1884"/>
      <c r="K18" s="1884"/>
      <c r="L18" s="1884"/>
      <c r="M18" s="1884"/>
      <c r="N18" s="1884"/>
      <c r="O18" s="456"/>
    </row>
    <row r="19" spans="1:15" ht="27.75" customHeight="1">
      <c r="A19" s="457"/>
      <c r="B19" s="1884"/>
      <c r="C19" s="1884"/>
      <c r="D19" s="1884"/>
      <c r="E19" s="1884"/>
      <c r="F19" s="1884"/>
      <c r="G19" s="1884"/>
      <c r="H19" s="1884"/>
      <c r="I19" s="1884"/>
      <c r="J19" s="1884"/>
      <c r="K19" s="1884"/>
      <c r="L19" s="1884"/>
      <c r="M19" s="1884"/>
      <c r="N19" s="1884"/>
      <c r="O19" s="456"/>
    </row>
    <row r="20" spans="1:15" ht="30" customHeight="1">
      <c r="A20" s="457"/>
      <c r="B20" s="1882" t="s">
        <v>893</v>
      </c>
      <c r="C20" s="1882"/>
      <c r="D20" s="1882"/>
      <c r="E20" s="1882"/>
      <c r="F20" s="1882"/>
      <c r="G20" s="1882"/>
      <c r="H20" s="1882"/>
      <c r="I20" s="1882"/>
      <c r="J20" s="1882"/>
      <c r="K20" s="503" t="s">
        <v>716</v>
      </c>
      <c r="L20" s="1885"/>
      <c r="M20" s="1885"/>
      <c r="N20" s="1885"/>
      <c r="O20" s="456"/>
    </row>
    <row r="21" spans="1:15" ht="15" customHeight="1">
      <c r="A21" s="457"/>
      <c r="B21" s="1882"/>
      <c r="C21" s="1882"/>
      <c r="D21" s="1882"/>
      <c r="E21" s="1882"/>
      <c r="F21" s="1882"/>
      <c r="G21" s="1882"/>
      <c r="H21" s="1882"/>
      <c r="I21" s="1882"/>
      <c r="J21" s="1882"/>
      <c r="K21" s="776" t="s">
        <v>85</v>
      </c>
      <c r="L21" s="776" t="s">
        <v>86</v>
      </c>
      <c r="M21" s="1886"/>
      <c r="N21" s="1884"/>
      <c r="O21" s="456"/>
    </row>
    <row r="22" spans="1:15" ht="15" customHeight="1">
      <c r="A22" s="457"/>
      <c r="B22" s="1882" t="s">
        <v>1160</v>
      </c>
      <c r="C22" s="1882"/>
      <c r="D22" s="1882"/>
      <c r="E22" s="1882"/>
      <c r="F22" s="1882"/>
      <c r="G22" s="1882"/>
      <c r="H22" s="1882"/>
      <c r="I22" s="1882"/>
      <c r="J22" s="1883"/>
      <c r="K22" s="854">
        <v>0.3</v>
      </c>
      <c r="L22" s="854">
        <v>0.7</v>
      </c>
      <c r="M22" s="1886"/>
      <c r="N22" s="1884"/>
      <c r="O22" s="456"/>
    </row>
    <row r="23" spans="1:15">
      <c r="A23" s="457"/>
      <c r="B23" s="1884"/>
      <c r="C23" s="1884"/>
      <c r="D23" s="1884"/>
      <c r="E23" s="1884"/>
      <c r="F23" s="1884"/>
      <c r="G23" s="1884"/>
      <c r="H23" s="1884"/>
      <c r="I23" s="1884"/>
      <c r="J23" s="1884"/>
      <c r="K23" s="1884"/>
      <c r="L23" s="1884"/>
      <c r="M23" s="1884"/>
      <c r="N23" s="1884"/>
      <c r="O23" s="456"/>
    </row>
    <row r="24" spans="1:15">
      <c r="A24" s="457"/>
      <c r="B24" s="1905" t="s">
        <v>1172</v>
      </c>
      <c r="C24" s="1905"/>
      <c r="D24" s="1905"/>
      <c r="E24" s="1905"/>
      <c r="F24" s="1905"/>
      <c r="G24" s="1905"/>
      <c r="H24" s="1905"/>
      <c r="I24" s="1905"/>
      <c r="J24" s="1905"/>
      <c r="K24" s="1905"/>
      <c r="L24" s="1905"/>
      <c r="M24" s="1905"/>
      <c r="N24" s="1884"/>
      <c r="O24" s="456"/>
    </row>
    <row r="25" spans="1:15">
      <c r="A25" s="457"/>
      <c r="B25" s="1905"/>
      <c r="C25" s="1905"/>
      <c r="D25" s="1905"/>
      <c r="E25" s="1905"/>
      <c r="F25" s="1905"/>
      <c r="G25" s="1905"/>
      <c r="H25" s="1905"/>
      <c r="I25" s="1905"/>
      <c r="J25" s="1905"/>
      <c r="K25" s="1905"/>
      <c r="L25" s="1905"/>
      <c r="M25" s="1905"/>
      <c r="N25" s="1884"/>
      <c r="O25" s="456"/>
    </row>
    <row r="26" spans="1:15">
      <c r="A26" s="457"/>
      <c r="B26" s="1188"/>
      <c r="C26" s="1188"/>
      <c r="D26" s="1188"/>
      <c r="E26" s="1188"/>
      <c r="F26" s="1188"/>
      <c r="G26" s="1188"/>
      <c r="H26" s="1188"/>
      <c r="I26" s="1188"/>
      <c r="J26" s="1188"/>
      <c r="K26" s="1188"/>
      <c r="L26" s="1188"/>
      <c r="M26" s="1188"/>
      <c r="N26" s="1884"/>
      <c r="O26" s="456"/>
    </row>
    <row r="27" spans="1:15">
      <c r="A27" s="457"/>
      <c r="B27" s="1916" t="s">
        <v>207</v>
      </c>
      <c r="C27" s="1916"/>
      <c r="D27" s="1905" t="s">
        <v>885</v>
      </c>
      <c r="E27" s="1905"/>
      <c r="F27" s="1905"/>
      <c r="G27" s="1905"/>
      <c r="H27" s="1905"/>
      <c r="I27" s="1905"/>
      <c r="J27" s="1905"/>
      <c r="K27" s="1905"/>
      <c r="L27" s="1905"/>
      <c r="M27" s="1905"/>
      <c r="N27" s="1884"/>
      <c r="O27" s="456"/>
    </row>
    <row r="28" spans="1:15" ht="24" customHeight="1">
      <c r="A28" s="457"/>
      <c r="B28" s="1188"/>
      <c r="C28" s="1015"/>
      <c r="D28" s="1905"/>
      <c r="E28" s="1905"/>
      <c r="F28" s="1905"/>
      <c r="G28" s="1905"/>
      <c r="H28" s="1905"/>
      <c r="I28" s="1905"/>
      <c r="J28" s="1905"/>
      <c r="K28" s="1905"/>
      <c r="L28" s="1905"/>
      <c r="M28" s="1905"/>
      <c r="N28" s="1884"/>
      <c r="O28" s="456"/>
    </row>
    <row r="29" spans="1:15">
      <c r="A29" s="457"/>
      <c r="B29" s="1188"/>
      <c r="C29" s="1015"/>
      <c r="D29" s="1188"/>
      <c r="E29" s="1188"/>
      <c r="F29" s="1188"/>
      <c r="G29" s="1188"/>
      <c r="H29" s="1188"/>
      <c r="I29" s="1188"/>
      <c r="J29" s="1188"/>
      <c r="K29" s="1188"/>
      <c r="L29" s="1188"/>
      <c r="M29" s="1188"/>
      <c r="N29" s="1884"/>
      <c r="O29" s="456"/>
    </row>
    <row r="30" spans="1:15" ht="15" customHeight="1">
      <c r="A30" s="457"/>
      <c r="B30" s="1917" t="s">
        <v>208</v>
      </c>
      <c r="C30" s="1917"/>
      <c r="D30" s="1906" t="s">
        <v>1127</v>
      </c>
      <c r="E30" s="1907"/>
      <c r="F30" s="1907"/>
      <c r="G30" s="1907"/>
      <c r="H30" s="1907"/>
      <c r="I30" s="1907"/>
      <c r="J30" s="1907"/>
      <c r="K30" s="1907"/>
      <c r="L30" s="1907"/>
      <c r="M30" s="1907"/>
      <c r="N30" s="1884"/>
      <c r="O30" s="456"/>
    </row>
    <row r="31" spans="1:15">
      <c r="A31" s="457"/>
      <c r="B31" s="688"/>
      <c r="C31" s="972"/>
      <c r="D31" s="1907"/>
      <c r="E31" s="1907"/>
      <c r="F31" s="1907"/>
      <c r="G31" s="1907"/>
      <c r="H31" s="1907"/>
      <c r="I31" s="1907"/>
      <c r="J31" s="1907"/>
      <c r="K31" s="1907"/>
      <c r="L31" s="1907"/>
      <c r="M31" s="1907"/>
      <c r="N31" s="1884"/>
      <c r="O31" s="456"/>
    </row>
    <row r="32" spans="1:15" ht="15" customHeight="1">
      <c r="A32" s="457"/>
      <c r="B32" s="688"/>
      <c r="C32" s="972"/>
      <c r="D32" s="1907"/>
      <c r="E32" s="1907"/>
      <c r="F32" s="1907"/>
      <c r="G32" s="1907"/>
      <c r="H32" s="1907"/>
      <c r="I32" s="1907"/>
      <c r="J32" s="1907"/>
      <c r="K32" s="1907"/>
      <c r="L32" s="1907"/>
      <c r="M32" s="1907"/>
      <c r="N32" s="1884"/>
      <c r="O32" s="456"/>
    </row>
    <row r="33" spans="1:15">
      <c r="A33" s="457"/>
      <c r="B33" s="688"/>
      <c r="C33" s="972"/>
      <c r="D33" s="1907"/>
      <c r="E33" s="1907"/>
      <c r="F33" s="1907"/>
      <c r="G33" s="1907"/>
      <c r="H33" s="1907"/>
      <c r="I33" s="1907"/>
      <c r="J33" s="1907"/>
      <c r="K33" s="1907"/>
      <c r="L33" s="1907"/>
      <c r="M33" s="1907"/>
      <c r="N33" s="1884"/>
      <c r="O33" s="456"/>
    </row>
    <row r="34" spans="1:15">
      <c r="A34" s="457"/>
      <c r="B34" s="688"/>
      <c r="C34" s="972"/>
      <c r="D34" s="972"/>
      <c r="E34" s="972"/>
      <c r="F34" s="972"/>
      <c r="G34" s="972"/>
      <c r="H34" s="972"/>
      <c r="I34" s="972"/>
      <c r="J34" s="972"/>
      <c r="K34" s="972"/>
      <c r="L34" s="972"/>
      <c r="M34" s="972"/>
      <c r="N34" s="1884"/>
      <c r="O34" s="456"/>
    </row>
    <row r="35" spans="1:15" ht="15" customHeight="1">
      <c r="A35" s="457"/>
      <c r="B35" s="1905" t="s">
        <v>1074</v>
      </c>
      <c r="C35" s="1905"/>
      <c r="D35" s="1905"/>
      <c r="E35" s="1905"/>
      <c r="F35" s="1905"/>
      <c r="G35" s="1905"/>
      <c r="H35" s="1905"/>
      <c r="I35" s="1905"/>
      <c r="J35" s="1905"/>
      <c r="K35" s="1905"/>
      <c r="L35" s="1905"/>
      <c r="M35" s="1905"/>
      <c r="N35" s="1884"/>
      <c r="O35" s="456"/>
    </row>
    <row r="36" spans="1:15">
      <c r="A36" s="457"/>
      <c r="B36" s="1905"/>
      <c r="C36" s="1905"/>
      <c r="D36" s="1905"/>
      <c r="E36" s="1905"/>
      <c r="F36" s="1905"/>
      <c r="G36" s="1905"/>
      <c r="H36" s="1905"/>
      <c r="I36" s="1905"/>
      <c r="J36" s="1905"/>
      <c r="K36" s="1905"/>
      <c r="L36" s="1905"/>
      <c r="M36" s="1905"/>
      <c r="N36" s="1884"/>
      <c r="O36" s="456"/>
    </row>
    <row r="37" spans="1:15">
      <c r="A37" s="457"/>
      <c r="B37" s="688"/>
      <c r="C37" s="972"/>
      <c r="D37" s="972"/>
      <c r="E37" s="1063"/>
      <c r="F37" s="1063"/>
      <c r="G37" s="1063"/>
      <c r="H37" s="1063"/>
      <c r="I37" s="1063"/>
      <c r="J37" s="1063"/>
      <c r="K37" s="1063"/>
      <c r="L37" s="1063"/>
      <c r="M37" s="1063"/>
      <c r="N37" s="1884"/>
      <c r="O37" s="456"/>
    </row>
    <row r="38" spans="1:15">
      <c r="A38" s="457"/>
      <c r="B38" s="1914" t="s">
        <v>1029</v>
      </c>
      <c r="C38" s="1914"/>
      <c r="D38" s="1914"/>
      <c r="E38" s="1063"/>
      <c r="F38" s="1063"/>
      <c r="G38" s="1063"/>
      <c r="H38" s="1063"/>
      <c r="I38" s="1063"/>
      <c r="J38" s="1063"/>
      <c r="K38" s="1063"/>
      <c r="L38" s="1063"/>
      <c r="M38" s="1063"/>
      <c r="N38" s="1884"/>
      <c r="O38" s="456"/>
    </row>
    <row r="39" spans="1:15">
      <c r="A39" s="457"/>
      <c r="B39" s="688"/>
      <c r="C39" s="972"/>
      <c r="D39" s="972"/>
      <c r="E39" s="1063"/>
      <c r="F39" s="1063"/>
      <c r="G39" s="1063"/>
      <c r="H39" s="1063"/>
      <c r="I39" s="1063"/>
      <c r="J39" s="1063"/>
      <c r="K39" s="1063"/>
      <c r="L39" s="1063"/>
      <c r="M39" s="1063"/>
      <c r="N39" s="1884"/>
      <c r="O39" s="456"/>
    </row>
    <row r="40" spans="1:15">
      <c r="A40" s="457"/>
      <c r="B40" s="688"/>
      <c r="C40" s="972"/>
      <c r="D40" s="972"/>
      <c r="E40" s="1063"/>
      <c r="F40" s="1063"/>
      <c r="G40" s="1063"/>
      <c r="H40" s="1063"/>
      <c r="I40" s="1063"/>
      <c r="J40" s="1063"/>
      <c r="K40" s="1063"/>
      <c r="L40" s="1063"/>
      <c r="M40" s="1063"/>
      <c r="N40" s="1884"/>
      <c r="O40" s="456"/>
    </row>
    <row r="41" spans="1:15">
      <c r="A41" s="457"/>
      <c r="B41" s="688"/>
      <c r="C41" s="972"/>
      <c r="D41" s="972"/>
      <c r="E41" s="1063"/>
      <c r="F41" s="1063"/>
      <c r="G41" s="1063"/>
      <c r="H41" s="1063"/>
      <c r="I41" s="1063"/>
      <c r="J41" s="1063"/>
      <c r="K41" s="1063"/>
      <c r="L41" s="1063"/>
      <c r="M41" s="1063"/>
      <c r="N41" s="1884"/>
      <c r="O41" s="456"/>
    </row>
    <row r="42" spans="1:15">
      <c r="A42" s="457"/>
      <c r="B42" s="899"/>
      <c r="C42" s="972"/>
      <c r="D42" s="972"/>
      <c r="E42" s="1063"/>
      <c r="F42" s="1063"/>
      <c r="G42" s="1063"/>
      <c r="H42" s="1063"/>
      <c r="I42" s="1063"/>
      <c r="J42" s="1063"/>
      <c r="K42" s="1063"/>
      <c r="L42" s="1063"/>
      <c r="M42" s="1063"/>
      <c r="N42" s="1884"/>
      <c r="O42" s="456"/>
    </row>
    <row r="43" spans="1:15">
      <c r="A43" s="457"/>
      <c r="B43" s="899"/>
      <c r="C43" s="972"/>
      <c r="D43" s="972"/>
      <c r="E43" s="1063"/>
      <c r="F43" s="1063"/>
      <c r="G43" s="1063"/>
      <c r="H43" s="1063"/>
      <c r="I43" s="1063"/>
      <c r="J43" s="1063"/>
      <c r="K43" s="1063"/>
      <c r="L43" s="1063"/>
      <c r="M43" s="1063"/>
      <c r="N43" s="1884"/>
      <c r="O43" s="456"/>
    </row>
    <row r="44" spans="1:15">
      <c r="A44" s="457"/>
      <c r="B44" s="688"/>
      <c r="C44" s="689"/>
      <c r="D44" s="690"/>
      <c r="E44" s="690"/>
      <c r="F44" s="690"/>
      <c r="G44" s="690"/>
      <c r="H44" s="690"/>
      <c r="I44" s="690"/>
      <c r="J44" s="690"/>
      <c r="K44" s="690"/>
      <c r="L44" s="690"/>
      <c r="M44" s="690"/>
      <c r="N44" s="1884"/>
      <c r="O44" s="456"/>
    </row>
    <row r="45" spans="1:15">
      <c r="A45" s="457"/>
      <c r="B45" s="1915" t="s">
        <v>1030</v>
      </c>
      <c r="C45" s="1915"/>
      <c r="D45" s="1915"/>
      <c r="E45" s="1128"/>
      <c r="F45" s="1128"/>
      <c r="G45" s="1128"/>
      <c r="H45" s="1128"/>
      <c r="I45" s="1128"/>
      <c r="J45" s="1128"/>
      <c r="K45" s="1128"/>
      <c r="L45" s="1128"/>
      <c r="M45" s="1128"/>
      <c r="N45" s="1884"/>
      <c r="O45" s="456"/>
    </row>
    <row r="46" spans="1:15">
      <c r="A46" s="457"/>
      <c r="B46" s="1128"/>
      <c r="C46" s="1128"/>
      <c r="D46" s="1128"/>
      <c r="E46" s="1128"/>
      <c r="F46" s="1128"/>
      <c r="G46" s="1128"/>
      <c r="H46" s="1128"/>
      <c r="I46" s="1128"/>
      <c r="J46" s="1128"/>
      <c r="K46" s="1128"/>
      <c r="L46" s="1128"/>
      <c r="M46" s="1128"/>
      <c r="N46" s="1884"/>
      <c r="O46" s="456"/>
    </row>
    <row r="47" spans="1:15">
      <c r="A47" s="457"/>
      <c r="B47" s="688"/>
      <c r="C47" s="972"/>
      <c r="D47" s="1187"/>
      <c r="E47" s="1187"/>
      <c r="F47" s="1187"/>
      <c r="G47" s="1187"/>
      <c r="H47" s="1187"/>
      <c r="I47" s="1187"/>
      <c r="J47" s="1187"/>
      <c r="K47" s="1187"/>
      <c r="L47" s="1187"/>
      <c r="M47" s="1187"/>
      <c r="N47" s="1884"/>
      <c r="O47" s="456"/>
    </row>
    <row r="48" spans="1:15">
      <c r="A48" s="457"/>
      <c r="B48" s="688"/>
      <c r="C48" s="972"/>
      <c r="D48" s="1187"/>
      <c r="E48" s="1187"/>
      <c r="F48" s="1187"/>
      <c r="G48" s="1187"/>
      <c r="H48" s="1187"/>
      <c r="I48" s="1187"/>
      <c r="J48" s="1187"/>
      <c r="K48" s="1187"/>
      <c r="L48" s="1187"/>
      <c r="M48" s="1187"/>
      <c r="N48" s="1884"/>
      <c r="O48" s="456"/>
    </row>
    <row r="49" spans="1:15" ht="15" customHeight="1">
      <c r="A49" s="457"/>
      <c r="B49" s="1936" t="s">
        <v>878</v>
      </c>
      <c r="C49" s="1938" t="s">
        <v>1073</v>
      </c>
      <c r="D49" s="1939"/>
      <c r="E49" s="1939"/>
      <c r="F49" s="1939"/>
      <c r="G49" s="1939"/>
      <c r="H49" s="1939"/>
      <c r="I49" s="1939"/>
      <c r="J49" s="1939"/>
      <c r="K49" s="1939"/>
      <c r="L49" s="1939"/>
      <c r="M49" s="1939"/>
      <c r="N49" s="1940"/>
      <c r="O49" s="456"/>
    </row>
    <row r="50" spans="1:15" ht="1.5" customHeight="1">
      <c r="A50" s="457"/>
      <c r="B50" s="1937"/>
      <c r="C50" s="1887"/>
      <c r="D50" s="1888"/>
      <c r="E50" s="1888"/>
      <c r="F50" s="1888"/>
      <c r="G50" s="1888"/>
      <c r="H50" s="1888"/>
      <c r="I50" s="1888"/>
      <c r="J50" s="1888"/>
      <c r="K50" s="1888"/>
      <c r="L50" s="1888"/>
      <c r="M50" s="1888"/>
      <c r="N50" s="1889"/>
      <c r="O50" s="456"/>
    </row>
    <row r="51" spans="1:15" ht="18">
      <c r="A51" s="457"/>
      <c r="B51" s="1129" t="s">
        <v>1062</v>
      </c>
      <c r="C51" s="1934" t="s">
        <v>883</v>
      </c>
      <c r="D51" s="1934"/>
      <c r="E51" s="1934"/>
      <c r="F51" s="1934"/>
      <c r="G51" s="1934"/>
      <c r="H51" s="1934"/>
      <c r="I51" s="1934"/>
      <c r="J51" s="1934"/>
      <c r="K51" s="1934"/>
      <c r="L51" s="1934"/>
      <c r="M51" s="1934"/>
      <c r="N51" s="1934"/>
      <c r="O51" s="456"/>
    </row>
    <row r="52" spans="1:15">
      <c r="A52" s="457"/>
      <c r="B52" s="1129" t="s">
        <v>25</v>
      </c>
      <c r="C52" s="1934" t="s">
        <v>884</v>
      </c>
      <c r="D52" s="1934"/>
      <c r="E52" s="1934"/>
      <c r="F52" s="1934"/>
      <c r="G52" s="1934"/>
      <c r="H52" s="1934"/>
      <c r="I52" s="1934"/>
      <c r="J52" s="1934"/>
      <c r="K52" s="1934"/>
      <c r="L52" s="1934"/>
      <c r="M52" s="1934"/>
      <c r="N52" s="1934"/>
      <c r="O52" s="456"/>
    </row>
    <row r="53" spans="1:15">
      <c r="A53" s="457"/>
      <c r="B53" s="1910"/>
      <c r="C53" s="1910"/>
      <c r="D53" s="1910"/>
      <c r="E53" s="1910"/>
      <c r="F53" s="1910"/>
      <c r="G53" s="1910"/>
      <c r="H53" s="1910"/>
      <c r="I53" s="1910"/>
      <c r="J53" s="1910"/>
      <c r="K53" s="1910"/>
      <c r="L53" s="1910"/>
      <c r="M53" s="1910"/>
      <c r="N53" s="1910"/>
      <c r="O53" s="456"/>
    </row>
    <row r="54" spans="1:15">
      <c r="A54" s="457"/>
      <c r="B54" s="1911" t="s">
        <v>1235</v>
      </c>
      <c r="C54" s="1911"/>
      <c r="D54" s="1911"/>
      <c r="E54" s="1911"/>
      <c r="F54" s="1911"/>
      <c r="G54" s="1911"/>
      <c r="H54" s="1911"/>
      <c r="I54" s="1911"/>
      <c r="J54" s="1911"/>
      <c r="K54" s="1911"/>
      <c r="L54" s="1911"/>
      <c r="M54" s="1911"/>
      <c r="N54" s="1911"/>
      <c r="O54" s="456"/>
    </row>
    <row r="55" spans="1:15" ht="15" customHeight="1">
      <c r="A55" s="457"/>
      <c r="B55" s="1911"/>
      <c r="C55" s="1911"/>
      <c r="D55" s="1911"/>
      <c r="E55" s="1911"/>
      <c r="F55" s="1911"/>
      <c r="G55" s="1911"/>
      <c r="H55" s="1911"/>
      <c r="I55" s="1911"/>
      <c r="J55" s="1911"/>
      <c r="K55" s="1911"/>
      <c r="L55" s="1911"/>
      <c r="M55" s="1911"/>
      <c r="N55" s="1911"/>
      <c r="O55" s="456"/>
    </row>
    <row r="56" spans="1:15" ht="15" customHeight="1">
      <c r="A56" s="457"/>
      <c r="B56" s="1885"/>
      <c r="C56" s="1885"/>
      <c r="D56" s="1885"/>
      <c r="E56" s="1885"/>
      <c r="F56" s="1885"/>
      <c r="G56" s="1885"/>
      <c r="H56" s="1885"/>
      <c r="I56" s="1885"/>
      <c r="J56" s="1885"/>
      <c r="K56" s="1885"/>
      <c r="L56" s="1885"/>
      <c r="M56" s="1885"/>
      <c r="N56" s="1885"/>
      <c r="O56" s="456"/>
    </row>
    <row r="57" spans="1:15" ht="15" customHeight="1">
      <c r="A57" s="457"/>
      <c r="B57" s="1912" t="s">
        <v>1236</v>
      </c>
      <c r="C57" s="1912"/>
      <c r="D57" s="1912"/>
      <c r="E57" s="1913"/>
      <c r="F57" s="1913"/>
      <c r="G57" s="1913"/>
      <c r="H57" s="1913"/>
      <c r="I57" s="1913"/>
      <c r="J57" s="1913"/>
      <c r="K57" s="1913"/>
      <c r="L57" s="1913"/>
      <c r="M57" s="1913"/>
      <c r="N57" s="1913"/>
      <c r="O57" s="456"/>
    </row>
    <row r="58" spans="1:15">
      <c r="A58" s="457"/>
      <c r="B58" s="1944" t="s">
        <v>249</v>
      </c>
      <c r="C58" s="1944"/>
      <c r="D58" s="1944"/>
      <c r="E58" s="1913"/>
      <c r="F58" s="1913"/>
      <c r="G58" s="1913"/>
      <c r="H58" s="1913"/>
      <c r="I58" s="1913"/>
      <c r="J58" s="1913"/>
      <c r="K58" s="1913"/>
      <c r="L58" s="1913"/>
      <c r="M58" s="1913"/>
      <c r="N58" s="1913"/>
      <c r="O58" s="456"/>
    </row>
    <row r="59" spans="1:15" ht="33" customHeight="1">
      <c r="A59" s="457"/>
      <c r="B59" s="1234" t="s">
        <v>1234</v>
      </c>
      <c r="C59" s="1945" t="s">
        <v>1233</v>
      </c>
      <c r="D59" s="1945"/>
      <c r="E59" s="1913"/>
      <c r="F59" s="1913"/>
      <c r="G59" s="1913"/>
      <c r="H59" s="1913"/>
      <c r="I59" s="1913"/>
      <c r="J59" s="1913"/>
      <c r="K59" s="1913"/>
      <c r="L59" s="1913"/>
      <c r="M59" s="1913"/>
      <c r="N59" s="1913"/>
      <c r="O59" s="456"/>
    </row>
    <row r="60" spans="1:15">
      <c r="A60" s="457"/>
      <c r="B60" s="1235">
        <v>1</v>
      </c>
      <c r="C60" s="1909"/>
      <c r="D60" s="1909"/>
      <c r="E60" s="1913"/>
      <c r="F60" s="1913"/>
      <c r="G60" s="1913"/>
      <c r="H60" s="1913"/>
      <c r="I60" s="1913"/>
      <c r="J60" s="1913"/>
      <c r="K60" s="1913"/>
      <c r="L60" s="1913"/>
      <c r="M60" s="1913"/>
      <c r="N60" s="1913"/>
      <c r="O60" s="456"/>
    </row>
    <row r="61" spans="1:15">
      <c r="A61" s="457"/>
      <c r="B61" s="1235">
        <v>2</v>
      </c>
      <c r="C61" s="1909"/>
      <c r="D61" s="1909"/>
      <c r="E61" s="1913"/>
      <c r="F61" s="1913"/>
      <c r="G61" s="1913"/>
      <c r="H61" s="1913"/>
      <c r="I61" s="1913"/>
      <c r="J61" s="1913"/>
      <c r="K61" s="1913"/>
      <c r="L61" s="1913"/>
      <c r="M61" s="1913"/>
      <c r="N61" s="1913"/>
      <c r="O61" s="456"/>
    </row>
    <row r="62" spans="1:15">
      <c r="A62" s="457"/>
      <c r="B62" s="1235">
        <v>3</v>
      </c>
      <c r="C62" s="1909"/>
      <c r="D62" s="1909"/>
      <c r="E62" s="1913"/>
      <c r="F62" s="1913"/>
      <c r="G62" s="1913"/>
      <c r="H62" s="1913"/>
      <c r="I62" s="1913"/>
      <c r="J62" s="1913"/>
      <c r="K62" s="1913"/>
      <c r="L62" s="1913"/>
      <c r="M62" s="1913"/>
      <c r="N62" s="1913"/>
      <c r="O62" s="456"/>
    </row>
    <row r="63" spans="1:15">
      <c r="A63" s="457"/>
      <c r="B63" s="1235">
        <v>4</v>
      </c>
      <c r="C63" s="1909"/>
      <c r="D63" s="1909"/>
      <c r="E63" s="1913"/>
      <c r="F63" s="1913"/>
      <c r="G63" s="1913"/>
      <c r="H63" s="1913"/>
      <c r="I63" s="1913"/>
      <c r="J63" s="1913"/>
      <c r="K63" s="1913"/>
      <c r="L63" s="1913"/>
      <c r="M63" s="1913"/>
      <c r="N63" s="1913"/>
      <c r="O63" s="456"/>
    </row>
    <row r="64" spans="1:15">
      <c r="A64" s="457"/>
      <c r="B64" s="1235">
        <v>5</v>
      </c>
      <c r="C64" s="1909"/>
      <c r="D64" s="1909"/>
      <c r="E64" s="1913"/>
      <c r="F64" s="1913"/>
      <c r="G64" s="1913"/>
      <c r="H64" s="1913"/>
      <c r="I64" s="1913"/>
      <c r="J64" s="1913"/>
      <c r="K64" s="1913"/>
      <c r="L64" s="1913"/>
      <c r="M64" s="1913"/>
      <c r="N64" s="1913"/>
      <c r="O64" s="456"/>
    </row>
    <row r="65" spans="1:111">
      <c r="A65" s="457"/>
      <c r="B65" s="1235">
        <v>6</v>
      </c>
      <c r="C65" s="1909"/>
      <c r="D65" s="1909"/>
      <c r="E65" s="1913"/>
      <c r="F65" s="1913"/>
      <c r="G65" s="1913"/>
      <c r="H65" s="1913"/>
      <c r="I65" s="1913"/>
      <c r="J65" s="1913"/>
      <c r="K65" s="1913"/>
      <c r="L65" s="1913"/>
      <c r="M65" s="1913"/>
      <c r="N65" s="1913"/>
      <c r="O65" s="456"/>
    </row>
    <row r="66" spans="1:111">
      <c r="A66" s="457"/>
      <c r="B66" s="1235">
        <v>7</v>
      </c>
      <c r="C66" s="1909"/>
      <c r="D66" s="1909"/>
      <c r="E66" s="1913"/>
      <c r="F66" s="1913"/>
      <c r="G66" s="1913"/>
      <c r="H66" s="1913"/>
      <c r="I66" s="1913"/>
      <c r="J66" s="1913"/>
      <c r="K66" s="1913"/>
      <c r="L66" s="1913"/>
      <c r="M66" s="1913"/>
      <c r="N66" s="1913"/>
      <c r="O66" s="456"/>
    </row>
    <row r="67" spans="1:111">
      <c r="A67" s="457"/>
      <c r="B67" s="1235">
        <v>8</v>
      </c>
      <c r="C67" s="1909"/>
      <c r="D67" s="1909"/>
      <c r="E67" s="1913"/>
      <c r="F67" s="1913"/>
      <c r="G67" s="1913"/>
      <c r="H67" s="1913"/>
      <c r="I67" s="1913"/>
      <c r="J67" s="1913"/>
      <c r="K67" s="1913"/>
      <c r="L67" s="1913"/>
      <c r="M67" s="1913"/>
      <c r="N67" s="1913"/>
      <c r="O67" s="456"/>
      <c r="DD67" s="1323">
        <v>1</v>
      </c>
      <c r="DE67" s="1323">
        <v>2</v>
      </c>
      <c r="DF67" s="1323">
        <v>3</v>
      </c>
      <c r="DG67" s="1323"/>
    </row>
    <row r="68" spans="1:111">
      <c r="A68" s="457"/>
      <c r="B68" s="1235">
        <v>9</v>
      </c>
      <c r="C68" s="1909"/>
      <c r="D68" s="1909"/>
      <c r="E68" s="1913"/>
      <c r="F68" s="1913"/>
      <c r="G68" s="1913"/>
      <c r="H68" s="1913"/>
      <c r="I68" s="1913"/>
      <c r="J68" s="1913"/>
      <c r="K68" s="1913"/>
      <c r="L68" s="1913"/>
      <c r="M68" s="1913"/>
      <c r="N68" s="1913"/>
      <c r="O68" s="456"/>
      <c r="DD68" s="1323">
        <v>4</v>
      </c>
      <c r="DE68" s="1323">
        <v>5</v>
      </c>
      <c r="DF68" s="1323">
        <v>6</v>
      </c>
      <c r="DG68" s="1323"/>
    </row>
    <row r="69" spans="1:111">
      <c r="A69" s="457"/>
      <c r="B69" s="1235">
        <v>10</v>
      </c>
      <c r="C69" s="1909"/>
      <c r="D69" s="1909"/>
      <c r="E69" s="1913"/>
      <c r="F69" s="1913"/>
      <c r="G69" s="1913"/>
      <c r="H69" s="1913"/>
      <c r="I69" s="1913"/>
      <c r="J69" s="1913"/>
      <c r="K69" s="1913"/>
      <c r="L69" s="1913"/>
      <c r="M69" s="1913"/>
      <c r="N69" s="1913"/>
      <c r="O69" s="456"/>
      <c r="DD69" s="1323">
        <v>7</v>
      </c>
      <c r="DE69" s="1323">
        <v>8</v>
      </c>
      <c r="DF69" s="1323">
        <v>9</v>
      </c>
      <c r="DG69" s="1323"/>
    </row>
    <row r="70" spans="1:111">
      <c r="A70" s="457"/>
      <c r="B70" s="1235" t="s">
        <v>1134</v>
      </c>
      <c r="C70" s="1909"/>
      <c r="D70" s="1909"/>
      <c r="E70" s="1913"/>
      <c r="F70" s="1913"/>
      <c r="G70" s="1913"/>
      <c r="H70" s="1913"/>
      <c r="I70" s="1913"/>
      <c r="J70" s="1913"/>
      <c r="K70" s="1913"/>
      <c r="L70" s="1913"/>
      <c r="M70" s="1913"/>
      <c r="N70" s="1913"/>
      <c r="O70" s="456"/>
      <c r="DD70" s="1323"/>
      <c r="DE70" s="1323"/>
      <c r="DF70" s="1323"/>
      <c r="DG70" s="1323"/>
    </row>
    <row r="71" spans="1:111">
      <c r="A71" s="457"/>
      <c r="B71" s="1935"/>
      <c r="C71" s="1935"/>
      <c r="D71" s="1935"/>
      <c r="E71" s="1935"/>
      <c r="F71" s="1935"/>
      <c r="G71" s="1935"/>
      <c r="H71" s="1935"/>
      <c r="I71" s="1935"/>
      <c r="J71" s="1935"/>
      <c r="K71" s="1935"/>
      <c r="L71" s="1935"/>
      <c r="M71" s="1935"/>
      <c r="N71" s="1935"/>
      <c r="O71" s="456"/>
      <c r="DD71" s="1323"/>
      <c r="DE71" s="1323"/>
      <c r="DF71" s="1323"/>
      <c r="DG71" s="1323"/>
    </row>
    <row r="72" spans="1:111">
      <c r="A72" s="457"/>
      <c r="B72" s="457"/>
      <c r="C72" s="457"/>
      <c r="D72" s="457"/>
      <c r="E72" s="457"/>
      <c r="F72" s="457"/>
      <c r="G72" s="457"/>
      <c r="H72" s="457"/>
      <c r="I72" s="457"/>
      <c r="J72" s="457"/>
      <c r="K72" s="457"/>
      <c r="L72" s="457"/>
      <c r="M72" s="457"/>
      <c r="N72" s="457"/>
      <c r="O72" s="457"/>
      <c r="DD72" s="1323">
        <f ca="1">OFFSET(DD67,DG72,DG73,DG74,DG75)</f>
        <v>7</v>
      </c>
      <c r="DE72" s="1323"/>
      <c r="DF72" s="1323" t="s">
        <v>1241</v>
      </c>
      <c r="DG72" s="1323">
        <v>2</v>
      </c>
    </row>
    <row r="73" spans="1:111">
      <c r="A73" s="1193"/>
      <c r="B73" s="1194"/>
      <c r="C73" s="289"/>
      <c r="D73" s="289"/>
      <c r="E73" s="289"/>
      <c r="F73" s="289"/>
      <c r="G73" s="289"/>
      <c r="H73" s="289"/>
      <c r="I73" s="289"/>
      <c r="J73" s="289"/>
      <c r="K73" s="289"/>
      <c r="L73" s="142"/>
      <c r="M73" s="158" t="s">
        <v>631</v>
      </c>
      <c r="N73" s="292"/>
      <c r="O73" s="289"/>
      <c r="DD73" s="1323"/>
      <c r="DE73" s="1323"/>
      <c r="DF73" s="1323" t="s">
        <v>1242</v>
      </c>
      <c r="DG73" s="1323">
        <v>0</v>
      </c>
    </row>
    <row r="74" spans="1:111" ht="15.75">
      <c r="A74" s="464"/>
      <c r="B74" s="464"/>
      <c r="C74" s="464"/>
      <c r="D74" s="464"/>
      <c r="E74" s="464"/>
      <c r="F74" s="464"/>
      <c r="G74" s="464"/>
      <c r="H74" s="464"/>
      <c r="I74" s="464"/>
      <c r="J74" s="464"/>
      <c r="K74" s="464"/>
      <c r="L74" s="464"/>
      <c r="M74" s="464"/>
      <c r="N74" s="464"/>
      <c r="O74" s="292"/>
      <c r="DD74" s="1323"/>
      <c r="DE74" s="1323"/>
      <c r="DF74" s="1323" t="s">
        <v>1243</v>
      </c>
      <c r="DG74" s="1323">
        <v>1</v>
      </c>
    </row>
    <row r="75" spans="1:111" ht="15.75">
      <c r="A75" s="1918" t="s">
        <v>158</v>
      </c>
      <c r="B75" s="1918"/>
      <c r="C75" s="1918"/>
      <c r="D75" s="1918"/>
      <c r="E75" s="1918"/>
      <c r="F75" s="1918"/>
      <c r="G75" s="1918"/>
      <c r="H75" s="1918"/>
      <c r="I75" s="1918"/>
      <c r="J75" s="1918"/>
      <c r="K75" s="1918"/>
      <c r="L75" s="1918"/>
      <c r="M75" s="1918"/>
      <c r="N75" s="1918"/>
      <c r="O75" s="465"/>
      <c r="DD75" s="1323"/>
      <c r="DE75" s="1323"/>
      <c r="DF75" s="1323" t="s">
        <v>1244</v>
      </c>
      <c r="DG75" s="1323">
        <v>1</v>
      </c>
    </row>
    <row r="76" spans="1:111">
      <c r="A76" s="465"/>
      <c r="B76" s="1925"/>
      <c r="C76" s="1925"/>
      <c r="D76" s="1925"/>
      <c r="E76" s="1925"/>
      <c r="F76" s="1925"/>
      <c r="G76" s="1925"/>
      <c r="H76" s="1925"/>
      <c r="I76" s="1925"/>
      <c r="J76" s="1925"/>
      <c r="K76" s="1925"/>
      <c r="L76" s="1925"/>
      <c r="M76" s="1925"/>
      <c r="N76" s="1925"/>
      <c r="O76" s="465"/>
    </row>
    <row r="77" spans="1:111">
      <c r="A77" s="465"/>
      <c r="B77" s="412" t="s">
        <v>651</v>
      </c>
      <c r="C77" s="413"/>
      <c r="D77" s="414"/>
      <c r="E77" s="414"/>
      <c r="F77" s="414"/>
      <c r="G77" s="414"/>
      <c r="H77" s="414"/>
      <c r="I77" s="414"/>
      <c r="J77" s="414"/>
      <c r="K77" s="414"/>
      <c r="L77" s="413"/>
      <c r="M77" s="413"/>
      <c r="N77" s="413"/>
      <c r="O77" s="465"/>
    </row>
    <row r="78" spans="1:111" ht="18.75" customHeight="1">
      <c r="A78" s="465"/>
      <c r="B78" s="1926"/>
      <c r="C78" s="1926"/>
      <c r="D78" s="1926"/>
      <c r="E78" s="1926"/>
      <c r="F78" s="1926"/>
      <c r="G78" s="1926"/>
      <c r="H78" s="1926"/>
      <c r="I78" s="1926"/>
      <c r="J78" s="1926"/>
      <c r="K78" s="1926"/>
      <c r="L78" s="1926"/>
      <c r="M78" s="1926"/>
      <c r="N78" s="1926"/>
      <c r="O78" s="465"/>
    </row>
    <row r="79" spans="1:111">
      <c r="A79" s="468" t="s">
        <v>127</v>
      </c>
      <c r="B79" s="427" t="s">
        <v>159</v>
      </c>
      <c r="C79" s="469"/>
      <c r="D79" s="469"/>
      <c r="E79" s="469"/>
      <c r="F79" s="469"/>
      <c r="G79" s="469"/>
      <c r="H79" s="469"/>
      <c r="I79" s="469"/>
      <c r="J79" s="469"/>
      <c r="K79" s="469"/>
      <c r="L79" s="469"/>
      <c r="M79" s="469"/>
      <c r="N79" s="469"/>
      <c r="O79" s="465"/>
    </row>
    <row r="80" spans="1:111">
      <c r="A80" s="468"/>
      <c r="B80" s="528" t="s">
        <v>1229</v>
      </c>
      <c r="C80" s="469"/>
      <c r="D80" s="469"/>
      <c r="E80" s="469"/>
      <c r="F80" s="469"/>
      <c r="G80" s="469"/>
      <c r="H80" s="469"/>
      <c r="I80" s="469"/>
      <c r="J80" s="469"/>
      <c r="K80" s="469"/>
      <c r="L80" s="469"/>
      <c r="M80" s="469"/>
      <c r="N80" s="469"/>
      <c r="O80" s="465"/>
    </row>
    <row r="81" spans="1:211">
      <c r="A81" s="468"/>
      <c r="B81" s="1941" t="s">
        <v>1231</v>
      </c>
      <c r="C81" s="1941"/>
      <c r="D81" s="1941"/>
      <c r="E81" s="1941"/>
      <c r="F81" s="1941"/>
      <c r="G81" s="1941"/>
      <c r="H81" s="1941"/>
      <c r="I81" s="1941"/>
      <c r="J81" s="1941"/>
      <c r="K81" s="1941"/>
      <c r="L81" s="1941"/>
      <c r="M81" s="1941"/>
      <c r="N81" s="1941"/>
      <c r="O81" s="465"/>
    </row>
    <row r="82" spans="1:211" ht="14.25" customHeight="1">
      <c r="A82" s="468"/>
      <c r="B82" s="1941"/>
      <c r="C82" s="1941"/>
      <c r="D82" s="1941"/>
      <c r="E82" s="1941"/>
      <c r="F82" s="1941"/>
      <c r="G82" s="1941"/>
      <c r="H82" s="1941"/>
      <c r="I82" s="1941"/>
      <c r="J82" s="1941"/>
      <c r="K82" s="1941"/>
      <c r="L82" s="1941"/>
      <c r="M82" s="1941"/>
      <c r="N82" s="1941"/>
      <c r="O82" s="465"/>
    </row>
    <row r="83" spans="1:211" ht="7.5" customHeight="1">
      <c r="A83" s="468"/>
      <c r="B83" s="1927"/>
      <c r="C83" s="1927"/>
      <c r="D83" s="1927"/>
      <c r="E83" s="1927"/>
      <c r="F83" s="1927"/>
      <c r="G83" s="1927"/>
      <c r="H83" s="1927"/>
      <c r="I83" s="1927"/>
      <c r="J83" s="1927"/>
      <c r="K83" s="1927"/>
      <c r="L83" s="1927"/>
      <c r="M83" s="1927"/>
      <c r="N83" s="1927"/>
      <c r="O83" s="465"/>
    </row>
    <row r="84" spans="1:211" ht="95.25" customHeight="1">
      <c r="A84" s="470"/>
      <c r="B84" s="1919" t="s">
        <v>1232</v>
      </c>
      <c r="C84" s="1919"/>
      <c r="D84" s="1919"/>
      <c r="E84" s="1919"/>
      <c r="F84" s="1919"/>
      <c r="G84" s="1919"/>
      <c r="H84" s="1919"/>
      <c r="I84" s="1919"/>
      <c r="J84" s="1919"/>
      <c r="K84" s="1919"/>
      <c r="L84" s="1919"/>
      <c r="M84" s="1919"/>
      <c r="N84" s="1919"/>
      <c r="O84" s="465"/>
    </row>
    <row r="85" spans="1:211">
      <c r="A85" s="470"/>
      <c r="B85" s="1928"/>
      <c r="C85" s="1928"/>
      <c r="D85" s="1928"/>
      <c r="E85" s="1928"/>
      <c r="F85" s="1928"/>
      <c r="G85" s="1928"/>
      <c r="H85" s="1928"/>
      <c r="I85" s="1928"/>
      <c r="J85" s="1928"/>
      <c r="K85" s="1928"/>
      <c r="L85" s="1928"/>
      <c r="M85" s="1928"/>
      <c r="N85" s="1928"/>
      <c r="O85" s="465"/>
      <c r="S85" s="955"/>
      <c r="U85" s="955"/>
      <c r="W85" s="955"/>
      <c r="Y85" s="955"/>
      <c r="AA85" s="955"/>
      <c r="AC85" s="955"/>
      <c r="AE85" s="955"/>
      <c r="AG85" s="955"/>
      <c r="AI85" s="955"/>
      <c r="AK85" s="955"/>
      <c r="AM85" s="955"/>
      <c r="AO85" s="955"/>
      <c r="AQ85" s="955"/>
      <c r="AS85" s="955"/>
      <c r="AU85" s="955"/>
      <c r="AW85" s="955"/>
      <c r="AY85" s="955"/>
      <c r="BA85" s="955"/>
      <c r="BC85" s="955"/>
      <c r="BE85" s="955"/>
      <c r="BI85" s="1323" t="s">
        <v>1257</v>
      </c>
      <c r="CY85" s="1323"/>
      <c r="CZ85" s="1323"/>
      <c r="DA85" s="1323"/>
      <c r="DB85" s="1323"/>
      <c r="DC85" s="1323"/>
      <c r="DD85" s="1323" t="s">
        <v>1239</v>
      </c>
      <c r="DE85" s="1002">
        <v>0</v>
      </c>
      <c r="DF85" s="1002">
        <f>DE85+1</f>
        <v>1</v>
      </c>
      <c r="DG85" s="1002">
        <f>DF85+1</f>
        <v>2</v>
      </c>
      <c r="DH85" s="1002">
        <f>DG85+1</f>
        <v>3</v>
      </c>
      <c r="DI85" s="1002">
        <f>DH85+1</f>
        <v>4</v>
      </c>
      <c r="DJ85" s="1002">
        <f>DI85+1</f>
        <v>5</v>
      </c>
      <c r="DK85" s="1002">
        <f t="shared" ref="DK85:DO85" si="0">DJ85+1</f>
        <v>6</v>
      </c>
      <c r="DL85" s="1002">
        <f t="shared" si="0"/>
        <v>7</v>
      </c>
      <c r="DM85" s="1002">
        <f t="shared" si="0"/>
        <v>8</v>
      </c>
      <c r="DN85" s="1002">
        <f t="shared" si="0"/>
        <v>9</v>
      </c>
      <c r="DO85" s="1002">
        <f t="shared" si="0"/>
        <v>10</v>
      </c>
      <c r="DP85" s="1002">
        <f t="shared" ref="DP85" si="1">DO85+1</f>
        <v>11</v>
      </c>
      <c r="DQ85" s="1002">
        <f t="shared" ref="DQ85" si="2">DP85+1</f>
        <v>12</v>
      </c>
      <c r="DR85" s="1002">
        <f t="shared" ref="DR85" si="3">DQ85+1</f>
        <v>13</v>
      </c>
      <c r="DS85" s="1002">
        <f t="shared" ref="DS85" si="4">DR85+1</f>
        <v>14</v>
      </c>
      <c r="DT85" s="1002">
        <f t="shared" ref="DT85" si="5">DS85+1</f>
        <v>15</v>
      </c>
      <c r="DU85" s="1002">
        <f t="shared" ref="DU85" si="6">DT85+1</f>
        <v>16</v>
      </c>
      <c r="DV85" s="1002">
        <f t="shared" ref="DV85" si="7">DU85+1</f>
        <v>17</v>
      </c>
      <c r="DW85" s="1002">
        <f t="shared" ref="DW85" si="8">DV85+1</f>
        <v>18</v>
      </c>
      <c r="DX85" s="1002">
        <f t="shared" ref="DX85" si="9">DW85+1</f>
        <v>19</v>
      </c>
      <c r="DY85" s="1002">
        <f t="shared" ref="DY85" si="10">DX85+1</f>
        <v>20</v>
      </c>
      <c r="DZ85" s="1002">
        <f t="shared" ref="DZ85" si="11">DY85+1</f>
        <v>21</v>
      </c>
      <c r="EA85" s="1002">
        <f t="shared" ref="EA85" si="12">DZ85+1</f>
        <v>22</v>
      </c>
      <c r="EB85" s="1002">
        <f t="shared" ref="EB85" si="13">EA85+1</f>
        <v>23</v>
      </c>
      <c r="EC85" s="1002">
        <f t="shared" ref="EC85" si="14">EB85+1</f>
        <v>24</v>
      </c>
      <c r="ED85" s="1002">
        <f t="shared" ref="ED85" si="15">EC85+1</f>
        <v>25</v>
      </c>
      <c r="EE85" s="1002">
        <f t="shared" ref="EE85" si="16">ED85+1</f>
        <v>26</v>
      </c>
      <c r="EF85" s="1002">
        <f t="shared" ref="EF85" si="17">EE85+1</f>
        <v>27</v>
      </c>
      <c r="EG85" s="1002">
        <f t="shared" ref="EG85" si="18">EF85+1</f>
        <v>28</v>
      </c>
      <c r="EH85" s="1002">
        <f t="shared" ref="EH85" si="19">EG85+1</f>
        <v>29</v>
      </c>
      <c r="EI85" s="1002">
        <f t="shared" ref="EI85" si="20">EH85+1</f>
        <v>30</v>
      </c>
      <c r="EJ85" s="1002">
        <f t="shared" ref="EJ85" si="21">EI85+1</f>
        <v>31</v>
      </c>
      <c r="EK85" s="1002">
        <f t="shared" ref="EK85" si="22">EJ85+1</f>
        <v>32</v>
      </c>
      <c r="EL85" s="1002">
        <f t="shared" ref="EL85" si="23">EK85+1</f>
        <v>33</v>
      </c>
      <c r="EM85" s="1002">
        <f t="shared" ref="EM85" si="24">EL85+1</f>
        <v>34</v>
      </c>
      <c r="EN85" s="1002">
        <f t="shared" ref="EN85" si="25">EM85+1</f>
        <v>35</v>
      </c>
      <c r="EO85" s="1002">
        <f t="shared" ref="EO85" si="26">EN85+1</f>
        <v>36</v>
      </c>
      <c r="EP85" s="1002">
        <f t="shared" ref="EP85" si="27">EO85+1</f>
        <v>37</v>
      </c>
      <c r="EQ85" s="1002">
        <f t="shared" ref="EQ85" si="28">EP85+1</f>
        <v>38</v>
      </c>
      <c r="ER85" s="1002">
        <f t="shared" ref="ER85" si="29">EQ85+1</f>
        <v>39</v>
      </c>
      <c r="ES85" s="1002">
        <f t="shared" ref="ES85" si="30">ER85+1</f>
        <v>40</v>
      </c>
      <c r="ET85" s="1002">
        <f t="shared" ref="ET85" si="31">ES85+1</f>
        <v>41</v>
      </c>
      <c r="EU85" s="1002">
        <f t="shared" ref="EU85" si="32">ET85+1</f>
        <v>42</v>
      </c>
      <c r="EV85" s="1002">
        <f t="shared" ref="EV85" si="33">EU85+1</f>
        <v>43</v>
      </c>
      <c r="EW85" s="1002">
        <f t="shared" ref="EW85" si="34">EV85+1</f>
        <v>44</v>
      </c>
      <c r="EX85" s="1002">
        <f t="shared" ref="EX85" si="35">EW85+1</f>
        <v>45</v>
      </c>
      <c r="EY85" s="1002">
        <f t="shared" ref="EY85" si="36">EX85+1</f>
        <v>46</v>
      </c>
      <c r="EZ85" s="1002">
        <f t="shared" ref="EZ85" si="37">EY85+1</f>
        <v>47</v>
      </c>
      <c r="FA85" s="1002">
        <f t="shared" ref="FA85" si="38">EZ85+1</f>
        <v>48</v>
      </c>
      <c r="FB85" s="1002">
        <f t="shared" ref="FB85" si="39">FA85+1</f>
        <v>49</v>
      </c>
      <c r="FC85" s="1002">
        <f t="shared" ref="FC85" si="40">FB85+1</f>
        <v>50</v>
      </c>
      <c r="FD85" s="1002">
        <f t="shared" ref="FD85" si="41">FC85+1</f>
        <v>51</v>
      </c>
      <c r="FE85" s="1002">
        <f t="shared" ref="FE85" si="42">FD85+1</f>
        <v>52</v>
      </c>
      <c r="FF85" s="1002">
        <f t="shared" ref="FF85" si="43">FE85+1</f>
        <v>53</v>
      </c>
      <c r="FG85" s="1002">
        <f t="shared" ref="FG85" si="44">FF85+1</f>
        <v>54</v>
      </c>
      <c r="FH85" s="1002">
        <f t="shared" ref="FH85" si="45">FG85+1</f>
        <v>55</v>
      </c>
      <c r="FI85" s="1002">
        <f t="shared" ref="FI85" si="46">FH85+1</f>
        <v>56</v>
      </c>
      <c r="FJ85" s="1002">
        <f t="shared" ref="FJ85" si="47">FI85+1</f>
        <v>57</v>
      </c>
      <c r="FK85" s="1002">
        <f t="shared" ref="FK85" si="48">FJ85+1</f>
        <v>58</v>
      </c>
      <c r="FL85" s="1002">
        <f t="shared" ref="FL85" si="49">FK85+1</f>
        <v>59</v>
      </c>
      <c r="FM85" s="1002">
        <f t="shared" ref="FM85" si="50">FL85+1</f>
        <v>60</v>
      </c>
      <c r="FN85" s="1002">
        <f t="shared" ref="FN85" si="51">FM85+1</f>
        <v>61</v>
      </c>
      <c r="FO85" s="1002">
        <f t="shared" ref="FO85" si="52">FN85+1</f>
        <v>62</v>
      </c>
      <c r="FP85" s="1002">
        <f t="shared" ref="FP85" si="53">FO85+1</f>
        <v>63</v>
      </c>
      <c r="FQ85" s="1002">
        <f t="shared" ref="FQ85" si="54">FP85+1</f>
        <v>64</v>
      </c>
      <c r="FR85" s="1002">
        <f t="shared" ref="FR85" si="55">FQ85+1</f>
        <v>65</v>
      </c>
      <c r="FS85" s="1002">
        <f t="shared" ref="FS85" si="56">FR85+1</f>
        <v>66</v>
      </c>
      <c r="FT85" s="1002">
        <f t="shared" ref="FT85" si="57">FS85+1</f>
        <v>67</v>
      </c>
      <c r="FU85" s="1002">
        <f t="shared" ref="FU85" si="58">FT85+1</f>
        <v>68</v>
      </c>
      <c r="FV85" s="1002">
        <f t="shared" ref="FV85" si="59">FU85+1</f>
        <v>69</v>
      </c>
      <c r="FW85" s="1002">
        <f t="shared" ref="FW85" si="60">FV85+1</f>
        <v>70</v>
      </c>
      <c r="FX85" s="1002">
        <f t="shared" ref="FX85" si="61">FW85+1</f>
        <v>71</v>
      </c>
      <c r="FY85" s="1002">
        <f t="shared" ref="FY85" si="62">FX85+1</f>
        <v>72</v>
      </c>
      <c r="FZ85" s="1002">
        <f t="shared" ref="FZ85" si="63">FY85+1</f>
        <v>73</v>
      </c>
      <c r="GA85" s="1002">
        <f t="shared" ref="GA85" si="64">FZ85+1</f>
        <v>74</v>
      </c>
      <c r="GB85" s="1002">
        <f t="shared" ref="GB85" si="65">GA85+1</f>
        <v>75</v>
      </c>
      <c r="GC85" s="1002">
        <f t="shared" ref="GC85" si="66">GB85+1</f>
        <v>76</v>
      </c>
      <c r="GD85" s="1002">
        <f t="shared" ref="GD85" si="67">GC85+1</f>
        <v>77</v>
      </c>
      <c r="GE85" s="1002">
        <f t="shared" ref="GE85" si="68">GD85+1</f>
        <v>78</v>
      </c>
      <c r="GF85" s="1002">
        <f t="shared" ref="GF85" si="69">GE85+1</f>
        <v>79</v>
      </c>
      <c r="GG85" s="1002">
        <f t="shared" ref="GG85" si="70">GF85+1</f>
        <v>80</v>
      </c>
      <c r="GH85" s="1002">
        <f t="shared" ref="GH85" si="71">GG85+1</f>
        <v>81</v>
      </c>
      <c r="GI85" s="1002">
        <f t="shared" ref="GI85" si="72">GH85+1</f>
        <v>82</v>
      </c>
      <c r="GJ85" s="1002">
        <f t="shared" ref="GJ85" si="73">GI85+1</f>
        <v>83</v>
      </c>
      <c r="GK85" s="1002">
        <f t="shared" ref="GK85" si="74">GJ85+1</f>
        <v>84</v>
      </c>
      <c r="GL85" s="1002">
        <f t="shared" ref="GL85" si="75">GK85+1</f>
        <v>85</v>
      </c>
      <c r="GM85" s="1002">
        <f t="shared" ref="GM85" si="76">GL85+1</f>
        <v>86</v>
      </c>
      <c r="GN85" s="1002">
        <f t="shared" ref="GN85" si="77">GM85+1</f>
        <v>87</v>
      </c>
      <c r="GO85" s="1002">
        <f t="shared" ref="GO85" si="78">GN85+1</f>
        <v>88</v>
      </c>
      <c r="GP85" s="1002">
        <f t="shared" ref="GP85" si="79">GO85+1</f>
        <v>89</v>
      </c>
      <c r="GQ85" s="1002">
        <f t="shared" ref="GQ85" si="80">GP85+1</f>
        <v>90</v>
      </c>
      <c r="GR85" s="1002">
        <f t="shared" ref="GR85" si="81">GQ85+1</f>
        <v>91</v>
      </c>
      <c r="GS85" s="1002">
        <f t="shared" ref="GS85" si="82">GR85+1</f>
        <v>92</v>
      </c>
      <c r="GT85" s="1002">
        <f t="shared" ref="GT85" si="83">GS85+1</f>
        <v>93</v>
      </c>
      <c r="GU85" s="1002">
        <f t="shared" ref="GU85" si="84">GT85+1</f>
        <v>94</v>
      </c>
      <c r="GV85" s="1002">
        <f t="shared" ref="GV85" si="85">GU85+1</f>
        <v>95</v>
      </c>
      <c r="GW85" s="1002">
        <f t="shared" ref="GW85" si="86">GV85+1</f>
        <v>96</v>
      </c>
      <c r="GX85" s="1002">
        <f t="shared" ref="GX85" si="87">GW85+1</f>
        <v>97</v>
      </c>
      <c r="GY85" s="1002">
        <f t="shared" ref="GY85" si="88">GX85+1</f>
        <v>98</v>
      </c>
      <c r="GZ85" s="1002">
        <f t="shared" ref="GZ85" si="89">GY85+1</f>
        <v>99</v>
      </c>
      <c r="HA85" s="1002">
        <f t="shared" ref="HA85" si="90">GZ85+1</f>
        <v>100</v>
      </c>
      <c r="HB85" s="1237"/>
      <c r="HC85" s="1237"/>
    </row>
    <row r="86" spans="1:211">
      <c r="A86" s="465"/>
      <c r="B86" s="1930" t="s">
        <v>281</v>
      </c>
      <c r="C86" s="1930"/>
      <c r="D86" s="1930"/>
      <c r="E86" s="1930"/>
      <c r="F86" s="1930"/>
      <c r="G86" s="1930"/>
      <c r="H86" s="1930"/>
      <c r="I86" s="1930"/>
      <c r="J86" s="1930"/>
      <c r="K86" s="1929"/>
      <c r="L86" s="1929"/>
      <c r="M86" s="1929"/>
      <c r="N86" s="1929"/>
      <c r="O86" s="465"/>
      <c r="R86" s="1942" t="s">
        <v>1228</v>
      </c>
      <c r="S86" s="1943"/>
      <c r="CY86" s="1323"/>
      <c r="CZ86" s="1323"/>
      <c r="DA86" s="1323"/>
      <c r="DB86" s="1323"/>
      <c r="DC86" s="1323"/>
      <c r="DD86" s="1323"/>
      <c r="DE86" s="1323"/>
      <c r="DF86" s="1323"/>
      <c r="DG86" s="1323"/>
      <c r="DH86" s="1323"/>
      <c r="DI86" s="1323"/>
      <c r="DJ86" s="1323"/>
      <c r="DK86" s="1323"/>
      <c r="DL86" s="1323"/>
      <c r="DM86" s="1323"/>
      <c r="DN86" s="1323"/>
      <c r="DO86" s="1323"/>
      <c r="DP86" s="1323"/>
      <c r="DQ86" s="1323"/>
      <c r="DR86" s="1323"/>
      <c r="DS86" s="1323"/>
      <c r="DT86" s="1323"/>
      <c r="DU86" s="1323"/>
      <c r="DV86" s="1323"/>
      <c r="DW86" s="1323"/>
      <c r="DX86" s="1323"/>
      <c r="DY86" s="1323"/>
      <c r="DZ86" s="1323"/>
      <c r="EA86" s="1323"/>
      <c r="EB86" s="1323"/>
      <c r="EC86" s="1323"/>
      <c r="ED86" s="1323"/>
      <c r="EE86" s="1323"/>
      <c r="EF86" s="1323"/>
      <c r="EG86" s="1323"/>
      <c r="EH86" s="1323"/>
      <c r="EI86" s="1323"/>
      <c r="EJ86" s="1323"/>
      <c r="EK86" s="1323"/>
      <c r="EL86" s="1323"/>
      <c r="EM86" s="1323"/>
      <c r="EN86" s="1323"/>
      <c r="EO86" s="1323"/>
      <c r="EP86" s="1323"/>
      <c r="EQ86" s="1323"/>
      <c r="ER86" s="1323"/>
      <c r="ES86" s="1323"/>
      <c r="ET86" s="1323"/>
      <c r="EU86" s="1323"/>
      <c r="EV86" s="1323"/>
      <c r="EW86" s="1323"/>
      <c r="EX86" s="1323"/>
      <c r="EY86" s="1323"/>
      <c r="EZ86" s="1323"/>
      <c r="FA86" s="1323"/>
      <c r="FB86" s="1323"/>
      <c r="FC86" s="1323"/>
      <c r="FD86" s="1323"/>
      <c r="FE86" s="1323"/>
      <c r="FF86" s="1323"/>
      <c r="FG86" s="1323"/>
      <c r="FH86" s="1323"/>
      <c r="FI86" s="1323"/>
      <c r="FJ86" s="1323"/>
      <c r="FK86" s="1323"/>
      <c r="FL86" s="1323"/>
      <c r="FM86" s="1323"/>
      <c r="FN86" s="1323"/>
      <c r="FO86" s="1323"/>
      <c r="FP86" s="1323"/>
      <c r="FQ86" s="1323"/>
      <c r="FR86" s="1323"/>
      <c r="FS86" s="1323"/>
      <c r="FT86" s="1323"/>
      <c r="FU86" s="1323"/>
      <c r="FV86" s="1323"/>
      <c r="FW86" s="1323"/>
      <c r="FX86" s="1323"/>
      <c r="FY86" s="1323"/>
      <c r="FZ86" s="1323"/>
      <c r="GA86" s="1323"/>
      <c r="GB86" s="1323"/>
      <c r="GC86" s="1323"/>
      <c r="GD86" s="1323"/>
      <c r="GE86" s="1323"/>
      <c r="GF86" s="1323"/>
      <c r="GG86" s="1323"/>
      <c r="GH86" s="1323"/>
      <c r="GI86" s="1323"/>
      <c r="GJ86" s="1323"/>
      <c r="GK86" s="1323"/>
      <c r="GL86" s="1323"/>
      <c r="GM86" s="1323"/>
      <c r="GN86" s="1323"/>
      <c r="GO86" s="1323"/>
      <c r="GP86" s="1323"/>
      <c r="GQ86" s="1323"/>
      <c r="GR86" s="1323"/>
      <c r="GS86" s="1323"/>
      <c r="GT86" s="1323"/>
      <c r="GU86" s="1323"/>
      <c r="GV86" s="1323"/>
      <c r="GW86" s="1323"/>
      <c r="GX86" s="1323"/>
      <c r="GY86" s="1323"/>
      <c r="GZ86" s="1323"/>
      <c r="HA86" s="1323"/>
    </row>
    <row r="87" spans="1:211" ht="15" customHeight="1">
      <c r="A87" s="465"/>
      <c r="B87" s="1920" t="s">
        <v>6</v>
      </c>
      <c r="C87" s="1922" t="s">
        <v>654</v>
      </c>
      <c r="D87" s="1923"/>
      <c r="E87" s="1924"/>
      <c r="F87" s="1931" t="s">
        <v>896</v>
      </c>
      <c r="G87" s="1932"/>
      <c r="H87" s="1932"/>
      <c r="I87" s="1933"/>
      <c r="K87" s="1929"/>
      <c r="L87" s="1929"/>
      <c r="M87" s="1929"/>
      <c r="N87" s="1929"/>
      <c r="O87" s="465"/>
      <c r="R87" s="1873" t="str">
        <f>B89</f>
        <v>Tiekėjas 1</v>
      </c>
      <c r="S87" s="1874"/>
      <c r="T87" s="1873" t="str">
        <f>B90</f>
        <v>Tiekėjas 2</v>
      </c>
      <c r="U87" s="1874"/>
      <c r="V87" s="1873" t="str">
        <f>B91</f>
        <v>Tiekėjas 3</v>
      </c>
      <c r="W87" s="1874"/>
      <c r="X87" s="1873" t="str">
        <f>B92</f>
        <v>Tiekėjas 4</v>
      </c>
      <c r="Y87" s="1874"/>
      <c r="Z87" s="1873" t="str">
        <f>B93</f>
        <v>Tiekėjas 5</v>
      </c>
      <c r="AA87" s="1874"/>
      <c r="AB87" s="1873" t="str">
        <f>B94</f>
        <v>Tiekėjas 6</v>
      </c>
      <c r="AC87" s="1874"/>
      <c r="AD87" s="1873" t="str">
        <f>B95</f>
        <v>Tiekėjas 7</v>
      </c>
      <c r="AE87" s="1874"/>
      <c r="AF87" s="1873" t="str">
        <f>B96</f>
        <v>Tiekėjas 8</v>
      </c>
      <c r="AG87" s="1874"/>
      <c r="AH87" s="1873" t="str">
        <f>B97</f>
        <v>Tiekėjas 9</v>
      </c>
      <c r="AI87" s="1874"/>
      <c r="AJ87" s="1873" t="str">
        <f>B98</f>
        <v>Tiekėjas 10</v>
      </c>
      <c r="AK87" s="1874"/>
      <c r="AL87" s="1873" t="str">
        <f>B99</f>
        <v>Tiekėjas 11</v>
      </c>
      <c r="AM87" s="1874"/>
      <c r="AN87" s="1873" t="str">
        <f>B100</f>
        <v>Tiekėjas 12</v>
      </c>
      <c r="AO87" s="1874"/>
      <c r="AP87" s="1873" t="str">
        <f>B101</f>
        <v>Tiekėjas 13</v>
      </c>
      <c r="AQ87" s="1874"/>
      <c r="AR87" s="1873" t="str">
        <f>B102</f>
        <v>Tiekėjas 14</v>
      </c>
      <c r="AS87" s="1874"/>
      <c r="AT87" s="1873" t="str">
        <f>B103</f>
        <v>Tiekėjas 15</v>
      </c>
      <c r="AU87" s="1874"/>
      <c r="AV87" s="1873" t="str">
        <f>B104</f>
        <v>Tiekėjas 16</v>
      </c>
      <c r="AW87" s="1874"/>
      <c r="AX87" s="1873" t="str">
        <f>B105</f>
        <v>Tiekėjas 17</v>
      </c>
      <c r="AY87" s="1874"/>
      <c r="AZ87" s="1873" t="str">
        <f>B106</f>
        <v>Tiekėjas 18</v>
      </c>
      <c r="BA87" s="1874"/>
      <c r="BB87" s="1873" t="str">
        <f>B107</f>
        <v>Tiekėjas 19</v>
      </c>
      <c r="BC87" s="1874"/>
      <c r="BD87" s="1873" t="str">
        <f>B108</f>
        <v>Tiekėjas 20</v>
      </c>
      <c r="BE87" s="1881"/>
      <c r="CY87" s="1323"/>
      <c r="CZ87" s="1323"/>
      <c r="DA87" s="1323"/>
      <c r="DB87" s="1323"/>
      <c r="DC87" s="1323"/>
      <c r="DD87" s="1323" t="s">
        <v>1245</v>
      </c>
      <c r="DE87" s="1324">
        <v>1</v>
      </c>
      <c r="DF87" s="1324">
        <f>DE87+1</f>
        <v>2</v>
      </c>
      <c r="DG87" s="1324">
        <f t="shared" ref="DG87:DJ87" si="91">DF87+1</f>
        <v>3</v>
      </c>
      <c r="DH87" s="1324">
        <f t="shared" si="91"/>
        <v>4</v>
      </c>
      <c r="DI87" s="1324">
        <f t="shared" si="91"/>
        <v>5</v>
      </c>
      <c r="DJ87" s="1324">
        <f t="shared" si="91"/>
        <v>6</v>
      </c>
      <c r="DK87" s="1324">
        <f t="shared" ref="DK87" si="92">DJ87+1</f>
        <v>7</v>
      </c>
      <c r="DL87" s="1324">
        <f t="shared" ref="DL87" si="93">DK87+1</f>
        <v>8</v>
      </c>
      <c r="DM87" s="1324">
        <f t="shared" ref="DM87" si="94">DL87+1</f>
        <v>9</v>
      </c>
      <c r="DN87" s="1324">
        <f t="shared" ref="DN87" si="95">DM87+1</f>
        <v>10</v>
      </c>
      <c r="DO87" s="1324">
        <f t="shared" ref="DO87" si="96">DN87+1</f>
        <v>11</v>
      </c>
      <c r="DP87" s="1324">
        <f t="shared" ref="DP87" si="97">DO87+1</f>
        <v>12</v>
      </c>
      <c r="DQ87" s="1324">
        <f t="shared" ref="DQ87" si="98">DP87+1</f>
        <v>13</v>
      </c>
      <c r="DR87" s="1324">
        <f t="shared" ref="DR87" si="99">DQ87+1</f>
        <v>14</v>
      </c>
      <c r="DS87" s="1324">
        <f t="shared" ref="DS87" si="100">DR87+1</f>
        <v>15</v>
      </c>
      <c r="DT87" s="1324">
        <f t="shared" ref="DT87" si="101">DS87+1</f>
        <v>16</v>
      </c>
      <c r="DU87" s="1324">
        <f t="shared" ref="DU87" si="102">DT87+1</f>
        <v>17</v>
      </c>
      <c r="DV87" s="1324">
        <f t="shared" ref="DV87" si="103">DU87+1</f>
        <v>18</v>
      </c>
      <c r="DW87" s="1324">
        <f t="shared" ref="DW87" si="104">DV87+1</f>
        <v>19</v>
      </c>
      <c r="DX87" s="1324">
        <f t="shared" ref="DX87" si="105">DW87+1</f>
        <v>20</v>
      </c>
      <c r="DY87" s="1324">
        <f t="shared" ref="DY87" si="106">DX87+1</f>
        <v>21</v>
      </c>
      <c r="DZ87" s="1324">
        <f t="shared" ref="DZ87" si="107">DY87+1</f>
        <v>22</v>
      </c>
      <c r="EA87" s="1324">
        <f t="shared" ref="EA87" si="108">DZ87+1</f>
        <v>23</v>
      </c>
      <c r="EB87" s="1324">
        <f t="shared" ref="EB87" si="109">EA87+1</f>
        <v>24</v>
      </c>
      <c r="EC87" s="1324">
        <f t="shared" ref="EC87" si="110">EB87+1</f>
        <v>25</v>
      </c>
      <c r="ED87" s="1324">
        <f t="shared" ref="ED87" si="111">EC87+1</f>
        <v>26</v>
      </c>
      <c r="EE87" s="1324">
        <f t="shared" ref="EE87" si="112">ED87+1</f>
        <v>27</v>
      </c>
      <c r="EF87" s="1324">
        <f t="shared" ref="EF87" si="113">EE87+1</f>
        <v>28</v>
      </c>
      <c r="EG87" s="1324">
        <f t="shared" ref="EG87" si="114">EF87+1</f>
        <v>29</v>
      </c>
      <c r="EH87" s="1324">
        <f t="shared" ref="EH87" si="115">EG87+1</f>
        <v>30</v>
      </c>
      <c r="EI87" s="1324">
        <f t="shared" ref="EI87" si="116">EH87+1</f>
        <v>31</v>
      </c>
      <c r="EJ87" s="1324">
        <f t="shared" ref="EJ87" si="117">EI87+1</f>
        <v>32</v>
      </c>
      <c r="EK87" s="1324">
        <f t="shared" ref="EK87" si="118">EJ87+1</f>
        <v>33</v>
      </c>
      <c r="EL87" s="1324">
        <f t="shared" ref="EL87" si="119">EK87+1</f>
        <v>34</v>
      </c>
      <c r="EM87" s="1324">
        <f t="shared" ref="EM87" si="120">EL87+1</f>
        <v>35</v>
      </c>
      <c r="EN87" s="1324">
        <f t="shared" ref="EN87" si="121">EM87+1</f>
        <v>36</v>
      </c>
      <c r="EO87" s="1324">
        <f t="shared" ref="EO87" si="122">EN87+1</f>
        <v>37</v>
      </c>
      <c r="EP87" s="1324">
        <f t="shared" ref="EP87" si="123">EO87+1</f>
        <v>38</v>
      </c>
      <c r="EQ87" s="1324">
        <f t="shared" ref="EQ87" si="124">EP87+1</f>
        <v>39</v>
      </c>
      <c r="ER87" s="1324">
        <f t="shared" ref="ER87" si="125">EQ87+1</f>
        <v>40</v>
      </c>
      <c r="ES87" s="1324">
        <f t="shared" ref="ES87" si="126">ER87+1</f>
        <v>41</v>
      </c>
      <c r="ET87" s="1324">
        <f t="shared" ref="ET87" si="127">ES87+1</f>
        <v>42</v>
      </c>
      <c r="EU87" s="1324">
        <f t="shared" ref="EU87" si="128">ET87+1</f>
        <v>43</v>
      </c>
      <c r="EV87" s="1324">
        <f t="shared" ref="EV87" si="129">EU87+1</f>
        <v>44</v>
      </c>
      <c r="EW87" s="1324">
        <f t="shared" ref="EW87" si="130">EV87+1</f>
        <v>45</v>
      </c>
      <c r="EX87" s="1324">
        <f t="shared" ref="EX87" si="131">EW87+1</f>
        <v>46</v>
      </c>
      <c r="EY87" s="1324">
        <f t="shared" ref="EY87" si="132">EX87+1</f>
        <v>47</v>
      </c>
      <c r="EZ87" s="1324">
        <f t="shared" ref="EZ87" si="133">EY87+1</f>
        <v>48</v>
      </c>
      <c r="FA87" s="1324">
        <f t="shared" ref="FA87" si="134">EZ87+1</f>
        <v>49</v>
      </c>
      <c r="FB87" s="1324">
        <f t="shared" ref="FB87" si="135">FA87+1</f>
        <v>50</v>
      </c>
      <c r="FC87" s="1324">
        <f t="shared" ref="FC87" si="136">FB87+1</f>
        <v>51</v>
      </c>
      <c r="FD87" s="1324">
        <f t="shared" ref="FD87" si="137">FC87+1</f>
        <v>52</v>
      </c>
      <c r="FE87" s="1324">
        <f t="shared" ref="FE87" si="138">FD87+1</f>
        <v>53</v>
      </c>
      <c r="FF87" s="1324">
        <f t="shared" ref="FF87" si="139">FE87+1</f>
        <v>54</v>
      </c>
      <c r="FG87" s="1324">
        <f t="shared" ref="FG87" si="140">FF87+1</f>
        <v>55</v>
      </c>
      <c r="FH87" s="1324">
        <f t="shared" ref="FH87" si="141">FG87+1</f>
        <v>56</v>
      </c>
      <c r="FI87" s="1324">
        <f t="shared" ref="FI87" si="142">FH87+1</f>
        <v>57</v>
      </c>
      <c r="FJ87" s="1324">
        <f t="shared" ref="FJ87" si="143">FI87+1</f>
        <v>58</v>
      </c>
      <c r="FK87" s="1324">
        <f t="shared" ref="FK87" si="144">FJ87+1</f>
        <v>59</v>
      </c>
      <c r="FL87" s="1324">
        <f t="shared" ref="FL87" si="145">FK87+1</f>
        <v>60</v>
      </c>
      <c r="FM87" s="1324">
        <f t="shared" ref="FM87" si="146">FL87+1</f>
        <v>61</v>
      </c>
      <c r="FN87" s="1324">
        <f t="shared" ref="FN87" si="147">FM87+1</f>
        <v>62</v>
      </c>
      <c r="FO87" s="1324">
        <f t="shared" ref="FO87" si="148">FN87+1</f>
        <v>63</v>
      </c>
      <c r="FP87" s="1324">
        <f t="shared" ref="FP87" si="149">FO87+1</f>
        <v>64</v>
      </c>
      <c r="FQ87" s="1324">
        <f t="shared" ref="FQ87" si="150">FP87+1</f>
        <v>65</v>
      </c>
      <c r="FR87" s="1324">
        <f t="shared" ref="FR87" si="151">FQ87+1</f>
        <v>66</v>
      </c>
      <c r="FS87" s="1324">
        <f t="shared" ref="FS87" si="152">FR87+1</f>
        <v>67</v>
      </c>
      <c r="FT87" s="1324">
        <f t="shared" ref="FT87" si="153">FS87+1</f>
        <v>68</v>
      </c>
      <c r="FU87" s="1324">
        <f t="shared" ref="FU87" si="154">FT87+1</f>
        <v>69</v>
      </c>
      <c r="FV87" s="1324">
        <f t="shared" ref="FV87" si="155">FU87+1</f>
        <v>70</v>
      </c>
      <c r="FW87" s="1324">
        <f t="shared" ref="FW87" si="156">FV87+1</f>
        <v>71</v>
      </c>
      <c r="FX87" s="1324">
        <f t="shared" ref="FX87" si="157">FW87+1</f>
        <v>72</v>
      </c>
      <c r="FY87" s="1324">
        <f t="shared" ref="FY87" si="158">FX87+1</f>
        <v>73</v>
      </c>
      <c r="FZ87" s="1324">
        <f t="shared" ref="FZ87" si="159">FY87+1</f>
        <v>74</v>
      </c>
      <c r="GA87" s="1324">
        <f t="shared" ref="GA87" si="160">FZ87+1</f>
        <v>75</v>
      </c>
      <c r="GB87" s="1324">
        <f t="shared" ref="GB87" si="161">GA87+1</f>
        <v>76</v>
      </c>
      <c r="GC87" s="1324">
        <f t="shared" ref="GC87" si="162">GB87+1</f>
        <v>77</v>
      </c>
      <c r="GD87" s="1324">
        <f t="shared" ref="GD87" si="163">GC87+1</f>
        <v>78</v>
      </c>
      <c r="GE87" s="1324">
        <f t="shared" ref="GE87" si="164">GD87+1</f>
        <v>79</v>
      </c>
      <c r="GF87" s="1324">
        <f t="shared" ref="GF87" si="165">GE87+1</f>
        <v>80</v>
      </c>
      <c r="GG87" s="1324">
        <f t="shared" ref="GG87" si="166">GF87+1</f>
        <v>81</v>
      </c>
      <c r="GH87" s="1324">
        <f t="shared" ref="GH87" si="167">GG87+1</f>
        <v>82</v>
      </c>
      <c r="GI87" s="1324">
        <f t="shared" ref="GI87" si="168">GH87+1</f>
        <v>83</v>
      </c>
      <c r="GJ87" s="1324">
        <f t="shared" ref="GJ87" si="169">GI87+1</f>
        <v>84</v>
      </c>
      <c r="GK87" s="1324">
        <f t="shared" ref="GK87" si="170">GJ87+1</f>
        <v>85</v>
      </c>
      <c r="GL87" s="1324">
        <f t="shared" ref="GL87" si="171">GK87+1</f>
        <v>86</v>
      </c>
      <c r="GM87" s="1324">
        <f t="shared" ref="GM87" si="172">GL87+1</f>
        <v>87</v>
      </c>
      <c r="GN87" s="1324">
        <f t="shared" ref="GN87" si="173">GM87+1</f>
        <v>88</v>
      </c>
      <c r="GO87" s="1324">
        <f t="shared" ref="GO87" si="174">GN87+1</f>
        <v>89</v>
      </c>
      <c r="GP87" s="1324">
        <f t="shared" ref="GP87" si="175">GO87+1</f>
        <v>90</v>
      </c>
      <c r="GQ87" s="1324">
        <f t="shared" ref="GQ87" si="176">GP87+1</f>
        <v>91</v>
      </c>
      <c r="GR87" s="1324">
        <f t="shared" ref="GR87" si="177">GQ87+1</f>
        <v>92</v>
      </c>
      <c r="GS87" s="1324">
        <f t="shared" ref="GS87" si="178">GR87+1</f>
        <v>93</v>
      </c>
      <c r="GT87" s="1324">
        <f t="shared" ref="GT87" si="179">GS87+1</f>
        <v>94</v>
      </c>
      <c r="GU87" s="1324">
        <f t="shared" ref="GU87" si="180">GT87+1</f>
        <v>95</v>
      </c>
      <c r="GV87" s="1324">
        <f t="shared" ref="GV87" si="181">GU87+1</f>
        <v>96</v>
      </c>
      <c r="GW87" s="1324">
        <f t="shared" ref="GW87" si="182">GV87+1</f>
        <v>97</v>
      </c>
      <c r="GX87" s="1324">
        <f t="shared" ref="GX87" si="183">GW87+1</f>
        <v>98</v>
      </c>
      <c r="GY87" s="1324">
        <f t="shared" ref="GY87" si="184">GX87+1</f>
        <v>99</v>
      </c>
      <c r="GZ87" s="1324">
        <f t="shared" ref="GZ87" si="185">GY87+1</f>
        <v>100</v>
      </c>
      <c r="HA87" s="1324">
        <f t="shared" ref="HA87" si="186">GZ87+1</f>
        <v>101</v>
      </c>
      <c r="HB87" s="955"/>
      <c r="HC87" s="955"/>
    </row>
    <row r="88" spans="1:211" ht="18" customHeight="1">
      <c r="A88" s="465"/>
      <c r="B88" s="1921"/>
      <c r="C88" s="1196" t="s">
        <v>1255</v>
      </c>
      <c r="D88" s="1196" t="s">
        <v>23</v>
      </c>
      <c r="E88" s="1196" t="s">
        <v>25</v>
      </c>
      <c r="F88" s="1064" t="s">
        <v>1237</v>
      </c>
      <c r="G88" s="1064" t="s">
        <v>1238</v>
      </c>
      <c r="H88" s="1065" t="s">
        <v>875</v>
      </c>
      <c r="I88" s="1066" t="s">
        <v>993</v>
      </c>
      <c r="K88" s="1929"/>
      <c r="L88" s="1929"/>
      <c r="M88" s="1929"/>
      <c r="N88" s="1929"/>
      <c r="O88" s="465"/>
      <c r="R88" s="1875" t="str">
        <f>$BI$85</f>
        <v>Eil. Nr. (L2)</v>
      </c>
      <c r="S88" s="1878" t="s">
        <v>1233</v>
      </c>
      <c r="T88" s="1875" t="str">
        <f>$BI$85</f>
        <v>Eil. Nr. (L2)</v>
      </c>
      <c r="U88" s="1878" t="s">
        <v>1233</v>
      </c>
      <c r="V88" s="1875" t="str">
        <f>$BI$85</f>
        <v>Eil. Nr. (L2)</v>
      </c>
      <c r="W88" s="1878" t="s">
        <v>1233</v>
      </c>
      <c r="X88" s="1875" t="str">
        <f>$BI$85</f>
        <v>Eil. Nr. (L2)</v>
      </c>
      <c r="Y88" s="1878" t="s">
        <v>1233</v>
      </c>
      <c r="Z88" s="1875" t="str">
        <f>$BI$85</f>
        <v>Eil. Nr. (L2)</v>
      </c>
      <c r="AA88" s="1878" t="s">
        <v>1233</v>
      </c>
      <c r="AB88" s="1875" t="str">
        <f>$BI$85</f>
        <v>Eil. Nr. (L2)</v>
      </c>
      <c r="AC88" s="1878" t="s">
        <v>1233</v>
      </c>
      <c r="AD88" s="1875" t="str">
        <f>$BI$85</f>
        <v>Eil. Nr. (L2)</v>
      </c>
      <c r="AE88" s="1878" t="s">
        <v>1233</v>
      </c>
      <c r="AF88" s="1875" t="str">
        <f>$BI$85</f>
        <v>Eil. Nr. (L2)</v>
      </c>
      <c r="AG88" s="1878" t="s">
        <v>1233</v>
      </c>
      <c r="AH88" s="1875" t="str">
        <f>$BI$85</f>
        <v>Eil. Nr. (L2)</v>
      </c>
      <c r="AI88" s="1878" t="s">
        <v>1233</v>
      </c>
      <c r="AJ88" s="1875" t="str">
        <f>$BI$85</f>
        <v>Eil. Nr. (L2)</v>
      </c>
      <c r="AK88" s="1878" t="s">
        <v>1233</v>
      </c>
      <c r="AL88" s="1875" t="str">
        <f>$BI$85</f>
        <v>Eil. Nr. (L2)</v>
      </c>
      <c r="AM88" s="1878" t="s">
        <v>1233</v>
      </c>
      <c r="AN88" s="1875" t="str">
        <f>$BI$85</f>
        <v>Eil. Nr. (L2)</v>
      </c>
      <c r="AO88" s="1878" t="s">
        <v>1233</v>
      </c>
      <c r="AP88" s="1875" t="str">
        <f>$BI$85</f>
        <v>Eil. Nr. (L2)</v>
      </c>
      <c r="AQ88" s="1878" t="s">
        <v>1233</v>
      </c>
      <c r="AR88" s="1875" t="str">
        <f>$BI$85</f>
        <v>Eil. Nr. (L2)</v>
      </c>
      <c r="AS88" s="1878" t="s">
        <v>1233</v>
      </c>
      <c r="AT88" s="1875" t="str">
        <f>$BI$85</f>
        <v>Eil. Nr. (L2)</v>
      </c>
      <c r="AU88" s="1878" t="s">
        <v>1233</v>
      </c>
      <c r="AV88" s="1875" t="str">
        <f>$BI$85</f>
        <v>Eil. Nr. (L2)</v>
      </c>
      <c r="AW88" s="1878" t="s">
        <v>1233</v>
      </c>
      <c r="AX88" s="1875" t="str">
        <f>$BI$85</f>
        <v>Eil. Nr. (L2)</v>
      </c>
      <c r="AY88" s="1878" t="s">
        <v>1233</v>
      </c>
      <c r="AZ88" s="1875" t="str">
        <f>$BI$85</f>
        <v>Eil. Nr. (L2)</v>
      </c>
      <c r="BA88" s="1878" t="s">
        <v>1233</v>
      </c>
      <c r="BB88" s="1875" t="str">
        <f>$BI$85</f>
        <v>Eil. Nr. (L2)</v>
      </c>
      <c r="BC88" s="1878" t="s">
        <v>1233</v>
      </c>
      <c r="BD88" s="1875" t="str">
        <f>$BI$85</f>
        <v>Eil. Nr. (L2)</v>
      </c>
      <c r="BE88" s="1875" t="s">
        <v>1233</v>
      </c>
      <c r="CY88" s="1325" t="s">
        <v>1284</v>
      </c>
      <c r="CZ88" s="1324" t="s">
        <v>1240</v>
      </c>
      <c r="DA88" s="1324" t="s">
        <v>1246</v>
      </c>
      <c r="DB88" s="1324" t="s">
        <v>1247</v>
      </c>
      <c r="DC88" s="1323"/>
      <c r="DD88" s="1323"/>
      <c r="DE88" s="1323"/>
      <c r="DF88" s="1323"/>
      <c r="DG88" s="1323"/>
      <c r="DH88" s="1323"/>
      <c r="DI88" s="1323"/>
      <c r="DJ88" s="1323"/>
      <c r="DK88" s="1323"/>
      <c r="DL88" s="1323"/>
      <c r="DM88" s="1323"/>
      <c r="DN88" s="1323"/>
      <c r="DO88" s="1323"/>
      <c r="DP88" s="1323"/>
      <c r="DQ88" s="1323"/>
      <c r="DR88" s="1323"/>
      <c r="DS88" s="1323"/>
      <c r="DT88" s="1323"/>
      <c r="DU88" s="1323"/>
      <c r="DV88" s="1323"/>
      <c r="DW88" s="1323"/>
      <c r="DX88" s="1323"/>
      <c r="DY88" s="1323"/>
      <c r="DZ88" s="1323"/>
      <c r="EA88" s="1323"/>
      <c r="EB88" s="1323"/>
      <c r="EC88" s="1323"/>
      <c r="ED88" s="1323"/>
      <c r="EE88" s="1323"/>
      <c r="EF88" s="1323"/>
      <c r="EG88" s="1323"/>
      <c r="EH88" s="1323"/>
      <c r="EI88" s="1323"/>
      <c r="EJ88" s="1323"/>
      <c r="EK88" s="1323"/>
      <c r="EL88" s="1323"/>
      <c r="EM88" s="1323"/>
      <c r="EN88" s="1323"/>
      <c r="EO88" s="1323"/>
      <c r="EP88" s="1323"/>
      <c r="EQ88" s="1323"/>
      <c r="ER88" s="1323"/>
      <c r="ES88" s="1323"/>
      <c r="ET88" s="1323"/>
      <c r="EU88" s="1323"/>
      <c r="EV88" s="1323"/>
      <c r="EW88" s="1323"/>
      <c r="EX88" s="1323"/>
      <c r="EY88" s="1323"/>
      <c r="EZ88" s="1323"/>
      <c r="FA88" s="1323"/>
      <c r="FB88" s="1323"/>
      <c r="FC88" s="1323"/>
      <c r="FD88" s="1323"/>
      <c r="FE88" s="1323"/>
      <c r="FF88" s="1323"/>
      <c r="FG88" s="1323"/>
      <c r="FH88" s="1323"/>
      <c r="FI88" s="1323"/>
      <c r="FJ88" s="1323"/>
      <c r="FK88" s="1323"/>
      <c r="FL88" s="1323"/>
      <c r="FM88" s="1323"/>
      <c r="FN88" s="1323"/>
      <c r="FO88" s="1323"/>
      <c r="FP88" s="1323"/>
      <c r="FQ88" s="1323"/>
      <c r="FR88" s="1323"/>
      <c r="FS88" s="1323"/>
      <c r="FT88" s="1323"/>
      <c r="FU88" s="1323"/>
      <c r="FV88" s="1323"/>
      <c r="FW88" s="1323"/>
      <c r="FX88" s="1323"/>
      <c r="FY88" s="1323"/>
      <c r="FZ88" s="1323"/>
      <c r="GA88" s="1323"/>
      <c r="GB88" s="1323"/>
      <c r="GC88" s="1323"/>
      <c r="GD88" s="1323"/>
      <c r="GE88" s="1323"/>
      <c r="GF88" s="1323"/>
      <c r="GG88" s="1323"/>
      <c r="GH88" s="1323"/>
      <c r="GI88" s="1323"/>
      <c r="GJ88" s="1323"/>
      <c r="GK88" s="1323"/>
      <c r="GL88" s="1323"/>
      <c r="GM88" s="1323"/>
      <c r="GN88" s="1323"/>
      <c r="GO88" s="1323"/>
      <c r="GP88" s="1323"/>
      <c r="GQ88" s="1323"/>
      <c r="GR88" s="1323"/>
      <c r="GS88" s="1323"/>
      <c r="GT88" s="1323"/>
      <c r="GU88" s="1323"/>
      <c r="GV88" s="1323"/>
      <c r="GW88" s="1323"/>
      <c r="GX88" s="1323"/>
      <c r="GY88" s="1323"/>
      <c r="GZ88" s="1323"/>
      <c r="HA88" s="1323"/>
    </row>
    <row r="89" spans="1:211">
      <c r="A89" s="465"/>
      <c r="B89" s="477" t="str">
        <f>IF('Bendras vertinimas'!$B$20="","",'Bendras vertinimas'!$B$20)</f>
        <v>Tiekėjas 1</v>
      </c>
      <c r="C89" s="446">
        <f ca="1">DB89</f>
        <v>0</v>
      </c>
      <c r="D89" s="446">
        <f ca="1">DA89</f>
        <v>0</v>
      </c>
      <c r="E89" s="184">
        <v>555</v>
      </c>
      <c r="F89" s="448" t="e">
        <f ca="1">$C89*$L$14/MAX($C$89:$C$108)</f>
        <v>#DIV/0!</v>
      </c>
      <c r="G89" s="448" t="e">
        <f ca="1">$D89*$L$16/MAX($D$89:$D$108)</f>
        <v>#DIV/0!</v>
      </c>
      <c r="H89" s="446">
        <f>'Kriterijų sąrašas'!AG15</f>
        <v>0</v>
      </c>
      <c r="I89" s="368" t="str">
        <f>IF($H$89=0,"",IF(CY89&gt;0,'Bendras vertinimas'!$AS$18,IF(OR(SUM(F89:G89)*$H$89=0,$H$89=0),"",SUM(F89:G89)*$H$89)))</f>
        <v/>
      </c>
      <c r="K89" s="1929"/>
      <c r="L89" s="1929"/>
      <c r="M89" s="1929"/>
      <c r="N89" s="1929"/>
      <c r="O89" s="465"/>
      <c r="R89" s="1876"/>
      <c r="S89" s="1879"/>
      <c r="T89" s="1876"/>
      <c r="U89" s="1879"/>
      <c r="V89" s="1876"/>
      <c r="W89" s="1879"/>
      <c r="X89" s="1876"/>
      <c r="Y89" s="1879"/>
      <c r="Z89" s="1876"/>
      <c r="AA89" s="1879"/>
      <c r="AB89" s="1876"/>
      <c r="AC89" s="1879"/>
      <c r="AD89" s="1876"/>
      <c r="AE89" s="1879"/>
      <c r="AF89" s="1876"/>
      <c r="AG89" s="1879"/>
      <c r="AH89" s="1876"/>
      <c r="AI89" s="1879"/>
      <c r="AJ89" s="1876"/>
      <c r="AK89" s="1879"/>
      <c r="AL89" s="1876"/>
      <c r="AM89" s="1879"/>
      <c r="AN89" s="1876"/>
      <c r="AO89" s="1879"/>
      <c r="AP89" s="1876"/>
      <c r="AQ89" s="1879"/>
      <c r="AR89" s="1876"/>
      <c r="AS89" s="1879"/>
      <c r="AT89" s="1876"/>
      <c r="AU89" s="1879"/>
      <c r="AV89" s="1876"/>
      <c r="AW89" s="1879"/>
      <c r="AX89" s="1876"/>
      <c r="AY89" s="1879"/>
      <c r="AZ89" s="1876"/>
      <c r="BA89" s="1879"/>
      <c r="BB89" s="1876"/>
      <c r="BC89" s="1879"/>
      <c r="BD89" s="1876"/>
      <c r="BE89" s="1876"/>
      <c r="CY89" s="1323">
        <f ca="1">COUNTIF(DE89:HA89,"&lt;"&amp;$E$89)</f>
        <v>0</v>
      </c>
      <c r="CZ89" s="1323">
        <v>0</v>
      </c>
      <c r="DA89" s="1323">
        <f ca="1">COUNTIF(DE89:ZN89,"&gt;0")</f>
        <v>0</v>
      </c>
      <c r="DB89" s="1323">
        <f ca="1">SUM(DE89:ZN89)*100/$E$89-DA89*100</f>
        <v>0</v>
      </c>
      <c r="DC89" s="1323"/>
      <c r="DD89" s="1323" t="str">
        <f t="shared" ref="DD89:DD108" si="187">B89</f>
        <v>Tiekėjas 1</v>
      </c>
      <c r="DE89" s="1323" t="str">
        <f ca="1">IF(OFFSET($S$92,DE$85,$CZ89,1,1)=0,"",OFFSET($S$92,DE$85,$CZ89,1,1))</f>
        <v/>
      </c>
      <c r="DF89" s="1323" t="str">
        <f t="shared" ref="DF89:FQ92" ca="1" si="188">IF(OFFSET($S$92,DF$85,$CZ89,1,1)=0,"",OFFSET($S$92,DF$85,$CZ89,1,1))</f>
        <v/>
      </c>
      <c r="DG89" s="1323" t="str">
        <f t="shared" ca="1" si="188"/>
        <v/>
      </c>
      <c r="DH89" s="1323" t="str">
        <f t="shared" ca="1" si="188"/>
        <v/>
      </c>
      <c r="DI89" s="1323" t="str">
        <f t="shared" ca="1" si="188"/>
        <v/>
      </c>
      <c r="DJ89" s="1323" t="str">
        <f t="shared" ca="1" si="188"/>
        <v/>
      </c>
      <c r="DK89" s="1323" t="str">
        <f t="shared" ca="1" si="188"/>
        <v/>
      </c>
      <c r="DL89" s="1323" t="str">
        <f t="shared" ca="1" si="188"/>
        <v/>
      </c>
      <c r="DM89" s="1323" t="str">
        <f t="shared" ca="1" si="188"/>
        <v/>
      </c>
      <c r="DN89" s="1323" t="str">
        <f t="shared" ca="1" si="188"/>
        <v/>
      </c>
      <c r="DO89" s="1323" t="str">
        <f t="shared" ca="1" si="188"/>
        <v/>
      </c>
      <c r="DP89" s="1323" t="str">
        <f t="shared" ca="1" si="188"/>
        <v/>
      </c>
      <c r="DQ89" s="1323" t="str">
        <f t="shared" ca="1" si="188"/>
        <v/>
      </c>
      <c r="DR89" s="1323" t="str">
        <f t="shared" ca="1" si="188"/>
        <v/>
      </c>
      <c r="DS89" s="1323" t="str">
        <f t="shared" ca="1" si="188"/>
        <v/>
      </c>
      <c r="DT89" s="1323" t="str">
        <f t="shared" ca="1" si="188"/>
        <v/>
      </c>
      <c r="DU89" s="1323" t="str">
        <f t="shared" ca="1" si="188"/>
        <v/>
      </c>
      <c r="DV89" s="1323" t="str">
        <f t="shared" ca="1" si="188"/>
        <v/>
      </c>
      <c r="DW89" s="1323" t="str">
        <f t="shared" ca="1" si="188"/>
        <v/>
      </c>
      <c r="DX89" s="1323" t="str">
        <f t="shared" ca="1" si="188"/>
        <v/>
      </c>
      <c r="DY89" s="1323" t="str">
        <f t="shared" ca="1" si="188"/>
        <v/>
      </c>
      <c r="DZ89" s="1323" t="str">
        <f t="shared" ca="1" si="188"/>
        <v/>
      </c>
      <c r="EA89" s="1323" t="str">
        <f t="shared" ca="1" si="188"/>
        <v/>
      </c>
      <c r="EB89" s="1323" t="str">
        <f t="shared" ca="1" si="188"/>
        <v/>
      </c>
      <c r="EC89" s="1323" t="str">
        <f t="shared" ca="1" si="188"/>
        <v/>
      </c>
      <c r="ED89" s="1323" t="str">
        <f t="shared" ca="1" si="188"/>
        <v/>
      </c>
      <c r="EE89" s="1323" t="str">
        <f t="shared" ca="1" si="188"/>
        <v/>
      </c>
      <c r="EF89" s="1323" t="str">
        <f t="shared" ca="1" si="188"/>
        <v/>
      </c>
      <c r="EG89" s="1323" t="str">
        <f t="shared" ca="1" si="188"/>
        <v/>
      </c>
      <c r="EH89" s="1323" t="str">
        <f t="shared" ca="1" si="188"/>
        <v/>
      </c>
      <c r="EI89" s="1323" t="str">
        <f t="shared" ca="1" si="188"/>
        <v/>
      </c>
      <c r="EJ89" s="1323" t="str">
        <f t="shared" ca="1" si="188"/>
        <v/>
      </c>
      <c r="EK89" s="1323" t="str">
        <f t="shared" ca="1" si="188"/>
        <v/>
      </c>
      <c r="EL89" s="1323" t="str">
        <f t="shared" ca="1" si="188"/>
        <v/>
      </c>
      <c r="EM89" s="1323" t="str">
        <f t="shared" ca="1" si="188"/>
        <v/>
      </c>
      <c r="EN89" s="1323" t="str">
        <f t="shared" ca="1" si="188"/>
        <v/>
      </c>
      <c r="EO89" s="1323" t="str">
        <f t="shared" ca="1" si="188"/>
        <v/>
      </c>
      <c r="EP89" s="1323" t="str">
        <f t="shared" ca="1" si="188"/>
        <v/>
      </c>
      <c r="EQ89" s="1323" t="str">
        <f t="shared" ca="1" si="188"/>
        <v/>
      </c>
      <c r="ER89" s="1323" t="str">
        <f t="shared" ca="1" si="188"/>
        <v/>
      </c>
      <c r="ES89" s="1323" t="str">
        <f t="shared" ca="1" si="188"/>
        <v/>
      </c>
      <c r="ET89" s="1323" t="str">
        <f t="shared" ca="1" si="188"/>
        <v/>
      </c>
      <c r="EU89" s="1323" t="str">
        <f t="shared" ca="1" si="188"/>
        <v/>
      </c>
      <c r="EV89" s="1323" t="str">
        <f t="shared" ca="1" si="188"/>
        <v/>
      </c>
      <c r="EW89" s="1323" t="str">
        <f t="shared" ca="1" si="188"/>
        <v/>
      </c>
      <c r="EX89" s="1323" t="str">
        <f t="shared" ca="1" si="188"/>
        <v/>
      </c>
      <c r="EY89" s="1323" t="str">
        <f t="shared" ca="1" si="188"/>
        <v/>
      </c>
      <c r="EZ89" s="1323" t="str">
        <f t="shared" ca="1" si="188"/>
        <v/>
      </c>
      <c r="FA89" s="1323" t="str">
        <f t="shared" ca="1" si="188"/>
        <v/>
      </c>
      <c r="FB89" s="1323" t="str">
        <f t="shared" ca="1" si="188"/>
        <v/>
      </c>
      <c r="FC89" s="1323" t="str">
        <f t="shared" ca="1" si="188"/>
        <v/>
      </c>
      <c r="FD89" s="1323" t="str">
        <f t="shared" ca="1" si="188"/>
        <v/>
      </c>
      <c r="FE89" s="1323" t="str">
        <f t="shared" ca="1" si="188"/>
        <v/>
      </c>
      <c r="FF89" s="1323" t="str">
        <f t="shared" ca="1" si="188"/>
        <v/>
      </c>
      <c r="FG89" s="1323" t="str">
        <f t="shared" ca="1" si="188"/>
        <v/>
      </c>
      <c r="FH89" s="1323" t="str">
        <f t="shared" ca="1" si="188"/>
        <v/>
      </c>
      <c r="FI89" s="1323" t="str">
        <f t="shared" ca="1" si="188"/>
        <v/>
      </c>
      <c r="FJ89" s="1323" t="str">
        <f t="shared" ca="1" si="188"/>
        <v/>
      </c>
      <c r="FK89" s="1323" t="str">
        <f t="shared" ca="1" si="188"/>
        <v/>
      </c>
      <c r="FL89" s="1323" t="str">
        <f t="shared" ca="1" si="188"/>
        <v/>
      </c>
      <c r="FM89" s="1323" t="str">
        <f t="shared" ca="1" si="188"/>
        <v/>
      </c>
      <c r="FN89" s="1323" t="str">
        <f t="shared" ca="1" si="188"/>
        <v/>
      </c>
      <c r="FO89" s="1323" t="str">
        <f t="shared" ca="1" si="188"/>
        <v/>
      </c>
      <c r="FP89" s="1323" t="str">
        <f t="shared" ca="1" si="188"/>
        <v/>
      </c>
      <c r="FQ89" s="1323" t="str">
        <f t="shared" ca="1" si="188"/>
        <v/>
      </c>
      <c r="FR89" s="1323" t="str">
        <f t="shared" ref="FR89:HA96" ca="1" si="189">IF(OFFSET($S$92,FR$85,$CZ89,1,1)=0,"",OFFSET($S$92,FR$85,$CZ89,1,1))</f>
        <v/>
      </c>
      <c r="FS89" s="1323" t="str">
        <f t="shared" ca="1" si="189"/>
        <v/>
      </c>
      <c r="FT89" s="1323" t="str">
        <f t="shared" ca="1" si="189"/>
        <v/>
      </c>
      <c r="FU89" s="1323" t="str">
        <f t="shared" ca="1" si="189"/>
        <v/>
      </c>
      <c r="FV89" s="1323" t="str">
        <f t="shared" ca="1" si="189"/>
        <v/>
      </c>
      <c r="FW89" s="1323" t="str">
        <f t="shared" ca="1" si="189"/>
        <v/>
      </c>
      <c r="FX89" s="1323" t="str">
        <f t="shared" ca="1" si="189"/>
        <v/>
      </c>
      <c r="FY89" s="1323" t="str">
        <f t="shared" ca="1" si="189"/>
        <v/>
      </c>
      <c r="FZ89" s="1323" t="str">
        <f t="shared" ca="1" si="189"/>
        <v/>
      </c>
      <c r="GA89" s="1323" t="str">
        <f t="shared" ca="1" si="189"/>
        <v/>
      </c>
      <c r="GB89" s="1323" t="str">
        <f t="shared" ca="1" si="189"/>
        <v/>
      </c>
      <c r="GC89" s="1323" t="str">
        <f t="shared" ca="1" si="189"/>
        <v/>
      </c>
      <c r="GD89" s="1323" t="str">
        <f t="shared" ca="1" si="189"/>
        <v/>
      </c>
      <c r="GE89" s="1323" t="str">
        <f t="shared" ca="1" si="189"/>
        <v/>
      </c>
      <c r="GF89" s="1323" t="str">
        <f t="shared" ca="1" si="189"/>
        <v/>
      </c>
      <c r="GG89" s="1323" t="str">
        <f t="shared" ca="1" si="189"/>
        <v/>
      </c>
      <c r="GH89" s="1323" t="str">
        <f t="shared" ca="1" si="189"/>
        <v/>
      </c>
      <c r="GI89" s="1323" t="str">
        <f t="shared" ca="1" si="189"/>
        <v/>
      </c>
      <c r="GJ89" s="1323" t="str">
        <f t="shared" ca="1" si="189"/>
        <v/>
      </c>
      <c r="GK89" s="1323" t="str">
        <f t="shared" ca="1" si="189"/>
        <v/>
      </c>
      <c r="GL89" s="1323" t="str">
        <f t="shared" ca="1" si="189"/>
        <v/>
      </c>
      <c r="GM89" s="1323" t="str">
        <f t="shared" ca="1" si="189"/>
        <v/>
      </c>
      <c r="GN89" s="1323" t="str">
        <f t="shared" ca="1" si="189"/>
        <v/>
      </c>
      <c r="GO89" s="1323" t="str">
        <f t="shared" ca="1" si="189"/>
        <v/>
      </c>
      <c r="GP89" s="1323" t="str">
        <f t="shared" ca="1" si="189"/>
        <v/>
      </c>
      <c r="GQ89" s="1323" t="str">
        <f t="shared" ca="1" si="189"/>
        <v/>
      </c>
      <c r="GR89" s="1323" t="str">
        <f t="shared" ca="1" si="189"/>
        <v/>
      </c>
      <c r="GS89" s="1323" t="str">
        <f t="shared" ca="1" si="189"/>
        <v/>
      </c>
      <c r="GT89" s="1323" t="str">
        <f t="shared" ca="1" si="189"/>
        <v/>
      </c>
      <c r="GU89" s="1323" t="str">
        <f t="shared" ca="1" si="189"/>
        <v/>
      </c>
      <c r="GV89" s="1323" t="str">
        <f t="shared" ca="1" si="189"/>
        <v/>
      </c>
      <c r="GW89" s="1323" t="str">
        <f t="shared" ca="1" si="189"/>
        <v/>
      </c>
      <c r="GX89" s="1323" t="str">
        <f t="shared" ca="1" si="189"/>
        <v/>
      </c>
      <c r="GY89" s="1323" t="str">
        <f t="shared" ca="1" si="189"/>
        <v/>
      </c>
      <c r="GZ89" s="1323" t="str">
        <f t="shared" ca="1" si="189"/>
        <v/>
      </c>
      <c r="HA89" s="1323" t="str">
        <f t="shared" ca="1" si="189"/>
        <v/>
      </c>
    </row>
    <row r="90" spans="1:211" ht="15" customHeight="1">
      <c r="A90" s="465"/>
      <c r="B90" s="477" t="str">
        <f>IF('Bendras vertinimas'!$B$21="","",'Bendras vertinimas'!$B$21)</f>
        <v>Tiekėjas 2</v>
      </c>
      <c r="C90" s="446">
        <f ca="1">DB90</f>
        <v>0</v>
      </c>
      <c r="D90" s="446">
        <f ca="1">DA90</f>
        <v>0</v>
      </c>
      <c r="E90" s="1191"/>
      <c r="F90" s="448" t="e">
        <f t="shared" ref="F90:F108" ca="1" si="190">$C90*$L$14/MAX($C$89:$C$108)</f>
        <v>#DIV/0!</v>
      </c>
      <c r="G90" s="448" t="e">
        <f t="shared" ref="G90:G108" ca="1" si="191">$D90*$L$16/MAX($D$89:$D$108)</f>
        <v>#DIV/0!</v>
      </c>
      <c r="H90" s="420"/>
      <c r="I90" s="368" t="str">
        <f>IF($H$89=0,"",IF(CY90&gt;0,'Bendras vertinimas'!$AS$18,IF(OR(SUM(F90:G90)*$H$89=0,$H$89=0),"",SUM(F90:G90)*$H$89)))</f>
        <v/>
      </c>
      <c r="K90" s="1929"/>
      <c r="L90" s="1929"/>
      <c r="M90" s="1929"/>
      <c r="N90" s="1929"/>
      <c r="O90" s="465"/>
      <c r="R90" s="1876"/>
      <c r="S90" s="1879"/>
      <c r="T90" s="1876"/>
      <c r="U90" s="1879"/>
      <c r="V90" s="1876"/>
      <c r="W90" s="1879"/>
      <c r="X90" s="1876"/>
      <c r="Y90" s="1879"/>
      <c r="Z90" s="1876"/>
      <c r="AA90" s="1879"/>
      <c r="AB90" s="1876"/>
      <c r="AC90" s="1879"/>
      <c r="AD90" s="1876"/>
      <c r="AE90" s="1879"/>
      <c r="AF90" s="1876"/>
      <c r="AG90" s="1879"/>
      <c r="AH90" s="1876"/>
      <c r="AI90" s="1879"/>
      <c r="AJ90" s="1876"/>
      <c r="AK90" s="1879"/>
      <c r="AL90" s="1876"/>
      <c r="AM90" s="1879"/>
      <c r="AN90" s="1876"/>
      <c r="AO90" s="1879"/>
      <c r="AP90" s="1876"/>
      <c r="AQ90" s="1879"/>
      <c r="AR90" s="1876"/>
      <c r="AS90" s="1879"/>
      <c r="AT90" s="1876"/>
      <c r="AU90" s="1879"/>
      <c r="AV90" s="1876"/>
      <c r="AW90" s="1879"/>
      <c r="AX90" s="1876"/>
      <c r="AY90" s="1879"/>
      <c r="AZ90" s="1876"/>
      <c r="BA90" s="1879"/>
      <c r="BB90" s="1876"/>
      <c r="BC90" s="1879"/>
      <c r="BD90" s="1876"/>
      <c r="BE90" s="1876"/>
      <c r="CY90" s="1323">
        <f t="shared" ref="CY90:CY108" ca="1" si="192">COUNTIF(DE90:HA90,"&lt;"&amp;$E$89)</f>
        <v>0</v>
      </c>
      <c r="CZ90" s="1323">
        <f>CZ89+2</f>
        <v>2</v>
      </c>
      <c r="DA90" s="1323">
        <f t="shared" ref="DA90:DA108" ca="1" si="193">COUNTIF(DE90:ZN90,"&gt;0")</f>
        <v>0</v>
      </c>
      <c r="DB90" s="1323">
        <f t="shared" ref="DB90:DB108" ca="1" si="194">SUM(DE90:ZN90)*100/$E$89-DA90*100</f>
        <v>0</v>
      </c>
      <c r="DC90" s="1323"/>
      <c r="DD90" s="1323" t="str">
        <f t="shared" si="187"/>
        <v>Tiekėjas 2</v>
      </c>
      <c r="DE90" s="1323" t="str">
        <f t="shared" ref="DE90:DT108" ca="1" si="195">IF(OFFSET($S$92,DE$85,$CZ90,1,1)=0,"",OFFSET($S$92,DE$85,$CZ90,1,1))</f>
        <v/>
      </c>
      <c r="DF90" s="1323" t="str">
        <f t="shared" ca="1" si="188"/>
        <v/>
      </c>
      <c r="DG90" s="1323" t="str">
        <f t="shared" ca="1" si="188"/>
        <v/>
      </c>
      <c r="DH90" s="1323" t="str">
        <f t="shared" ca="1" si="188"/>
        <v/>
      </c>
      <c r="DI90" s="1323" t="str">
        <f t="shared" ca="1" si="188"/>
        <v/>
      </c>
      <c r="DJ90" s="1323" t="str">
        <f t="shared" ca="1" si="188"/>
        <v/>
      </c>
      <c r="DK90" s="1323" t="str">
        <f t="shared" ca="1" si="188"/>
        <v/>
      </c>
      <c r="DL90" s="1323" t="str">
        <f t="shared" ca="1" si="188"/>
        <v/>
      </c>
      <c r="DM90" s="1323" t="str">
        <f t="shared" ca="1" si="188"/>
        <v/>
      </c>
      <c r="DN90" s="1323" t="str">
        <f t="shared" ca="1" si="188"/>
        <v/>
      </c>
      <c r="DO90" s="1323" t="str">
        <f t="shared" ca="1" si="188"/>
        <v/>
      </c>
      <c r="DP90" s="1323" t="str">
        <f t="shared" ca="1" si="188"/>
        <v/>
      </c>
      <c r="DQ90" s="1323" t="str">
        <f t="shared" ca="1" si="188"/>
        <v/>
      </c>
      <c r="DR90" s="1323" t="str">
        <f t="shared" ca="1" si="188"/>
        <v/>
      </c>
      <c r="DS90" s="1323" t="str">
        <f t="shared" ca="1" si="188"/>
        <v/>
      </c>
      <c r="DT90" s="1323" t="str">
        <f t="shared" ca="1" si="188"/>
        <v/>
      </c>
      <c r="DU90" s="1323" t="str">
        <f t="shared" ca="1" si="188"/>
        <v/>
      </c>
      <c r="DV90" s="1323" t="str">
        <f t="shared" ca="1" si="188"/>
        <v/>
      </c>
      <c r="DW90" s="1323" t="str">
        <f t="shared" ca="1" si="188"/>
        <v/>
      </c>
      <c r="DX90" s="1323" t="str">
        <f t="shared" ca="1" si="188"/>
        <v/>
      </c>
      <c r="DY90" s="1323" t="str">
        <f t="shared" ca="1" si="188"/>
        <v/>
      </c>
      <c r="DZ90" s="1323" t="str">
        <f t="shared" ca="1" si="188"/>
        <v/>
      </c>
      <c r="EA90" s="1323" t="str">
        <f t="shared" ca="1" si="188"/>
        <v/>
      </c>
      <c r="EB90" s="1323" t="str">
        <f t="shared" ca="1" si="188"/>
        <v/>
      </c>
      <c r="EC90" s="1323" t="str">
        <f t="shared" ca="1" si="188"/>
        <v/>
      </c>
      <c r="ED90" s="1323" t="str">
        <f t="shared" ca="1" si="188"/>
        <v/>
      </c>
      <c r="EE90" s="1323" t="str">
        <f t="shared" ca="1" si="188"/>
        <v/>
      </c>
      <c r="EF90" s="1323" t="str">
        <f t="shared" ca="1" si="188"/>
        <v/>
      </c>
      <c r="EG90" s="1323" t="str">
        <f t="shared" ca="1" si="188"/>
        <v/>
      </c>
      <c r="EH90" s="1323" t="str">
        <f t="shared" ca="1" si="188"/>
        <v/>
      </c>
      <c r="EI90" s="1323" t="str">
        <f t="shared" ca="1" si="188"/>
        <v/>
      </c>
      <c r="EJ90" s="1323" t="str">
        <f t="shared" ca="1" si="188"/>
        <v/>
      </c>
      <c r="EK90" s="1323" t="str">
        <f t="shared" ca="1" si="188"/>
        <v/>
      </c>
      <c r="EL90" s="1323" t="str">
        <f t="shared" ca="1" si="188"/>
        <v/>
      </c>
      <c r="EM90" s="1323" t="str">
        <f t="shared" ca="1" si="188"/>
        <v/>
      </c>
      <c r="EN90" s="1323" t="str">
        <f t="shared" ca="1" si="188"/>
        <v/>
      </c>
      <c r="EO90" s="1323" t="str">
        <f t="shared" ca="1" si="188"/>
        <v/>
      </c>
      <c r="EP90" s="1323" t="str">
        <f t="shared" ca="1" si="188"/>
        <v/>
      </c>
      <c r="EQ90" s="1323" t="str">
        <f t="shared" ca="1" si="188"/>
        <v/>
      </c>
      <c r="ER90" s="1323" t="str">
        <f t="shared" ca="1" si="188"/>
        <v/>
      </c>
      <c r="ES90" s="1323" t="str">
        <f t="shared" ca="1" si="188"/>
        <v/>
      </c>
      <c r="ET90" s="1323" t="str">
        <f t="shared" ca="1" si="188"/>
        <v/>
      </c>
      <c r="EU90" s="1323" t="str">
        <f t="shared" ca="1" si="188"/>
        <v/>
      </c>
      <c r="EV90" s="1323" t="str">
        <f t="shared" ca="1" si="188"/>
        <v/>
      </c>
      <c r="EW90" s="1323" t="str">
        <f t="shared" ca="1" si="188"/>
        <v/>
      </c>
      <c r="EX90" s="1323" t="str">
        <f t="shared" ca="1" si="188"/>
        <v/>
      </c>
      <c r="EY90" s="1323" t="str">
        <f t="shared" ca="1" si="188"/>
        <v/>
      </c>
      <c r="EZ90" s="1323" t="str">
        <f t="shared" ca="1" si="188"/>
        <v/>
      </c>
      <c r="FA90" s="1323" t="str">
        <f t="shared" ca="1" si="188"/>
        <v/>
      </c>
      <c r="FB90" s="1323" t="str">
        <f t="shared" ca="1" si="188"/>
        <v/>
      </c>
      <c r="FC90" s="1323" t="str">
        <f t="shared" ca="1" si="188"/>
        <v/>
      </c>
      <c r="FD90" s="1323" t="str">
        <f t="shared" ca="1" si="188"/>
        <v/>
      </c>
      <c r="FE90" s="1323" t="str">
        <f t="shared" ca="1" si="188"/>
        <v/>
      </c>
      <c r="FF90" s="1323" t="str">
        <f t="shared" ca="1" si="188"/>
        <v/>
      </c>
      <c r="FG90" s="1323" t="str">
        <f t="shared" ca="1" si="188"/>
        <v/>
      </c>
      <c r="FH90" s="1323" t="str">
        <f t="shared" ca="1" si="188"/>
        <v/>
      </c>
      <c r="FI90" s="1323" t="str">
        <f t="shared" ca="1" si="188"/>
        <v/>
      </c>
      <c r="FJ90" s="1323" t="str">
        <f t="shared" ca="1" si="188"/>
        <v/>
      </c>
      <c r="FK90" s="1323" t="str">
        <f t="shared" ca="1" si="188"/>
        <v/>
      </c>
      <c r="FL90" s="1323" t="str">
        <f t="shared" ca="1" si="188"/>
        <v/>
      </c>
      <c r="FM90" s="1323" t="str">
        <f t="shared" ca="1" si="188"/>
        <v/>
      </c>
      <c r="FN90" s="1323" t="str">
        <f t="shared" ca="1" si="188"/>
        <v/>
      </c>
      <c r="FO90" s="1323" t="str">
        <f t="shared" ca="1" si="188"/>
        <v/>
      </c>
      <c r="FP90" s="1323" t="str">
        <f t="shared" ca="1" si="188"/>
        <v/>
      </c>
      <c r="FQ90" s="1323" t="str">
        <f t="shared" ca="1" si="188"/>
        <v/>
      </c>
      <c r="FR90" s="1323" t="str">
        <f t="shared" ca="1" si="189"/>
        <v/>
      </c>
      <c r="FS90" s="1323" t="str">
        <f t="shared" ca="1" si="189"/>
        <v/>
      </c>
      <c r="FT90" s="1323" t="str">
        <f t="shared" ca="1" si="189"/>
        <v/>
      </c>
      <c r="FU90" s="1323" t="str">
        <f t="shared" ca="1" si="189"/>
        <v/>
      </c>
      <c r="FV90" s="1323" t="str">
        <f t="shared" ca="1" si="189"/>
        <v/>
      </c>
      <c r="FW90" s="1323" t="str">
        <f t="shared" ca="1" si="189"/>
        <v/>
      </c>
      <c r="FX90" s="1323" t="str">
        <f t="shared" ca="1" si="189"/>
        <v/>
      </c>
      <c r="FY90" s="1323" t="str">
        <f t="shared" ca="1" si="189"/>
        <v/>
      </c>
      <c r="FZ90" s="1323" t="str">
        <f t="shared" ca="1" si="189"/>
        <v/>
      </c>
      <c r="GA90" s="1323" t="str">
        <f t="shared" ca="1" si="189"/>
        <v/>
      </c>
      <c r="GB90" s="1323" t="str">
        <f t="shared" ca="1" si="189"/>
        <v/>
      </c>
      <c r="GC90" s="1323" t="str">
        <f t="shared" ca="1" si="189"/>
        <v/>
      </c>
      <c r="GD90" s="1323" t="str">
        <f t="shared" ca="1" si="189"/>
        <v/>
      </c>
      <c r="GE90" s="1323" t="str">
        <f t="shared" ca="1" si="189"/>
        <v/>
      </c>
      <c r="GF90" s="1323" t="str">
        <f t="shared" ca="1" si="189"/>
        <v/>
      </c>
      <c r="GG90" s="1323" t="str">
        <f t="shared" ca="1" si="189"/>
        <v/>
      </c>
      <c r="GH90" s="1323" t="str">
        <f t="shared" ca="1" si="189"/>
        <v/>
      </c>
      <c r="GI90" s="1323" t="str">
        <f t="shared" ca="1" si="189"/>
        <v/>
      </c>
      <c r="GJ90" s="1323" t="str">
        <f t="shared" ca="1" si="189"/>
        <v/>
      </c>
      <c r="GK90" s="1323" t="str">
        <f t="shared" ca="1" si="189"/>
        <v/>
      </c>
      <c r="GL90" s="1323" t="str">
        <f t="shared" ca="1" si="189"/>
        <v/>
      </c>
      <c r="GM90" s="1323" t="str">
        <f t="shared" ca="1" si="189"/>
        <v/>
      </c>
      <c r="GN90" s="1323" t="str">
        <f t="shared" ca="1" si="189"/>
        <v/>
      </c>
      <c r="GO90" s="1323" t="str">
        <f t="shared" ca="1" si="189"/>
        <v/>
      </c>
      <c r="GP90" s="1323" t="str">
        <f t="shared" ca="1" si="189"/>
        <v/>
      </c>
      <c r="GQ90" s="1323" t="str">
        <f t="shared" ca="1" si="189"/>
        <v/>
      </c>
      <c r="GR90" s="1323" t="str">
        <f t="shared" ca="1" si="189"/>
        <v/>
      </c>
      <c r="GS90" s="1323" t="str">
        <f t="shared" ca="1" si="189"/>
        <v/>
      </c>
      <c r="GT90" s="1323" t="str">
        <f t="shared" ca="1" si="189"/>
        <v/>
      </c>
      <c r="GU90" s="1323" t="str">
        <f t="shared" ca="1" si="189"/>
        <v/>
      </c>
      <c r="GV90" s="1323" t="str">
        <f t="shared" ca="1" si="189"/>
        <v/>
      </c>
      <c r="GW90" s="1323" t="str">
        <f t="shared" ca="1" si="189"/>
        <v/>
      </c>
      <c r="GX90" s="1323" t="str">
        <f t="shared" ca="1" si="189"/>
        <v/>
      </c>
      <c r="GY90" s="1323" t="str">
        <f t="shared" ca="1" si="189"/>
        <v/>
      </c>
      <c r="GZ90" s="1323" t="str">
        <f t="shared" ca="1" si="189"/>
        <v/>
      </c>
      <c r="HA90" s="1323" t="str">
        <f t="shared" ca="1" si="189"/>
        <v/>
      </c>
    </row>
    <row r="91" spans="1:211">
      <c r="A91" s="465"/>
      <c r="B91" s="477" t="str">
        <f>IF('Bendras vertinimas'!$B$22="","",'Bendras vertinimas'!$B$22)</f>
        <v>Tiekėjas 3</v>
      </c>
      <c r="C91" s="446">
        <f t="shared" ref="C91:C108" ca="1" si="196">DB91</f>
        <v>0</v>
      </c>
      <c r="D91" s="446">
        <f t="shared" ref="D91:D108" ca="1" si="197">DA91</f>
        <v>0</v>
      </c>
      <c r="E91" s="1191"/>
      <c r="F91" s="448" t="e">
        <f t="shared" ca="1" si="190"/>
        <v>#DIV/0!</v>
      </c>
      <c r="G91" s="448" t="e">
        <f t="shared" ca="1" si="191"/>
        <v>#DIV/0!</v>
      </c>
      <c r="H91" s="420"/>
      <c r="I91" s="368" t="str">
        <f>IF($H$89=0,"",IF(CY91&gt;0,'Bendras vertinimas'!$AS$18,IF(OR(SUM(F91:G91)*$H$89=0,$H$89=0),"",SUM(F91:G91)*$H$89)))</f>
        <v/>
      </c>
      <c r="K91" s="1929"/>
      <c r="L91" s="1929"/>
      <c r="M91" s="1929"/>
      <c r="N91" s="1929"/>
      <c r="O91" s="465"/>
      <c r="R91" s="1877"/>
      <c r="S91" s="1880"/>
      <c r="T91" s="1877"/>
      <c r="U91" s="1880"/>
      <c r="V91" s="1877"/>
      <c r="W91" s="1880"/>
      <c r="X91" s="1877"/>
      <c r="Y91" s="1880"/>
      <c r="Z91" s="1877"/>
      <c r="AA91" s="1880"/>
      <c r="AB91" s="1877"/>
      <c r="AC91" s="1880"/>
      <c r="AD91" s="1877"/>
      <c r="AE91" s="1880"/>
      <c r="AF91" s="1877"/>
      <c r="AG91" s="1880"/>
      <c r="AH91" s="1877"/>
      <c r="AI91" s="1880"/>
      <c r="AJ91" s="1877"/>
      <c r="AK91" s="1880"/>
      <c r="AL91" s="1877"/>
      <c r="AM91" s="1880"/>
      <c r="AN91" s="1877"/>
      <c r="AO91" s="1880"/>
      <c r="AP91" s="1877"/>
      <c r="AQ91" s="1880"/>
      <c r="AR91" s="1877"/>
      <c r="AS91" s="1880"/>
      <c r="AT91" s="1877"/>
      <c r="AU91" s="1880"/>
      <c r="AV91" s="1877"/>
      <c r="AW91" s="1880"/>
      <c r="AX91" s="1877"/>
      <c r="AY91" s="1880"/>
      <c r="AZ91" s="1877"/>
      <c r="BA91" s="1880"/>
      <c r="BB91" s="1877"/>
      <c r="BC91" s="1880"/>
      <c r="BD91" s="1877"/>
      <c r="BE91" s="1877"/>
      <c r="BI91" s="1323" t="str">
        <f>R87</f>
        <v>Tiekėjas 1</v>
      </c>
      <c r="BJ91" s="1323">
        <f>S87</f>
        <v>0</v>
      </c>
      <c r="BK91" s="1323" t="str">
        <f>T87</f>
        <v>Tiekėjas 2</v>
      </c>
      <c r="BL91" s="1323">
        <f>U87</f>
        <v>0</v>
      </c>
      <c r="BM91" s="1323" t="str">
        <f t="shared" ref="BM91:BR91" si="198">V87</f>
        <v>Tiekėjas 3</v>
      </c>
      <c r="BN91" s="1323">
        <f t="shared" si="198"/>
        <v>0</v>
      </c>
      <c r="BO91" s="1323" t="str">
        <f t="shared" si="198"/>
        <v>Tiekėjas 4</v>
      </c>
      <c r="BP91" s="1323">
        <f t="shared" si="198"/>
        <v>0</v>
      </c>
      <c r="BQ91" s="1323" t="str">
        <f t="shared" si="198"/>
        <v>Tiekėjas 5</v>
      </c>
      <c r="BR91" s="1323">
        <f t="shared" si="198"/>
        <v>0</v>
      </c>
      <c r="BS91" s="1323" t="str">
        <f t="shared" ref="BS91" si="199">AB87</f>
        <v>Tiekėjas 6</v>
      </c>
      <c r="BT91" s="1323">
        <f t="shared" ref="BT91" si="200">AC87</f>
        <v>0</v>
      </c>
      <c r="BU91" s="1323" t="str">
        <f t="shared" ref="BU91" si="201">AD87</f>
        <v>Tiekėjas 7</v>
      </c>
      <c r="BV91" s="1323">
        <f t="shared" ref="BV91" si="202">AE87</f>
        <v>0</v>
      </c>
      <c r="BW91" s="1323" t="str">
        <f t="shared" ref="BW91" si="203">AF87</f>
        <v>Tiekėjas 8</v>
      </c>
      <c r="BX91" s="1323">
        <f t="shared" ref="BX91" si="204">AG87</f>
        <v>0</v>
      </c>
      <c r="BY91" s="1323" t="str">
        <f t="shared" ref="BY91" si="205">AH87</f>
        <v>Tiekėjas 9</v>
      </c>
      <c r="BZ91" s="1323">
        <f t="shared" ref="BZ91" si="206">AI87</f>
        <v>0</v>
      </c>
      <c r="CA91" s="1323" t="str">
        <f t="shared" ref="CA91" si="207">AJ87</f>
        <v>Tiekėjas 10</v>
      </c>
      <c r="CB91" s="1323">
        <f t="shared" ref="CB91" si="208">AK87</f>
        <v>0</v>
      </c>
      <c r="CC91" s="1323" t="str">
        <f t="shared" ref="CC91" si="209">AL87</f>
        <v>Tiekėjas 11</v>
      </c>
      <c r="CD91" s="1323">
        <f t="shared" ref="CD91" si="210">AM87</f>
        <v>0</v>
      </c>
      <c r="CE91" s="1323" t="str">
        <f t="shared" ref="CE91" si="211">AN87</f>
        <v>Tiekėjas 12</v>
      </c>
      <c r="CF91" s="1323">
        <f t="shared" ref="CF91" si="212">AO87</f>
        <v>0</v>
      </c>
      <c r="CG91" s="1323" t="str">
        <f t="shared" ref="CG91" si="213">AP87</f>
        <v>Tiekėjas 13</v>
      </c>
      <c r="CH91" s="1323">
        <f t="shared" ref="CH91" si="214">AQ87</f>
        <v>0</v>
      </c>
      <c r="CI91" s="1323" t="str">
        <f t="shared" ref="CI91" si="215">AR87</f>
        <v>Tiekėjas 14</v>
      </c>
      <c r="CJ91" s="1323">
        <f t="shared" ref="CJ91" si="216">AS87</f>
        <v>0</v>
      </c>
      <c r="CK91" s="1323" t="str">
        <f t="shared" ref="CK91" si="217">AT87</f>
        <v>Tiekėjas 15</v>
      </c>
      <c r="CL91" s="1323">
        <f t="shared" ref="CL91" si="218">AU87</f>
        <v>0</v>
      </c>
      <c r="CM91" s="1323" t="str">
        <f t="shared" ref="CM91" si="219">AV87</f>
        <v>Tiekėjas 16</v>
      </c>
      <c r="CN91" s="1323">
        <f t="shared" ref="CN91" si="220">AW87</f>
        <v>0</v>
      </c>
      <c r="CO91" s="1323" t="str">
        <f t="shared" ref="CO91" si="221">AX87</f>
        <v>Tiekėjas 17</v>
      </c>
      <c r="CP91" s="1323">
        <f t="shared" ref="CP91" si="222">AY87</f>
        <v>0</v>
      </c>
      <c r="CQ91" s="1323" t="str">
        <f t="shared" ref="CQ91" si="223">AZ87</f>
        <v>Tiekėjas 18</v>
      </c>
      <c r="CR91" s="1323">
        <f t="shared" ref="CR91" si="224">BA87</f>
        <v>0</v>
      </c>
      <c r="CS91" s="1323" t="str">
        <f t="shared" ref="CS91" si="225">BB87</f>
        <v>Tiekėjas 19</v>
      </c>
      <c r="CT91" s="1323">
        <f t="shared" ref="CT91" si="226">BC87</f>
        <v>0</v>
      </c>
      <c r="CU91" s="1323" t="str">
        <f t="shared" ref="CU91" si="227">BD87</f>
        <v>Tiekėjas 20</v>
      </c>
      <c r="CV91" s="1323">
        <f t="shared" ref="CV91" si="228">BE87</f>
        <v>0</v>
      </c>
      <c r="CY91" s="1323">
        <f t="shared" ca="1" si="192"/>
        <v>0</v>
      </c>
      <c r="CZ91" s="1323">
        <f t="shared" ref="CZ91:CZ108" si="229">CZ90+2</f>
        <v>4</v>
      </c>
      <c r="DA91" s="1323">
        <f t="shared" ca="1" si="193"/>
        <v>0</v>
      </c>
      <c r="DB91" s="1323">
        <f t="shared" ca="1" si="194"/>
        <v>0</v>
      </c>
      <c r="DC91" s="1323"/>
      <c r="DD91" s="1323" t="str">
        <f t="shared" si="187"/>
        <v>Tiekėjas 3</v>
      </c>
      <c r="DE91" s="1323" t="str">
        <f t="shared" ca="1" si="195"/>
        <v/>
      </c>
      <c r="DF91" s="1323" t="str">
        <f t="shared" ca="1" si="188"/>
        <v/>
      </c>
      <c r="DG91" s="1323" t="str">
        <f t="shared" ca="1" si="188"/>
        <v/>
      </c>
      <c r="DH91" s="1323" t="str">
        <f t="shared" ca="1" si="188"/>
        <v/>
      </c>
      <c r="DI91" s="1323" t="str">
        <f t="shared" ca="1" si="188"/>
        <v/>
      </c>
      <c r="DJ91" s="1323" t="str">
        <f t="shared" ca="1" si="188"/>
        <v/>
      </c>
      <c r="DK91" s="1323" t="str">
        <f t="shared" ca="1" si="188"/>
        <v/>
      </c>
      <c r="DL91" s="1323" t="str">
        <f t="shared" ca="1" si="188"/>
        <v/>
      </c>
      <c r="DM91" s="1323" t="str">
        <f t="shared" ca="1" si="188"/>
        <v/>
      </c>
      <c r="DN91" s="1323" t="str">
        <f t="shared" ca="1" si="188"/>
        <v/>
      </c>
      <c r="DO91" s="1323" t="str">
        <f t="shared" ca="1" si="188"/>
        <v/>
      </c>
      <c r="DP91" s="1323" t="str">
        <f t="shared" ca="1" si="188"/>
        <v/>
      </c>
      <c r="DQ91" s="1323" t="str">
        <f t="shared" ca="1" si="188"/>
        <v/>
      </c>
      <c r="DR91" s="1323" t="str">
        <f t="shared" ca="1" si="188"/>
        <v/>
      </c>
      <c r="DS91" s="1323" t="str">
        <f t="shared" ca="1" si="188"/>
        <v/>
      </c>
      <c r="DT91" s="1323" t="str">
        <f t="shared" ca="1" si="188"/>
        <v/>
      </c>
      <c r="DU91" s="1323" t="str">
        <f t="shared" ca="1" si="188"/>
        <v/>
      </c>
      <c r="DV91" s="1323" t="str">
        <f t="shared" ca="1" si="188"/>
        <v/>
      </c>
      <c r="DW91" s="1323" t="str">
        <f t="shared" ca="1" si="188"/>
        <v/>
      </c>
      <c r="DX91" s="1323" t="str">
        <f t="shared" ca="1" si="188"/>
        <v/>
      </c>
      <c r="DY91" s="1323" t="str">
        <f t="shared" ca="1" si="188"/>
        <v/>
      </c>
      <c r="DZ91" s="1323" t="str">
        <f t="shared" ca="1" si="188"/>
        <v/>
      </c>
      <c r="EA91" s="1323" t="str">
        <f t="shared" ca="1" si="188"/>
        <v/>
      </c>
      <c r="EB91" s="1323" t="str">
        <f t="shared" ca="1" si="188"/>
        <v/>
      </c>
      <c r="EC91" s="1323" t="str">
        <f t="shared" ca="1" si="188"/>
        <v/>
      </c>
      <c r="ED91" s="1323" t="str">
        <f t="shared" ca="1" si="188"/>
        <v/>
      </c>
      <c r="EE91" s="1323" t="str">
        <f t="shared" ca="1" si="188"/>
        <v/>
      </c>
      <c r="EF91" s="1323" t="str">
        <f t="shared" ca="1" si="188"/>
        <v/>
      </c>
      <c r="EG91" s="1323" t="str">
        <f t="shared" ca="1" si="188"/>
        <v/>
      </c>
      <c r="EH91" s="1323" t="str">
        <f t="shared" ca="1" si="188"/>
        <v/>
      </c>
      <c r="EI91" s="1323" t="str">
        <f t="shared" ca="1" si="188"/>
        <v/>
      </c>
      <c r="EJ91" s="1323" t="str">
        <f t="shared" ca="1" si="188"/>
        <v/>
      </c>
      <c r="EK91" s="1323" t="str">
        <f t="shared" ca="1" si="188"/>
        <v/>
      </c>
      <c r="EL91" s="1323" t="str">
        <f t="shared" ca="1" si="188"/>
        <v/>
      </c>
      <c r="EM91" s="1323" t="str">
        <f t="shared" ca="1" si="188"/>
        <v/>
      </c>
      <c r="EN91" s="1323" t="str">
        <f t="shared" ca="1" si="188"/>
        <v/>
      </c>
      <c r="EO91" s="1323" t="str">
        <f t="shared" ca="1" si="188"/>
        <v/>
      </c>
      <c r="EP91" s="1323" t="str">
        <f t="shared" ca="1" si="188"/>
        <v/>
      </c>
      <c r="EQ91" s="1323" t="str">
        <f t="shared" ca="1" si="188"/>
        <v/>
      </c>
      <c r="ER91" s="1323" t="str">
        <f t="shared" ca="1" si="188"/>
        <v/>
      </c>
      <c r="ES91" s="1323" t="str">
        <f t="shared" ca="1" si="188"/>
        <v/>
      </c>
      <c r="ET91" s="1323" t="str">
        <f t="shared" ca="1" si="188"/>
        <v/>
      </c>
      <c r="EU91" s="1323" t="str">
        <f t="shared" ca="1" si="188"/>
        <v/>
      </c>
      <c r="EV91" s="1323" t="str">
        <f t="shared" ca="1" si="188"/>
        <v/>
      </c>
      <c r="EW91" s="1323" t="str">
        <f t="shared" ca="1" si="188"/>
        <v/>
      </c>
      <c r="EX91" s="1323" t="str">
        <f t="shared" ca="1" si="188"/>
        <v/>
      </c>
      <c r="EY91" s="1323" t="str">
        <f t="shared" ca="1" si="188"/>
        <v/>
      </c>
      <c r="EZ91" s="1323" t="str">
        <f t="shared" ca="1" si="188"/>
        <v/>
      </c>
      <c r="FA91" s="1323" t="str">
        <f t="shared" ca="1" si="188"/>
        <v/>
      </c>
      <c r="FB91" s="1323" t="str">
        <f t="shared" ca="1" si="188"/>
        <v/>
      </c>
      <c r="FC91" s="1323" t="str">
        <f t="shared" ca="1" si="188"/>
        <v/>
      </c>
      <c r="FD91" s="1323" t="str">
        <f t="shared" ca="1" si="188"/>
        <v/>
      </c>
      <c r="FE91" s="1323" t="str">
        <f t="shared" ca="1" si="188"/>
        <v/>
      </c>
      <c r="FF91" s="1323" t="str">
        <f t="shared" ca="1" si="188"/>
        <v/>
      </c>
      <c r="FG91" s="1323" t="str">
        <f t="shared" ca="1" si="188"/>
        <v/>
      </c>
      <c r="FH91" s="1323" t="str">
        <f t="shared" ca="1" si="188"/>
        <v/>
      </c>
      <c r="FI91" s="1323" t="str">
        <f t="shared" ca="1" si="188"/>
        <v/>
      </c>
      <c r="FJ91" s="1323" t="str">
        <f t="shared" ca="1" si="188"/>
        <v/>
      </c>
      <c r="FK91" s="1323" t="str">
        <f t="shared" ca="1" si="188"/>
        <v/>
      </c>
      <c r="FL91" s="1323" t="str">
        <f t="shared" ca="1" si="188"/>
        <v/>
      </c>
      <c r="FM91" s="1323" t="str">
        <f t="shared" ca="1" si="188"/>
        <v/>
      </c>
      <c r="FN91" s="1323" t="str">
        <f t="shared" ca="1" si="188"/>
        <v/>
      </c>
      <c r="FO91" s="1323" t="str">
        <f t="shared" ca="1" si="188"/>
        <v/>
      </c>
      <c r="FP91" s="1323" t="str">
        <f t="shared" ca="1" si="188"/>
        <v/>
      </c>
      <c r="FQ91" s="1323" t="str">
        <f t="shared" ca="1" si="188"/>
        <v/>
      </c>
      <c r="FR91" s="1323" t="str">
        <f t="shared" ca="1" si="189"/>
        <v/>
      </c>
      <c r="FS91" s="1323" t="str">
        <f t="shared" ca="1" si="189"/>
        <v/>
      </c>
      <c r="FT91" s="1323" t="str">
        <f t="shared" ca="1" si="189"/>
        <v/>
      </c>
      <c r="FU91" s="1323" t="str">
        <f t="shared" ca="1" si="189"/>
        <v/>
      </c>
      <c r="FV91" s="1323" t="str">
        <f t="shared" ca="1" si="189"/>
        <v/>
      </c>
      <c r="FW91" s="1323" t="str">
        <f t="shared" ca="1" si="189"/>
        <v/>
      </c>
      <c r="FX91" s="1323" t="str">
        <f t="shared" ca="1" si="189"/>
        <v/>
      </c>
      <c r="FY91" s="1323" t="str">
        <f t="shared" ca="1" si="189"/>
        <v/>
      </c>
      <c r="FZ91" s="1323" t="str">
        <f t="shared" ca="1" si="189"/>
        <v/>
      </c>
      <c r="GA91" s="1323" t="str">
        <f t="shared" ca="1" si="189"/>
        <v/>
      </c>
      <c r="GB91" s="1323" t="str">
        <f t="shared" ca="1" si="189"/>
        <v/>
      </c>
      <c r="GC91" s="1323" t="str">
        <f t="shared" ca="1" si="189"/>
        <v/>
      </c>
      <c r="GD91" s="1323" t="str">
        <f t="shared" ca="1" si="189"/>
        <v/>
      </c>
      <c r="GE91" s="1323" t="str">
        <f t="shared" ca="1" si="189"/>
        <v/>
      </c>
      <c r="GF91" s="1323" t="str">
        <f t="shared" ca="1" si="189"/>
        <v/>
      </c>
      <c r="GG91" s="1323" t="str">
        <f t="shared" ca="1" si="189"/>
        <v/>
      </c>
      <c r="GH91" s="1323" t="str">
        <f t="shared" ca="1" si="189"/>
        <v/>
      </c>
      <c r="GI91" s="1323" t="str">
        <f t="shared" ca="1" si="189"/>
        <v/>
      </c>
      <c r="GJ91" s="1323" t="str">
        <f t="shared" ca="1" si="189"/>
        <v/>
      </c>
      <c r="GK91" s="1323" t="str">
        <f t="shared" ca="1" si="189"/>
        <v/>
      </c>
      <c r="GL91" s="1323" t="str">
        <f t="shared" ca="1" si="189"/>
        <v/>
      </c>
      <c r="GM91" s="1323" t="str">
        <f t="shared" ca="1" si="189"/>
        <v/>
      </c>
      <c r="GN91" s="1323" t="str">
        <f t="shared" ca="1" si="189"/>
        <v/>
      </c>
      <c r="GO91" s="1323" t="str">
        <f t="shared" ca="1" si="189"/>
        <v/>
      </c>
      <c r="GP91" s="1323" t="str">
        <f t="shared" ca="1" si="189"/>
        <v/>
      </c>
      <c r="GQ91" s="1323" t="str">
        <f t="shared" ca="1" si="189"/>
        <v/>
      </c>
      <c r="GR91" s="1323" t="str">
        <f t="shared" ca="1" si="189"/>
        <v/>
      </c>
      <c r="GS91" s="1323" t="str">
        <f t="shared" ca="1" si="189"/>
        <v/>
      </c>
      <c r="GT91" s="1323" t="str">
        <f t="shared" ca="1" si="189"/>
        <v/>
      </c>
      <c r="GU91" s="1323" t="str">
        <f t="shared" ca="1" si="189"/>
        <v/>
      </c>
      <c r="GV91" s="1323" t="str">
        <f t="shared" ca="1" si="189"/>
        <v/>
      </c>
      <c r="GW91" s="1323" t="str">
        <f t="shared" ca="1" si="189"/>
        <v/>
      </c>
      <c r="GX91" s="1323" t="str">
        <f t="shared" ca="1" si="189"/>
        <v/>
      </c>
      <c r="GY91" s="1323" t="str">
        <f t="shared" ca="1" si="189"/>
        <v/>
      </c>
      <c r="GZ91" s="1323" t="str">
        <f t="shared" ca="1" si="189"/>
        <v/>
      </c>
      <c r="HA91" s="1323" t="str">
        <f t="shared" ca="1" si="189"/>
        <v/>
      </c>
    </row>
    <row r="92" spans="1:211">
      <c r="A92" s="465"/>
      <c r="B92" s="477" t="str">
        <f>IF('Bendras vertinimas'!$B$23="","",'Bendras vertinimas'!$B$23)</f>
        <v>Tiekėjas 4</v>
      </c>
      <c r="C92" s="446">
        <f t="shared" ca="1" si="196"/>
        <v>0</v>
      </c>
      <c r="D92" s="446">
        <f t="shared" ca="1" si="197"/>
        <v>0</v>
      </c>
      <c r="E92" s="1191"/>
      <c r="F92" s="448" t="e">
        <f t="shared" ca="1" si="190"/>
        <v>#DIV/0!</v>
      </c>
      <c r="G92" s="448" t="e">
        <f t="shared" ca="1" si="191"/>
        <v>#DIV/0!</v>
      </c>
      <c r="H92" s="420"/>
      <c r="I92" s="368" t="str">
        <f>IF($H$89=0,"",IF(CY92&gt;0,'Bendras vertinimas'!$AS$18,IF(OR(SUM(F92:G92)*$H$89=0,$H$89=0),"",SUM(F92:G92)*$H$89)))</f>
        <v/>
      </c>
      <c r="K92" s="1929"/>
      <c r="L92" s="1929"/>
      <c r="M92" s="1929"/>
      <c r="N92" s="1929"/>
      <c r="O92" s="465"/>
      <c r="R92" s="1238">
        <v>1</v>
      </c>
      <c r="S92" s="1239"/>
      <c r="T92" s="1238">
        <v>1</v>
      </c>
      <c r="U92" s="1239"/>
      <c r="V92" s="1238">
        <v>1</v>
      </c>
      <c r="W92" s="1239"/>
      <c r="X92" s="1238">
        <v>1</v>
      </c>
      <c r="Y92" s="1239"/>
      <c r="Z92" s="1238">
        <v>1</v>
      </c>
      <c r="AA92" s="1239"/>
      <c r="AB92" s="1238">
        <v>1</v>
      </c>
      <c r="AC92" s="1239"/>
      <c r="AD92" s="1238">
        <v>1</v>
      </c>
      <c r="AE92" s="1239"/>
      <c r="AF92" s="1238">
        <v>1</v>
      </c>
      <c r="AG92" s="1239"/>
      <c r="AH92" s="1238">
        <v>1</v>
      </c>
      <c r="AI92" s="1239"/>
      <c r="AJ92" s="1238">
        <v>1</v>
      </c>
      <c r="AK92" s="1239"/>
      <c r="AL92" s="1238">
        <v>1</v>
      </c>
      <c r="AM92" s="1239"/>
      <c r="AN92" s="1238">
        <v>1</v>
      </c>
      <c r="AO92" s="1239"/>
      <c r="AP92" s="1238">
        <v>1</v>
      </c>
      <c r="AQ92" s="1239"/>
      <c r="AR92" s="1238">
        <v>1</v>
      </c>
      <c r="AS92" s="1239"/>
      <c r="AT92" s="1238">
        <v>1</v>
      </c>
      <c r="AU92" s="1239"/>
      <c r="AV92" s="1238">
        <v>1</v>
      </c>
      <c r="AW92" s="1239"/>
      <c r="AX92" s="1238">
        <v>1</v>
      </c>
      <c r="AY92" s="1239"/>
      <c r="AZ92" s="1238">
        <v>1</v>
      </c>
      <c r="BA92" s="1239"/>
      <c r="BB92" s="1238">
        <v>1</v>
      </c>
      <c r="BC92" s="1239"/>
      <c r="BD92" s="1238">
        <v>1</v>
      </c>
      <c r="BE92" s="1241"/>
      <c r="BI92" s="1323">
        <f>IF(OR(R$88=$BI$85,R92=""),0,IF(R92&lt;$E$89,1,0))</f>
        <v>0</v>
      </c>
      <c r="BJ92" s="1323">
        <f>IF(OR(S$88=$BI$85,S92=""),0,IF(S92&lt;$E$89,1,0))</f>
        <v>0</v>
      </c>
      <c r="BK92" s="1323">
        <f>IF(OR(T$88=$BI$85,T92=""),0,IF(T92&lt;$E$89,1,0))</f>
        <v>0</v>
      </c>
      <c r="BL92" s="1323">
        <f>IF(OR(U$88=$BI$85,U92=""),0,IF(U92&lt;$E$89,1,0))</f>
        <v>0</v>
      </c>
      <c r="BM92" s="1323">
        <f t="shared" ref="BM92:BR107" si="230">IF(OR(V$88=$BI$85,V92=""),0,IF(V92&lt;$E$89,1,0))</f>
        <v>0</v>
      </c>
      <c r="BN92" s="1323">
        <f t="shared" si="230"/>
        <v>0</v>
      </c>
      <c r="BO92" s="1323">
        <f t="shared" si="230"/>
        <v>0</v>
      </c>
      <c r="BP92" s="1323">
        <f t="shared" si="230"/>
        <v>0</v>
      </c>
      <c r="BQ92" s="1323">
        <f t="shared" si="230"/>
        <v>0</v>
      </c>
      <c r="BR92" s="1323">
        <f t="shared" si="230"/>
        <v>0</v>
      </c>
      <c r="BS92" s="1323">
        <f t="shared" ref="BS92:BS155" si="231">IF(OR(AB$88=$BI$85,AB92=""),0,IF(AB92&lt;$E$89,1,0))</f>
        <v>0</v>
      </c>
      <c r="BT92" s="1323">
        <f t="shared" ref="BT92:BT155" si="232">IF(OR(AC$88=$BI$85,AC92=""),0,IF(AC92&lt;$E$89,1,0))</f>
        <v>0</v>
      </c>
      <c r="BU92" s="1323">
        <f t="shared" ref="BU92:BU155" si="233">IF(OR(AD$88=$BI$85,AD92=""),0,IF(AD92&lt;$E$89,1,0))</f>
        <v>0</v>
      </c>
      <c r="BV92" s="1323">
        <f t="shared" ref="BV92:BV155" si="234">IF(OR(AE$88=$BI$85,AE92=""),0,IF(AE92&lt;$E$89,1,0))</f>
        <v>0</v>
      </c>
      <c r="BW92" s="1323">
        <f t="shared" ref="BW92:BW155" si="235">IF(OR(AF$88=$BI$85,AF92=""),0,IF(AF92&lt;$E$89,1,0))</f>
        <v>0</v>
      </c>
      <c r="BX92" s="1323">
        <f t="shared" ref="BX92:BX155" si="236">IF(OR(AG$88=$BI$85,AG92=""),0,IF(AG92&lt;$E$89,1,0))</f>
        <v>0</v>
      </c>
      <c r="BY92" s="1323">
        <f t="shared" ref="BY92:BY155" si="237">IF(OR(AH$88=$BI$85,AH92=""),0,IF(AH92&lt;$E$89,1,0))</f>
        <v>0</v>
      </c>
      <c r="BZ92" s="1323">
        <f t="shared" ref="BZ92:BZ155" si="238">IF(OR(AI$88=$BI$85,AI92=""),0,IF(AI92&lt;$E$89,1,0))</f>
        <v>0</v>
      </c>
      <c r="CA92" s="1323">
        <f t="shared" ref="CA92:CA155" si="239">IF(OR(AJ$88=$BI$85,AJ92=""),0,IF(AJ92&lt;$E$89,1,0))</f>
        <v>0</v>
      </c>
      <c r="CB92" s="1323">
        <f t="shared" ref="CB92:CB155" si="240">IF(OR(AK$88=$BI$85,AK92=""),0,IF(AK92&lt;$E$89,1,0))</f>
        <v>0</v>
      </c>
      <c r="CC92" s="1323">
        <f t="shared" ref="CC92:CC155" si="241">IF(OR(AL$88=$BI$85,AL92=""),0,IF(AL92&lt;$E$89,1,0))</f>
        <v>0</v>
      </c>
      <c r="CD92" s="1323">
        <f t="shared" ref="CD92:CD155" si="242">IF(OR(AM$88=$BI$85,AM92=""),0,IF(AM92&lt;$E$89,1,0))</f>
        <v>0</v>
      </c>
      <c r="CE92" s="1323">
        <f t="shared" ref="CE92:CE155" si="243">IF(OR(AN$88=$BI$85,AN92=""),0,IF(AN92&lt;$E$89,1,0))</f>
        <v>0</v>
      </c>
      <c r="CF92" s="1323">
        <f t="shared" ref="CF92:CF155" si="244">IF(OR(AO$88=$BI$85,AO92=""),0,IF(AO92&lt;$E$89,1,0))</f>
        <v>0</v>
      </c>
      <c r="CG92" s="1323">
        <f t="shared" ref="CG92:CG155" si="245">IF(OR(AP$88=$BI$85,AP92=""),0,IF(AP92&lt;$E$89,1,0))</f>
        <v>0</v>
      </c>
      <c r="CH92" s="1323">
        <f t="shared" ref="CH92:CH155" si="246">IF(OR(AQ$88=$BI$85,AQ92=""),0,IF(AQ92&lt;$E$89,1,0))</f>
        <v>0</v>
      </c>
      <c r="CI92" s="1323">
        <f t="shared" ref="CI92:CI155" si="247">IF(OR(AR$88=$BI$85,AR92=""),0,IF(AR92&lt;$E$89,1,0))</f>
        <v>0</v>
      </c>
      <c r="CJ92" s="1323">
        <f t="shared" ref="CJ92:CJ155" si="248">IF(OR(AS$88=$BI$85,AS92=""),0,IF(AS92&lt;$E$89,1,0))</f>
        <v>0</v>
      </c>
      <c r="CK92" s="1323">
        <f t="shared" ref="CK92:CK155" si="249">IF(OR(AT$88=$BI$85,AT92=""),0,IF(AT92&lt;$E$89,1,0))</f>
        <v>0</v>
      </c>
      <c r="CL92" s="1323">
        <f t="shared" ref="CL92:CL155" si="250">IF(OR(AU$88=$BI$85,AU92=""),0,IF(AU92&lt;$E$89,1,0))</f>
        <v>0</v>
      </c>
      <c r="CM92" s="1323">
        <f t="shared" ref="CM92:CM155" si="251">IF(OR(AV$88=$BI$85,AV92=""),0,IF(AV92&lt;$E$89,1,0))</f>
        <v>0</v>
      </c>
      <c r="CN92" s="1323">
        <f t="shared" ref="CN92:CN155" si="252">IF(OR(AW$88=$BI$85,AW92=""),0,IF(AW92&lt;$E$89,1,0))</f>
        <v>0</v>
      </c>
      <c r="CO92" s="1323">
        <f t="shared" ref="CO92:CO155" si="253">IF(OR(AX$88=$BI$85,AX92=""),0,IF(AX92&lt;$E$89,1,0))</f>
        <v>0</v>
      </c>
      <c r="CP92" s="1323">
        <f t="shared" ref="CP92:CP155" si="254">IF(OR(AY$88=$BI$85,AY92=""),0,IF(AY92&lt;$E$89,1,0))</f>
        <v>0</v>
      </c>
      <c r="CQ92" s="1323">
        <f t="shared" ref="CQ92:CQ155" si="255">IF(OR(AZ$88=$BI$85,AZ92=""),0,IF(AZ92&lt;$E$89,1,0))</f>
        <v>0</v>
      </c>
      <c r="CR92" s="1323">
        <f t="shared" ref="CR92:CR155" si="256">IF(OR(BA$88=$BI$85,BA92=""),0,IF(BA92&lt;$E$89,1,0))</f>
        <v>0</v>
      </c>
      <c r="CS92" s="1323">
        <f t="shared" ref="CS92:CS155" si="257">IF(OR(BB$88=$BI$85,BB92=""),0,IF(BB92&lt;$E$89,1,0))</f>
        <v>0</v>
      </c>
      <c r="CT92" s="1323">
        <f t="shared" ref="CT92:CT155" si="258">IF(OR(BC$88=$BI$85,BC92=""),0,IF(BC92&lt;$E$89,1,0))</f>
        <v>0</v>
      </c>
      <c r="CU92" s="1323">
        <f t="shared" ref="CU92:CU155" si="259">IF(OR(BD$88=$BI$85,BD92=""),0,IF(BD92&lt;$E$89,1,0))</f>
        <v>0</v>
      </c>
      <c r="CV92" s="1323">
        <f t="shared" ref="CV92:CV155" si="260">IF(OR(BE$88=$BI$85,BE92=""),0,IF(BE92&lt;$E$89,1,0))</f>
        <v>0</v>
      </c>
      <c r="CY92" s="1323">
        <f t="shared" ca="1" si="192"/>
        <v>0</v>
      </c>
      <c r="CZ92" s="1323">
        <f t="shared" si="229"/>
        <v>6</v>
      </c>
      <c r="DA92" s="1323">
        <f t="shared" ca="1" si="193"/>
        <v>0</v>
      </c>
      <c r="DB92" s="1323">
        <f t="shared" ca="1" si="194"/>
        <v>0</v>
      </c>
      <c r="DC92" s="1323"/>
      <c r="DD92" s="1323" t="str">
        <f t="shared" si="187"/>
        <v>Tiekėjas 4</v>
      </c>
      <c r="DE92" s="1323" t="str">
        <f t="shared" ca="1" si="195"/>
        <v/>
      </c>
      <c r="DF92" s="1323" t="str">
        <f t="shared" ca="1" si="188"/>
        <v/>
      </c>
      <c r="DG92" s="1323" t="str">
        <f t="shared" ca="1" si="188"/>
        <v/>
      </c>
      <c r="DH92" s="1323" t="str">
        <f t="shared" ca="1" si="188"/>
        <v/>
      </c>
      <c r="DI92" s="1323" t="str">
        <f t="shared" ca="1" si="188"/>
        <v/>
      </c>
      <c r="DJ92" s="1323" t="str">
        <f t="shared" ca="1" si="188"/>
        <v/>
      </c>
      <c r="DK92" s="1323" t="str">
        <f t="shared" ca="1" si="188"/>
        <v/>
      </c>
      <c r="DL92" s="1323" t="str">
        <f t="shared" ca="1" si="188"/>
        <v/>
      </c>
      <c r="DM92" s="1323" t="str">
        <f t="shared" ca="1" si="188"/>
        <v/>
      </c>
      <c r="DN92" s="1323" t="str">
        <f t="shared" ca="1" si="188"/>
        <v/>
      </c>
      <c r="DO92" s="1323" t="str">
        <f t="shared" ca="1" si="188"/>
        <v/>
      </c>
      <c r="DP92" s="1323" t="str">
        <f t="shared" ca="1" si="188"/>
        <v/>
      </c>
      <c r="DQ92" s="1323" t="str">
        <f t="shared" ca="1" si="188"/>
        <v/>
      </c>
      <c r="DR92" s="1323" t="str">
        <f t="shared" ca="1" si="188"/>
        <v/>
      </c>
      <c r="DS92" s="1323" t="str">
        <f t="shared" ca="1" si="188"/>
        <v/>
      </c>
      <c r="DT92" s="1323" t="str">
        <f t="shared" ca="1" si="188"/>
        <v/>
      </c>
      <c r="DU92" s="1323" t="str">
        <f t="shared" ca="1" si="188"/>
        <v/>
      </c>
      <c r="DV92" s="1323" t="str">
        <f t="shared" ca="1" si="188"/>
        <v/>
      </c>
      <c r="DW92" s="1323" t="str">
        <f t="shared" ca="1" si="188"/>
        <v/>
      </c>
      <c r="DX92" s="1323" t="str">
        <f t="shared" ca="1" si="188"/>
        <v/>
      </c>
      <c r="DY92" s="1323" t="str">
        <f t="shared" ca="1" si="188"/>
        <v/>
      </c>
      <c r="DZ92" s="1323" t="str">
        <f t="shared" ca="1" si="188"/>
        <v/>
      </c>
      <c r="EA92" s="1323" t="str">
        <f t="shared" ca="1" si="188"/>
        <v/>
      </c>
      <c r="EB92" s="1323" t="str">
        <f t="shared" ca="1" si="188"/>
        <v/>
      </c>
      <c r="EC92" s="1323" t="str">
        <f t="shared" ca="1" si="188"/>
        <v/>
      </c>
      <c r="ED92" s="1323" t="str">
        <f t="shared" ca="1" si="188"/>
        <v/>
      </c>
      <c r="EE92" s="1323" t="str">
        <f t="shared" ca="1" si="188"/>
        <v/>
      </c>
      <c r="EF92" s="1323" t="str">
        <f t="shared" ca="1" si="188"/>
        <v/>
      </c>
      <c r="EG92" s="1323" t="str">
        <f t="shared" ca="1" si="188"/>
        <v/>
      </c>
      <c r="EH92" s="1323" t="str">
        <f t="shared" ca="1" si="188"/>
        <v/>
      </c>
      <c r="EI92" s="1323" t="str">
        <f t="shared" ca="1" si="188"/>
        <v/>
      </c>
      <c r="EJ92" s="1323" t="str">
        <f t="shared" ca="1" si="188"/>
        <v/>
      </c>
      <c r="EK92" s="1323" t="str">
        <f t="shared" ca="1" si="188"/>
        <v/>
      </c>
      <c r="EL92" s="1323" t="str">
        <f t="shared" ca="1" si="188"/>
        <v/>
      </c>
      <c r="EM92" s="1323" t="str">
        <f t="shared" ca="1" si="188"/>
        <v/>
      </c>
      <c r="EN92" s="1323" t="str">
        <f t="shared" ca="1" si="188"/>
        <v/>
      </c>
      <c r="EO92" s="1323" t="str">
        <f t="shared" ca="1" si="188"/>
        <v/>
      </c>
      <c r="EP92" s="1323" t="str">
        <f t="shared" ca="1" si="188"/>
        <v/>
      </c>
      <c r="EQ92" s="1323" t="str">
        <f t="shared" ca="1" si="188"/>
        <v/>
      </c>
      <c r="ER92" s="1323" t="str">
        <f t="shared" ca="1" si="188"/>
        <v/>
      </c>
      <c r="ES92" s="1323" t="str">
        <f t="shared" ca="1" si="188"/>
        <v/>
      </c>
      <c r="ET92" s="1323" t="str">
        <f t="shared" ca="1" si="188"/>
        <v/>
      </c>
      <c r="EU92" s="1323" t="str">
        <f t="shared" ca="1" si="188"/>
        <v/>
      </c>
      <c r="EV92" s="1323" t="str">
        <f t="shared" ca="1" si="188"/>
        <v/>
      </c>
      <c r="EW92" s="1323" t="str">
        <f t="shared" ca="1" si="188"/>
        <v/>
      </c>
      <c r="EX92" s="1323" t="str">
        <f t="shared" ca="1" si="188"/>
        <v/>
      </c>
      <c r="EY92" s="1323" t="str">
        <f t="shared" ca="1" si="188"/>
        <v/>
      </c>
      <c r="EZ92" s="1323" t="str">
        <f t="shared" ca="1" si="188"/>
        <v/>
      </c>
      <c r="FA92" s="1323" t="str">
        <f t="shared" ca="1" si="188"/>
        <v/>
      </c>
      <c r="FB92" s="1323" t="str">
        <f t="shared" ca="1" si="188"/>
        <v/>
      </c>
      <c r="FC92" s="1323" t="str">
        <f t="shared" ca="1" si="188"/>
        <v/>
      </c>
      <c r="FD92" s="1323" t="str">
        <f t="shared" ca="1" si="188"/>
        <v/>
      </c>
      <c r="FE92" s="1323" t="str">
        <f t="shared" ca="1" si="188"/>
        <v/>
      </c>
      <c r="FF92" s="1323" t="str">
        <f t="shared" ca="1" si="188"/>
        <v/>
      </c>
      <c r="FG92" s="1323" t="str">
        <f t="shared" ca="1" si="188"/>
        <v/>
      </c>
      <c r="FH92" s="1323" t="str">
        <f t="shared" ca="1" si="188"/>
        <v/>
      </c>
      <c r="FI92" s="1323" t="str">
        <f t="shared" ca="1" si="188"/>
        <v/>
      </c>
      <c r="FJ92" s="1323" t="str">
        <f t="shared" ca="1" si="188"/>
        <v/>
      </c>
      <c r="FK92" s="1323" t="str">
        <f t="shared" ca="1" si="188"/>
        <v/>
      </c>
      <c r="FL92" s="1323" t="str">
        <f t="shared" ca="1" si="188"/>
        <v/>
      </c>
      <c r="FM92" s="1323" t="str">
        <f t="shared" ca="1" si="188"/>
        <v/>
      </c>
      <c r="FN92" s="1323" t="str">
        <f t="shared" ca="1" si="188"/>
        <v/>
      </c>
      <c r="FO92" s="1323" t="str">
        <f t="shared" ca="1" si="188"/>
        <v/>
      </c>
      <c r="FP92" s="1323" t="str">
        <f t="shared" ca="1" si="188"/>
        <v/>
      </c>
      <c r="FQ92" s="1323" t="str">
        <f t="shared" ref="DF92:FQ96" ca="1" si="261">IF(OFFSET($S$92,FQ$85,$CZ92,1,1)=0,"",OFFSET($S$92,FQ$85,$CZ92,1,1))</f>
        <v/>
      </c>
      <c r="FR92" s="1323" t="str">
        <f t="shared" ca="1" si="189"/>
        <v/>
      </c>
      <c r="FS92" s="1323" t="str">
        <f t="shared" ca="1" si="189"/>
        <v/>
      </c>
      <c r="FT92" s="1323" t="str">
        <f t="shared" ca="1" si="189"/>
        <v/>
      </c>
      <c r="FU92" s="1323" t="str">
        <f t="shared" ca="1" si="189"/>
        <v/>
      </c>
      <c r="FV92" s="1323" t="str">
        <f t="shared" ca="1" si="189"/>
        <v/>
      </c>
      <c r="FW92" s="1323" t="str">
        <f t="shared" ca="1" si="189"/>
        <v/>
      </c>
      <c r="FX92" s="1323" t="str">
        <f t="shared" ca="1" si="189"/>
        <v/>
      </c>
      <c r="FY92" s="1323" t="str">
        <f t="shared" ca="1" si="189"/>
        <v/>
      </c>
      <c r="FZ92" s="1323" t="str">
        <f t="shared" ca="1" si="189"/>
        <v/>
      </c>
      <c r="GA92" s="1323" t="str">
        <f t="shared" ca="1" si="189"/>
        <v/>
      </c>
      <c r="GB92" s="1323" t="str">
        <f t="shared" ca="1" si="189"/>
        <v/>
      </c>
      <c r="GC92" s="1323" t="str">
        <f t="shared" ca="1" si="189"/>
        <v/>
      </c>
      <c r="GD92" s="1323" t="str">
        <f t="shared" ca="1" si="189"/>
        <v/>
      </c>
      <c r="GE92" s="1323" t="str">
        <f t="shared" ca="1" si="189"/>
        <v/>
      </c>
      <c r="GF92" s="1323" t="str">
        <f t="shared" ca="1" si="189"/>
        <v/>
      </c>
      <c r="GG92" s="1323" t="str">
        <f t="shared" ca="1" si="189"/>
        <v/>
      </c>
      <c r="GH92" s="1323" t="str">
        <f t="shared" ca="1" si="189"/>
        <v/>
      </c>
      <c r="GI92" s="1323" t="str">
        <f t="shared" ca="1" si="189"/>
        <v/>
      </c>
      <c r="GJ92" s="1323" t="str">
        <f t="shared" ca="1" si="189"/>
        <v/>
      </c>
      <c r="GK92" s="1323" t="str">
        <f t="shared" ca="1" si="189"/>
        <v/>
      </c>
      <c r="GL92" s="1323" t="str">
        <f t="shared" ca="1" si="189"/>
        <v/>
      </c>
      <c r="GM92" s="1323" t="str">
        <f t="shared" ca="1" si="189"/>
        <v/>
      </c>
      <c r="GN92" s="1323" t="str">
        <f t="shared" ca="1" si="189"/>
        <v/>
      </c>
      <c r="GO92" s="1323" t="str">
        <f t="shared" ca="1" si="189"/>
        <v/>
      </c>
      <c r="GP92" s="1323" t="str">
        <f t="shared" ca="1" si="189"/>
        <v/>
      </c>
      <c r="GQ92" s="1323" t="str">
        <f t="shared" ca="1" si="189"/>
        <v/>
      </c>
      <c r="GR92" s="1323" t="str">
        <f t="shared" ca="1" si="189"/>
        <v/>
      </c>
      <c r="GS92" s="1323" t="str">
        <f t="shared" ca="1" si="189"/>
        <v/>
      </c>
      <c r="GT92" s="1323" t="str">
        <f t="shared" ca="1" si="189"/>
        <v/>
      </c>
      <c r="GU92" s="1323" t="str">
        <f t="shared" ca="1" si="189"/>
        <v/>
      </c>
      <c r="GV92" s="1323" t="str">
        <f t="shared" ca="1" si="189"/>
        <v/>
      </c>
      <c r="GW92" s="1323" t="str">
        <f t="shared" ca="1" si="189"/>
        <v/>
      </c>
      <c r="GX92" s="1323" t="str">
        <f t="shared" ca="1" si="189"/>
        <v/>
      </c>
      <c r="GY92" s="1323" t="str">
        <f t="shared" ca="1" si="189"/>
        <v/>
      </c>
      <c r="GZ92" s="1323" t="str">
        <f t="shared" ca="1" si="189"/>
        <v/>
      </c>
      <c r="HA92" s="1323" t="str">
        <f t="shared" ca="1" si="189"/>
        <v/>
      </c>
    </row>
    <row r="93" spans="1:211">
      <c r="A93" s="465"/>
      <c r="B93" s="477" t="str">
        <f>IF('Bendras vertinimas'!$B$24="","",'Bendras vertinimas'!$B$24)</f>
        <v>Tiekėjas 5</v>
      </c>
      <c r="C93" s="446">
        <f t="shared" ca="1" si="196"/>
        <v>0</v>
      </c>
      <c r="D93" s="446">
        <f t="shared" ca="1" si="197"/>
        <v>0</v>
      </c>
      <c r="E93" s="1191"/>
      <c r="F93" s="448" t="e">
        <f t="shared" ca="1" si="190"/>
        <v>#DIV/0!</v>
      </c>
      <c r="G93" s="448" t="e">
        <f t="shared" ca="1" si="191"/>
        <v>#DIV/0!</v>
      </c>
      <c r="H93" s="420"/>
      <c r="I93" s="368" t="str">
        <f>IF($H$89=0,"",IF(CY93&gt;0,'Bendras vertinimas'!$AS$18,IF(OR(SUM(F93:G93)*$H$89=0,$H$89=0),"",SUM(F93:G93)*$H$89)))</f>
        <v/>
      </c>
      <c r="K93" s="1929"/>
      <c r="L93" s="1929"/>
      <c r="M93" s="1929"/>
      <c r="N93" s="1929"/>
      <c r="O93" s="465"/>
      <c r="R93" s="1238">
        <v>2</v>
      </c>
      <c r="S93" s="1239"/>
      <c r="T93" s="1238">
        <v>2</v>
      </c>
      <c r="U93" s="1239"/>
      <c r="V93" s="1238">
        <v>2</v>
      </c>
      <c r="W93" s="1239"/>
      <c r="X93" s="1238">
        <v>2</v>
      </c>
      <c r="Y93" s="1239"/>
      <c r="Z93" s="1238">
        <v>2</v>
      </c>
      <c r="AA93" s="1239"/>
      <c r="AB93" s="1238">
        <v>2</v>
      </c>
      <c r="AC93" s="1239"/>
      <c r="AD93" s="1238">
        <v>2</v>
      </c>
      <c r="AE93" s="1239"/>
      <c r="AF93" s="1238">
        <v>2</v>
      </c>
      <c r="AG93" s="1239"/>
      <c r="AH93" s="1238">
        <v>2</v>
      </c>
      <c r="AI93" s="1239"/>
      <c r="AJ93" s="1238">
        <v>2</v>
      </c>
      <c r="AK93" s="1239"/>
      <c r="AL93" s="1238">
        <v>2</v>
      </c>
      <c r="AM93" s="1239"/>
      <c r="AN93" s="1238">
        <v>2</v>
      </c>
      <c r="AO93" s="1239"/>
      <c r="AP93" s="1238">
        <v>2</v>
      </c>
      <c r="AQ93" s="1239"/>
      <c r="AR93" s="1238">
        <v>2</v>
      </c>
      <c r="AS93" s="1239"/>
      <c r="AT93" s="1238">
        <v>2</v>
      </c>
      <c r="AU93" s="1239"/>
      <c r="AV93" s="1238">
        <v>2</v>
      </c>
      <c r="AW93" s="1239"/>
      <c r="AX93" s="1238">
        <v>2</v>
      </c>
      <c r="AY93" s="1239"/>
      <c r="AZ93" s="1238">
        <v>2</v>
      </c>
      <c r="BA93" s="1239"/>
      <c r="BB93" s="1238">
        <v>2</v>
      </c>
      <c r="BC93" s="1239"/>
      <c r="BD93" s="1238">
        <v>2</v>
      </c>
      <c r="BE93" s="1241"/>
      <c r="BI93" s="1323">
        <f t="shared" ref="BI93:BI156" si="262">IF(OR(R$88=$BI$85,R93=""),0,IF(R93&lt;$E$89,1,0))</f>
        <v>0</v>
      </c>
      <c r="BJ93" s="1323">
        <f t="shared" ref="BJ93:BJ156" si="263">IF(OR(S$88=$BI$85,S93=""),0,IF(S93&lt;$E$89,1,0))</f>
        <v>0</v>
      </c>
      <c r="BK93" s="1323">
        <f t="shared" ref="BK93:BK156" si="264">IF(OR(T$88=$BI$85,T93=""),0,IF(T93&lt;$E$89,1,0))</f>
        <v>0</v>
      </c>
      <c r="BL93" s="1323">
        <f t="shared" ref="BL93:BL156" si="265">IF(OR(U$88=$BI$85,U93=""),0,IF(U93&lt;$E$89,1,0))</f>
        <v>0</v>
      </c>
      <c r="BM93" s="1323">
        <f t="shared" si="230"/>
        <v>0</v>
      </c>
      <c r="BN93" s="1323">
        <f t="shared" si="230"/>
        <v>0</v>
      </c>
      <c r="BO93" s="1323">
        <f t="shared" si="230"/>
        <v>0</v>
      </c>
      <c r="BP93" s="1323">
        <f t="shared" si="230"/>
        <v>0</v>
      </c>
      <c r="BQ93" s="1323">
        <f t="shared" si="230"/>
        <v>0</v>
      </c>
      <c r="BR93" s="1323">
        <f t="shared" si="230"/>
        <v>0</v>
      </c>
      <c r="BS93" s="1323">
        <f t="shared" si="231"/>
        <v>0</v>
      </c>
      <c r="BT93" s="1323">
        <f t="shared" si="232"/>
        <v>0</v>
      </c>
      <c r="BU93" s="1323">
        <f t="shared" si="233"/>
        <v>0</v>
      </c>
      <c r="BV93" s="1323">
        <f t="shared" si="234"/>
        <v>0</v>
      </c>
      <c r="BW93" s="1323">
        <f t="shared" si="235"/>
        <v>0</v>
      </c>
      <c r="BX93" s="1323">
        <f t="shared" si="236"/>
        <v>0</v>
      </c>
      <c r="BY93" s="1323">
        <f t="shared" si="237"/>
        <v>0</v>
      </c>
      <c r="BZ93" s="1323">
        <f t="shared" si="238"/>
        <v>0</v>
      </c>
      <c r="CA93" s="1323">
        <f t="shared" si="239"/>
        <v>0</v>
      </c>
      <c r="CB93" s="1323">
        <f t="shared" si="240"/>
        <v>0</v>
      </c>
      <c r="CC93" s="1323">
        <f t="shared" si="241"/>
        <v>0</v>
      </c>
      <c r="CD93" s="1323">
        <f t="shared" si="242"/>
        <v>0</v>
      </c>
      <c r="CE93" s="1323">
        <f t="shared" si="243"/>
        <v>0</v>
      </c>
      <c r="CF93" s="1323">
        <f t="shared" si="244"/>
        <v>0</v>
      </c>
      <c r="CG93" s="1323">
        <f t="shared" si="245"/>
        <v>0</v>
      </c>
      <c r="CH93" s="1323">
        <f t="shared" si="246"/>
        <v>0</v>
      </c>
      <c r="CI93" s="1323">
        <f t="shared" si="247"/>
        <v>0</v>
      </c>
      <c r="CJ93" s="1323">
        <f t="shared" si="248"/>
        <v>0</v>
      </c>
      <c r="CK93" s="1323">
        <f t="shared" si="249"/>
        <v>0</v>
      </c>
      <c r="CL93" s="1323">
        <f t="shared" si="250"/>
        <v>0</v>
      </c>
      <c r="CM93" s="1323">
        <f t="shared" si="251"/>
        <v>0</v>
      </c>
      <c r="CN93" s="1323">
        <f t="shared" si="252"/>
        <v>0</v>
      </c>
      <c r="CO93" s="1323">
        <f t="shared" si="253"/>
        <v>0</v>
      </c>
      <c r="CP93" s="1323">
        <f t="shared" si="254"/>
        <v>0</v>
      </c>
      <c r="CQ93" s="1323">
        <f t="shared" si="255"/>
        <v>0</v>
      </c>
      <c r="CR93" s="1323">
        <f t="shared" si="256"/>
        <v>0</v>
      </c>
      <c r="CS93" s="1323">
        <f t="shared" si="257"/>
        <v>0</v>
      </c>
      <c r="CT93" s="1323">
        <f t="shared" si="258"/>
        <v>0</v>
      </c>
      <c r="CU93" s="1323">
        <f t="shared" si="259"/>
        <v>0</v>
      </c>
      <c r="CV93" s="1323">
        <f t="shared" si="260"/>
        <v>0</v>
      </c>
      <c r="CY93" s="1323">
        <f t="shared" ca="1" si="192"/>
        <v>0</v>
      </c>
      <c r="CZ93" s="1323">
        <f t="shared" si="229"/>
        <v>8</v>
      </c>
      <c r="DA93" s="1323">
        <f t="shared" ca="1" si="193"/>
        <v>0</v>
      </c>
      <c r="DB93" s="1323">
        <f t="shared" ca="1" si="194"/>
        <v>0</v>
      </c>
      <c r="DC93" s="1323"/>
      <c r="DD93" s="1323" t="str">
        <f t="shared" si="187"/>
        <v>Tiekėjas 5</v>
      </c>
      <c r="DE93" s="1323" t="str">
        <f t="shared" ca="1" si="195"/>
        <v/>
      </c>
      <c r="DF93" s="1323" t="str">
        <f t="shared" ca="1" si="261"/>
        <v/>
      </c>
      <c r="DG93" s="1323" t="str">
        <f t="shared" ca="1" si="261"/>
        <v/>
      </c>
      <c r="DH93" s="1323" t="str">
        <f t="shared" ca="1" si="261"/>
        <v/>
      </c>
      <c r="DI93" s="1323" t="str">
        <f t="shared" ca="1" si="261"/>
        <v/>
      </c>
      <c r="DJ93" s="1323" t="str">
        <f t="shared" ca="1" si="261"/>
        <v/>
      </c>
      <c r="DK93" s="1323" t="str">
        <f t="shared" ca="1" si="261"/>
        <v/>
      </c>
      <c r="DL93" s="1323" t="str">
        <f t="shared" ca="1" si="261"/>
        <v/>
      </c>
      <c r="DM93" s="1323" t="str">
        <f t="shared" ca="1" si="261"/>
        <v/>
      </c>
      <c r="DN93" s="1323" t="str">
        <f t="shared" ca="1" si="261"/>
        <v/>
      </c>
      <c r="DO93" s="1323" t="str">
        <f t="shared" ca="1" si="261"/>
        <v/>
      </c>
      <c r="DP93" s="1323" t="str">
        <f t="shared" ca="1" si="261"/>
        <v/>
      </c>
      <c r="DQ93" s="1323" t="str">
        <f t="shared" ca="1" si="261"/>
        <v/>
      </c>
      <c r="DR93" s="1323" t="str">
        <f t="shared" ca="1" si="261"/>
        <v/>
      </c>
      <c r="DS93" s="1323" t="str">
        <f t="shared" ca="1" si="261"/>
        <v/>
      </c>
      <c r="DT93" s="1323" t="str">
        <f t="shared" ca="1" si="261"/>
        <v/>
      </c>
      <c r="DU93" s="1323" t="str">
        <f t="shared" ca="1" si="261"/>
        <v/>
      </c>
      <c r="DV93" s="1323" t="str">
        <f t="shared" ca="1" si="261"/>
        <v/>
      </c>
      <c r="DW93" s="1323" t="str">
        <f t="shared" ca="1" si="261"/>
        <v/>
      </c>
      <c r="DX93" s="1323" t="str">
        <f t="shared" ca="1" si="261"/>
        <v/>
      </c>
      <c r="DY93" s="1323" t="str">
        <f t="shared" ca="1" si="261"/>
        <v/>
      </c>
      <c r="DZ93" s="1323" t="str">
        <f t="shared" ca="1" si="261"/>
        <v/>
      </c>
      <c r="EA93" s="1323" t="str">
        <f t="shared" ca="1" si="261"/>
        <v/>
      </c>
      <c r="EB93" s="1323" t="str">
        <f t="shared" ca="1" si="261"/>
        <v/>
      </c>
      <c r="EC93" s="1323" t="str">
        <f t="shared" ca="1" si="261"/>
        <v/>
      </c>
      <c r="ED93" s="1323" t="str">
        <f t="shared" ca="1" si="261"/>
        <v/>
      </c>
      <c r="EE93" s="1323" t="str">
        <f t="shared" ca="1" si="261"/>
        <v/>
      </c>
      <c r="EF93" s="1323" t="str">
        <f t="shared" ca="1" si="261"/>
        <v/>
      </c>
      <c r="EG93" s="1323" t="str">
        <f t="shared" ca="1" si="261"/>
        <v/>
      </c>
      <c r="EH93" s="1323" t="str">
        <f t="shared" ca="1" si="261"/>
        <v/>
      </c>
      <c r="EI93" s="1323" t="str">
        <f t="shared" ca="1" si="261"/>
        <v/>
      </c>
      <c r="EJ93" s="1323" t="str">
        <f t="shared" ca="1" si="261"/>
        <v/>
      </c>
      <c r="EK93" s="1323" t="str">
        <f t="shared" ca="1" si="261"/>
        <v/>
      </c>
      <c r="EL93" s="1323" t="str">
        <f t="shared" ca="1" si="261"/>
        <v/>
      </c>
      <c r="EM93" s="1323" t="str">
        <f t="shared" ca="1" si="261"/>
        <v/>
      </c>
      <c r="EN93" s="1323" t="str">
        <f t="shared" ca="1" si="261"/>
        <v/>
      </c>
      <c r="EO93" s="1323" t="str">
        <f t="shared" ca="1" si="261"/>
        <v/>
      </c>
      <c r="EP93" s="1323" t="str">
        <f t="shared" ca="1" si="261"/>
        <v/>
      </c>
      <c r="EQ93" s="1323" t="str">
        <f t="shared" ca="1" si="261"/>
        <v/>
      </c>
      <c r="ER93" s="1323" t="str">
        <f t="shared" ca="1" si="261"/>
        <v/>
      </c>
      <c r="ES93" s="1323" t="str">
        <f t="shared" ca="1" si="261"/>
        <v/>
      </c>
      <c r="ET93" s="1323" t="str">
        <f t="shared" ca="1" si="261"/>
        <v/>
      </c>
      <c r="EU93" s="1323" t="str">
        <f t="shared" ca="1" si="261"/>
        <v/>
      </c>
      <c r="EV93" s="1323" t="str">
        <f t="shared" ca="1" si="261"/>
        <v/>
      </c>
      <c r="EW93" s="1323" t="str">
        <f t="shared" ca="1" si="261"/>
        <v/>
      </c>
      <c r="EX93" s="1323" t="str">
        <f t="shared" ca="1" si="261"/>
        <v/>
      </c>
      <c r="EY93" s="1323" t="str">
        <f t="shared" ca="1" si="261"/>
        <v/>
      </c>
      <c r="EZ93" s="1323" t="str">
        <f t="shared" ca="1" si="261"/>
        <v/>
      </c>
      <c r="FA93" s="1323" t="str">
        <f t="shared" ca="1" si="261"/>
        <v/>
      </c>
      <c r="FB93" s="1323" t="str">
        <f t="shared" ca="1" si="261"/>
        <v/>
      </c>
      <c r="FC93" s="1323" t="str">
        <f t="shared" ca="1" si="261"/>
        <v/>
      </c>
      <c r="FD93" s="1323" t="str">
        <f t="shared" ca="1" si="261"/>
        <v/>
      </c>
      <c r="FE93" s="1323" t="str">
        <f t="shared" ca="1" si="261"/>
        <v/>
      </c>
      <c r="FF93" s="1323" t="str">
        <f t="shared" ca="1" si="261"/>
        <v/>
      </c>
      <c r="FG93" s="1323" t="str">
        <f t="shared" ca="1" si="261"/>
        <v/>
      </c>
      <c r="FH93" s="1323" t="str">
        <f t="shared" ca="1" si="261"/>
        <v/>
      </c>
      <c r="FI93" s="1323" t="str">
        <f t="shared" ca="1" si="261"/>
        <v/>
      </c>
      <c r="FJ93" s="1323" t="str">
        <f t="shared" ca="1" si="261"/>
        <v/>
      </c>
      <c r="FK93" s="1323" t="str">
        <f t="shared" ca="1" si="261"/>
        <v/>
      </c>
      <c r="FL93" s="1323" t="str">
        <f t="shared" ca="1" si="261"/>
        <v/>
      </c>
      <c r="FM93" s="1323" t="str">
        <f t="shared" ca="1" si="261"/>
        <v/>
      </c>
      <c r="FN93" s="1323" t="str">
        <f t="shared" ca="1" si="261"/>
        <v/>
      </c>
      <c r="FO93" s="1323" t="str">
        <f t="shared" ca="1" si="261"/>
        <v/>
      </c>
      <c r="FP93" s="1323" t="str">
        <f t="shared" ca="1" si="261"/>
        <v/>
      </c>
      <c r="FQ93" s="1323" t="str">
        <f t="shared" ca="1" si="261"/>
        <v/>
      </c>
      <c r="FR93" s="1323" t="str">
        <f t="shared" ca="1" si="189"/>
        <v/>
      </c>
      <c r="FS93" s="1323" t="str">
        <f t="shared" ca="1" si="189"/>
        <v/>
      </c>
      <c r="FT93" s="1323" t="str">
        <f t="shared" ca="1" si="189"/>
        <v/>
      </c>
      <c r="FU93" s="1323" t="str">
        <f t="shared" ca="1" si="189"/>
        <v/>
      </c>
      <c r="FV93" s="1323" t="str">
        <f t="shared" ca="1" si="189"/>
        <v/>
      </c>
      <c r="FW93" s="1323" t="str">
        <f t="shared" ca="1" si="189"/>
        <v/>
      </c>
      <c r="FX93" s="1323" t="str">
        <f t="shared" ca="1" si="189"/>
        <v/>
      </c>
      <c r="FY93" s="1323" t="str">
        <f t="shared" ca="1" si="189"/>
        <v/>
      </c>
      <c r="FZ93" s="1323" t="str">
        <f t="shared" ca="1" si="189"/>
        <v/>
      </c>
      <c r="GA93" s="1323" t="str">
        <f t="shared" ca="1" si="189"/>
        <v/>
      </c>
      <c r="GB93" s="1323" t="str">
        <f t="shared" ca="1" si="189"/>
        <v/>
      </c>
      <c r="GC93" s="1323" t="str">
        <f t="shared" ca="1" si="189"/>
        <v/>
      </c>
      <c r="GD93" s="1323" t="str">
        <f t="shared" ca="1" si="189"/>
        <v/>
      </c>
      <c r="GE93" s="1323" t="str">
        <f t="shared" ca="1" si="189"/>
        <v/>
      </c>
      <c r="GF93" s="1323" t="str">
        <f t="shared" ca="1" si="189"/>
        <v/>
      </c>
      <c r="GG93" s="1323" t="str">
        <f t="shared" ca="1" si="189"/>
        <v/>
      </c>
      <c r="GH93" s="1323" t="str">
        <f t="shared" ca="1" si="189"/>
        <v/>
      </c>
      <c r="GI93" s="1323" t="str">
        <f t="shared" ca="1" si="189"/>
        <v/>
      </c>
      <c r="GJ93" s="1323" t="str">
        <f t="shared" ca="1" si="189"/>
        <v/>
      </c>
      <c r="GK93" s="1323" t="str">
        <f t="shared" ca="1" si="189"/>
        <v/>
      </c>
      <c r="GL93" s="1323" t="str">
        <f t="shared" ca="1" si="189"/>
        <v/>
      </c>
      <c r="GM93" s="1323" t="str">
        <f t="shared" ca="1" si="189"/>
        <v/>
      </c>
      <c r="GN93" s="1323" t="str">
        <f t="shared" ca="1" si="189"/>
        <v/>
      </c>
      <c r="GO93" s="1323" t="str">
        <f t="shared" ca="1" si="189"/>
        <v/>
      </c>
      <c r="GP93" s="1323" t="str">
        <f t="shared" ca="1" si="189"/>
        <v/>
      </c>
      <c r="GQ93" s="1323" t="str">
        <f t="shared" ca="1" si="189"/>
        <v/>
      </c>
      <c r="GR93" s="1323" t="str">
        <f t="shared" ca="1" si="189"/>
        <v/>
      </c>
      <c r="GS93" s="1323" t="str">
        <f t="shared" ca="1" si="189"/>
        <v/>
      </c>
      <c r="GT93" s="1323" t="str">
        <f t="shared" ca="1" si="189"/>
        <v/>
      </c>
      <c r="GU93" s="1323" t="str">
        <f t="shared" ca="1" si="189"/>
        <v/>
      </c>
      <c r="GV93" s="1323" t="str">
        <f t="shared" ca="1" si="189"/>
        <v/>
      </c>
      <c r="GW93" s="1323" t="str">
        <f t="shared" ca="1" si="189"/>
        <v/>
      </c>
      <c r="GX93" s="1323" t="str">
        <f t="shared" ca="1" si="189"/>
        <v/>
      </c>
      <c r="GY93" s="1323" t="str">
        <f t="shared" ca="1" si="189"/>
        <v/>
      </c>
      <c r="GZ93" s="1323" t="str">
        <f t="shared" ca="1" si="189"/>
        <v/>
      </c>
      <c r="HA93" s="1323" t="str">
        <f t="shared" ca="1" si="189"/>
        <v/>
      </c>
    </row>
    <row r="94" spans="1:211">
      <c r="A94" s="465"/>
      <c r="B94" s="477" t="str">
        <f>IF('Bendras vertinimas'!$B$25="","",'Bendras vertinimas'!$B$25)</f>
        <v>Tiekėjas 6</v>
      </c>
      <c r="C94" s="446">
        <f t="shared" ca="1" si="196"/>
        <v>0</v>
      </c>
      <c r="D94" s="446">
        <f t="shared" ca="1" si="197"/>
        <v>0</v>
      </c>
      <c r="E94" s="1191"/>
      <c r="F94" s="448" t="e">
        <f t="shared" ca="1" si="190"/>
        <v>#DIV/0!</v>
      </c>
      <c r="G94" s="448" t="e">
        <f t="shared" ca="1" si="191"/>
        <v>#DIV/0!</v>
      </c>
      <c r="H94" s="420"/>
      <c r="I94" s="368" t="str">
        <f>IF($H$89=0,"",IF(CY94&gt;0,'Bendras vertinimas'!$AS$18,IF(OR(SUM(F94:G94)*$H$89=0,$H$89=0),"",SUM(F94:G94)*$H$89)))</f>
        <v/>
      </c>
      <c r="K94" s="1929"/>
      <c r="L94" s="1929"/>
      <c r="M94" s="1929"/>
      <c r="N94" s="1929"/>
      <c r="O94" s="465"/>
      <c r="R94" s="1238">
        <v>3</v>
      </c>
      <c r="S94" s="1239"/>
      <c r="T94" s="1238">
        <v>3</v>
      </c>
      <c r="U94" s="1240"/>
      <c r="V94" s="1238">
        <v>3</v>
      </c>
      <c r="W94" s="1239"/>
      <c r="X94" s="1238">
        <v>3</v>
      </c>
      <c r="Y94" s="1239"/>
      <c r="Z94" s="1238">
        <v>3</v>
      </c>
      <c r="AA94" s="1239"/>
      <c r="AB94" s="1238">
        <v>3</v>
      </c>
      <c r="AC94" s="1239"/>
      <c r="AD94" s="1238">
        <v>3</v>
      </c>
      <c r="AE94" s="1239"/>
      <c r="AF94" s="1238">
        <v>3</v>
      </c>
      <c r="AG94" s="1239"/>
      <c r="AH94" s="1238">
        <v>3</v>
      </c>
      <c r="AI94" s="1239"/>
      <c r="AJ94" s="1238">
        <v>3</v>
      </c>
      <c r="AK94" s="1239"/>
      <c r="AL94" s="1238">
        <v>3</v>
      </c>
      <c r="AM94" s="1239"/>
      <c r="AN94" s="1238">
        <v>3</v>
      </c>
      <c r="AO94" s="1239"/>
      <c r="AP94" s="1238">
        <v>3</v>
      </c>
      <c r="AQ94" s="1239"/>
      <c r="AR94" s="1238">
        <v>3</v>
      </c>
      <c r="AS94" s="1239"/>
      <c r="AT94" s="1238">
        <v>3</v>
      </c>
      <c r="AU94" s="1239"/>
      <c r="AV94" s="1238">
        <v>3</v>
      </c>
      <c r="AW94" s="1239"/>
      <c r="AX94" s="1238">
        <v>3</v>
      </c>
      <c r="AY94" s="1239"/>
      <c r="AZ94" s="1238">
        <v>3</v>
      </c>
      <c r="BA94" s="1239"/>
      <c r="BB94" s="1238">
        <v>3</v>
      </c>
      <c r="BC94" s="1239"/>
      <c r="BD94" s="1238">
        <v>3</v>
      </c>
      <c r="BE94" s="1241"/>
      <c r="BI94" s="1323">
        <f t="shared" si="262"/>
        <v>0</v>
      </c>
      <c r="BJ94" s="1323">
        <f t="shared" si="263"/>
        <v>0</v>
      </c>
      <c r="BK94" s="1323">
        <f t="shared" si="264"/>
        <v>0</v>
      </c>
      <c r="BL94" s="1323">
        <f t="shared" si="265"/>
        <v>0</v>
      </c>
      <c r="BM94" s="1323">
        <f t="shared" si="230"/>
        <v>0</v>
      </c>
      <c r="BN94" s="1323">
        <f t="shared" si="230"/>
        <v>0</v>
      </c>
      <c r="BO94" s="1323">
        <f t="shared" si="230"/>
        <v>0</v>
      </c>
      <c r="BP94" s="1323">
        <f t="shared" si="230"/>
        <v>0</v>
      </c>
      <c r="BQ94" s="1323">
        <f t="shared" si="230"/>
        <v>0</v>
      </c>
      <c r="BR94" s="1323">
        <f t="shared" si="230"/>
        <v>0</v>
      </c>
      <c r="BS94" s="1323">
        <f t="shared" si="231"/>
        <v>0</v>
      </c>
      <c r="BT94" s="1323">
        <f t="shared" si="232"/>
        <v>0</v>
      </c>
      <c r="BU94" s="1323">
        <f t="shared" si="233"/>
        <v>0</v>
      </c>
      <c r="BV94" s="1323">
        <f t="shared" si="234"/>
        <v>0</v>
      </c>
      <c r="BW94" s="1323">
        <f t="shared" si="235"/>
        <v>0</v>
      </c>
      <c r="BX94" s="1323">
        <f t="shared" si="236"/>
        <v>0</v>
      </c>
      <c r="BY94" s="1323">
        <f t="shared" si="237"/>
        <v>0</v>
      </c>
      <c r="BZ94" s="1323">
        <f t="shared" si="238"/>
        <v>0</v>
      </c>
      <c r="CA94" s="1323">
        <f t="shared" si="239"/>
        <v>0</v>
      </c>
      <c r="CB94" s="1323">
        <f t="shared" si="240"/>
        <v>0</v>
      </c>
      <c r="CC94" s="1323">
        <f t="shared" si="241"/>
        <v>0</v>
      </c>
      <c r="CD94" s="1323">
        <f t="shared" si="242"/>
        <v>0</v>
      </c>
      <c r="CE94" s="1323">
        <f t="shared" si="243"/>
        <v>0</v>
      </c>
      <c r="CF94" s="1323">
        <f t="shared" si="244"/>
        <v>0</v>
      </c>
      <c r="CG94" s="1323">
        <f t="shared" si="245"/>
        <v>0</v>
      </c>
      <c r="CH94" s="1323">
        <f t="shared" si="246"/>
        <v>0</v>
      </c>
      <c r="CI94" s="1323">
        <f t="shared" si="247"/>
        <v>0</v>
      </c>
      <c r="CJ94" s="1323">
        <f t="shared" si="248"/>
        <v>0</v>
      </c>
      <c r="CK94" s="1323">
        <f t="shared" si="249"/>
        <v>0</v>
      </c>
      <c r="CL94" s="1323">
        <f t="shared" si="250"/>
        <v>0</v>
      </c>
      <c r="CM94" s="1323">
        <f t="shared" si="251"/>
        <v>0</v>
      </c>
      <c r="CN94" s="1323">
        <f t="shared" si="252"/>
        <v>0</v>
      </c>
      <c r="CO94" s="1323">
        <f t="shared" si="253"/>
        <v>0</v>
      </c>
      <c r="CP94" s="1323">
        <f t="shared" si="254"/>
        <v>0</v>
      </c>
      <c r="CQ94" s="1323">
        <f t="shared" si="255"/>
        <v>0</v>
      </c>
      <c r="CR94" s="1323">
        <f t="shared" si="256"/>
        <v>0</v>
      </c>
      <c r="CS94" s="1323">
        <f t="shared" si="257"/>
        <v>0</v>
      </c>
      <c r="CT94" s="1323">
        <f t="shared" si="258"/>
        <v>0</v>
      </c>
      <c r="CU94" s="1323">
        <f t="shared" si="259"/>
        <v>0</v>
      </c>
      <c r="CV94" s="1323">
        <f t="shared" si="260"/>
        <v>0</v>
      </c>
      <c r="CY94" s="1323">
        <f t="shared" ca="1" si="192"/>
        <v>0</v>
      </c>
      <c r="CZ94" s="1323">
        <f t="shared" si="229"/>
        <v>10</v>
      </c>
      <c r="DA94" s="1323">
        <f t="shared" ca="1" si="193"/>
        <v>0</v>
      </c>
      <c r="DB94" s="1323">
        <f t="shared" ca="1" si="194"/>
        <v>0</v>
      </c>
      <c r="DC94" s="1323"/>
      <c r="DD94" s="1323" t="str">
        <f t="shared" si="187"/>
        <v>Tiekėjas 6</v>
      </c>
      <c r="DE94" s="1323" t="str">
        <f t="shared" ca="1" si="195"/>
        <v/>
      </c>
      <c r="DF94" s="1323" t="str">
        <f t="shared" ca="1" si="261"/>
        <v/>
      </c>
      <c r="DG94" s="1323" t="str">
        <f t="shared" ca="1" si="261"/>
        <v/>
      </c>
      <c r="DH94" s="1323" t="str">
        <f t="shared" ca="1" si="261"/>
        <v/>
      </c>
      <c r="DI94" s="1323" t="str">
        <f t="shared" ca="1" si="261"/>
        <v/>
      </c>
      <c r="DJ94" s="1323" t="str">
        <f t="shared" ca="1" si="261"/>
        <v/>
      </c>
      <c r="DK94" s="1323" t="str">
        <f t="shared" ca="1" si="261"/>
        <v/>
      </c>
      <c r="DL94" s="1323" t="str">
        <f t="shared" ca="1" si="261"/>
        <v/>
      </c>
      <c r="DM94" s="1323" t="str">
        <f t="shared" ca="1" si="261"/>
        <v/>
      </c>
      <c r="DN94" s="1323" t="str">
        <f t="shared" ca="1" si="261"/>
        <v/>
      </c>
      <c r="DO94" s="1323" t="str">
        <f t="shared" ca="1" si="261"/>
        <v/>
      </c>
      <c r="DP94" s="1323" t="str">
        <f t="shared" ca="1" si="261"/>
        <v/>
      </c>
      <c r="DQ94" s="1323" t="str">
        <f t="shared" ca="1" si="261"/>
        <v/>
      </c>
      <c r="DR94" s="1323" t="str">
        <f t="shared" ca="1" si="261"/>
        <v/>
      </c>
      <c r="DS94" s="1323" t="str">
        <f t="shared" ca="1" si="261"/>
        <v/>
      </c>
      <c r="DT94" s="1323" t="str">
        <f t="shared" ca="1" si="261"/>
        <v/>
      </c>
      <c r="DU94" s="1323" t="str">
        <f t="shared" ca="1" si="261"/>
        <v/>
      </c>
      <c r="DV94" s="1323" t="str">
        <f t="shared" ca="1" si="261"/>
        <v/>
      </c>
      <c r="DW94" s="1323" t="str">
        <f t="shared" ca="1" si="261"/>
        <v/>
      </c>
      <c r="DX94" s="1323" t="str">
        <f t="shared" ca="1" si="261"/>
        <v/>
      </c>
      <c r="DY94" s="1323" t="str">
        <f t="shared" ca="1" si="261"/>
        <v/>
      </c>
      <c r="DZ94" s="1323" t="str">
        <f t="shared" ca="1" si="261"/>
        <v/>
      </c>
      <c r="EA94" s="1323" t="str">
        <f t="shared" ca="1" si="261"/>
        <v/>
      </c>
      <c r="EB94" s="1323" t="str">
        <f t="shared" ca="1" si="261"/>
        <v/>
      </c>
      <c r="EC94" s="1323" t="str">
        <f t="shared" ca="1" si="261"/>
        <v/>
      </c>
      <c r="ED94" s="1323" t="str">
        <f t="shared" ca="1" si="261"/>
        <v/>
      </c>
      <c r="EE94" s="1323" t="str">
        <f t="shared" ca="1" si="261"/>
        <v/>
      </c>
      <c r="EF94" s="1323" t="str">
        <f t="shared" ca="1" si="261"/>
        <v/>
      </c>
      <c r="EG94" s="1323" t="str">
        <f t="shared" ca="1" si="261"/>
        <v/>
      </c>
      <c r="EH94" s="1323" t="str">
        <f t="shared" ca="1" si="261"/>
        <v/>
      </c>
      <c r="EI94" s="1323" t="str">
        <f t="shared" ca="1" si="261"/>
        <v/>
      </c>
      <c r="EJ94" s="1323" t="str">
        <f t="shared" ca="1" si="261"/>
        <v/>
      </c>
      <c r="EK94" s="1323" t="str">
        <f t="shared" ca="1" si="261"/>
        <v/>
      </c>
      <c r="EL94" s="1323" t="str">
        <f t="shared" ca="1" si="261"/>
        <v/>
      </c>
      <c r="EM94" s="1323" t="str">
        <f t="shared" ca="1" si="261"/>
        <v/>
      </c>
      <c r="EN94" s="1323" t="str">
        <f t="shared" ca="1" si="261"/>
        <v/>
      </c>
      <c r="EO94" s="1323" t="str">
        <f t="shared" ca="1" si="261"/>
        <v/>
      </c>
      <c r="EP94" s="1323" t="str">
        <f t="shared" ca="1" si="261"/>
        <v/>
      </c>
      <c r="EQ94" s="1323" t="str">
        <f t="shared" ca="1" si="261"/>
        <v/>
      </c>
      <c r="ER94" s="1323" t="str">
        <f t="shared" ca="1" si="261"/>
        <v/>
      </c>
      <c r="ES94" s="1323" t="str">
        <f t="shared" ca="1" si="261"/>
        <v/>
      </c>
      <c r="ET94" s="1323" t="str">
        <f t="shared" ca="1" si="261"/>
        <v/>
      </c>
      <c r="EU94" s="1323" t="str">
        <f t="shared" ca="1" si="261"/>
        <v/>
      </c>
      <c r="EV94" s="1323" t="str">
        <f t="shared" ca="1" si="261"/>
        <v/>
      </c>
      <c r="EW94" s="1323" t="str">
        <f t="shared" ca="1" si="261"/>
        <v/>
      </c>
      <c r="EX94" s="1323" t="str">
        <f t="shared" ca="1" si="261"/>
        <v/>
      </c>
      <c r="EY94" s="1323" t="str">
        <f t="shared" ca="1" si="261"/>
        <v/>
      </c>
      <c r="EZ94" s="1323" t="str">
        <f t="shared" ca="1" si="261"/>
        <v/>
      </c>
      <c r="FA94" s="1323" t="str">
        <f t="shared" ca="1" si="261"/>
        <v/>
      </c>
      <c r="FB94" s="1323" t="str">
        <f t="shared" ca="1" si="261"/>
        <v/>
      </c>
      <c r="FC94" s="1323" t="str">
        <f t="shared" ca="1" si="261"/>
        <v/>
      </c>
      <c r="FD94" s="1323" t="str">
        <f t="shared" ca="1" si="261"/>
        <v/>
      </c>
      <c r="FE94" s="1323" t="str">
        <f t="shared" ca="1" si="261"/>
        <v/>
      </c>
      <c r="FF94" s="1323" t="str">
        <f t="shared" ca="1" si="261"/>
        <v/>
      </c>
      <c r="FG94" s="1323" t="str">
        <f t="shared" ca="1" si="261"/>
        <v/>
      </c>
      <c r="FH94" s="1323" t="str">
        <f t="shared" ca="1" si="261"/>
        <v/>
      </c>
      <c r="FI94" s="1323" t="str">
        <f t="shared" ca="1" si="261"/>
        <v/>
      </c>
      <c r="FJ94" s="1323" t="str">
        <f t="shared" ca="1" si="261"/>
        <v/>
      </c>
      <c r="FK94" s="1323" t="str">
        <f t="shared" ca="1" si="261"/>
        <v/>
      </c>
      <c r="FL94" s="1323" t="str">
        <f t="shared" ca="1" si="261"/>
        <v/>
      </c>
      <c r="FM94" s="1323" t="str">
        <f t="shared" ca="1" si="261"/>
        <v/>
      </c>
      <c r="FN94" s="1323" t="str">
        <f t="shared" ca="1" si="261"/>
        <v/>
      </c>
      <c r="FO94" s="1323" t="str">
        <f t="shared" ca="1" si="261"/>
        <v/>
      </c>
      <c r="FP94" s="1323" t="str">
        <f t="shared" ca="1" si="261"/>
        <v/>
      </c>
      <c r="FQ94" s="1323" t="str">
        <f t="shared" ca="1" si="261"/>
        <v/>
      </c>
      <c r="FR94" s="1323" t="str">
        <f t="shared" ca="1" si="189"/>
        <v/>
      </c>
      <c r="FS94" s="1323" t="str">
        <f t="shared" ca="1" si="189"/>
        <v/>
      </c>
      <c r="FT94" s="1323" t="str">
        <f t="shared" ca="1" si="189"/>
        <v/>
      </c>
      <c r="FU94" s="1323" t="str">
        <f t="shared" ca="1" si="189"/>
        <v/>
      </c>
      <c r="FV94" s="1323" t="str">
        <f t="shared" ca="1" si="189"/>
        <v/>
      </c>
      <c r="FW94" s="1323" t="str">
        <f t="shared" ca="1" si="189"/>
        <v/>
      </c>
      <c r="FX94" s="1323" t="str">
        <f t="shared" ca="1" si="189"/>
        <v/>
      </c>
      <c r="FY94" s="1323" t="str">
        <f t="shared" ca="1" si="189"/>
        <v/>
      </c>
      <c r="FZ94" s="1323" t="str">
        <f t="shared" ca="1" si="189"/>
        <v/>
      </c>
      <c r="GA94" s="1323" t="str">
        <f t="shared" ca="1" si="189"/>
        <v/>
      </c>
      <c r="GB94" s="1323" t="str">
        <f t="shared" ca="1" si="189"/>
        <v/>
      </c>
      <c r="GC94" s="1323" t="str">
        <f t="shared" ca="1" si="189"/>
        <v/>
      </c>
      <c r="GD94" s="1323" t="str">
        <f t="shared" ca="1" si="189"/>
        <v/>
      </c>
      <c r="GE94" s="1323" t="str">
        <f t="shared" ca="1" si="189"/>
        <v/>
      </c>
      <c r="GF94" s="1323" t="str">
        <f t="shared" ca="1" si="189"/>
        <v/>
      </c>
      <c r="GG94" s="1323" t="str">
        <f t="shared" ca="1" si="189"/>
        <v/>
      </c>
      <c r="GH94" s="1323" t="str">
        <f t="shared" ca="1" si="189"/>
        <v/>
      </c>
      <c r="GI94" s="1323" t="str">
        <f t="shared" ca="1" si="189"/>
        <v/>
      </c>
      <c r="GJ94" s="1323" t="str">
        <f t="shared" ca="1" si="189"/>
        <v/>
      </c>
      <c r="GK94" s="1323" t="str">
        <f t="shared" ca="1" si="189"/>
        <v/>
      </c>
      <c r="GL94" s="1323" t="str">
        <f t="shared" ca="1" si="189"/>
        <v/>
      </c>
      <c r="GM94" s="1323" t="str">
        <f t="shared" ca="1" si="189"/>
        <v/>
      </c>
      <c r="GN94" s="1323" t="str">
        <f t="shared" ca="1" si="189"/>
        <v/>
      </c>
      <c r="GO94" s="1323" t="str">
        <f t="shared" ca="1" si="189"/>
        <v/>
      </c>
      <c r="GP94" s="1323" t="str">
        <f t="shared" ca="1" si="189"/>
        <v/>
      </c>
      <c r="GQ94" s="1323" t="str">
        <f t="shared" ca="1" si="189"/>
        <v/>
      </c>
      <c r="GR94" s="1323" t="str">
        <f t="shared" ca="1" si="189"/>
        <v/>
      </c>
      <c r="GS94" s="1323" t="str">
        <f t="shared" ca="1" si="189"/>
        <v/>
      </c>
      <c r="GT94" s="1323" t="str">
        <f t="shared" ca="1" si="189"/>
        <v/>
      </c>
      <c r="GU94" s="1323" t="str">
        <f t="shared" ca="1" si="189"/>
        <v/>
      </c>
      <c r="GV94" s="1323" t="str">
        <f t="shared" ca="1" si="189"/>
        <v/>
      </c>
      <c r="GW94" s="1323" t="str">
        <f t="shared" ca="1" si="189"/>
        <v/>
      </c>
      <c r="GX94" s="1323" t="str">
        <f t="shared" ca="1" si="189"/>
        <v/>
      </c>
      <c r="GY94" s="1323" t="str">
        <f t="shared" ca="1" si="189"/>
        <v/>
      </c>
      <c r="GZ94" s="1323" t="str">
        <f t="shared" ca="1" si="189"/>
        <v/>
      </c>
      <c r="HA94" s="1323" t="str">
        <f t="shared" ca="1" si="189"/>
        <v/>
      </c>
    </row>
    <row r="95" spans="1:211">
      <c r="A95" s="465"/>
      <c r="B95" s="477" t="str">
        <f>IF('Bendras vertinimas'!$B$26="","",'Bendras vertinimas'!$B$26)</f>
        <v>Tiekėjas 7</v>
      </c>
      <c r="C95" s="446">
        <f t="shared" ca="1" si="196"/>
        <v>0</v>
      </c>
      <c r="D95" s="446">
        <f t="shared" ca="1" si="197"/>
        <v>0</v>
      </c>
      <c r="E95" s="1191"/>
      <c r="F95" s="448" t="e">
        <f t="shared" ca="1" si="190"/>
        <v>#DIV/0!</v>
      </c>
      <c r="G95" s="448" t="e">
        <f t="shared" ca="1" si="191"/>
        <v>#DIV/0!</v>
      </c>
      <c r="H95" s="420"/>
      <c r="I95" s="368" t="str">
        <f>IF($H$89=0,"",IF(CY95&gt;0,'Bendras vertinimas'!$AS$18,IF(OR(SUM(F95:G95)*$H$89=0,$H$89=0),"",SUM(F95:G95)*$H$89)))</f>
        <v/>
      </c>
      <c r="K95" s="1929"/>
      <c r="L95" s="1929"/>
      <c r="M95" s="1929"/>
      <c r="N95" s="1929"/>
      <c r="O95" s="465"/>
      <c r="R95" s="1238">
        <v>4</v>
      </c>
      <c r="S95" s="1239"/>
      <c r="T95" s="1238">
        <v>4</v>
      </c>
      <c r="U95" s="1239"/>
      <c r="V95" s="1238">
        <v>4</v>
      </c>
      <c r="W95" s="1239"/>
      <c r="X95" s="1238">
        <v>4</v>
      </c>
      <c r="Y95" s="1239"/>
      <c r="Z95" s="1238">
        <v>4</v>
      </c>
      <c r="AA95" s="1239"/>
      <c r="AB95" s="1238">
        <v>4</v>
      </c>
      <c r="AC95" s="1239"/>
      <c r="AD95" s="1238">
        <v>4</v>
      </c>
      <c r="AE95" s="1239"/>
      <c r="AF95" s="1238">
        <v>4</v>
      </c>
      <c r="AG95" s="1239"/>
      <c r="AH95" s="1238">
        <v>4</v>
      </c>
      <c r="AI95" s="1239"/>
      <c r="AJ95" s="1238">
        <v>4</v>
      </c>
      <c r="AK95" s="1239"/>
      <c r="AL95" s="1238">
        <v>4</v>
      </c>
      <c r="AM95" s="1239"/>
      <c r="AN95" s="1238">
        <v>4</v>
      </c>
      <c r="AO95" s="1239"/>
      <c r="AP95" s="1238">
        <v>4</v>
      </c>
      <c r="AQ95" s="1239"/>
      <c r="AR95" s="1238">
        <v>4</v>
      </c>
      <c r="AS95" s="1239"/>
      <c r="AT95" s="1238">
        <v>4</v>
      </c>
      <c r="AU95" s="1239"/>
      <c r="AV95" s="1238">
        <v>4</v>
      </c>
      <c r="AW95" s="1239"/>
      <c r="AX95" s="1238">
        <v>4</v>
      </c>
      <c r="AY95" s="1239"/>
      <c r="AZ95" s="1238">
        <v>4</v>
      </c>
      <c r="BA95" s="1239"/>
      <c r="BB95" s="1238">
        <v>4</v>
      </c>
      <c r="BC95" s="1239"/>
      <c r="BD95" s="1238">
        <v>4</v>
      </c>
      <c r="BE95" s="1241"/>
      <c r="BI95" s="1323">
        <f t="shared" si="262"/>
        <v>0</v>
      </c>
      <c r="BJ95" s="1323">
        <f t="shared" si="263"/>
        <v>0</v>
      </c>
      <c r="BK95" s="1323">
        <f t="shared" si="264"/>
        <v>0</v>
      </c>
      <c r="BL95" s="1323">
        <f t="shared" si="265"/>
        <v>0</v>
      </c>
      <c r="BM95" s="1323">
        <f t="shared" si="230"/>
        <v>0</v>
      </c>
      <c r="BN95" s="1323">
        <f t="shared" si="230"/>
        <v>0</v>
      </c>
      <c r="BO95" s="1323">
        <f t="shared" si="230"/>
        <v>0</v>
      </c>
      <c r="BP95" s="1323">
        <f t="shared" si="230"/>
        <v>0</v>
      </c>
      <c r="BQ95" s="1323">
        <f t="shared" si="230"/>
        <v>0</v>
      </c>
      <c r="BR95" s="1323">
        <f t="shared" si="230"/>
        <v>0</v>
      </c>
      <c r="BS95" s="1323">
        <f t="shared" si="231"/>
        <v>0</v>
      </c>
      <c r="BT95" s="1323">
        <f t="shared" si="232"/>
        <v>0</v>
      </c>
      <c r="BU95" s="1323">
        <f t="shared" si="233"/>
        <v>0</v>
      </c>
      <c r="BV95" s="1323">
        <f t="shared" si="234"/>
        <v>0</v>
      </c>
      <c r="BW95" s="1323">
        <f t="shared" si="235"/>
        <v>0</v>
      </c>
      <c r="BX95" s="1323">
        <f t="shared" si="236"/>
        <v>0</v>
      </c>
      <c r="BY95" s="1323">
        <f t="shared" si="237"/>
        <v>0</v>
      </c>
      <c r="BZ95" s="1323">
        <f t="shared" si="238"/>
        <v>0</v>
      </c>
      <c r="CA95" s="1323">
        <f t="shared" si="239"/>
        <v>0</v>
      </c>
      <c r="CB95" s="1323">
        <f t="shared" si="240"/>
        <v>0</v>
      </c>
      <c r="CC95" s="1323">
        <f t="shared" si="241"/>
        <v>0</v>
      </c>
      <c r="CD95" s="1323">
        <f t="shared" si="242"/>
        <v>0</v>
      </c>
      <c r="CE95" s="1323">
        <f t="shared" si="243"/>
        <v>0</v>
      </c>
      <c r="CF95" s="1323">
        <f t="shared" si="244"/>
        <v>0</v>
      </c>
      <c r="CG95" s="1323">
        <f t="shared" si="245"/>
        <v>0</v>
      </c>
      <c r="CH95" s="1323">
        <f t="shared" si="246"/>
        <v>0</v>
      </c>
      <c r="CI95" s="1323">
        <f t="shared" si="247"/>
        <v>0</v>
      </c>
      <c r="CJ95" s="1323">
        <f t="shared" si="248"/>
        <v>0</v>
      </c>
      <c r="CK95" s="1323">
        <f t="shared" si="249"/>
        <v>0</v>
      </c>
      <c r="CL95" s="1323">
        <f t="shared" si="250"/>
        <v>0</v>
      </c>
      <c r="CM95" s="1323">
        <f t="shared" si="251"/>
        <v>0</v>
      </c>
      <c r="CN95" s="1323">
        <f t="shared" si="252"/>
        <v>0</v>
      </c>
      <c r="CO95" s="1323">
        <f t="shared" si="253"/>
        <v>0</v>
      </c>
      <c r="CP95" s="1323">
        <f t="shared" si="254"/>
        <v>0</v>
      </c>
      <c r="CQ95" s="1323">
        <f t="shared" si="255"/>
        <v>0</v>
      </c>
      <c r="CR95" s="1323">
        <f t="shared" si="256"/>
        <v>0</v>
      </c>
      <c r="CS95" s="1323">
        <f t="shared" si="257"/>
        <v>0</v>
      </c>
      <c r="CT95" s="1323">
        <f t="shared" si="258"/>
        <v>0</v>
      </c>
      <c r="CU95" s="1323">
        <f t="shared" si="259"/>
        <v>0</v>
      </c>
      <c r="CV95" s="1323">
        <f t="shared" si="260"/>
        <v>0</v>
      </c>
      <c r="CY95" s="1323">
        <f t="shared" ca="1" si="192"/>
        <v>0</v>
      </c>
      <c r="CZ95" s="1323">
        <f t="shared" si="229"/>
        <v>12</v>
      </c>
      <c r="DA95" s="1323">
        <f t="shared" ca="1" si="193"/>
        <v>0</v>
      </c>
      <c r="DB95" s="1323">
        <f t="shared" ca="1" si="194"/>
        <v>0</v>
      </c>
      <c r="DC95" s="1323"/>
      <c r="DD95" s="1323" t="str">
        <f t="shared" si="187"/>
        <v>Tiekėjas 7</v>
      </c>
      <c r="DE95" s="1323" t="str">
        <f t="shared" ca="1" si="195"/>
        <v/>
      </c>
      <c r="DF95" s="1323" t="str">
        <f t="shared" ca="1" si="261"/>
        <v/>
      </c>
      <c r="DG95" s="1323" t="str">
        <f t="shared" ca="1" si="261"/>
        <v/>
      </c>
      <c r="DH95" s="1323" t="str">
        <f t="shared" ca="1" si="261"/>
        <v/>
      </c>
      <c r="DI95" s="1323" t="str">
        <f t="shared" ca="1" si="261"/>
        <v/>
      </c>
      <c r="DJ95" s="1323" t="str">
        <f t="shared" ca="1" si="261"/>
        <v/>
      </c>
      <c r="DK95" s="1323" t="str">
        <f t="shared" ca="1" si="261"/>
        <v/>
      </c>
      <c r="DL95" s="1323" t="str">
        <f t="shared" ca="1" si="261"/>
        <v/>
      </c>
      <c r="DM95" s="1323" t="str">
        <f t="shared" ca="1" si="261"/>
        <v/>
      </c>
      <c r="DN95" s="1323" t="str">
        <f t="shared" ca="1" si="261"/>
        <v/>
      </c>
      <c r="DO95" s="1323" t="str">
        <f t="shared" ca="1" si="261"/>
        <v/>
      </c>
      <c r="DP95" s="1323" t="str">
        <f t="shared" ca="1" si="261"/>
        <v/>
      </c>
      <c r="DQ95" s="1323" t="str">
        <f t="shared" ca="1" si="261"/>
        <v/>
      </c>
      <c r="DR95" s="1323" t="str">
        <f t="shared" ca="1" si="261"/>
        <v/>
      </c>
      <c r="DS95" s="1323" t="str">
        <f t="shared" ca="1" si="261"/>
        <v/>
      </c>
      <c r="DT95" s="1323" t="str">
        <f t="shared" ca="1" si="261"/>
        <v/>
      </c>
      <c r="DU95" s="1323" t="str">
        <f t="shared" ca="1" si="261"/>
        <v/>
      </c>
      <c r="DV95" s="1323" t="str">
        <f t="shared" ca="1" si="261"/>
        <v/>
      </c>
      <c r="DW95" s="1323" t="str">
        <f t="shared" ca="1" si="261"/>
        <v/>
      </c>
      <c r="DX95" s="1323" t="str">
        <f t="shared" ca="1" si="261"/>
        <v/>
      </c>
      <c r="DY95" s="1323" t="str">
        <f t="shared" ca="1" si="261"/>
        <v/>
      </c>
      <c r="DZ95" s="1323" t="str">
        <f t="shared" ca="1" si="261"/>
        <v/>
      </c>
      <c r="EA95" s="1323" t="str">
        <f t="shared" ca="1" si="261"/>
        <v/>
      </c>
      <c r="EB95" s="1323" t="str">
        <f t="shared" ca="1" si="261"/>
        <v/>
      </c>
      <c r="EC95" s="1323" t="str">
        <f t="shared" ca="1" si="261"/>
        <v/>
      </c>
      <c r="ED95" s="1323" t="str">
        <f t="shared" ca="1" si="261"/>
        <v/>
      </c>
      <c r="EE95" s="1323" t="str">
        <f t="shared" ca="1" si="261"/>
        <v/>
      </c>
      <c r="EF95" s="1323" t="str">
        <f t="shared" ca="1" si="261"/>
        <v/>
      </c>
      <c r="EG95" s="1323" t="str">
        <f t="shared" ca="1" si="261"/>
        <v/>
      </c>
      <c r="EH95" s="1323" t="str">
        <f t="shared" ca="1" si="261"/>
        <v/>
      </c>
      <c r="EI95" s="1323" t="str">
        <f t="shared" ca="1" si="261"/>
        <v/>
      </c>
      <c r="EJ95" s="1323" t="str">
        <f t="shared" ca="1" si="261"/>
        <v/>
      </c>
      <c r="EK95" s="1323" t="str">
        <f t="shared" ca="1" si="261"/>
        <v/>
      </c>
      <c r="EL95" s="1323" t="str">
        <f t="shared" ca="1" si="261"/>
        <v/>
      </c>
      <c r="EM95" s="1323" t="str">
        <f t="shared" ca="1" si="261"/>
        <v/>
      </c>
      <c r="EN95" s="1323" t="str">
        <f t="shared" ca="1" si="261"/>
        <v/>
      </c>
      <c r="EO95" s="1323" t="str">
        <f t="shared" ca="1" si="261"/>
        <v/>
      </c>
      <c r="EP95" s="1323" t="str">
        <f t="shared" ca="1" si="261"/>
        <v/>
      </c>
      <c r="EQ95" s="1323" t="str">
        <f t="shared" ca="1" si="261"/>
        <v/>
      </c>
      <c r="ER95" s="1323" t="str">
        <f t="shared" ca="1" si="261"/>
        <v/>
      </c>
      <c r="ES95" s="1323" t="str">
        <f t="shared" ca="1" si="261"/>
        <v/>
      </c>
      <c r="ET95" s="1323" t="str">
        <f t="shared" ca="1" si="261"/>
        <v/>
      </c>
      <c r="EU95" s="1323" t="str">
        <f t="shared" ca="1" si="261"/>
        <v/>
      </c>
      <c r="EV95" s="1323" t="str">
        <f t="shared" ca="1" si="261"/>
        <v/>
      </c>
      <c r="EW95" s="1323" t="str">
        <f t="shared" ca="1" si="261"/>
        <v/>
      </c>
      <c r="EX95" s="1323" t="str">
        <f t="shared" ca="1" si="261"/>
        <v/>
      </c>
      <c r="EY95" s="1323" t="str">
        <f t="shared" ca="1" si="261"/>
        <v/>
      </c>
      <c r="EZ95" s="1323" t="str">
        <f t="shared" ca="1" si="261"/>
        <v/>
      </c>
      <c r="FA95" s="1323" t="str">
        <f t="shared" ca="1" si="261"/>
        <v/>
      </c>
      <c r="FB95" s="1323" t="str">
        <f t="shared" ca="1" si="261"/>
        <v/>
      </c>
      <c r="FC95" s="1323" t="str">
        <f t="shared" ca="1" si="261"/>
        <v/>
      </c>
      <c r="FD95" s="1323" t="str">
        <f t="shared" ca="1" si="261"/>
        <v/>
      </c>
      <c r="FE95" s="1323" t="str">
        <f t="shared" ca="1" si="261"/>
        <v/>
      </c>
      <c r="FF95" s="1323" t="str">
        <f t="shared" ca="1" si="261"/>
        <v/>
      </c>
      <c r="FG95" s="1323" t="str">
        <f t="shared" ca="1" si="261"/>
        <v/>
      </c>
      <c r="FH95" s="1323" t="str">
        <f t="shared" ca="1" si="261"/>
        <v/>
      </c>
      <c r="FI95" s="1323" t="str">
        <f t="shared" ca="1" si="261"/>
        <v/>
      </c>
      <c r="FJ95" s="1323" t="str">
        <f t="shared" ca="1" si="261"/>
        <v/>
      </c>
      <c r="FK95" s="1323" t="str">
        <f t="shared" ca="1" si="261"/>
        <v/>
      </c>
      <c r="FL95" s="1323" t="str">
        <f t="shared" ca="1" si="261"/>
        <v/>
      </c>
      <c r="FM95" s="1323" t="str">
        <f t="shared" ca="1" si="261"/>
        <v/>
      </c>
      <c r="FN95" s="1323" t="str">
        <f t="shared" ca="1" si="261"/>
        <v/>
      </c>
      <c r="FO95" s="1323" t="str">
        <f t="shared" ca="1" si="261"/>
        <v/>
      </c>
      <c r="FP95" s="1323" t="str">
        <f t="shared" ca="1" si="261"/>
        <v/>
      </c>
      <c r="FQ95" s="1323" t="str">
        <f t="shared" ca="1" si="261"/>
        <v/>
      </c>
      <c r="FR95" s="1323" t="str">
        <f t="shared" ca="1" si="189"/>
        <v/>
      </c>
      <c r="FS95" s="1323" t="str">
        <f t="shared" ca="1" si="189"/>
        <v/>
      </c>
      <c r="FT95" s="1323" t="str">
        <f t="shared" ca="1" si="189"/>
        <v/>
      </c>
      <c r="FU95" s="1323" t="str">
        <f t="shared" ca="1" si="189"/>
        <v/>
      </c>
      <c r="FV95" s="1323" t="str">
        <f t="shared" ca="1" si="189"/>
        <v/>
      </c>
      <c r="FW95" s="1323" t="str">
        <f t="shared" ca="1" si="189"/>
        <v/>
      </c>
      <c r="FX95" s="1323" t="str">
        <f t="shared" ca="1" si="189"/>
        <v/>
      </c>
      <c r="FY95" s="1323" t="str">
        <f t="shared" ca="1" si="189"/>
        <v/>
      </c>
      <c r="FZ95" s="1323" t="str">
        <f t="shared" ca="1" si="189"/>
        <v/>
      </c>
      <c r="GA95" s="1323" t="str">
        <f t="shared" ca="1" si="189"/>
        <v/>
      </c>
      <c r="GB95" s="1323" t="str">
        <f t="shared" ca="1" si="189"/>
        <v/>
      </c>
      <c r="GC95" s="1323" t="str">
        <f t="shared" ca="1" si="189"/>
        <v/>
      </c>
      <c r="GD95" s="1323" t="str">
        <f t="shared" ca="1" si="189"/>
        <v/>
      </c>
      <c r="GE95" s="1323" t="str">
        <f t="shared" ca="1" si="189"/>
        <v/>
      </c>
      <c r="GF95" s="1323" t="str">
        <f t="shared" ca="1" si="189"/>
        <v/>
      </c>
      <c r="GG95" s="1323" t="str">
        <f t="shared" ca="1" si="189"/>
        <v/>
      </c>
      <c r="GH95" s="1323" t="str">
        <f t="shared" ca="1" si="189"/>
        <v/>
      </c>
      <c r="GI95" s="1323" t="str">
        <f t="shared" ca="1" si="189"/>
        <v/>
      </c>
      <c r="GJ95" s="1323" t="str">
        <f t="shared" ca="1" si="189"/>
        <v/>
      </c>
      <c r="GK95" s="1323" t="str">
        <f t="shared" ca="1" si="189"/>
        <v/>
      </c>
      <c r="GL95" s="1323" t="str">
        <f t="shared" ca="1" si="189"/>
        <v/>
      </c>
      <c r="GM95" s="1323" t="str">
        <f t="shared" ca="1" si="189"/>
        <v/>
      </c>
      <c r="GN95" s="1323" t="str">
        <f t="shared" ca="1" si="189"/>
        <v/>
      </c>
      <c r="GO95" s="1323" t="str">
        <f t="shared" ca="1" si="189"/>
        <v/>
      </c>
      <c r="GP95" s="1323" t="str">
        <f t="shared" ca="1" si="189"/>
        <v/>
      </c>
      <c r="GQ95" s="1323" t="str">
        <f t="shared" ca="1" si="189"/>
        <v/>
      </c>
      <c r="GR95" s="1323" t="str">
        <f t="shared" ca="1" si="189"/>
        <v/>
      </c>
      <c r="GS95" s="1323" t="str">
        <f t="shared" ca="1" si="189"/>
        <v/>
      </c>
      <c r="GT95" s="1323" t="str">
        <f t="shared" ca="1" si="189"/>
        <v/>
      </c>
      <c r="GU95" s="1323" t="str">
        <f t="shared" ca="1" si="189"/>
        <v/>
      </c>
      <c r="GV95" s="1323" t="str">
        <f t="shared" ca="1" si="189"/>
        <v/>
      </c>
      <c r="GW95" s="1323" t="str">
        <f t="shared" ca="1" si="189"/>
        <v/>
      </c>
      <c r="GX95" s="1323" t="str">
        <f t="shared" ca="1" si="189"/>
        <v/>
      </c>
      <c r="GY95" s="1323" t="str">
        <f t="shared" ca="1" si="189"/>
        <v/>
      </c>
      <c r="GZ95" s="1323" t="str">
        <f t="shared" ca="1" si="189"/>
        <v/>
      </c>
      <c r="HA95" s="1323" t="str">
        <f t="shared" ca="1" si="189"/>
        <v/>
      </c>
    </row>
    <row r="96" spans="1:211">
      <c r="A96" s="465"/>
      <c r="B96" s="477" t="str">
        <f>IF('Bendras vertinimas'!$B$27="","",'Bendras vertinimas'!$B$27)</f>
        <v>Tiekėjas 8</v>
      </c>
      <c r="C96" s="446">
        <f t="shared" ca="1" si="196"/>
        <v>0</v>
      </c>
      <c r="D96" s="446">
        <f t="shared" ca="1" si="197"/>
        <v>0</v>
      </c>
      <c r="E96" s="1191"/>
      <c r="F96" s="448" t="e">
        <f t="shared" ca="1" si="190"/>
        <v>#DIV/0!</v>
      </c>
      <c r="G96" s="448" t="e">
        <f t="shared" ca="1" si="191"/>
        <v>#DIV/0!</v>
      </c>
      <c r="H96" s="420"/>
      <c r="I96" s="368" t="str">
        <f>IF($H$89=0,"",IF(CY96&gt;0,'Bendras vertinimas'!$AS$18,IF(OR(SUM(F96:G96)*$H$89=0,$H$89=0),"",SUM(F96:G96)*$H$89)))</f>
        <v/>
      </c>
      <c r="K96" s="1929"/>
      <c r="L96" s="1929"/>
      <c r="M96" s="1929"/>
      <c r="N96" s="1929"/>
      <c r="O96" s="465"/>
      <c r="R96" s="1238">
        <v>5</v>
      </c>
      <c r="S96" s="1239"/>
      <c r="T96" s="1238">
        <v>5</v>
      </c>
      <c r="U96" s="1239"/>
      <c r="V96" s="1238">
        <v>5</v>
      </c>
      <c r="W96" s="1239"/>
      <c r="X96" s="1238">
        <v>5</v>
      </c>
      <c r="Y96" s="1239"/>
      <c r="Z96" s="1238">
        <v>5</v>
      </c>
      <c r="AA96" s="1239"/>
      <c r="AB96" s="1238">
        <v>5</v>
      </c>
      <c r="AC96" s="1239"/>
      <c r="AD96" s="1238">
        <v>5</v>
      </c>
      <c r="AE96" s="1239"/>
      <c r="AF96" s="1238">
        <v>5</v>
      </c>
      <c r="AG96" s="1239"/>
      <c r="AH96" s="1238">
        <v>5</v>
      </c>
      <c r="AI96" s="1239"/>
      <c r="AJ96" s="1238">
        <v>5</v>
      </c>
      <c r="AK96" s="1239"/>
      <c r="AL96" s="1238">
        <v>5</v>
      </c>
      <c r="AM96" s="1239"/>
      <c r="AN96" s="1238">
        <v>5</v>
      </c>
      <c r="AO96" s="1239"/>
      <c r="AP96" s="1238">
        <v>5</v>
      </c>
      <c r="AQ96" s="1239"/>
      <c r="AR96" s="1238">
        <v>5</v>
      </c>
      <c r="AS96" s="1239"/>
      <c r="AT96" s="1238">
        <v>5</v>
      </c>
      <c r="AU96" s="1239"/>
      <c r="AV96" s="1238">
        <v>5</v>
      </c>
      <c r="AW96" s="1239"/>
      <c r="AX96" s="1238">
        <v>5</v>
      </c>
      <c r="AY96" s="1239"/>
      <c r="AZ96" s="1238">
        <v>5</v>
      </c>
      <c r="BA96" s="1239"/>
      <c r="BB96" s="1238">
        <v>5</v>
      </c>
      <c r="BC96" s="1239"/>
      <c r="BD96" s="1238">
        <v>5</v>
      </c>
      <c r="BE96" s="1241"/>
      <c r="BI96" s="1323">
        <f t="shared" si="262"/>
        <v>0</v>
      </c>
      <c r="BJ96" s="1323">
        <f t="shared" si="263"/>
        <v>0</v>
      </c>
      <c r="BK96" s="1323">
        <f t="shared" si="264"/>
        <v>0</v>
      </c>
      <c r="BL96" s="1323">
        <f t="shared" si="265"/>
        <v>0</v>
      </c>
      <c r="BM96" s="1323">
        <f t="shared" si="230"/>
        <v>0</v>
      </c>
      <c r="BN96" s="1323">
        <f t="shared" si="230"/>
        <v>0</v>
      </c>
      <c r="BO96" s="1323">
        <f t="shared" si="230"/>
        <v>0</v>
      </c>
      <c r="BP96" s="1323">
        <f t="shared" si="230"/>
        <v>0</v>
      </c>
      <c r="BQ96" s="1323">
        <f t="shared" si="230"/>
        <v>0</v>
      </c>
      <c r="BR96" s="1323">
        <f t="shared" si="230"/>
        <v>0</v>
      </c>
      <c r="BS96" s="1323">
        <f t="shared" si="231"/>
        <v>0</v>
      </c>
      <c r="BT96" s="1323">
        <f t="shared" si="232"/>
        <v>0</v>
      </c>
      <c r="BU96" s="1323">
        <f t="shared" si="233"/>
        <v>0</v>
      </c>
      <c r="BV96" s="1323">
        <f t="shared" si="234"/>
        <v>0</v>
      </c>
      <c r="BW96" s="1323">
        <f t="shared" si="235"/>
        <v>0</v>
      </c>
      <c r="BX96" s="1323">
        <f t="shared" si="236"/>
        <v>0</v>
      </c>
      <c r="BY96" s="1323">
        <f t="shared" si="237"/>
        <v>0</v>
      </c>
      <c r="BZ96" s="1323">
        <f t="shared" si="238"/>
        <v>0</v>
      </c>
      <c r="CA96" s="1323">
        <f t="shared" si="239"/>
        <v>0</v>
      </c>
      <c r="CB96" s="1323">
        <f t="shared" si="240"/>
        <v>0</v>
      </c>
      <c r="CC96" s="1323">
        <f t="shared" si="241"/>
        <v>0</v>
      </c>
      <c r="CD96" s="1323">
        <f t="shared" si="242"/>
        <v>0</v>
      </c>
      <c r="CE96" s="1323">
        <f t="shared" si="243"/>
        <v>0</v>
      </c>
      <c r="CF96" s="1323">
        <f t="shared" si="244"/>
        <v>0</v>
      </c>
      <c r="CG96" s="1323">
        <f t="shared" si="245"/>
        <v>0</v>
      </c>
      <c r="CH96" s="1323">
        <f t="shared" si="246"/>
        <v>0</v>
      </c>
      <c r="CI96" s="1323">
        <f t="shared" si="247"/>
        <v>0</v>
      </c>
      <c r="CJ96" s="1323">
        <f t="shared" si="248"/>
        <v>0</v>
      </c>
      <c r="CK96" s="1323">
        <f t="shared" si="249"/>
        <v>0</v>
      </c>
      <c r="CL96" s="1323">
        <f t="shared" si="250"/>
        <v>0</v>
      </c>
      <c r="CM96" s="1323">
        <f t="shared" si="251"/>
        <v>0</v>
      </c>
      <c r="CN96" s="1323">
        <f t="shared" si="252"/>
        <v>0</v>
      </c>
      <c r="CO96" s="1323">
        <f t="shared" si="253"/>
        <v>0</v>
      </c>
      <c r="CP96" s="1323">
        <f t="shared" si="254"/>
        <v>0</v>
      </c>
      <c r="CQ96" s="1323">
        <f t="shared" si="255"/>
        <v>0</v>
      </c>
      <c r="CR96" s="1323">
        <f t="shared" si="256"/>
        <v>0</v>
      </c>
      <c r="CS96" s="1323">
        <f t="shared" si="257"/>
        <v>0</v>
      </c>
      <c r="CT96" s="1323">
        <f t="shared" si="258"/>
        <v>0</v>
      </c>
      <c r="CU96" s="1323">
        <f t="shared" si="259"/>
        <v>0</v>
      </c>
      <c r="CV96" s="1323">
        <f t="shared" si="260"/>
        <v>0</v>
      </c>
      <c r="CY96" s="1323">
        <f t="shared" ca="1" si="192"/>
        <v>0</v>
      </c>
      <c r="CZ96" s="1323">
        <f t="shared" si="229"/>
        <v>14</v>
      </c>
      <c r="DA96" s="1323">
        <f t="shared" ca="1" si="193"/>
        <v>0</v>
      </c>
      <c r="DB96" s="1323">
        <f t="shared" ca="1" si="194"/>
        <v>0</v>
      </c>
      <c r="DC96" s="1323"/>
      <c r="DD96" s="1323" t="str">
        <f t="shared" si="187"/>
        <v>Tiekėjas 8</v>
      </c>
      <c r="DE96" s="1323" t="str">
        <f t="shared" ca="1" si="195"/>
        <v/>
      </c>
      <c r="DF96" s="1323" t="str">
        <f t="shared" ca="1" si="261"/>
        <v/>
      </c>
      <c r="DG96" s="1323" t="str">
        <f t="shared" ca="1" si="261"/>
        <v/>
      </c>
      <c r="DH96" s="1323" t="str">
        <f t="shared" ca="1" si="261"/>
        <v/>
      </c>
      <c r="DI96" s="1323" t="str">
        <f t="shared" ca="1" si="261"/>
        <v/>
      </c>
      <c r="DJ96" s="1323" t="str">
        <f t="shared" ca="1" si="261"/>
        <v/>
      </c>
      <c r="DK96" s="1323" t="str">
        <f t="shared" ca="1" si="261"/>
        <v/>
      </c>
      <c r="DL96" s="1323" t="str">
        <f t="shared" ca="1" si="261"/>
        <v/>
      </c>
      <c r="DM96" s="1323" t="str">
        <f t="shared" ca="1" si="261"/>
        <v/>
      </c>
      <c r="DN96" s="1323" t="str">
        <f t="shared" ca="1" si="261"/>
        <v/>
      </c>
      <c r="DO96" s="1323" t="str">
        <f t="shared" ca="1" si="261"/>
        <v/>
      </c>
      <c r="DP96" s="1323" t="str">
        <f t="shared" ca="1" si="261"/>
        <v/>
      </c>
      <c r="DQ96" s="1323" t="str">
        <f t="shared" ca="1" si="261"/>
        <v/>
      </c>
      <c r="DR96" s="1323" t="str">
        <f t="shared" ca="1" si="261"/>
        <v/>
      </c>
      <c r="DS96" s="1323" t="str">
        <f t="shared" ca="1" si="261"/>
        <v/>
      </c>
      <c r="DT96" s="1323" t="str">
        <f t="shared" ca="1" si="261"/>
        <v/>
      </c>
      <c r="DU96" s="1323" t="str">
        <f t="shared" ca="1" si="261"/>
        <v/>
      </c>
      <c r="DV96" s="1323" t="str">
        <f t="shared" ca="1" si="261"/>
        <v/>
      </c>
      <c r="DW96" s="1323" t="str">
        <f t="shared" ca="1" si="261"/>
        <v/>
      </c>
      <c r="DX96" s="1323" t="str">
        <f t="shared" ca="1" si="261"/>
        <v/>
      </c>
      <c r="DY96" s="1323" t="str">
        <f t="shared" ca="1" si="261"/>
        <v/>
      </c>
      <c r="DZ96" s="1323" t="str">
        <f t="shared" ca="1" si="261"/>
        <v/>
      </c>
      <c r="EA96" s="1323" t="str">
        <f t="shared" ca="1" si="261"/>
        <v/>
      </c>
      <c r="EB96" s="1323" t="str">
        <f t="shared" ca="1" si="261"/>
        <v/>
      </c>
      <c r="EC96" s="1323" t="str">
        <f t="shared" ca="1" si="261"/>
        <v/>
      </c>
      <c r="ED96" s="1323" t="str">
        <f t="shared" ca="1" si="261"/>
        <v/>
      </c>
      <c r="EE96" s="1323" t="str">
        <f t="shared" ca="1" si="261"/>
        <v/>
      </c>
      <c r="EF96" s="1323" t="str">
        <f t="shared" ca="1" si="261"/>
        <v/>
      </c>
      <c r="EG96" s="1323" t="str">
        <f t="shared" ca="1" si="261"/>
        <v/>
      </c>
      <c r="EH96" s="1323" t="str">
        <f t="shared" ca="1" si="261"/>
        <v/>
      </c>
      <c r="EI96" s="1323" t="str">
        <f t="shared" ca="1" si="261"/>
        <v/>
      </c>
      <c r="EJ96" s="1323" t="str">
        <f t="shared" ca="1" si="261"/>
        <v/>
      </c>
      <c r="EK96" s="1323" t="str">
        <f t="shared" ca="1" si="261"/>
        <v/>
      </c>
      <c r="EL96" s="1323" t="str">
        <f t="shared" ca="1" si="261"/>
        <v/>
      </c>
      <c r="EM96" s="1323" t="str">
        <f t="shared" ca="1" si="261"/>
        <v/>
      </c>
      <c r="EN96" s="1323" t="str">
        <f t="shared" ca="1" si="261"/>
        <v/>
      </c>
      <c r="EO96" s="1323" t="str">
        <f t="shared" ca="1" si="261"/>
        <v/>
      </c>
      <c r="EP96" s="1323" t="str">
        <f t="shared" ca="1" si="261"/>
        <v/>
      </c>
      <c r="EQ96" s="1323" t="str">
        <f t="shared" ca="1" si="261"/>
        <v/>
      </c>
      <c r="ER96" s="1323" t="str">
        <f t="shared" ca="1" si="261"/>
        <v/>
      </c>
      <c r="ES96" s="1323" t="str">
        <f t="shared" ca="1" si="261"/>
        <v/>
      </c>
      <c r="ET96" s="1323" t="str">
        <f t="shared" ca="1" si="261"/>
        <v/>
      </c>
      <c r="EU96" s="1323" t="str">
        <f t="shared" ca="1" si="261"/>
        <v/>
      </c>
      <c r="EV96" s="1323" t="str">
        <f t="shared" ca="1" si="261"/>
        <v/>
      </c>
      <c r="EW96" s="1323" t="str">
        <f t="shared" ca="1" si="261"/>
        <v/>
      </c>
      <c r="EX96" s="1323" t="str">
        <f t="shared" ca="1" si="261"/>
        <v/>
      </c>
      <c r="EY96" s="1323" t="str">
        <f t="shared" ca="1" si="261"/>
        <v/>
      </c>
      <c r="EZ96" s="1323" t="str">
        <f t="shared" ca="1" si="261"/>
        <v/>
      </c>
      <c r="FA96" s="1323" t="str">
        <f t="shared" ca="1" si="261"/>
        <v/>
      </c>
      <c r="FB96" s="1323" t="str">
        <f t="shared" ca="1" si="261"/>
        <v/>
      </c>
      <c r="FC96" s="1323" t="str">
        <f t="shared" ca="1" si="261"/>
        <v/>
      </c>
      <c r="FD96" s="1323" t="str">
        <f t="shared" ca="1" si="261"/>
        <v/>
      </c>
      <c r="FE96" s="1323" t="str">
        <f t="shared" ca="1" si="261"/>
        <v/>
      </c>
      <c r="FF96" s="1323" t="str">
        <f t="shared" ca="1" si="261"/>
        <v/>
      </c>
      <c r="FG96" s="1323" t="str">
        <f t="shared" ca="1" si="261"/>
        <v/>
      </c>
      <c r="FH96" s="1323" t="str">
        <f t="shared" ca="1" si="261"/>
        <v/>
      </c>
      <c r="FI96" s="1323" t="str">
        <f t="shared" ca="1" si="261"/>
        <v/>
      </c>
      <c r="FJ96" s="1323" t="str">
        <f t="shared" ca="1" si="261"/>
        <v/>
      </c>
      <c r="FK96" s="1323" t="str">
        <f t="shared" ca="1" si="261"/>
        <v/>
      </c>
      <c r="FL96" s="1323" t="str">
        <f t="shared" ca="1" si="261"/>
        <v/>
      </c>
      <c r="FM96" s="1323" t="str">
        <f t="shared" ca="1" si="261"/>
        <v/>
      </c>
      <c r="FN96" s="1323" t="str">
        <f t="shared" ca="1" si="261"/>
        <v/>
      </c>
      <c r="FO96" s="1323" t="str">
        <f t="shared" ca="1" si="261"/>
        <v/>
      </c>
      <c r="FP96" s="1323" t="str">
        <f t="shared" ref="FP96:GE108" ca="1" si="266">IF(OFFSET($S$92,FP$85,$CZ96,1,1)=0,"",OFFSET($S$92,FP$85,$CZ96,1,1))</f>
        <v/>
      </c>
      <c r="FQ96" s="1323" t="str">
        <f t="shared" ca="1" si="266"/>
        <v/>
      </c>
      <c r="FR96" s="1323" t="str">
        <f t="shared" ca="1" si="189"/>
        <v/>
      </c>
      <c r="FS96" s="1323" t="str">
        <f t="shared" ca="1" si="189"/>
        <v/>
      </c>
      <c r="FT96" s="1323" t="str">
        <f t="shared" ca="1" si="189"/>
        <v/>
      </c>
      <c r="FU96" s="1323" t="str">
        <f t="shared" ref="FU96:GJ96" ca="1" si="267">IF(OFFSET($S$92,FU$85,$CZ96,1,1)=0,"",OFFSET($S$92,FU$85,$CZ96,1,1))</f>
        <v/>
      </c>
      <c r="FV96" s="1323" t="str">
        <f t="shared" ca="1" si="267"/>
        <v/>
      </c>
      <c r="FW96" s="1323" t="str">
        <f t="shared" ca="1" si="267"/>
        <v/>
      </c>
      <c r="FX96" s="1323" t="str">
        <f t="shared" ca="1" si="267"/>
        <v/>
      </c>
      <c r="FY96" s="1323" t="str">
        <f t="shared" ca="1" si="267"/>
        <v/>
      </c>
      <c r="FZ96" s="1323" t="str">
        <f t="shared" ca="1" si="267"/>
        <v/>
      </c>
      <c r="GA96" s="1323" t="str">
        <f t="shared" ca="1" si="267"/>
        <v/>
      </c>
      <c r="GB96" s="1323" t="str">
        <f t="shared" ca="1" si="267"/>
        <v/>
      </c>
      <c r="GC96" s="1323" t="str">
        <f t="shared" ca="1" si="267"/>
        <v/>
      </c>
      <c r="GD96" s="1323" t="str">
        <f t="shared" ca="1" si="267"/>
        <v/>
      </c>
      <c r="GE96" s="1323" t="str">
        <f t="shared" ca="1" si="267"/>
        <v/>
      </c>
      <c r="GF96" s="1323" t="str">
        <f t="shared" ca="1" si="267"/>
        <v/>
      </c>
      <c r="GG96" s="1323" t="str">
        <f t="shared" ca="1" si="267"/>
        <v/>
      </c>
      <c r="GH96" s="1323" t="str">
        <f t="shared" ca="1" si="267"/>
        <v/>
      </c>
      <c r="GI96" s="1323" t="str">
        <f t="shared" ca="1" si="267"/>
        <v/>
      </c>
      <c r="GJ96" s="1323" t="str">
        <f t="shared" ca="1" si="267"/>
        <v/>
      </c>
      <c r="GK96" s="1323" t="str">
        <f t="shared" ref="GK96:GZ96" ca="1" si="268">IF(OFFSET($S$92,GK$85,$CZ96,1,1)=0,"",OFFSET($S$92,GK$85,$CZ96,1,1))</f>
        <v/>
      </c>
      <c r="GL96" s="1323" t="str">
        <f t="shared" ca="1" si="268"/>
        <v/>
      </c>
      <c r="GM96" s="1323" t="str">
        <f t="shared" ca="1" si="268"/>
        <v/>
      </c>
      <c r="GN96" s="1323" t="str">
        <f t="shared" ca="1" si="268"/>
        <v/>
      </c>
      <c r="GO96" s="1323" t="str">
        <f t="shared" ca="1" si="268"/>
        <v/>
      </c>
      <c r="GP96" s="1323" t="str">
        <f t="shared" ca="1" si="268"/>
        <v/>
      </c>
      <c r="GQ96" s="1323" t="str">
        <f t="shared" ca="1" si="268"/>
        <v/>
      </c>
      <c r="GR96" s="1323" t="str">
        <f t="shared" ca="1" si="268"/>
        <v/>
      </c>
      <c r="GS96" s="1323" t="str">
        <f t="shared" ca="1" si="268"/>
        <v/>
      </c>
      <c r="GT96" s="1323" t="str">
        <f t="shared" ca="1" si="268"/>
        <v/>
      </c>
      <c r="GU96" s="1323" t="str">
        <f t="shared" ca="1" si="268"/>
        <v/>
      </c>
      <c r="GV96" s="1323" t="str">
        <f t="shared" ca="1" si="268"/>
        <v/>
      </c>
      <c r="GW96" s="1323" t="str">
        <f t="shared" ca="1" si="268"/>
        <v/>
      </c>
      <c r="GX96" s="1323" t="str">
        <f t="shared" ca="1" si="268"/>
        <v/>
      </c>
      <c r="GY96" s="1323" t="str">
        <f t="shared" ca="1" si="268"/>
        <v/>
      </c>
      <c r="GZ96" s="1323" t="str">
        <f t="shared" ca="1" si="268"/>
        <v/>
      </c>
      <c r="HA96" s="1323" t="str">
        <f t="shared" ref="FR96:HA104" ca="1" si="269">IF(OFFSET($S$92,HA$85,$CZ96,1,1)=0,"",OFFSET($S$92,HA$85,$CZ96,1,1))</f>
        <v/>
      </c>
    </row>
    <row r="97" spans="1:209">
      <c r="A97" s="465"/>
      <c r="B97" s="477" t="str">
        <f>IF('Bendras vertinimas'!$B$28="","",'Bendras vertinimas'!$B$28)</f>
        <v>Tiekėjas 9</v>
      </c>
      <c r="C97" s="446">
        <f t="shared" ca="1" si="196"/>
        <v>0</v>
      </c>
      <c r="D97" s="446">
        <f t="shared" ca="1" si="197"/>
        <v>0</v>
      </c>
      <c r="E97" s="1191"/>
      <c r="F97" s="448" t="e">
        <f t="shared" ca="1" si="190"/>
        <v>#DIV/0!</v>
      </c>
      <c r="G97" s="448" t="e">
        <f t="shared" ca="1" si="191"/>
        <v>#DIV/0!</v>
      </c>
      <c r="H97" s="420"/>
      <c r="I97" s="368" t="str">
        <f>IF($H$89=0,"",IF(CY97&gt;0,'Bendras vertinimas'!$AS$18,IF(OR(SUM(F97:G97)*$H$89=0,$H$89=0),"",SUM(F97:G97)*$H$89)))</f>
        <v/>
      </c>
      <c r="K97" s="1929"/>
      <c r="L97" s="1929"/>
      <c r="M97" s="1929"/>
      <c r="N97" s="1929"/>
      <c r="O97" s="465"/>
      <c r="R97" s="1238">
        <v>6</v>
      </c>
      <c r="S97" s="1239"/>
      <c r="T97" s="1238">
        <v>6</v>
      </c>
      <c r="U97" s="1239"/>
      <c r="V97" s="1238">
        <v>6</v>
      </c>
      <c r="W97" s="1239"/>
      <c r="X97" s="1238">
        <v>6</v>
      </c>
      <c r="Y97" s="1239"/>
      <c r="Z97" s="1238">
        <v>6</v>
      </c>
      <c r="AA97" s="1239"/>
      <c r="AB97" s="1238">
        <v>6</v>
      </c>
      <c r="AC97" s="1239"/>
      <c r="AD97" s="1238">
        <v>6</v>
      </c>
      <c r="AE97" s="1239"/>
      <c r="AF97" s="1238">
        <v>6</v>
      </c>
      <c r="AG97" s="1239"/>
      <c r="AH97" s="1238">
        <v>6</v>
      </c>
      <c r="AI97" s="1239"/>
      <c r="AJ97" s="1238">
        <v>6</v>
      </c>
      <c r="AK97" s="1239"/>
      <c r="AL97" s="1238">
        <v>6</v>
      </c>
      <c r="AM97" s="1239"/>
      <c r="AN97" s="1238">
        <v>6</v>
      </c>
      <c r="AO97" s="1239"/>
      <c r="AP97" s="1238">
        <v>6</v>
      </c>
      <c r="AQ97" s="1239"/>
      <c r="AR97" s="1238">
        <v>6</v>
      </c>
      <c r="AS97" s="1239"/>
      <c r="AT97" s="1238">
        <v>6</v>
      </c>
      <c r="AU97" s="1239"/>
      <c r="AV97" s="1238">
        <v>6</v>
      </c>
      <c r="AW97" s="1239"/>
      <c r="AX97" s="1238">
        <v>6</v>
      </c>
      <c r="AY97" s="1239"/>
      <c r="AZ97" s="1238">
        <v>6</v>
      </c>
      <c r="BA97" s="1239"/>
      <c r="BB97" s="1238">
        <v>6</v>
      </c>
      <c r="BC97" s="1239"/>
      <c r="BD97" s="1238">
        <v>6</v>
      </c>
      <c r="BE97" s="1241"/>
      <c r="BI97" s="1323">
        <f t="shared" si="262"/>
        <v>0</v>
      </c>
      <c r="BJ97" s="1323">
        <f t="shared" si="263"/>
        <v>0</v>
      </c>
      <c r="BK97" s="1323">
        <f t="shared" si="264"/>
        <v>0</v>
      </c>
      <c r="BL97" s="1323">
        <f t="shared" si="265"/>
        <v>0</v>
      </c>
      <c r="BM97" s="1323">
        <f t="shared" si="230"/>
        <v>0</v>
      </c>
      <c r="BN97" s="1323">
        <f t="shared" si="230"/>
        <v>0</v>
      </c>
      <c r="BO97" s="1323">
        <f t="shared" si="230"/>
        <v>0</v>
      </c>
      <c r="BP97" s="1323">
        <f t="shared" si="230"/>
        <v>0</v>
      </c>
      <c r="BQ97" s="1323">
        <f t="shared" si="230"/>
        <v>0</v>
      </c>
      <c r="BR97" s="1323">
        <f t="shared" si="230"/>
        <v>0</v>
      </c>
      <c r="BS97" s="1323">
        <f t="shared" si="231"/>
        <v>0</v>
      </c>
      <c r="BT97" s="1323">
        <f t="shared" si="232"/>
        <v>0</v>
      </c>
      <c r="BU97" s="1323">
        <f t="shared" si="233"/>
        <v>0</v>
      </c>
      <c r="BV97" s="1323">
        <f t="shared" si="234"/>
        <v>0</v>
      </c>
      <c r="BW97" s="1323">
        <f t="shared" si="235"/>
        <v>0</v>
      </c>
      <c r="BX97" s="1323">
        <f t="shared" si="236"/>
        <v>0</v>
      </c>
      <c r="BY97" s="1323">
        <f t="shared" si="237"/>
        <v>0</v>
      </c>
      <c r="BZ97" s="1323">
        <f t="shared" si="238"/>
        <v>0</v>
      </c>
      <c r="CA97" s="1323">
        <f t="shared" si="239"/>
        <v>0</v>
      </c>
      <c r="CB97" s="1323">
        <f t="shared" si="240"/>
        <v>0</v>
      </c>
      <c r="CC97" s="1323">
        <f t="shared" si="241"/>
        <v>0</v>
      </c>
      <c r="CD97" s="1323">
        <f t="shared" si="242"/>
        <v>0</v>
      </c>
      <c r="CE97" s="1323">
        <f t="shared" si="243"/>
        <v>0</v>
      </c>
      <c r="CF97" s="1323">
        <f t="shared" si="244"/>
        <v>0</v>
      </c>
      <c r="CG97" s="1323">
        <f t="shared" si="245"/>
        <v>0</v>
      </c>
      <c r="CH97" s="1323">
        <f t="shared" si="246"/>
        <v>0</v>
      </c>
      <c r="CI97" s="1323">
        <f t="shared" si="247"/>
        <v>0</v>
      </c>
      <c r="CJ97" s="1323">
        <f t="shared" si="248"/>
        <v>0</v>
      </c>
      <c r="CK97" s="1323">
        <f t="shared" si="249"/>
        <v>0</v>
      </c>
      <c r="CL97" s="1323">
        <f t="shared" si="250"/>
        <v>0</v>
      </c>
      <c r="CM97" s="1323">
        <f t="shared" si="251"/>
        <v>0</v>
      </c>
      <c r="CN97" s="1323">
        <f t="shared" si="252"/>
        <v>0</v>
      </c>
      <c r="CO97" s="1323">
        <f t="shared" si="253"/>
        <v>0</v>
      </c>
      <c r="CP97" s="1323">
        <f t="shared" si="254"/>
        <v>0</v>
      </c>
      <c r="CQ97" s="1323">
        <f t="shared" si="255"/>
        <v>0</v>
      </c>
      <c r="CR97" s="1323">
        <f t="shared" si="256"/>
        <v>0</v>
      </c>
      <c r="CS97" s="1323">
        <f t="shared" si="257"/>
        <v>0</v>
      </c>
      <c r="CT97" s="1323">
        <f t="shared" si="258"/>
        <v>0</v>
      </c>
      <c r="CU97" s="1323">
        <f t="shared" si="259"/>
        <v>0</v>
      </c>
      <c r="CV97" s="1323">
        <f t="shared" si="260"/>
        <v>0</v>
      </c>
      <c r="CY97" s="1323">
        <f t="shared" ca="1" si="192"/>
        <v>0</v>
      </c>
      <c r="CZ97" s="1323">
        <f t="shared" si="229"/>
        <v>16</v>
      </c>
      <c r="DA97" s="1323">
        <f t="shared" ca="1" si="193"/>
        <v>0</v>
      </c>
      <c r="DB97" s="1323">
        <f t="shared" ca="1" si="194"/>
        <v>0</v>
      </c>
      <c r="DC97" s="1323"/>
      <c r="DD97" s="1323" t="str">
        <f t="shared" si="187"/>
        <v>Tiekėjas 9</v>
      </c>
      <c r="DE97" s="1323" t="str">
        <f t="shared" ca="1" si="195"/>
        <v/>
      </c>
      <c r="DF97" s="1323" t="str">
        <f t="shared" ca="1" si="195"/>
        <v/>
      </c>
      <c r="DG97" s="1323" t="str">
        <f t="shared" ca="1" si="195"/>
        <v/>
      </c>
      <c r="DH97" s="1323" t="str">
        <f t="shared" ca="1" si="195"/>
        <v/>
      </c>
      <c r="DI97" s="1323" t="str">
        <f t="shared" ca="1" si="195"/>
        <v/>
      </c>
      <c r="DJ97" s="1323" t="str">
        <f t="shared" ca="1" si="195"/>
        <v/>
      </c>
      <c r="DK97" s="1323" t="str">
        <f t="shared" ca="1" si="195"/>
        <v/>
      </c>
      <c r="DL97" s="1323" t="str">
        <f t="shared" ca="1" si="195"/>
        <v/>
      </c>
      <c r="DM97" s="1323" t="str">
        <f t="shared" ca="1" si="195"/>
        <v/>
      </c>
      <c r="DN97" s="1323" t="str">
        <f t="shared" ca="1" si="195"/>
        <v/>
      </c>
      <c r="DO97" s="1323" t="str">
        <f t="shared" ca="1" si="195"/>
        <v/>
      </c>
      <c r="DP97" s="1323" t="str">
        <f t="shared" ca="1" si="195"/>
        <v/>
      </c>
      <c r="DQ97" s="1323" t="str">
        <f t="shared" ca="1" si="195"/>
        <v/>
      </c>
      <c r="DR97" s="1323" t="str">
        <f t="shared" ca="1" si="195"/>
        <v/>
      </c>
      <c r="DS97" s="1323" t="str">
        <f t="shared" ca="1" si="195"/>
        <v/>
      </c>
      <c r="DT97" s="1323" t="str">
        <f t="shared" ca="1" si="195"/>
        <v/>
      </c>
      <c r="DU97" s="1323" t="str">
        <f t="shared" ref="DU97:EJ108" ca="1" si="270">IF(OFFSET($S$92,DU$85,$CZ97,1,1)=0,"",OFFSET($S$92,DU$85,$CZ97,1,1))</f>
        <v/>
      </c>
      <c r="DV97" s="1323" t="str">
        <f t="shared" ca="1" si="270"/>
        <v/>
      </c>
      <c r="DW97" s="1323" t="str">
        <f t="shared" ca="1" si="270"/>
        <v/>
      </c>
      <c r="DX97" s="1323" t="str">
        <f t="shared" ca="1" si="270"/>
        <v/>
      </c>
      <c r="DY97" s="1323" t="str">
        <f t="shared" ca="1" si="270"/>
        <v/>
      </c>
      <c r="DZ97" s="1323" t="str">
        <f t="shared" ca="1" si="270"/>
        <v/>
      </c>
      <c r="EA97" s="1323" t="str">
        <f t="shared" ca="1" si="270"/>
        <v/>
      </c>
      <c r="EB97" s="1323" t="str">
        <f t="shared" ca="1" si="270"/>
        <v/>
      </c>
      <c r="EC97" s="1323" t="str">
        <f t="shared" ca="1" si="270"/>
        <v/>
      </c>
      <c r="ED97" s="1323" t="str">
        <f t="shared" ca="1" si="270"/>
        <v/>
      </c>
      <c r="EE97" s="1323" t="str">
        <f t="shared" ca="1" si="270"/>
        <v/>
      </c>
      <c r="EF97" s="1323" t="str">
        <f t="shared" ca="1" si="270"/>
        <v/>
      </c>
      <c r="EG97" s="1323" t="str">
        <f t="shared" ca="1" si="270"/>
        <v/>
      </c>
      <c r="EH97" s="1323" t="str">
        <f t="shared" ca="1" si="270"/>
        <v/>
      </c>
      <c r="EI97" s="1323" t="str">
        <f t="shared" ca="1" si="270"/>
        <v/>
      </c>
      <c r="EJ97" s="1323" t="str">
        <f t="shared" ca="1" si="270"/>
        <v/>
      </c>
      <c r="EK97" s="1323" t="str">
        <f t="shared" ref="EK97:EZ108" ca="1" si="271">IF(OFFSET($S$92,EK$85,$CZ97,1,1)=0,"",OFFSET($S$92,EK$85,$CZ97,1,1))</f>
        <v/>
      </c>
      <c r="EL97" s="1323" t="str">
        <f t="shared" ca="1" si="271"/>
        <v/>
      </c>
      <c r="EM97" s="1323" t="str">
        <f t="shared" ca="1" si="271"/>
        <v/>
      </c>
      <c r="EN97" s="1323" t="str">
        <f t="shared" ca="1" si="271"/>
        <v/>
      </c>
      <c r="EO97" s="1323" t="str">
        <f t="shared" ca="1" si="271"/>
        <v/>
      </c>
      <c r="EP97" s="1323" t="str">
        <f t="shared" ca="1" si="271"/>
        <v/>
      </c>
      <c r="EQ97" s="1323" t="str">
        <f t="shared" ca="1" si="271"/>
        <v/>
      </c>
      <c r="ER97" s="1323" t="str">
        <f t="shared" ca="1" si="271"/>
        <v/>
      </c>
      <c r="ES97" s="1323" t="str">
        <f t="shared" ca="1" si="271"/>
        <v/>
      </c>
      <c r="ET97" s="1323" t="str">
        <f t="shared" ca="1" si="271"/>
        <v/>
      </c>
      <c r="EU97" s="1323" t="str">
        <f t="shared" ca="1" si="271"/>
        <v/>
      </c>
      <c r="EV97" s="1323" t="str">
        <f t="shared" ca="1" si="271"/>
        <v/>
      </c>
      <c r="EW97" s="1323" t="str">
        <f t="shared" ca="1" si="271"/>
        <v/>
      </c>
      <c r="EX97" s="1323" t="str">
        <f t="shared" ca="1" si="271"/>
        <v/>
      </c>
      <c r="EY97" s="1323" t="str">
        <f t="shared" ca="1" si="271"/>
        <v/>
      </c>
      <c r="EZ97" s="1323" t="str">
        <f t="shared" ca="1" si="271"/>
        <v/>
      </c>
      <c r="FA97" s="1323" t="str">
        <f t="shared" ref="FA97:FP108" ca="1" si="272">IF(OFFSET($S$92,FA$85,$CZ97,1,1)=0,"",OFFSET($S$92,FA$85,$CZ97,1,1))</f>
        <v/>
      </c>
      <c r="FB97" s="1323" t="str">
        <f t="shared" ca="1" si="272"/>
        <v/>
      </c>
      <c r="FC97" s="1323" t="str">
        <f t="shared" ca="1" si="272"/>
        <v/>
      </c>
      <c r="FD97" s="1323" t="str">
        <f t="shared" ca="1" si="272"/>
        <v/>
      </c>
      <c r="FE97" s="1323" t="str">
        <f t="shared" ca="1" si="272"/>
        <v/>
      </c>
      <c r="FF97" s="1323" t="str">
        <f t="shared" ca="1" si="272"/>
        <v/>
      </c>
      <c r="FG97" s="1323" t="str">
        <f t="shared" ca="1" si="272"/>
        <v/>
      </c>
      <c r="FH97" s="1323" t="str">
        <f t="shared" ca="1" si="272"/>
        <v/>
      </c>
      <c r="FI97" s="1323" t="str">
        <f t="shared" ca="1" si="272"/>
        <v/>
      </c>
      <c r="FJ97" s="1323" t="str">
        <f t="shared" ca="1" si="272"/>
        <v/>
      </c>
      <c r="FK97" s="1323" t="str">
        <f t="shared" ca="1" si="272"/>
        <v/>
      </c>
      <c r="FL97" s="1323" t="str">
        <f t="shared" ca="1" si="272"/>
        <v/>
      </c>
      <c r="FM97" s="1323" t="str">
        <f t="shared" ca="1" si="272"/>
        <v/>
      </c>
      <c r="FN97" s="1323" t="str">
        <f t="shared" ca="1" si="272"/>
        <v/>
      </c>
      <c r="FO97" s="1323" t="str">
        <f t="shared" ca="1" si="272"/>
        <v/>
      </c>
      <c r="FP97" s="1323" t="str">
        <f t="shared" ca="1" si="272"/>
        <v/>
      </c>
      <c r="FQ97" s="1323" t="str">
        <f t="shared" ca="1" si="266"/>
        <v/>
      </c>
      <c r="FR97" s="1323" t="str">
        <f t="shared" ca="1" si="269"/>
        <v/>
      </c>
      <c r="FS97" s="1323" t="str">
        <f t="shared" ca="1" si="269"/>
        <v/>
      </c>
      <c r="FT97" s="1323" t="str">
        <f t="shared" ca="1" si="269"/>
        <v/>
      </c>
      <c r="FU97" s="1323" t="str">
        <f t="shared" ca="1" si="269"/>
        <v/>
      </c>
      <c r="FV97" s="1323" t="str">
        <f t="shared" ca="1" si="269"/>
        <v/>
      </c>
      <c r="FW97" s="1323" t="str">
        <f t="shared" ca="1" si="269"/>
        <v/>
      </c>
      <c r="FX97" s="1323" t="str">
        <f t="shared" ca="1" si="269"/>
        <v/>
      </c>
      <c r="FY97" s="1323" t="str">
        <f t="shared" ca="1" si="269"/>
        <v/>
      </c>
      <c r="FZ97" s="1323" t="str">
        <f t="shared" ca="1" si="269"/>
        <v/>
      </c>
      <c r="GA97" s="1323" t="str">
        <f t="shared" ca="1" si="269"/>
        <v/>
      </c>
      <c r="GB97" s="1323" t="str">
        <f t="shared" ca="1" si="269"/>
        <v/>
      </c>
      <c r="GC97" s="1323" t="str">
        <f t="shared" ca="1" si="269"/>
        <v/>
      </c>
      <c r="GD97" s="1323" t="str">
        <f t="shared" ca="1" si="269"/>
        <v/>
      </c>
      <c r="GE97" s="1323" t="str">
        <f t="shared" ca="1" si="269"/>
        <v/>
      </c>
      <c r="GF97" s="1323" t="str">
        <f t="shared" ca="1" si="269"/>
        <v/>
      </c>
      <c r="GG97" s="1323" t="str">
        <f t="shared" ca="1" si="269"/>
        <v/>
      </c>
      <c r="GH97" s="1323" t="str">
        <f t="shared" ca="1" si="269"/>
        <v/>
      </c>
      <c r="GI97" s="1323" t="str">
        <f t="shared" ca="1" si="269"/>
        <v/>
      </c>
      <c r="GJ97" s="1323" t="str">
        <f t="shared" ca="1" si="269"/>
        <v/>
      </c>
      <c r="GK97" s="1323" t="str">
        <f t="shared" ca="1" si="269"/>
        <v/>
      </c>
      <c r="GL97" s="1323" t="str">
        <f t="shared" ca="1" si="269"/>
        <v/>
      </c>
      <c r="GM97" s="1323" t="str">
        <f t="shared" ca="1" si="269"/>
        <v/>
      </c>
      <c r="GN97" s="1323" t="str">
        <f t="shared" ca="1" si="269"/>
        <v/>
      </c>
      <c r="GO97" s="1323" t="str">
        <f t="shared" ca="1" si="269"/>
        <v/>
      </c>
      <c r="GP97" s="1323" t="str">
        <f t="shared" ca="1" si="269"/>
        <v/>
      </c>
      <c r="GQ97" s="1323" t="str">
        <f t="shared" ca="1" si="269"/>
        <v/>
      </c>
      <c r="GR97" s="1323" t="str">
        <f t="shared" ca="1" si="269"/>
        <v/>
      </c>
      <c r="GS97" s="1323" t="str">
        <f t="shared" ca="1" si="269"/>
        <v/>
      </c>
      <c r="GT97" s="1323" t="str">
        <f t="shared" ca="1" si="269"/>
        <v/>
      </c>
      <c r="GU97" s="1323" t="str">
        <f t="shared" ca="1" si="269"/>
        <v/>
      </c>
      <c r="GV97" s="1323" t="str">
        <f t="shared" ca="1" si="269"/>
        <v/>
      </c>
      <c r="GW97" s="1323" t="str">
        <f t="shared" ca="1" si="269"/>
        <v/>
      </c>
      <c r="GX97" s="1323" t="str">
        <f t="shared" ca="1" si="269"/>
        <v/>
      </c>
      <c r="GY97" s="1323" t="str">
        <f t="shared" ca="1" si="269"/>
        <v/>
      </c>
      <c r="GZ97" s="1323" t="str">
        <f t="shared" ca="1" si="269"/>
        <v/>
      </c>
      <c r="HA97" s="1323" t="str">
        <f t="shared" ca="1" si="269"/>
        <v/>
      </c>
    </row>
    <row r="98" spans="1:209">
      <c r="A98" s="465"/>
      <c r="B98" s="477" t="str">
        <f>IF('Bendras vertinimas'!$B$29="","",'Bendras vertinimas'!$B$29)</f>
        <v>Tiekėjas 10</v>
      </c>
      <c r="C98" s="446">
        <f t="shared" ca="1" si="196"/>
        <v>0</v>
      </c>
      <c r="D98" s="446">
        <f t="shared" ca="1" si="197"/>
        <v>0</v>
      </c>
      <c r="E98" s="1191"/>
      <c r="F98" s="448" t="e">
        <f t="shared" ca="1" si="190"/>
        <v>#DIV/0!</v>
      </c>
      <c r="G98" s="448" t="e">
        <f t="shared" ca="1" si="191"/>
        <v>#DIV/0!</v>
      </c>
      <c r="H98" s="420"/>
      <c r="I98" s="368" t="str">
        <f>IF($H$89=0,"",IF(CY98&gt;0,'Bendras vertinimas'!$AS$18,IF(OR(SUM(F98:G98)*$H$89=0,$H$89=0),"",SUM(F98:G98)*$H$89)))</f>
        <v/>
      </c>
      <c r="K98" s="1929"/>
      <c r="L98" s="1929"/>
      <c r="M98" s="1929"/>
      <c r="N98" s="1929"/>
      <c r="O98" s="465"/>
      <c r="R98" s="1238">
        <v>7</v>
      </c>
      <c r="S98" s="1239"/>
      <c r="T98" s="1238">
        <v>7</v>
      </c>
      <c r="U98" s="1239"/>
      <c r="V98" s="1238">
        <v>7</v>
      </c>
      <c r="W98" s="1239"/>
      <c r="X98" s="1238">
        <v>7</v>
      </c>
      <c r="Y98" s="1239"/>
      <c r="Z98" s="1238">
        <v>7</v>
      </c>
      <c r="AA98" s="1239"/>
      <c r="AB98" s="1238">
        <v>7</v>
      </c>
      <c r="AC98" s="1239"/>
      <c r="AD98" s="1238">
        <v>7</v>
      </c>
      <c r="AE98" s="1239"/>
      <c r="AF98" s="1238">
        <v>7</v>
      </c>
      <c r="AG98" s="1239"/>
      <c r="AH98" s="1238">
        <v>7</v>
      </c>
      <c r="AI98" s="1239"/>
      <c r="AJ98" s="1238">
        <v>7</v>
      </c>
      <c r="AK98" s="1239"/>
      <c r="AL98" s="1238">
        <v>7</v>
      </c>
      <c r="AM98" s="1239"/>
      <c r="AN98" s="1238">
        <v>7</v>
      </c>
      <c r="AO98" s="1239"/>
      <c r="AP98" s="1238">
        <v>7</v>
      </c>
      <c r="AQ98" s="1239"/>
      <c r="AR98" s="1238">
        <v>7</v>
      </c>
      <c r="AS98" s="1239"/>
      <c r="AT98" s="1238">
        <v>7</v>
      </c>
      <c r="AU98" s="1239"/>
      <c r="AV98" s="1238">
        <v>7</v>
      </c>
      <c r="AW98" s="1239"/>
      <c r="AX98" s="1238">
        <v>7</v>
      </c>
      <c r="AY98" s="1239"/>
      <c r="AZ98" s="1238">
        <v>7</v>
      </c>
      <c r="BA98" s="1239"/>
      <c r="BB98" s="1238">
        <v>7</v>
      </c>
      <c r="BC98" s="1239"/>
      <c r="BD98" s="1238">
        <v>7</v>
      </c>
      <c r="BE98" s="1241"/>
      <c r="BI98" s="1323">
        <f t="shared" si="262"/>
        <v>0</v>
      </c>
      <c r="BJ98" s="1323">
        <f t="shared" si="263"/>
        <v>0</v>
      </c>
      <c r="BK98" s="1323">
        <f t="shared" si="264"/>
        <v>0</v>
      </c>
      <c r="BL98" s="1323">
        <f t="shared" si="265"/>
        <v>0</v>
      </c>
      <c r="BM98" s="1323">
        <f t="shared" si="230"/>
        <v>0</v>
      </c>
      <c r="BN98" s="1323">
        <f t="shared" si="230"/>
        <v>0</v>
      </c>
      <c r="BO98" s="1323">
        <f t="shared" si="230"/>
        <v>0</v>
      </c>
      <c r="BP98" s="1323">
        <f t="shared" si="230"/>
        <v>0</v>
      </c>
      <c r="BQ98" s="1323">
        <f t="shared" si="230"/>
        <v>0</v>
      </c>
      <c r="BR98" s="1323">
        <f t="shared" si="230"/>
        <v>0</v>
      </c>
      <c r="BS98" s="1323">
        <f t="shared" si="231"/>
        <v>0</v>
      </c>
      <c r="BT98" s="1323">
        <f t="shared" si="232"/>
        <v>0</v>
      </c>
      <c r="BU98" s="1323">
        <f t="shared" si="233"/>
        <v>0</v>
      </c>
      <c r="BV98" s="1323">
        <f t="shared" si="234"/>
        <v>0</v>
      </c>
      <c r="BW98" s="1323">
        <f t="shared" si="235"/>
        <v>0</v>
      </c>
      <c r="BX98" s="1323">
        <f t="shared" si="236"/>
        <v>0</v>
      </c>
      <c r="BY98" s="1323">
        <f t="shared" si="237"/>
        <v>0</v>
      </c>
      <c r="BZ98" s="1323">
        <f t="shared" si="238"/>
        <v>0</v>
      </c>
      <c r="CA98" s="1323">
        <f t="shared" si="239"/>
        <v>0</v>
      </c>
      <c r="CB98" s="1323">
        <f t="shared" si="240"/>
        <v>0</v>
      </c>
      <c r="CC98" s="1323">
        <f t="shared" si="241"/>
        <v>0</v>
      </c>
      <c r="CD98" s="1323">
        <f t="shared" si="242"/>
        <v>0</v>
      </c>
      <c r="CE98" s="1323">
        <f t="shared" si="243"/>
        <v>0</v>
      </c>
      <c r="CF98" s="1323">
        <f t="shared" si="244"/>
        <v>0</v>
      </c>
      <c r="CG98" s="1323">
        <f t="shared" si="245"/>
        <v>0</v>
      </c>
      <c r="CH98" s="1323">
        <f t="shared" si="246"/>
        <v>0</v>
      </c>
      <c r="CI98" s="1323">
        <f t="shared" si="247"/>
        <v>0</v>
      </c>
      <c r="CJ98" s="1323">
        <f t="shared" si="248"/>
        <v>0</v>
      </c>
      <c r="CK98" s="1323">
        <f t="shared" si="249"/>
        <v>0</v>
      </c>
      <c r="CL98" s="1323">
        <f t="shared" si="250"/>
        <v>0</v>
      </c>
      <c r="CM98" s="1323">
        <f t="shared" si="251"/>
        <v>0</v>
      </c>
      <c r="CN98" s="1323">
        <f t="shared" si="252"/>
        <v>0</v>
      </c>
      <c r="CO98" s="1323">
        <f t="shared" si="253"/>
        <v>0</v>
      </c>
      <c r="CP98" s="1323">
        <f t="shared" si="254"/>
        <v>0</v>
      </c>
      <c r="CQ98" s="1323">
        <f t="shared" si="255"/>
        <v>0</v>
      </c>
      <c r="CR98" s="1323">
        <f t="shared" si="256"/>
        <v>0</v>
      </c>
      <c r="CS98" s="1323">
        <f t="shared" si="257"/>
        <v>0</v>
      </c>
      <c r="CT98" s="1323">
        <f t="shared" si="258"/>
        <v>0</v>
      </c>
      <c r="CU98" s="1323">
        <f t="shared" si="259"/>
        <v>0</v>
      </c>
      <c r="CV98" s="1323">
        <f t="shared" si="260"/>
        <v>0</v>
      </c>
      <c r="CY98" s="1323">
        <f t="shared" ca="1" si="192"/>
        <v>0</v>
      </c>
      <c r="CZ98" s="1323">
        <f t="shared" si="229"/>
        <v>18</v>
      </c>
      <c r="DA98" s="1323">
        <f t="shared" ca="1" si="193"/>
        <v>0</v>
      </c>
      <c r="DB98" s="1323">
        <f t="shared" ca="1" si="194"/>
        <v>0</v>
      </c>
      <c r="DC98" s="1323"/>
      <c r="DD98" s="1323" t="str">
        <f t="shared" si="187"/>
        <v>Tiekėjas 10</v>
      </c>
      <c r="DE98" s="1323" t="str">
        <f t="shared" ca="1" si="195"/>
        <v/>
      </c>
      <c r="DF98" s="1323" t="str">
        <f t="shared" ca="1" si="195"/>
        <v/>
      </c>
      <c r="DG98" s="1323" t="str">
        <f t="shared" ca="1" si="195"/>
        <v/>
      </c>
      <c r="DH98" s="1323" t="str">
        <f t="shared" ca="1" si="195"/>
        <v/>
      </c>
      <c r="DI98" s="1323" t="str">
        <f t="shared" ca="1" si="195"/>
        <v/>
      </c>
      <c r="DJ98" s="1323" t="str">
        <f t="shared" ca="1" si="195"/>
        <v/>
      </c>
      <c r="DK98" s="1323" t="str">
        <f t="shared" ca="1" si="195"/>
        <v/>
      </c>
      <c r="DL98" s="1323" t="str">
        <f t="shared" ca="1" si="195"/>
        <v/>
      </c>
      <c r="DM98" s="1323" t="str">
        <f t="shared" ca="1" si="195"/>
        <v/>
      </c>
      <c r="DN98" s="1323" t="str">
        <f t="shared" ca="1" si="195"/>
        <v/>
      </c>
      <c r="DO98" s="1323" t="str">
        <f t="shared" ca="1" si="195"/>
        <v/>
      </c>
      <c r="DP98" s="1323" t="str">
        <f t="shared" ca="1" si="195"/>
        <v/>
      </c>
      <c r="DQ98" s="1323" t="str">
        <f t="shared" ca="1" si="195"/>
        <v/>
      </c>
      <c r="DR98" s="1323" t="str">
        <f t="shared" ca="1" si="195"/>
        <v/>
      </c>
      <c r="DS98" s="1323" t="str">
        <f t="shared" ca="1" si="195"/>
        <v/>
      </c>
      <c r="DT98" s="1323" t="str">
        <f t="shared" ca="1" si="195"/>
        <v/>
      </c>
      <c r="DU98" s="1323" t="str">
        <f t="shared" ca="1" si="270"/>
        <v/>
      </c>
      <c r="DV98" s="1323" t="str">
        <f t="shared" ca="1" si="270"/>
        <v/>
      </c>
      <c r="DW98" s="1323" t="str">
        <f t="shared" ca="1" si="270"/>
        <v/>
      </c>
      <c r="DX98" s="1323" t="str">
        <f t="shared" ca="1" si="270"/>
        <v/>
      </c>
      <c r="DY98" s="1323" t="str">
        <f t="shared" ca="1" si="270"/>
        <v/>
      </c>
      <c r="DZ98" s="1323" t="str">
        <f t="shared" ca="1" si="270"/>
        <v/>
      </c>
      <c r="EA98" s="1323" t="str">
        <f t="shared" ca="1" si="270"/>
        <v/>
      </c>
      <c r="EB98" s="1323" t="str">
        <f t="shared" ca="1" si="270"/>
        <v/>
      </c>
      <c r="EC98" s="1323" t="str">
        <f t="shared" ca="1" si="270"/>
        <v/>
      </c>
      <c r="ED98" s="1323" t="str">
        <f t="shared" ca="1" si="270"/>
        <v/>
      </c>
      <c r="EE98" s="1323" t="str">
        <f t="shared" ca="1" si="270"/>
        <v/>
      </c>
      <c r="EF98" s="1323" t="str">
        <f t="shared" ca="1" si="270"/>
        <v/>
      </c>
      <c r="EG98" s="1323" t="str">
        <f t="shared" ca="1" si="270"/>
        <v/>
      </c>
      <c r="EH98" s="1323" t="str">
        <f t="shared" ca="1" si="270"/>
        <v/>
      </c>
      <c r="EI98" s="1323" t="str">
        <f t="shared" ca="1" si="270"/>
        <v/>
      </c>
      <c r="EJ98" s="1323" t="str">
        <f t="shared" ca="1" si="270"/>
        <v/>
      </c>
      <c r="EK98" s="1323" t="str">
        <f t="shared" ca="1" si="271"/>
        <v/>
      </c>
      <c r="EL98" s="1323" t="str">
        <f t="shared" ca="1" si="271"/>
        <v/>
      </c>
      <c r="EM98" s="1323" t="str">
        <f t="shared" ca="1" si="271"/>
        <v/>
      </c>
      <c r="EN98" s="1323" t="str">
        <f t="shared" ca="1" si="271"/>
        <v/>
      </c>
      <c r="EO98" s="1323" t="str">
        <f t="shared" ca="1" si="271"/>
        <v/>
      </c>
      <c r="EP98" s="1323" t="str">
        <f t="shared" ca="1" si="271"/>
        <v/>
      </c>
      <c r="EQ98" s="1323" t="str">
        <f t="shared" ca="1" si="271"/>
        <v/>
      </c>
      <c r="ER98" s="1323" t="str">
        <f t="shared" ca="1" si="271"/>
        <v/>
      </c>
      <c r="ES98" s="1323" t="str">
        <f t="shared" ca="1" si="271"/>
        <v/>
      </c>
      <c r="ET98" s="1323" t="str">
        <f t="shared" ca="1" si="271"/>
        <v/>
      </c>
      <c r="EU98" s="1323" t="str">
        <f t="shared" ca="1" si="271"/>
        <v/>
      </c>
      <c r="EV98" s="1323" t="str">
        <f t="shared" ca="1" si="271"/>
        <v/>
      </c>
      <c r="EW98" s="1323" t="str">
        <f t="shared" ca="1" si="271"/>
        <v/>
      </c>
      <c r="EX98" s="1323" t="str">
        <f t="shared" ca="1" si="271"/>
        <v/>
      </c>
      <c r="EY98" s="1323" t="str">
        <f t="shared" ca="1" si="271"/>
        <v/>
      </c>
      <c r="EZ98" s="1323" t="str">
        <f t="shared" ca="1" si="271"/>
        <v/>
      </c>
      <c r="FA98" s="1323" t="str">
        <f t="shared" ca="1" si="272"/>
        <v/>
      </c>
      <c r="FB98" s="1323" t="str">
        <f t="shared" ca="1" si="272"/>
        <v/>
      </c>
      <c r="FC98" s="1323" t="str">
        <f t="shared" ca="1" si="272"/>
        <v/>
      </c>
      <c r="FD98" s="1323" t="str">
        <f t="shared" ca="1" si="272"/>
        <v/>
      </c>
      <c r="FE98" s="1323" t="str">
        <f t="shared" ca="1" si="272"/>
        <v/>
      </c>
      <c r="FF98" s="1323" t="str">
        <f t="shared" ca="1" si="272"/>
        <v/>
      </c>
      <c r="FG98" s="1323" t="str">
        <f t="shared" ca="1" si="272"/>
        <v/>
      </c>
      <c r="FH98" s="1323" t="str">
        <f t="shared" ca="1" si="272"/>
        <v/>
      </c>
      <c r="FI98" s="1323" t="str">
        <f t="shared" ca="1" si="272"/>
        <v/>
      </c>
      <c r="FJ98" s="1323" t="str">
        <f t="shared" ca="1" si="272"/>
        <v/>
      </c>
      <c r="FK98" s="1323" t="str">
        <f t="shared" ca="1" si="272"/>
        <v/>
      </c>
      <c r="FL98" s="1323" t="str">
        <f t="shared" ca="1" si="272"/>
        <v/>
      </c>
      <c r="FM98" s="1323" t="str">
        <f t="shared" ca="1" si="272"/>
        <v/>
      </c>
      <c r="FN98" s="1323" t="str">
        <f t="shared" ca="1" si="272"/>
        <v/>
      </c>
      <c r="FO98" s="1323" t="str">
        <f t="shared" ca="1" si="272"/>
        <v/>
      </c>
      <c r="FP98" s="1323" t="str">
        <f t="shared" ca="1" si="272"/>
        <v/>
      </c>
      <c r="FQ98" s="1323" t="str">
        <f t="shared" ca="1" si="266"/>
        <v/>
      </c>
      <c r="FR98" s="1323" t="str">
        <f t="shared" ca="1" si="269"/>
        <v/>
      </c>
      <c r="FS98" s="1323" t="str">
        <f t="shared" ca="1" si="269"/>
        <v/>
      </c>
      <c r="FT98" s="1323" t="str">
        <f t="shared" ca="1" si="269"/>
        <v/>
      </c>
      <c r="FU98" s="1323" t="str">
        <f t="shared" ca="1" si="269"/>
        <v/>
      </c>
      <c r="FV98" s="1323" t="str">
        <f t="shared" ca="1" si="269"/>
        <v/>
      </c>
      <c r="FW98" s="1323" t="str">
        <f t="shared" ca="1" si="269"/>
        <v/>
      </c>
      <c r="FX98" s="1323" t="str">
        <f t="shared" ca="1" si="269"/>
        <v/>
      </c>
      <c r="FY98" s="1323" t="str">
        <f t="shared" ca="1" si="269"/>
        <v/>
      </c>
      <c r="FZ98" s="1323" t="str">
        <f t="shared" ca="1" si="269"/>
        <v/>
      </c>
      <c r="GA98" s="1323" t="str">
        <f t="shared" ca="1" si="269"/>
        <v/>
      </c>
      <c r="GB98" s="1323" t="str">
        <f t="shared" ca="1" si="269"/>
        <v/>
      </c>
      <c r="GC98" s="1323" t="str">
        <f t="shared" ca="1" si="269"/>
        <v/>
      </c>
      <c r="GD98" s="1323" t="str">
        <f t="shared" ca="1" si="269"/>
        <v/>
      </c>
      <c r="GE98" s="1323" t="str">
        <f t="shared" ca="1" si="269"/>
        <v/>
      </c>
      <c r="GF98" s="1323" t="str">
        <f t="shared" ca="1" si="269"/>
        <v/>
      </c>
      <c r="GG98" s="1323" t="str">
        <f t="shared" ca="1" si="269"/>
        <v/>
      </c>
      <c r="GH98" s="1323" t="str">
        <f t="shared" ca="1" si="269"/>
        <v/>
      </c>
      <c r="GI98" s="1323" t="str">
        <f t="shared" ca="1" si="269"/>
        <v/>
      </c>
      <c r="GJ98" s="1323" t="str">
        <f t="shared" ca="1" si="269"/>
        <v/>
      </c>
      <c r="GK98" s="1323" t="str">
        <f t="shared" ca="1" si="269"/>
        <v/>
      </c>
      <c r="GL98" s="1323" t="str">
        <f t="shared" ca="1" si="269"/>
        <v/>
      </c>
      <c r="GM98" s="1323" t="str">
        <f t="shared" ca="1" si="269"/>
        <v/>
      </c>
      <c r="GN98" s="1323" t="str">
        <f t="shared" ca="1" si="269"/>
        <v/>
      </c>
      <c r="GO98" s="1323" t="str">
        <f t="shared" ca="1" si="269"/>
        <v/>
      </c>
      <c r="GP98" s="1323" t="str">
        <f t="shared" ca="1" si="269"/>
        <v/>
      </c>
      <c r="GQ98" s="1323" t="str">
        <f t="shared" ca="1" si="269"/>
        <v/>
      </c>
      <c r="GR98" s="1323" t="str">
        <f t="shared" ca="1" si="269"/>
        <v/>
      </c>
      <c r="GS98" s="1323" t="str">
        <f t="shared" ca="1" si="269"/>
        <v/>
      </c>
      <c r="GT98" s="1323" t="str">
        <f t="shared" ca="1" si="269"/>
        <v/>
      </c>
      <c r="GU98" s="1323" t="str">
        <f t="shared" ca="1" si="269"/>
        <v/>
      </c>
      <c r="GV98" s="1323" t="str">
        <f t="shared" ca="1" si="269"/>
        <v/>
      </c>
      <c r="GW98" s="1323" t="str">
        <f t="shared" ca="1" si="269"/>
        <v/>
      </c>
      <c r="GX98" s="1323" t="str">
        <f t="shared" ca="1" si="269"/>
        <v/>
      </c>
      <c r="GY98" s="1323" t="str">
        <f t="shared" ca="1" si="269"/>
        <v/>
      </c>
      <c r="GZ98" s="1323" t="str">
        <f t="shared" ca="1" si="269"/>
        <v/>
      </c>
      <c r="HA98" s="1323" t="str">
        <f t="shared" ca="1" si="269"/>
        <v/>
      </c>
    </row>
    <row r="99" spans="1:209">
      <c r="A99" s="465"/>
      <c r="B99" s="477" t="str">
        <f>IF('Bendras vertinimas'!$B$30="","",'Bendras vertinimas'!$B$30)</f>
        <v>Tiekėjas 11</v>
      </c>
      <c r="C99" s="446">
        <f t="shared" ca="1" si="196"/>
        <v>0</v>
      </c>
      <c r="D99" s="446">
        <f t="shared" ca="1" si="197"/>
        <v>0</v>
      </c>
      <c r="E99" s="1191"/>
      <c r="F99" s="448" t="e">
        <f t="shared" ca="1" si="190"/>
        <v>#DIV/0!</v>
      </c>
      <c r="G99" s="448" t="e">
        <f t="shared" ca="1" si="191"/>
        <v>#DIV/0!</v>
      </c>
      <c r="H99" s="420"/>
      <c r="I99" s="368" t="str">
        <f>IF($H$89=0,"",IF(CY99&gt;0,'Bendras vertinimas'!$AS$18,IF(OR(SUM(F99:G99)*$H$89=0,$H$89=0),"",SUM(F99:G99)*$H$89)))</f>
        <v/>
      </c>
      <c r="K99" s="1929"/>
      <c r="L99" s="1929"/>
      <c r="M99" s="1929"/>
      <c r="N99" s="1929"/>
      <c r="O99" s="465"/>
      <c r="R99" s="1238">
        <v>8</v>
      </c>
      <c r="S99" s="1239"/>
      <c r="T99" s="1238">
        <v>8</v>
      </c>
      <c r="U99" s="1239"/>
      <c r="V99" s="1238">
        <v>8</v>
      </c>
      <c r="W99" s="1239"/>
      <c r="X99" s="1238">
        <v>8</v>
      </c>
      <c r="Y99" s="1239"/>
      <c r="Z99" s="1238">
        <v>8</v>
      </c>
      <c r="AA99" s="1239"/>
      <c r="AB99" s="1238">
        <v>8</v>
      </c>
      <c r="AC99" s="1239"/>
      <c r="AD99" s="1238">
        <v>8</v>
      </c>
      <c r="AE99" s="1239"/>
      <c r="AF99" s="1238">
        <v>8</v>
      </c>
      <c r="AG99" s="1239"/>
      <c r="AH99" s="1238">
        <v>8</v>
      </c>
      <c r="AI99" s="1239"/>
      <c r="AJ99" s="1238">
        <v>8</v>
      </c>
      <c r="AK99" s="1239"/>
      <c r="AL99" s="1238">
        <v>8</v>
      </c>
      <c r="AM99" s="1239"/>
      <c r="AN99" s="1238">
        <v>8</v>
      </c>
      <c r="AO99" s="1239"/>
      <c r="AP99" s="1238">
        <v>8</v>
      </c>
      <c r="AQ99" s="1239"/>
      <c r="AR99" s="1238">
        <v>8</v>
      </c>
      <c r="AS99" s="1239"/>
      <c r="AT99" s="1238">
        <v>8</v>
      </c>
      <c r="AU99" s="1239"/>
      <c r="AV99" s="1238">
        <v>8</v>
      </c>
      <c r="AW99" s="1239"/>
      <c r="AX99" s="1238">
        <v>8</v>
      </c>
      <c r="AY99" s="1239"/>
      <c r="AZ99" s="1238">
        <v>8</v>
      </c>
      <c r="BA99" s="1239"/>
      <c r="BB99" s="1238">
        <v>8</v>
      </c>
      <c r="BC99" s="1239"/>
      <c r="BD99" s="1238">
        <v>8</v>
      </c>
      <c r="BE99" s="1241"/>
      <c r="BI99" s="1323">
        <f t="shared" si="262"/>
        <v>0</v>
      </c>
      <c r="BJ99" s="1323">
        <f t="shared" si="263"/>
        <v>0</v>
      </c>
      <c r="BK99" s="1323">
        <f t="shared" si="264"/>
        <v>0</v>
      </c>
      <c r="BL99" s="1323">
        <f t="shared" si="265"/>
        <v>0</v>
      </c>
      <c r="BM99" s="1323">
        <f t="shared" si="230"/>
        <v>0</v>
      </c>
      <c r="BN99" s="1323">
        <f t="shared" si="230"/>
        <v>0</v>
      </c>
      <c r="BO99" s="1323">
        <f t="shared" si="230"/>
        <v>0</v>
      </c>
      <c r="BP99" s="1323">
        <f t="shared" si="230"/>
        <v>0</v>
      </c>
      <c r="BQ99" s="1323">
        <f t="shared" si="230"/>
        <v>0</v>
      </c>
      <c r="BR99" s="1323">
        <f t="shared" si="230"/>
        <v>0</v>
      </c>
      <c r="BS99" s="1323">
        <f t="shared" si="231"/>
        <v>0</v>
      </c>
      <c r="BT99" s="1323">
        <f t="shared" si="232"/>
        <v>0</v>
      </c>
      <c r="BU99" s="1323">
        <f t="shared" si="233"/>
        <v>0</v>
      </c>
      <c r="BV99" s="1323">
        <f t="shared" si="234"/>
        <v>0</v>
      </c>
      <c r="BW99" s="1323">
        <f t="shared" si="235"/>
        <v>0</v>
      </c>
      <c r="BX99" s="1323">
        <f t="shared" si="236"/>
        <v>0</v>
      </c>
      <c r="BY99" s="1323">
        <f t="shared" si="237"/>
        <v>0</v>
      </c>
      <c r="BZ99" s="1323">
        <f t="shared" si="238"/>
        <v>0</v>
      </c>
      <c r="CA99" s="1323">
        <f t="shared" si="239"/>
        <v>0</v>
      </c>
      <c r="CB99" s="1323">
        <f t="shared" si="240"/>
        <v>0</v>
      </c>
      <c r="CC99" s="1323">
        <f t="shared" si="241"/>
        <v>0</v>
      </c>
      <c r="CD99" s="1323">
        <f t="shared" si="242"/>
        <v>0</v>
      </c>
      <c r="CE99" s="1323">
        <f t="shared" si="243"/>
        <v>0</v>
      </c>
      <c r="CF99" s="1323">
        <f t="shared" si="244"/>
        <v>0</v>
      </c>
      <c r="CG99" s="1323">
        <f t="shared" si="245"/>
        <v>0</v>
      </c>
      <c r="CH99" s="1323">
        <f t="shared" si="246"/>
        <v>0</v>
      </c>
      <c r="CI99" s="1323">
        <f t="shared" si="247"/>
        <v>0</v>
      </c>
      <c r="CJ99" s="1323">
        <f t="shared" si="248"/>
        <v>0</v>
      </c>
      <c r="CK99" s="1323">
        <f t="shared" si="249"/>
        <v>0</v>
      </c>
      <c r="CL99" s="1323">
        <f t="shared" si="250"/>
        <v>0</v>
      </c>
      <c r="CM99" s="1323">
        <f t="shared" si="251"/>
        <v>0</v>
      </c>
      <c r="CN99" s="1323">
        <f t="shared" si="252"/>
        <v>0</v>
      </c>
      <c r="CO99" s="1323">
        <f t="shared" si="253"/>
        <v>0</v>
      </c>
      <c r="CP99" s="1323">
        <f t="shared" si="254"/>
        <v>0</v>
      </c>
      <c r="CQ99" s="1323">
        <f t="shared" si="255"/>
        <v>0</v>
      </c>
      <c r="CR99" s="1323">
        <f t="shared" si="256"/>
        <v>0</v>
      </c>
      <c r="CS99" s="1323">
        <f t="shared" si="257"/>
        <v>0</v>
      </c>
      <c r="CT99" s="1323">
        <f t="shared" si="258"/>
        <v>0</v>
      </c>
      <c r="CU99" s="1323">
        <f t="shared" si="259"/>
        <v>0</v>
      </c>
      <c r="CV99" s="1323">
        <f t="shared" si="260"/>
        <v>0</v>
      </c>
      <c r="CY99" s="1323">
        <f t="shared" ca="1" si="192"/>
        <v>0</v>
      </c>
      <c r="CZ99" s="1323">
        <f t="shared" si="229"/>
        <v>20</v>
      </c>
      <c r="DA99" s="1323">
        <f t="shared" ca="1" si="193"/>
        <v>0</v>
      </c>
      <c r="DB99" s="1323">
        <f t="shared" ca="1" si="194"/>
        <v>0</v>
      </c>
      <c r="DC99" s="1323"/>
      <c r="DD99" s="1323" t="str">
        <f t="shared" si="187"/>
        <v>Tiekėjas 11</v>
      </c>
      <c r="DE99" s="1323" t="str">
        <f t="shared" ca="1" si="195"/>
        <v/>
      </c>
      <c r="DF99" s="1323" t="str">
        <f t="shared" ca="1" si="195"/>
        <v/>
      </c>
      <c r="DG99" s="1323" t="str">
        <f t="shared" ca="1" si="195"/>
        <v/>
      </c>
      <c r="DH99" s="1323" t="str">
        <f t="shared" ca="1" si="195"/>
        <v/>
      </c>
      <c r="DI99" s="1323" t="str">
        <f t="shared" ca="1" si="195"/>
        <v/>
      </c>
      <c r="DJ99" s="1323" t="str">
        <f t="shared" ca="1" si="195"/>
        <v/>
      </c>
      <c r="DK99" s="1323" t="str">
        <f t="shared" ca="1" si="195"/>
        <v/>
      </c>
      <c r="DL99" s="1323" t="str">
        <f t="shared" ca="1" si="195"/>
        <v/>
      </c>
      <c r="DM99" s="1323" t="str">
        <f t="shared" ca="1" si="195"/>
        <v/>
      </c>
      <c r="DN99" s="1323" t="str">
        <f t="shared" ca="1" si="195"/>
        <v/>
      </c>
      <c r="DO99" s="1323" t="str">
        <f t="shared" ca="1" si="195"/>
        <v/>
      </c>
      <c r="DP99" s="1323" t="str">
        <f t="shared" ca="1" si="195"/>
        <v/>
      </c>
      <c r="DQ99" s="1323" t="str">
        <f t="shared" ca="1" si="195"/>
        <v/>
      </c>
      <c r="DR99" s="1323" t="str">
        <f t="shared" ca="1" si="195"/>
        <v/>
      </c>
      <c r="DS99" s="1323" t="str">
        <f t="shared" ca="1" si="195"/>
        <v/>
      </c>
      <c r="DT99" s="1323" t="str">
        <f t="shared" ca="1" si="195"/>
        <v/>
      </c>
      <c r="DU99" s="1323" t="str">
        <f t="shared" ca="1" si="270"/>
        <v/>
      </c>
      <c r="DV99" s="1323" t="str">
        <f t="shared" ca="1" si="270"/>
        <v/>
      </c>
      <c r="DW99" s="1323" t="str">
        <f t="shared" ca="1" si="270"/>
        <v/>
      </c>
      <c r="DX99" s="1323" t="str">
        <f t="shared" ca="1" si="270"/>
        <v/>
      </c>
      <c r="DY99" s="1323" t="str">
        <f t="shared" ca="1" si="270"/>
        <v/>
      </c>
      <c r="DZ99" s="1323" t="str">
        <f t="shared" ca="1" si="270"/>
        <v/>
      </c>
      <c r="EA99" s="1323" t="str">
        <f t="shared" ca="1" si="270"/>
        <v/>
      </c>
      <c r="EB99" s="1323" t="str">
        <f t="shared" ca="1" si="270"/>
        <v/>
      </c>
      <c r="EC99" s="1323" t="str">
        <f t="shared" ca="1" si="270"/>
        <v/>
      </c>
      <c r="ED99" s="1323" t="str">
        <f t="shared" ca="1" si="270"/>
        <v/>
      </c>
      <c r="EE99" s="1323" t="str">
        <f t="shared" ca="1" si="270"/>
        <v/>
      </c>
      <c r="EF99" s="1323" t="str">
        <f t="shared" ca="1" si="270"/>
        <v/>
      </c>
      <c r="EG99" s="1323" t="str">
        <f t="shared" ca="1" si="270"/>
        <v/>
      </c>
      <c r="EH99" s="1323" t="str">
        <f t="shared" ca="1" si="270"/>
        <v/>
      </c>
      <c r="EI99" s="1323" t="str">
        <f t="shared" ca="1" si="270"/>
        <v/>
      </c>
      <c r="EJ99" s="1323" t="str">
        <f t="shared" ca="1" si="270"/>
        <v/>
      </c>
      <c r="EK99" s="1323" t="str">
        <f t="shared" ca="1" si="271"/>
        <v/>
      </c>
      <c r="EL99" s="1323" t="str">
        <f t="shared" ca="1" si="271"/>
        <v/>
      </c>
      <c r="EM99" s="1323" t="str">
        <f t="shared" ca="1" si="271"/>
        <v/>
      </c>
      <c r="EN99" s="1323" t="str">
        <f t="shared" ca="1" si="271"/>
        <v/>
      </c>
      <c r="EO99" s="1323" t="str">
        <f t="shared" ca="1" si="271"/>
        <v/>
      </c>
      <c r="EP99" s="1323" t="str">
        <f t="shared" ca="1" si="271"/>
        <v/>
      </c>
      <c r="EQ99" s="1323" t="str">
        <f t="shared" ca="1" si="271"/>
        <v/>
      </c>
      <c r="ER99" s="1323" t="str">
        <f t="shared" ca="1" si="271"/>
        <v/>
      </c>
      <c r="ES99" s="1323" t="str">
        <f t="shared" ca="1" si="271"/>
        <v/>
      </c>
      <c r="ET99" s="1323" t="str">
        <f t="shared" ca="1" si="271"/>
        <v/>
      </c>
      <c r="EU99" s="1323" t="str">
        <f t="shared" ca="1" si="271"/>
        <v/>
      </c>
      <c r="EV99" s="1323" t="str">
        <f t="shared" ca="1" si="271"/>
        <v/>
      </c>
      <c r="EW99" s="1323" t="str">
        <f t="shared" ca="1" si="271"/>
        <v/>
      </c>
      <c r="EX99" s="1323" t="str">
        <f t="shared" ca="1" si="271"/>
        <v/>
      </c>
      <c r="EY99" s="1323" t="str">
        <f t="shared" ca="1" si="271"/>
        <v/>
      </c>
      <c r="EZ99" s="1323" t="str">
        <f t="shared" ca="1" si="271"/>
        <v/>
      </c>
      <c r="FA99" s="1323" t="str">
        <f t="shared" ca="1" si="272"/>
        <v/>
      </c>
      <c r="FB99" s="1323" t="str">
        <f t="shared" ca="1" si="272"/>
        <v/>
      </c>
      <c r="FC99" s="1323" t="str">
        <f t="shared" ca="1" si="272"/>
        <v/>
      </c>
      <c r="FD99" s="1323" t="str">
        <f t="shared" ca="1" si="272"/>
        <v/>
      </c>
      <c r="FE99" s="1323" t="str">
        <f t="shared" ca="1" si="272"/>
        <v/>
      </c>
      <c r="FF99" s="1323" t="str">
        <f t="shared" ca="1" si="272"/>
        <v/>
      </c>
      <c r="FG99" s="1323" t="str">
        <f t="shared" ca="1" si="272"/>
        <v/>
      </c>
      <c r="FH99" s="1323" t="str">
        <f t="shared" ca="1" si="272"/>
        <v/>
      </c>
      <c r="FI99" s="1323" t="str">
        <f t="shared" ca="1" si="272"/>
        <v/>
      </c>
      <c r="FJ99" s="1323" t="str">
        <f t="shared" ca="1" si="272"/>
        <v/>
      </c>
      <c r="FK99" s="1323" t="str">
        <f t="shared" ca="1" si="272"/>
        <v/>
      </c>
      <c r="FL99" s="1323" t="str">
        <f t="shared" ca="1" si="272"/>
        <v/>
      </c>
      <c r="FM99" s="1323" t="str">
        <f t="shared" ca="1" si="272"/>
        <v/>
      </c>
      <c r="FN99" s="1323" t="str">
        <f t="shared" ca="1" si="272"/>
        <v/>
      </c>
      <c r="FO99" s="1323" t="str">
        <f t="shared" ca="1" si="272"/>
        <v/>
      </c>
      <c r="FP99" s="1323" t="str">
        <f t="shared" ca="1" si="272"/>
        <v/>
      </c>
      <c r="FQ99" s="1323" t="str">
        <f t="shared" ca="1" si="266"/>
        <v/>
      </c>
      <c r="FR99" s="1323" t="str">
        <f t="shared" ca="1" si="269"/>
        <v/>
      </c>
      <c r="FS99" s="1323" t="str">
        <f t="shared" ca="1" si="269"/>
        <v/>
      </c>
      <c r="FT99" s="1323" t="str">
        <f t="shared" ca="1" si="269"/>
        <v/>
      </c>
      <c r="FU99" s="1323" t="str">
        <f t="shared" ca="1" si="269"/>
        <v/>
      </c>
      <c r="FV99" s="1323" t="str">
        <f t="shared" ca="1" si="269"/>
        <v/>
      </c>
      <c r="FW99" s="1323" t="str">
        <f t="shared" ca="1" si="269"/>
        <v/>
      </c>
      <c r="FX99" s="1323" t="str">
        <f t="shared" ca="1" si="269"/>
        <v/>
      </c>
      <c r="FY99" s="1323" t="str">
        <f t="shared" ca="1" si="269"/>
        <v/>
      </c>
      <c r="FZ99" s="1323" t="str">
        <f t="shared" ca="1" si="269"/>
        <v/>
      </c>
      <c r="GA99" s="1323" t="str">
        <f t="shared" ca="1" si="269"/>
        <v/>
      </c>
      <c r="GB99" s="1323" t="str">
        <f t="shared" ca="1" si="269"/>
        <v/>
      </c>
      <c r="GC99" s="1323" t="str">
        <f t="shared" ca="1" si="269"/>
        <v/>
      </c>
      <c r="GD99" s="1323" t="str">
        <f t="shared" ca="1" si="269"/>
        <v/>
      </c>
      <c r="GE99" s="1323" t="str">
        <f t="shared" ca="1" si="269"/>
        <v/>
      </c>
      <c r="GF99" s="1323" t="str">
        <f t="shared" ca="1" si="269"/>
        <v/>
      </c>
      <c r="GG99" s="1323" t="str">
        <f t="shared" ca="1" si="269"/>
        <v/>
      </c>
      <c r="GH99" s="1323" t="str">
        <f t="shared" ca="1" si="269"/>
        <v/>
      </c>
      <c r="GI99" s="1323" t="str">
        <f t="shared" ca="1" si="269"/>
        <v/>
      </c>
      <c r="GJ99" s="1323" t="str">
        <f t="shared" ca="1" si="269"/>
        <v/>
      </c>
      <c r="GK99" s="1323" t="str">
        <f t="shared" ca="1" si="269"/>
        <v/>
      </c>
      <c r="GL99" s="1323" t="str">
        <f t="shared" ca="1" si="269"/>
        <v/>
      </c>
      <c r="GM99" s="1323" t="str">
        <f t="shared" ca="1" si="269"/>
        <v/>
      </c>
      <c r="GN99" s="1323" t="str">
        <f t="shared" ca="1" si="269"/>
        <v/>
      </c>
      <c r="GO99" s="1323" t="str">
        <f t="shared" ca="1" si="269"/>
        <v/>
      </c>
      <c r="GP99" s="1323" t="str">
        <f t="shared" ca="1" si="269"/>
        <v/>
      </c>
      <c r="GQ99" s="1323" t="str">
        <f t="shared" ca="1" si="269"/>
        <v/>
      </c>
      <c r="GR99" s="1323" t="str">
        <f t="shared" ca="1" si="269"/>
        <v/>
      </c>
      <c r="GS99" s="1323" t="str">
        <f t="shared" ca="1" si="269"/>
        <v/>
      </c>
      <c r="GT99" s="1323" t="str">
        <f t="shared" ca="1" si="269"/>
        <v/>
      </c>
      <c r="GU99" s="1323" t="str">
        <f t="shared" ca="1" si="269"/>
        <v/>
      </c>
      <c r="GV99" s="1323" t="str">
        <f t="shared" ca="1" si="269"/>
        <v/>
      </c>
      <c r="GW99" s="1323" t="str">
        <f t="shared" ca="1" si="269"/>
        <v/>
      </c>
      <c r="GX99" s="1323" t="str">
        <f t="shared" ca="1" si="269"/>
        <v/>
      </c>
      <c r="GY99" s="1323" t="str">
        <f t="shared" ca="1" si="269"/>
        <v/>
      </c>
      <c r="GZ99" s="1323" t="str">
        <f t="shared" ca="1" si="269"/>
        <v/>
      </c>
      <c r="HA99" s="1323" t="str">
        <f t="shared" ca="1" si="269"/>
        <v/>
      </c>
    </row>
    <row r="100" spans="1:209">
      <c r="A100" s="465"/>
      <c r="B100" s="477" t="str">
        <f>IF('Bendras vertinimas'!$B$31="","",'Bendras vertinimas'!$B$31)</f>
        <v>Tiekėjas 12</v>
      </c>
      <c r="C100" s="446">
        <f t="shared" ca="1" si="196"/>
        <v>0</v>
      </c>
      <c r="D100" s="446">
        <f t="shared" ca="1" si="197"/>
        <v>0</v>
      </c>
      <c r="E100" s="1191"/>
      <c r="F100" s="448" t="e">
        <f t="shared" ca="1" si="190"/>
        <v>#DIV/0!</v>
      </c>
      <c r="G100" s="448" t="e">
        <f t="shared" ca="1" si="191"/>
        <v>#DIV/0!</v>
      </c>
      <c r="H100" s="420"/>
      <c r="I100" s="368" t="str">
        <f>IF($H$89=0,"",IF(CY100&gt;0,'Bendras vertinimas'!$AS$18,IF(OR(SUM(F100:G100)*$H$89=0,$H$89=0),"",SUM(F100:G100)*$H$89)))</f>
        <v/>
      </c>
      <c r="K100" s="1929"/>
      <c r="L100" s="1929"/>
      <c r="M100" s="1929"/>
      <c r="N100" s="1929"/>
      <c r="O100" s="465"/>
      <c r="R100" s="1238">
        <v>9</v>
      </c>
      <c r="S100" s="1239"/>
      <c r="T100" s="1238">
        <v>9</v>
      </c>
      <c r="U100" s="1239"/>
      <c r="V100" s="1238">
        <v>9</v>
      </c>
      <c r="W100" s="1239"/>
      <c r="X100" s="1238">
        <v>9</v>
      </c>
      <c r="Y100" s="1239"/>
      <c r="Z100" s="1238">
        <v>9</v>
      </c>
      <c r="AA100" s="1239"/>
      <c r="AB100" s="1238">
        <v>9</v>
      </c>
      <c r="AC100" s="1239"/>
      <c r="AD100" s="1238">
        <v>9</v>
      </c>
      <c r="AE100" s="1239"/>
      <c r="AF100" s="1238">
        <v>9</v>
      </c>
      <c r="AG100" s="1239"/>
      <c r="AH100" s="1238">
        <v>9</v>
      </c>
      <c r="AI100" s="1239"/>
      <c r="AJ100" s="1238">
        <v>9</v>
      </c>
      <c r="AK100" s="1239"/>
      <c r="AL100" s="1238">
        <v>9</v>
      </c>
      <c r="AM100" s="1239"/>
      <c r="AN100" s="1238">
        <v>9</v>
      </c>
      <c r="AO100" s="1239"/>
      <c r="AP100" s="1238">
        <v>9</v>
      </c>
      <c r="AQ100" s="1239"/>
      <c r="AR100" s="1238">
        <v>9</v>
      </c>
      <c r="AS100" s="1239"/>
      <c r="AT100" s="1238">
        <v>9</v>
      </c>
      <c r="AU100" s="1239"/>
      <c r="AV100" s="1238">
        <v>9</v>
      </c>
      <c r="AW100" s="1239"/>
      <c r="AX100" s="1238">
        <v>9</v>
      </c>
      <c r="AY100" s="1239"/>
      <c r="AZ100" s="1238">
        <v>9</v>
      </c>
      <c r="BA100" s="1239"/>
      <c r="BB100" s="1238">
        <v>9</v>
      </c>
      <c r="BC100" s="1239"/>
      <c r="BD100" s="1238">
        <v>9</v>
      </c>
      <c r="BE100" s="1241"/>
      <c r="BI100" s="1323">
        <f t="shared" si="262"/>
        <v>0</v>
      </c>
      <c r="BJ100" s="1323">
        <f t="shared" si="263"/>
        <v>0</v>
      </c>
      <c r="BK100" s="1323">
        <f t="shared" si="264"/>
        <v>0</v>
      </c>
      <c r="BL100" s="1323">
        <f t="shared" si="265"/>
        <v>0</v>
      </c>
      <c r="BM100" s="1323">
        <f t="shared" si="230"/>
        <v>0</v>
      </c>
      <c r="BN100" s="1323">
        <f t="shared" si="230"/>
        <v>0</v>
      </c>
      <c r="BO100" s="1323">
        <f t="shared" si="230"/>
        <v>0</v>
      </c>
      <c r="BP100" s="1323">
        <f t="shared" si="230"/>
        <v>0</v>
      </c>
      <c r="BQ100" s="1323">
        <f t="shared" si="230"/>
        <v>0</v>
      </c>
      <c r="BR100" s="1323">
        <f t="shared" si="230"/>
        <v>0</v>
      </c>
      <c r="BS100" s="1323">
        <f t="shared" si="231"/>
        <v>0</v>
      </c>
      <c r="BT100" s="1323">
        <f t="shared" si="232"/>
        <v>0</v>
      </c>
      <c r="BU100" s="1323">
        <f t="shared" si="233"/>
        <v>0</v>
      </c>
      <c r="BV100" s="1323">
        <f t="shared" si="234"/>
        <v>0</v>
      </c>
      <c r="BW100" s="1323">
        <f t="shared" si="235"/>
        <v>0</v>
      </c>
      <c r="BX100" s="1323">
        <f t="shared" si="236"/>
        <v>0</v>
      </c>
      <c r="BY100" s="1323">
        <f t="shared" si="237"/>
        <v>0</v>
      </c>
      <c r="BZ100" s="1323">
        <f t="shared" si="238"/>
        <v>0</v>
      </c>
      <c r="CA100" s="1323">
        <f t="shared" si="239"/>
        <v>0</v>
      </c>
      <c r="CB100" s="1323">
        <f t="shared" si="240"/>
        <v>0</v>
      </c>
      <c r="CC100" s="1323">
        <f t="shared" si="241"/>
        <v>0</v>
      </c>
      <c r="CD100" s="1323">
        <f t="shared" si="242"/>
        <v>0</v>
      </c>
      <c r="CE100" s="1323">
        <f t="shared" si="243"/>
        <v>0</v>
      </c>
      <c r="CF100" s="1323">
        <f t="shared" si="244"/>
        <v>0</v>
      </c>
      <c r="CG100" s="1323">
        <f t="shared" si="245"/>
        <v>0</v>
      </c>
      <c r="CH100" s="1323">
        <f t="shared" si="246"/>
        <v>0</v>
      </c>
      <c r="CI100" s="1323">
        <f t="shared" si="247"/>
        <v>0</v>
      </c>
      <c r="CJ100" s="1323">
        <f t="shared" si="248"/>
        <v>0</v>
      </c>
      <c r="CK100" s="1323">
        <f t="shared" si="249"/>
        <v>0</v>
      </c>
      <c r="CL100" s="1323">
        <f t="shared" si="250"/>
        <v>0</v>
      </c>
      <c r="CM100" s="1323">
        <f t="shared" si="251"/>
        <v>0</v>
      </c>
      <c r="CN100" s="1323">
        <f t="shared" si="252"/>
        <v>0</v>
      </c>
      <c r="CO100" s="1323">
        <f t="shared" si="253"/>
        <v>0</v>
      </c>
      <c r="CP100" s="1323">
        <f t="shared" si="254"/>
        <v>0</v>
      </c>
      <c r="CQ100" s="1323">
        <f t="shared" si="255"/>
        <v>0</v>
      </c>
      <c r="CR100" s="1323">
        <f t="shared" si="256"/>
        <v>0</v>
      </c>
      <c r="CS100" s="1323">
        <f t="shared" si="257"/>
        <v>0</v>
      </c>
      <c r="CT100" s="1323">
        <f t="shared" si="258"/>
        <v>0</v>
      </c>
      <c r="CU100" s="1323">
        <f t="shared" si="259"/>
        <v>0</v>
      </c>
      <c r="CV100" s="1323">
        <f t="shared" si="260"/>
        <v>0</v>
      </c>
      <c r="CY100" s="1323">
        <f t="shared" ca="1" si="192"/>
        <v>0</v>
      </c>
      <c r="CZ100" s="1323">
        <f t="shared" si="229"/>
        <v>22</v>
      </c>
      <c r="DA100" s="1323">
        <f t="shared" ca="1" si="193"/>
        <v>0</v>
      </c>
      <c r="DB100" s="1323">
        <f t="shared" ca="1" si="194"/>
        <v>0</v>
      </c>
      <c r="DC100" s="1323"/>
      <c r="DD100" s="1323" t="str">
        <f t="shared" si="187"/>
        <v>Tiekėjas 12</v>
      </c>
      <c r="DE100" s="1323" t="str">
        <f t="shared" ca="1" si="195"/>
        <v/>
      </c>
      <c r="DF100" s="1323" t="str">
        <f t="shared" ca="1" si="195"/>
        <v/>
      </c>
      <c r="DG100" s="1323" t="str">
        <f t="shared" ca="1" si="195"/>
        <v/>
      </c>
      <c r="DH100" s="1323" t="str">
        <f t="shared" ca="1" si="195"/>
        <v/>
      </c>
      <c r="DI100" s="1323" t="str">
        <f t="shared" ca="1" si="195"/>
        <v/>
      </c>
      <c r="DJ100" s="1323" t="str">
        <f t="shared" ca="1" si="195"/>
        <v/>
      </c>
      <c r="DK100" s="1323" t="str">
        <f t="shared" ca="1" si="195"/>
        <v/>
      </c>
      <c r="DL100" s="1323" t="str">
        <f t="shared" ca="1" si="195"/>
        <v/>
      </c>
      <c r="DM100" s="1323" t="str">
        <f t="shared" ca="1" si="195"/>
        <v/>
      </c>
      <c r="DN100" s="1323" t="str">
        <f t="shared" ca="1" si="195"/>
        <v/>
      </c>
      <c r="DO100" s="1323" t="str">
        <f t="shared" ca="1" si="195"/>
        <v/>
      </c>
      <c r="DP100" s="1323" t="str">
        <f t="shared" ca="1" si="195"/>
        <v/>
      </c>
      <c r="DQ100" s="1323" t="str">
        <f t="shared" ca="1" si="195"/>
        <v/>
      </c>
      <c r="DR100" s="1323" t="str">
        <f t="shared" ca="1" si="195"/>
        <v/>
      </c>
      <c r="DS100" s="1323" t="str">
        <f t="shared" ca="1" si="195"/>
        <v/>
      </c>
      <c r="DT100" s="1323" t="str">
        <f t="shared" ca="1" si="195"/>
        <v/>
      </c>
      <c r="DU100" s="1323" t="str">
        <f t="shared" ca="1" si="270"/>
        <v/>
      </c>
      <c r="DV100" s="1323" t="str">
        <f t="shared" ca="1" si="270"/>
        <v/>
      </c>
      <c r="DW100" s="1323" t="str">
        <f t="shared" ca="1" si="270"/>
        <v/>
      </c>
      <c r="DX100" s="1323" t="str">
        <f t="shared" ca="1" si="270"/>
        <v/>
      </c>
      <c r="DY100" s="1323" t="str">
        <f t="shared" ca="1" si="270"/>
        <v/>
      </c>
      <c r="DZ100" s="1323" t="str">
        <f t="shared" ca="1" si="270"/>
        <v/>
      </c>
      <c r="EA100" s="1323" t="str">
        <f t="shared" ca="1" si="270"/>
        <v/>
      </c>
      <c r="EB100" s="1323" t="str">
        <f t="shared" ca="1" si="270"/>
        <v/>
      </c>
      <c r="EC100" s="1323" t="str">
        <f t="shared" ca="1" si="270"/>
        <v/>
      </c>
      <c r="ED100" s="1323" t="str">
        <f t="shared" ca="1" si="270"/>
        <v/>
      </c>
      <c r="EE100" s="1323" t="str">
        <f t="shared" ca="1" si="270"/>
        <v/>
      </c>
      <c r="EF100" s="1323" t="str">
        <f t="shared" ca="1" si="270"/>
        <v/>
      </c>
      <c r="EG100" s="1323" t="str">
        <f t="shared" ca="1" si="270"/>
        <v/>
      </c>
      <c r="EH100" s="1323" t="str">
        <f t="shared" ca="1" si="270"/>
        <v/>
      </c>
      <c r="EI100" s="1323" t="str">
        <f t="shared" ca="1" si="270"/>
        <v/>
      </c>
      <c r="EJ100" s="1323" t="str">
        <f t="shared" ca="1" si="270"/>
        <v/>
      </c>
      <c r="EK100" s="1323" t="str">
        <f t="shared" ca="1" si="271"/>
        <v/>
      </c>
      <c r="EL100" s="1323" t="str">
        <f t="shared" ca="1" si="271"/>
        <v/>
      </c>
      <c r="EM100" s="1323" t="str">
        <f t="shared" ca="1" si="271"/>
        <v/>
      </c>
      <c r="EN100" s="1323" t="str">
        <f t="shared" ca="1" si="271"/>
        <v/>
      </c>
      <c r="EO100" s="1323" t="str">
        <f t="shared" ca="1" si="271"/>
        <v/>
      </c>
      <c r="EP100" s="1323" t="str">
        <f t="shared" ca="1" si="271"/>
        <v/>
      </c>
      <c r="EQ100" s="1323" t="str">
        <f t="shared" ca="1" si="271"/>
        <v/>
      </c>
      <c r="ER100" s="1323" t="str">
        <f t="shared" ca="1" si="271"/>
        <v/>
      </c>
      <c r="ES100" s="1323" t="str">
        <f t="shared" ca="1" si="271"/>
        <v/>
      </c>
      <c r="ET100" s="1323" t="str">
        <f t="shared" ca="1" si="271"/>
        <v/>
      </c>
      <c r="EU100" s="1323" t="str">
        <f t="shared" ca="1" si="271"/>
        <v/>
      </c>
      <c r="EV100" s="1323" t="str">
        <f t="shared" ca="1" si="271"/>
        <v/>
      </c>
      <c r="EW100" s="1323" t="str">
        <f t="shared" ca="1" si="271"/>
        <v/>
      </c>
      <c r="EX100" s="1323" t="str">
        <f t="shared" ca="1" si="271"/>
        <v/>
      </c>
      <c r="EY100" s="1323" t="str">
        <f t="shared" ca="1" si="271"/>
        <v/>
      </c>
      <c r="EZ100" s="1323" t="str">
        <f t="shared" ca="1" si="271"/>
        <v/>
      </c>
      <c r="FA100" s="1323" t="str">
        <f t="shared" ca="1" si="272"/>
        <v/>
      </c>
      <c r="FB100" s="1323" t="str">
        <f t="shared" ca="1" si="272"/>
        <v/>
      </c>
      <c r="FC100" s="1323" t="str">
        <f t="shared" ca="1" si="272"/>
        <v/>
      </c>
      <c r="FD100" s="1323" t="str">
        <f t="shared" ca="1" si="272"/>
        <v/>
      </c>
      <c r="FE100" s="1323" t="str">
        <f t="shared" ca="1" si="272"/>
        <v/>
      </c>
      <c r="FF100" s="1323" t="str">
        <f t="shared" ca="1" si="272"/>
        <v/>
      </c>
      <c r="FG100" s="1323" t="str">
        <f t="shared" ca="1" si="272"/>
        <v/>
      </c>
      <c r="FH100" s="1323" t="str">
        <f t="shared" ca="1" si="272"/>
        <v/>
      </c>
      <c r="FI100" s="1323" t="str">
        <f t="shared" ca="1" si="272"/>
        <v/>
      </c>
      <c r="FJ100" s="1323" t="str">
        <f t="shared" ca="1" si="272"/>
        <v/>
      </c>
      <c r="FK100" s="1323" t="str">
        <f t="shared" ca="1" si="272"/>
        <v/>
      </c>
      <c r="FL100" s="1323" t="str">
        <f t="shared" ca="1" si="272"/>
        <v/>
      </c>
      <c r="FM100" s="1323" t="str">
        <f t="shared" ca="1" si="272"/>
        <v/>
      </c>
      <c r="FN100" s="1323" t="str">
        <f t="shared" ca="1" si="272"/>
        <v/>
      </c>
      <c r="FO100" s="1323" t="str">
        <f t="shared" ca="1" si="272"/>
        <v/>
      </c>
      <c r="FP100" s="1323" t="str">
        <f t="shared" ca="1" si="272"/>
        <v/>
      </c>
      <c r="FQ100" s="1323" t="str">
        <f t="shared" ca="1" si="266"/>
        <v/>
      </c>
      <c r="FR100" s="1323" t="str">
        <f t="shared" ca="1" si="269"/>
        <v/>
      </c>
      <c r="FS100" s="1323" t="str">
        <f t="shared" ca="1" si="269"/>
        <v/>
      </c>
      <c r="FT100" s="1323" t="str">
        <f t="shared" ca="1" si="269"/>
        <v/>
      </c>
      <c r="FU100" s="1323" t="str">
        <f t="shared" ca="1" si="269"/>
        <v/>
      </c>
      <c r="FV100" s="1323" t="str">
        <f t="shared" ca="1" si="269"/>
        <v/>
      </c>
      <c r="FW100" s="1323" t="str">
        <f t="shared" ca="1" si="269"/>
        <v/>
      </c>
      <c r="FX100" s="1323" t="str">
        <f t="shared" ca="1" si="269"/>
        <v/>
      </c>
      <c r="FY100" s="1323" t="str">
        <f t="shared" ca="1" si="269"/>
        <v/>
      </c>
      <c r="FZ100" s="1323" t="str">
        <f t="shared" ca="1" si="269"/>
        <v/>
      </c>
      <c r="GA100" s="1323" t="str">
        <f t="shared" ca="1" si="269"/>
        <v/>
      </c>
      <c r="GB100" s="1323" t="str">
        <f t="shared" ca="1" si="269"/>
        <v/>
      </c>
      <c r="GC100" s="1323" t="str">
        <f t="shared" ca="1" si="269"/>
        <v/>
      </c>
      <c r="GD100" s="1323" t="str">
        <f t="shared" ca="1" si="269"/>
        <v/>
      </c>
      <c r="GE100" s="1323" t="str">
        <f t="shared" ca="1" si="269"/>
        <v/>
      </c>
      <c r="GF100" s="1323" t="str">
        <f t="shared" ca="1" si="269"/>
        <v/>
      </c>
      <c r="GG100" s="1323" t="str">
        <f t="shared" ca="1" si="269"/>
        <v/>
      </c>
      <c r="GH100" s="1323" t="str">
        <f t="shared" ca="1" si="269"/>
        <v/>
      </c>
      <c r="GI100" s="1323" t="str">
        <f t="shared" ca="1" si="269"/>
        <v/>
      </c>
      <c r="GJ100" s="1323" t="str">
        <f t="shared" ca="1" si="269"/>
        <v/>
      </c>
      <c r="GK100" s="1323" t="str">
        <f t="shared" ca="1" si="269"/>
        <v/>
      </c>
      <c r="GL100" s="1323" t="str">
        <f t="shared" ca="1" si="269"/>
        <v/>
      </c>
      <c r="GM100" s="1323" t="str">
        <f t="shared" ca="1" si="269"/>
        <v/>
      </c>
      <c r="GN100" s="1323" t="str">
        <f t="shared" ca="1" si="269"/>
        <v/>
      </c>
      <c r="GO100" s="1323" t="str">
        <f t="shared" ca="1" si="269"/>
        <v/>
      </c>
      <c r="GP100" s="1323" t="str">
        <f t="shared" ca="1" si="269"/>
        <v/>
      </c>
      <c r="GQ100" s="1323" t="str">
        <f t="shared" ca="1" si="269"/>
        <v/>
      </c>
      <c r="GR100" s="1323" t="str">
        <f t="shared" ca="1" si="269"/>
        <v/>
      </c>
      <c r="GS100" s="1323" t="str">
        <f t="shared" ca="1" si="269"/>
        <v/>
      </c>
      <c r="GT100" s="1323" t="str">
        <f t="shared" ca="1" si="269"/>
        <v/>
      </c>
      <c r="GU100" s="1323" t="str">
        <f t="shared" ca="1" si="269"/>
        <v/>
      </c>
      <c r="GV100" s="1323" t="str">
        <f t="shared" ca="1" si="269"/>
        <v/>
      </c>
      <c r="GW100" s="1323" t="str">
        <f t="shared" ca="1" si="269"/>
        <v/>
      </c>
      <c r="GX100" s="1323" t="str">
        <f t="shared" ca="1" si="269"/>
        <v/>
      </c>
      <c r="GY100" s="1323" t="str">
        <f t="shared" ca="1" si="269"/>
        <v/>
      </c>
      <c r="GZ100" s="1323" t="str">
        <f t="shared" ca="1" si="269"/>
        <v/>
      </c>
      <c r="HA100" s="1323" t="str">
        <f t="shared" ca="1" si="269"/>
        <v/>
      </c>
    </row>
    <row r="101" spans="1:209">
      <c r="A101" s="465"/>
      <c r="B101" s="477" t="str">
        <f>IF('Bendras vertinimas'!$B$32="","",'Bendras vertinimas'!$B$32)</f>
        <v>Tiekėjas 13</v>
      </c>
      <c r="C101" s="446">
        <f t="shared" ca="1" si="196"/>
        <v>0</v>
      </c>
      <c r="D101" s="446">
        <f t="shared" ca="1" si="197"/>
        <v>0</v>
      </c>
      <c r="E101" s="1191"/>
      <c r="F101" s="448" t="e">
        <f t="shared" ca="1" si="190"/>
        <v>#DIV/0!</v>
      </c>
      <c r="G101" s="448" t="e">
        <f t="shared" ca="1" si="191"/>
        <v>#DIV/0!</v>
      </c>
      <c r="H101" s="420"/>
      <c r="I101" s="368" t="str">
        <f>IF($H$89=0,"",IF(CY101&gt;0,'Bendras vertinimas'!$AS$18,IF(OR(SUM(F101:G101)*$H$89=0,$H$89=0),"",SUM(F101:G101)*$H$89)))</f>
        <v/>
      </c>
      <c r="K101" s="1929"/>
      <c r="L101" s="1929"/>
      <c r="M101" s="1929"/>
      <c r="N101" s="1929"/>
      <c r="O101" s="465"/>
      <c r="R101" s="1238">
        <v>10</v>
      </c>
      <c r="S101" s="1239"/>
      <c r="T101" s="1238">
        <v>10</v>
      </c>
      <c r="U101" s="1239"/>
      <c r="V101" s="1238">
        <v>10</v>
      </c>
      <c r="W101" s="1239"/>
      <c r="X101" s="1238">
        <v>10</v>
      </c>
      <c r="Y101" s="1239"/>
      <c r="Z101" s="1238">
        <v>10</v>
      </c>
      <c r="AA101" s="1239"/>
      <c r="AB101" s="1238">
        <v>10</v>
      </c>
      <c r="AC101" s="1239"/>
      <c r="AD101" s="1238">
        <v>10</v>
      </c>
      <c r="AE101" s="1239"/>
      <c r="AF101" s="1238">
        <v>10</v>
      </c>
      <c r="AG101" s="1239"/>
      <c r="AH101" s="1238">
        <v>10</v>
      </c>
      <c r="AI101" s="1239"/>
      <c r="AJ101" s="1238">
        <v>10</v>
      </c>
      <c r="AK101" s="1239"/>
      <c r="AL101" s="1238">
        <v>10</v>
      </c>
      <c r="AM101" s="1239"/>
      <c r="AN101" s="1238">
        <v>10</v>
      </c>
      <c r="AO101" s="1239"/>
      <c r="AP101" s="1238">
        <v>10</v>
      </c>
      <c r="AQ101" s="1239"/>
      <c r="AR101" s="1238">
        <v>10</v>
      </c>
      <c r="AS101" s="1239"/>
      <c r="AT101" s="1238">
        <v>10</v>
      </c>
      <c r="AU101" s="1239"/>
      <c r="AV101" s="1238">
        <v>10</v>
      </c>
      <c r="AW101" s="1239"/>
      <c r="AX101" s="1238">
        <v>10</v>
      </c>
      <c r="AY101" s="1239"/>
      <c r="AZ101" s="1238">
        <v>10</v>
      </c>
      <c r="BA101" s="1239"/>
      <c r="BB101" s="1238">
        <v>10</v>
      </c>
      <c r="BC101" s="1239"/>
      <c r="BD101" s="1238">
        <v>10</v>
      </c>
      <c r="BE101" s="1241"/>
      <c r="BI101" s="1323">
        <f t="shared" si="262"/>
        <v>0</v>
      </c>
      <c r="BJ101" s="1323">
        <f t="shared" si="263"/>
        <v>0</v>
      </c>
      <c r="BK101" s="1323">
        <f t="shared" si="264"/>
        <v>0</v>
      </c>
      <c r="BL101" s="1323">
        <f t="shared" si="265"/>
        <v>0</v>
      </c>
      <c r="BM101" s="1323">
        <f t="shared" si="230"/>
        <v>0</v>
      </c>
      <c r="BN101" s="1323">
        <f t="shared" si="230"/>
        <v>0</v>
      </c>
      <c r="BO101" s="1323">
        <f t="shared" si="230"/>
        <v>0</v>
      </c>
      <c r="BP101" s="1323">
        <f t="shared" si="230"/>
        <v>0</v>
      </c>
      <c r="BQ101" s="1323">
        <f t="shared" si="230"/>
        <v>0</v>
      </c>
      <c r="BR101" s="1323">
        <f t="shared" si="230"/>
        <v>0</v>
      </c>
      <c r="BS101" s="1323">
        <f t="shared" si="231"/>
        <v>0</v>
      </c>
      <c r="BT101" s="1323">
        <f t="shared" si="232"/>
        <v>0</v>
      </c>
      <c r="BU101" s="1323">
        <f t="shared" si="233"/>
        <v>0</v>
      </c>
      <c r="BV101" s="1323">
        <f t="shared" si="234"/>
        <v>0</v>
      </c>
      <c r="BW101" s="1323">
        <f t="shared" si="235"/>
        <v>0</v>
      </c>
      <c r="BX101" s="1323">
        <f t="shared" si="236"/>
        <v>0</v>
      </c>
      <c r="BY101" s="1323">
        <f t="shared" si="237"/>
        <v>0</v>
      </c>
      <c r="BZ101" s="1323">
        <f t="shared" si="238"/>
        <v>0</v>
      </c>
      <c r="CA101" s="1323">
        <f t="shared" si="239"/>
        <v>0</v>
      </c>
      <c r="CB101" s="1323">
        <f t="shared" si="240"/>
        <v>0</v>
      </c>
      <c r="CC101" s="1323">
        <f t="shared" si="241"/>
        <v>0</v>
      </c>
      <c r="CD101" s="1323">
        <f t="shared" si="242"/>
        <v>0</v>
      </c>
      <c r="CE101" s="1323">
        <f t="shared" si="243"/>
        <v>0</v>
      </c>
      <c r="CF101" s="1323">
        <f t="shared" si="244"/>
        <v>0</v>
      </c>
      <c r="CG101" s="1323">
        <f t="shared" si="245"/>
        <v>0</v>
      </c>
      <c r="CH101" s="1323">
        <f t="shared" si="246"/>
        <v>0</v>
      </c>
      <c r="CI101" s="1323">
        <f t="shared" si="247"/>
        <v>0</v>
      </c>
      <c r="CJ101" s="1323">
        <f t="shared" si="248"/>
        <v>0</v>
      </c>
      <c r="CK101" s="1323">
        <f t="shared" si="249"/>
        <v>0</v>
      </c>
      <c r="CL101" s="1323">
        <f t="shared" si="250"/>
        <v>0</v>
      </c>
      <c r="CM101" s="1323">
        <f t="shared" si="251"/>
        <v>0</v>
      </c>
      <c r="CN101" s="1323">
        <f t="shared" si="252"/>
        <v>0</v>
      </c>
      <c r="CO101" s="1323">
        <f t="shared" si="253"/>
        <v>0</v>
      </c>
      <c r="CP101" s="1323">
        <f t="shared" si="254"/>
        <v>0</v>
      </c>
      <c r="CQ101" s="1323">
        <f t="shared" si="255"/>
        <v>0</v>
      </c>
      <c r="CR101" s="1323">
        <f t="shared" si="256"/>
        <v>0</v>
      </c>
      <c r="CS101" s="1323">
        <f t="shared" si="257"/>
        <v>0</v>
      </c>
      <c r="CT101" s="1323">
        <f t="shared" si="258"/>
        <v>0</v>
      </c>
      <c r="CU101" s="1323">
        <f t="shared" si="259"/>
        <v>0</v>
      </c>
      <c r="CV101" s="1323">
        <f t="shared" si="260"/>
        <v>0</v>
      </c>
      <c r="CY101" s="1323">
        <f t="shared" ca="1" si="192"/>
        <v>0</v>
      </c>
      <c r="CZ101" s="1323">
        <f t="shared" si="229"/>
        <v>24</v>
      </c>
      <c r="DA101" s="1323">
        <f t="shared" ca="1" si="193"/>
        <v>0</v>
      </c>
      <c r="DB101" s="1323">
        <f t="shared" ca="1" si="194"/>
        <v>0</v>
      </c>
      <c r="DC101" s="1323"/>
      <c r="DD101" s="1323" t="str">
        <f t="shared" si="187"/>
        <v>Tiekėjas 13</v>
      </c>
      <c r="DE101" s="1323" t="str">
        <f t="shared" ca="1" si="195"/>
        <v/>
      </c>
      <c r="DF101" s="1323" t="str">
        <f t="shared" ca="1" si="195"/>
        <v/>
      </c>
      <c r="DG101" s="1323" t="str">
        <f t="shared" ca="1" si="195"/>
        <v/>
      </c>
      <c r="DH101" s="1323" t="str">
        <f t="shared" ca="1" si="195"/>
        <v/>
      </c>
      <c r="DI101" s="1323" t="str">
        <f t="shared" ca="1" si="195"/>
        <v/>
      </c>
      <c r="DJ101" s="1323" t="str">
        <f t="shared" ca="1" si="195"/>
        <v/>
      </c>
      <c r="DK101" s="1323" t="str">
        <f t="shared" ca="1" si="195"/>
        <v/>
      </c>
      <c r="DL101" s="1323" t="str">
        <f t="shared" ca="1" si="195"/>
        <v/>
      </c>
      <c r="DM101" s="1323" t="str">
        <f t="shared" ca="1" si="195"/>
        <v/>
      </c>
      <c r="DN101" s="1323" t="str">
        <f t="shared" ca="1" si="195"/>
        <v/>
      </c>
      <c r="DO101" s="1323" t="str">
        <f t="shared" ca="1" si="195"/>
        <v/>
      </c>
      <c r="DP101" s="1323" t="str">
        <f t="shared" ca="1" si="195"/>
        <v/>
      </c>
      <c r="DQ101" s="1323" t="str">
        <f t="shared" ca="1" si="195"/>
        <v/>
      </c>
      <c r="DR101" s="1323" t="str">
        <f t="shared" ca="1" si="195"/>
        <v/>
      </c>
      <c r="DS101" s="1323" t="str">
        <f t="shared" ca="1" si="195"/>
        <v/>
      </c>
      <c r="DT101" s="1323" t="str">
        <f t="shared" ca="1" si="195"/>
        <v/>
      </c>
      <c r="DU101" s="1323" t="str">
        <f t="shared" ca="1" si="270"/>
        <v/>
      </c>
      <c r="DV101" s="1323" t="str">
        <f t="shared" ca="1" si="270"/>
        <v/>
      </c>
      <c r="DW101" s="1323" t="str">
        <f t="shared" ca="1" si="270"/>
        <v/>
      </c>
      <c r="DX101" s="1323" t="str">
        <f t="shared" ca="1" si="270"/>
        <v/>
      </c>
      <c r="DY101" s="1323" t="str">
        <f t="shared" ca="1" si="270"/>
        <v/>
      </c>
      <c r="DZ101" s="1323" t="str">
        <f t="shared" ca="1" si="270"/>
        <v/>
      </c>
      <c r="EA101" s="1323" t="str">
        <f t="shared" ca="1" si="270"/>
        <v/>
      </c>
      <c r="EB101" s="1323" t="str">
        <f t="shared" ca="1" si="270"/>
        <v/>
      </c>
      <c r="EC101" s="1323" t="str">
        <f t="shared" ca="1" si="270"/>
        <v/>
      </c>
      <c r="ED101" s="1323" t="str">
        <f t="shared" ca="1" si="270"/>
        <v/>
      </c>
      <c r="EE101" s="1323" t="str">
        <f t="shared" ca="1" si="270"/>
        <v/>
      </c>
      <c r="EF101" s="1323" t="str">
        <f t="shared" ca="1" si="270"/>
        <v/>
      </c>
      <c r="EG101" s="1323" t="str">
        <f t="shared" ca="1" si="270"/>
        <v/>
      </c>
      <c r="EH101" s="1323" t="str">
        <f t="shared" ca="1" si="270"/>
        <v/>
      </c>
      <c r="EI101" s="1323" t="str">
        <f t="shared" ca="1" si="270"/>
        <v/>
      </c>
      <c r="EJ101" s="1323" t="str">
        <f t="shared" ca="1" si="270"/>
        <v/>
      </c>
      <c r="EK101" s="1323" t="str">
        <f t="shared" ca="1" si="271"/>
        <v/>
      </c>
      <c r="EL101" s="1323" t="str">
        <f t="shared" ca="1" si="271"/>
        <v/>
      </c>
      <c r="EM101" s="1323" t="str">
        <f t="shared" ca="1" si="271"/>
        <v/>
      </c>
      <c r="EN101" s="1323" t="str">
        <f t="shared" ca="1" si="271"/>
        <v/>
      </c>
      <c r="EO101" s="1323" t="str">
        <f t="shared" ca="1" si="271"/>
        <v/>
      </c>
      <c r="EP101" s="1323" t="str">
        <f t="shared" ca="1" si="271"/>
        <v/>
      </c>
      <c r="EQ101" s="1323" t="str">
        <f t="shared" ca="1" si="271"/>
        <v/>
      </c>
      <c r="ER101" s="1323" t="str">
        <f t="shared" ca="1" si="271"/>
        <v/>
      </c>
      <c r="ES101" s="1323" t="str">
        <f t="shared" ca="1" si="271"/>
        <v/>
      </c>
      <c r="ET101" s="1323" t="str">
        <f t="shared" ca="1" si="271"/>
        <v/>
      </c>
      <c r="EU101" s="1323" t="str">
        <f t="shared" ca="1" si="271"/>
        <v/>
      </c>
      <c r="EV101" s="1323" t="str">
        <f t="shared" ca="1" si="271"/>
        <v/>
      </c>
      <c r="EW101" s="1323" t="str">
        <f t="shared" ca="1" si="271"/>
        <v/>
      </c>
      <c r="EX101" s="1323" t="str">
        <f t="shared" ca="1" si="271"/>
        <v/>
      </c>
      <c r="EY101" s="1323" t="str">
        <f t="shared" ca="1" si="271"/>
        <v/>
      </c>
      <c r="EZ101" s="1323" t="str">
        <f t="shared" ca="1" si="271"/>
        <v/>
      </c>
      <c r="FA101" s="1323" t="str">
        <f t="shared" ca="1" si="272"/>
        <v/>
      </c>
      <c r="FB101" s="1323" t="str">
        <f t="shared" ca="1" si="272"/>
        <v/>
      </c>
      <c r="FC101" s="1323" t="str">
        <f t="shared" ca="1" si="272"/>
        <v/>
      </c>
      <c r="FD101" s="1323" t="str">
        <f t="shared" ca="1" si="272"/>
        <v/>
      </c>
      <c r="FE101" s="1323" t="str">
        <f t="shared" ca="1" si="272"/>
        <v/>
      </c>
      <c r="FF101" s="1323" t="str">
        <f t="shared" ca="1" si="272"/>
        <v/>
      </c>
      <c r="FG101" s="1323" t="str">
        <f t="shared" ca="1" si="272"/>
        <v/>
      </c>
      <c r="FH101" s="1323" t="str">
        <f t="shared" ca="1" si="272"/>
        <v/>
      </c>
      <c r="FI101" s="1323" t="str">
        <f t="shared" ca="1" si="272"/>
        <v/>
      </c>
      <c r="FJ101" s="1323" t="str">
        <f t="shared" ca="1" si="272"/>
        <v/>
      </c>
      <c r="FK101" s="1323" t="str">
        <f t="shared" ca="1" si="272"/>
        <v/>
      </c>
      <c r="FL101" s="1323" t="str">
        <f t="shared" ca="1" si="272"/>
        <v/>
      </c>
      <c r="FM101" s="1323" t="str">
        <f t="shared" ca="1" si="272"/>
        <v/>
      </c>
      <c r="FN101" s="1323" t="str">
        <f t="shared" ca="1" si="272"/>
        <v/>
      </c>
      <c r="FO101" s="1323" t="str">
        <f t="shared" ca="1" si="272"/>
        <v/>
      </c>
      <c r="FP101" s="1323" t="str">
        <f t="shared" ca="1" si="272"/>
        <v/>
      </c>
      <c r="FQ101" s="1323" t="str">
        <f t="shared" ca="1" si="266"/>
        <v/>
      </c>
      <c r="FR101" s="1323" t="str">
        <f t="shared" ca="1" si="269"/>
        <v/>
      </c>
      <c r="FS101" s="1323" t="str">
        <f t="shared" ca="1" si="269"/>
        <v/>
      </c>
      <c r="FT101" s="1323" t="str">
        <f t="shared" ca="1" si="269"/>
        <v/>
      </c>
      <c r="FU101" s="1323" t="str">
        <f t="shared" ca="1" si="269"/>
        <v/>
      </c>
      <c r="FV101" s="1323" t="str">
        <f t="shared" ca="1" si="269"/>
        <v/>
      </c>
      <c r="FW101" s="1323" t="str">
        <f t="shared" ca="1" si="269"/>
        <v/>
      </c>
      <c r="FX101" s="1323" t="str">
        <f t="shared" ca="1" si="269"/>
        <v/>
      </c>
      <c r="FY101" s="1323" t="str">
        <f t="shared" ca="1" si="269"/>
        <v/>
      </c>
      <c r="FZ101" s="1323" t="str">
        <f t="shared" ca="1" si="269"/>
        <v/>
      </c>
      <c r="GA101" s="1323" t="str">
        <f t="shared" ca="1" si="269"/>
        <v/>
      </c>
      <c r="GB101" s="1323" t="str">
        <f t="shared" ca="1" si="269"/>
        <v/>
      </c>
      <c r="GC101" s="1323" t="str">
        <f t="shared" ca="1" si="269"/>
        <v/>
      </c>
      <c r="GD101" s="1323" t="str">
        <f t="shared" ca="1" si="269"/>
        <v/>
      </c>
      <c r="GE101" s="1323" t="str">
        <f t="shared" ca="1" si="269"/>
        <v/>
      </c>
      <c r="GF101" s="1323" t="str">
        <f t="shared" ca="1" si="269"/>
        <v/>
      </c>
      <c r="GG101" s="1323" t="str">
        <f t="shared" ca="1" si="269"/>
        <v/>
      </c>
      <c r="GH101" s="1323" t="str">
        <f t="shared" ca="1" si="269"/>
        <v/>
      </c>
      <c r="GI101" s="1323" t="str">
        <f t="shared" ca="1" si="269"/>
        <v/>
      </c>
      <c r="GJ101" s="1323" t="str">
        <f t="shared" ca="1" si="269"/>
        <v/>
      </c>
      <c r="GK101" s="1323" t="str">
        <f t="shared" ca="1" si="269"/>
        <v/>
      </c>
      <c r="GL101" s="1323" t="str">
        <f t="shared" ca="1" si="269"/>
        <v/>
      </c>
      <c r="GM101" s="1323" t="str">
        <f t="shared" ca="1" si="269"/>
        <v/>
      </c>
      <c r="GN101" s="1323" t="str">
        <f t="shared" ca="1" si="269"/>
        <v/>
      </c>
      <c r="GO101" s="1323" t="str">
        <f t="shared" ca="1" si="269"/>
        <v/>
      </c>
      <c r="GP101" s="1323" t="str">
        <f t="shared" ca="1" si="269"/>
        <v/>
      </c>
      <c r="GQ101" s="1323" t="str">
        <f t="shared" ca="1" si="269"/>
        <v/>
      </c>
      <c r="GR101" s="1323" t="str">
        <f t="shared" ca="1" si="269"/>
        <v/>
      </c>
      <c r="GS101" s="1323" t="str">
        <f t="shared" ca="1" si="269"/>
        <v/>
      </c>
      <c r="GT101" s="1323" t="str">
        <f t="shared" ca="1" si="269"/>
        <v/>
      </c>
      <c r="GU101" s="1323" t="str">
        <f t="shared" ca="1" si="269"/>
        <v/>
      </c>
      <c r="GV101" s="1323" t="str">
        <f t="shared" ca="1" si="269"/>
        <v/>
      </c>
      <c r="GW101" s="1323" t="str">
        <f t="shared" ca="1" si="269"/>
        <v/>
      </c>
      <c r="GX101" s="1323" t="str">
        <f t="shared" ca="1" si="269"/>
        <v/>
      </c>
      <c r="GY101" s="1323" t="str">
        <f t="shared" ca="1" si="269"/>
        <v/>
      </c>
      <c r="GZ101" s="1323" t="str">
        <f t="shared" ca="1" si="269"/>
        <v/>
      </c>
      <c r="HA101" s="1323" t="str">
        <f t="shared" ca="1" si="269"/>
        <v/>
      </c>
    </row>
    <row r="102" spans="1:209">
      <c r="A102" s="465"/>
      <c r="B102" s="477" t="str">
        <f>IF('Bendras vertinimas'!$B$33="","",'Bendras vertinimas'!$B$33)</f>
        <v>Tiekėjas 14</v>
      </c>
      <c r="C102" s="446">
        <f t="shared" ca="1" si="196"/>
        <v>0</v>
      </c>
      <c r="D102" s="446">
        <f t="shared" ca="1" si="197"/>
        <v>0</v>
      </c>
      <c r="E102" s="1191"/>
      <c r="F102" s="448" t="e">
        <f t="shared" ca="1" si="190"/>
        <v>#DIV/0!</v>
      </c>
      <c r="G102" s="448" t="e">
        <f t="shared" ca="1" si="191"/>
        <v>#DIV/0!</v>
      </c>
      <c r="H102" s="420"/>
      <c r="I102" s="368" t="str">
        <f>IF($H$89=0,"",IF(CY102&gt;0,'Bendras vertinimas'!$AS$18,IF(OR(SUM(F102:G102)*$H$89=0,$H$89=0),"",SUM(F102:G102)*$H$89)))</f>
        <v/>
      </c>
      <c r="K102" s="1929"/>
      <c r="L102" s="1929"/>
      <c r="M102" s="1929"/>
      <c r="N102" s="1929"/>
      <c r="O102" s="465"/>
      <c r="R102" s="1238">
        <v>11</v>
      </c>
      <c r="S102" s="1239"/>
      <c r="T102" s="1238">
        <v>11</v>
      </c>
      <c r="U102" s="1239"/>
      <c r="V102" s="1238">
        <v>11</v>
      </c>
      <c r="W102" s="1239"/>
      <c r="X102" s="1238">
        <v>11</v>
      </c>
      <c r="Y102" s="1239"/>
      <c r="Z102" s="1238">
        <v>11</v>
      </c>
      <c r="AA102" s="1239"/>
      <c r="AB102" s="1238">
        <v>11</v>
      </c>
      <c r="AC102" s="1239"/>
      <c r="AD102" s="1238">
        <v>11</v>
      </c>
      <c r="AE102" s="1239"/>
      <c r="AF102" s="1238">
        <v>11</v>
      </c>
      <c r="AG102" s="1239"/>
      <c r="AH102" s="1238">
        <v>11</v>
      </c>
      <c r="AI102" s="1239"/>
      <c r="AJ102" s="1238">
        <v>11</v>
      </c>
      <c r="AK102" s="1239"/>
      <c r="AL102" s="1238">
        <v>11</v>
      </c>
      <c r="AM102" s="1239"/>
      <c r="AN102" s="1238">
        <v>11</v>
      </c>
      <c r="AO102" s="1239"/>
      <c r="AP102" s="1238">
        <v>11</v>
      </c>
      <c r="AQ102" s="1239"/>
      <c r="AR102" s="1238">
        <v>11</v>
      </c>
      <c r="AS102" s="1239"/>
      <c r="AT102" s="1238">
        <v>11</v>
      </c>
      <c r="AU102" s="1239"/>
      <c r="AV102" s="1238">
        <v>11</v>
      </c>
      <c r="AW102" s="1239"/>
      <c r="AX102" s="1238">
        <v>11</v>
      </c>
      <c r="AY102" s="1239"/>
      <c r="AZ102" s="1238">
        <v>11</v>
      </c>
      <c r="BA102" s="1239"/>
      <c r="BB102" s="1238">
        <v>11</v>
      </c>
      <c r="BC102" s="1239"/>
      <c r="BD102" s="1238">
        <v>11</v>
      </c>
      <c r="BE102" s="1241"/>
      <c r="BI102" s="1323">
        <f t="shared" si="262"/>
        <v>0</v>
      </c>
      <c r="BJ102" s="1323">
        <f t="shared" si="263"/>
        <v>0</v>
      </c>
      <c r="BK102" s="1323">
        <f t="shared" si="264"/>
        <v>0</v>
      </c>
      <c r="BL102" s="1323">
        <f t="shared" si="265"/>
        <v>0</v>
      </c>
      <c r="BM102" s="1323">
        <f t="shared" si="230"/>
        <v>0</v>
      </c>
      <c r="BN102" s="1323">
        <f t="shared" si="230"/>
        <v>0</v>
      </c>
      <c r="BO102" s="1323">
        <f t="shared" si="230"/>
        <v>0</v>
      </c>
      <c r="BP102" s="1323">
        <f t="shared" si="230"/>
        <v>0</v>
      </c>
      <c r="BQ102" s="1323">
        <f t="shared" si="230"/>
        <v>0</v>
      </c>
      <c r="BR102" s="1323">
        <f t="shared" si="230"/>
        <v>0</v>
      </c>
      <c r="BS102" s="1323">
        <f t="shared" si="231"/>
        <v>0</v>
      </c>
      <c r="BT102" s="1323">
        <f t="shared" si="232"/>
        <v>0</v>
      </c>
      <c r="BU102" s="1323">
        <f t="shared" si="233"/>
        <v>0</v>
      </c>
      <c r="BV102" s="1323">
        <f t="shared" si="234"/>
        <v>0</v>
      </c>
      <c r="BW102" s="1323">
        <f t="shared" si="235"/>
        <v>0</v>
      </c>
      <c r="BX102" s="1323">
        <f t="shared" si="236"/>
        <v>0</v>
      </c>
      <c r="BY102" s="1323">
        <f t="shared" si="237"/>
        <v>0</v>
      </c>
      <c r="BZ102" s="1323">
        <f t="shared" si="238"/>
        <v>0</v>
      </c>
      <c r="CA102" s="1323">
        <f t="shared" si="239"/>
        <v>0</v>
      </c>
      <c r="CB102" s="1323">
        <f t="shared" si="240"/>
        <v>0</v>
      </c>
      <c r="CC102" s="1323">
        <f t="shared" si="241"/>
        <v>0</v>
      </c>
      <c r="CD102" s="1323">
        <f t="shared" si="242"/>
        <v>0</v>
      </c>
      <c r="CE102" s="1323">
        <f t="shared" si="243"/>
        <v>0</v>
      </c>
      <c r="CF102" s="1323">
        <f t="shared" si="244"/>
        <v>0</v>
      </c>
      <c r="CG102" s="1323">
        <f t="shared" si="245"/>
        <v>0</v>
      </c>
      <c r="CH102" s="1323">
        <f t="shared" si="246"/>
        <v>0</v>
      </c>
      <c r="CI102" s="1323">
        <f t="shared" si="247"/>
        <v>0</v>
      </c>
      <c r="CJ102" s="1323">
        <f t="shared" si="248"/>
        <v>0</v>
      </c>
      <c r="CK102" s="1323">
        <f t="shared" si="249"/>
        <v>0</v>
      </c>
      <c r="CL102" s="1323">
        <f t="shared" si="250"/>
        <v>0</v>
      </c>
      <c r="CM102" s="1323">
        <f t="shared" si="251"/>
        <v>0</v>
      </c>
      <c r="CN102" s="1323">
        <f t="shared" si="252"/>
        <v>0</v>
      </c>
      <c r="CO102" s="1323">
        <f t="shared" si="253"/>
        <v>0</v>
      </c>
      <c r="CP102" s="1323">
        <f t="shared" si="254"/>
        <v>0</v>
      </c>
      <c r="CQ102" s="1323">
        <f t="shared" si="255"/>
        <v>0</v>
      </c>
      <c r="CR102" s="1323">
        <f t="shared" si="256"/>
        <v>0</v>
      </c>
      <c r="CS102" s="1323">
        <f t="shared" si="257"/>
        <v>0</v>
      </c>
      <c r="CT102" s="1323">
        <f t="shared" si="258"/>
        <v>0</v>
      </c>
      <c r="CU102" s="1323">
        <f t="shared" si="259"/>
        <v>0</v>
      </c>
      <c r="CV102" s="1323">
        <f t="shared" si="260"/>
        <v>0</v>
      </c>
      <c r="CY102" s="1323">
        <f t="shared" ca="1" si="192"/>
        <v>0</v>
      </c>
      <c r="CZ102" s="1323">
        <f t="shared" si="229"/>
        <v>26</v>
      </c>
      <c r="DA102" s="1323">
        <f t="shared" ca="1" si="193"/>
        <v>0</v>
      </c>
      <c r="DB102" s="1323">
        <f t="shared" ca="1" si="194"/>
        <v>0</v>
      </c>
      <c r="DC102" s="1323"/>
      <c r="DD102" s="1323" t="str">
        <f t="shared" si="187"/>
        <v>Tiekėjas 14</v>
      </c>
      <c r="DE102" s="1323" t="str">
        <f t="shared" ca="1" si="195"/>
        <v/>
      </c>
      <c r="DF102" s="1323" t="str">
        <f t="shared" ca="1" si="195"/>
        <v/>
      </c>
      <c r="DG102" s="1323" t="str">
        <f t="shared" ca="1" si="195"/>
        <v/>
      </c>
      <c r="DH102" s="1323" t="str">
        <f t="shared" ca="1" si="195"/>
        <v/>
      </c>
      <c r="DI102" s="1323" t="str">
        <f t="shared" ca="1" si="195"/>
        <v/>
      </c>
      <c r="DJ102" s="1323" t="str">
        <f t="shared" ca="1" si="195"/>
        <v/>
      </c>
      <c r="DK102" s="1323" t="str">
        <f t="shared" ca="1" si="195"/>
        <v/>
      </c>
      <c r="DL102" s="1323" t="str">
        <f t="shared" ca="1" si="195"/>
        <v/>
      </c>
      <c r="DM102" s="1323" t="str">
        <f t="shared" ca="1" si="195"/>
        <v/>
      </c>
      <c r="DN102" s="1323" t="str">
        <f t="shared" ca="1" si="195"/>
        <v/>
      </c>
      <c r="DO102" s="1323" t="str">
        <f t="shared" ca="1" si="195"/>
        <v/>
      </c>
      <c r="DP102" s="1323" t="str">
        <f t="shared" ca="1" si="195"/>
        <v/>
      </c>
      <c r="DQ102" s="1323" t="str">
        <f t="shared" ca="1" si="195"/>
        <v/>
      </c>
      <c r="DR102" s="1323" t="str">
        <f t="shared" ca="1" si="195"/>
        <v/>
      </c>
      <c r="DS102" s="1323" t="str">
        <f t="shared" ca="1" si="195"/>
        <v/>
      </c>
      <c r="DT102" s="1323" t="str">
        <f t="shared" ca="1" si="195"/>
        <v/>
      </c>
      <c r="DU102" s="1323" t="str">
        <f t="shared" ca="1" si="270"/>
        <v/>
      </c>
      <c r="DV102" s="1323" t="str">
        <f t="shared" ca="1" si="270"/>
        <v/>
      </c>
      <c r="DW102" s="1323" t="str">
        <f t="shared" ca="1" si="270"/>
        <v/>
      </c>
      <c r="DX102" s="1323" t="str">
        <f t="shared" ca="1" si="270"/>
        <v/>
      </c>
      <c r="DY102" s="1323" t="str">
        <f t="shared" ca="1" si="270"/>
        <v/>
      </c>
      <c r="DZ102" s="1323" t="str">
        <f t="shared" ca="1" si="270"/>
        <v/>
      </c>
      <c r="EA102" s="1323" t="str">
        <f t="shared" ca="1" si="270"/>
        <v/>
      </c>
      <c r="EB102" s="1323" t="str">
        <f t="shared" ca="1" si="270"/>
        <v/>
      </c>
      <c r="EC102" s="1323" t="str">
        <f t="shared" ca="1" si="270"/>
        <v/>
      </c>
      <c r="ED102" s="1323" t="str">
        <f t="shared" ca="1" si="270"/>
        <v/>
      </c>
      <c r="EE102" s="1323" t="str">
        <f t="shared" ca="1" si="270"/>
        <v/>
      </c>
      <c r="EF102" s="1323" t="str">
        <f t="shared" ca="1" si="270"/>
        <v/>
      </c>
      <c r="EG102" s="1323" t="str">
        <f t="shared" ca="1" si="270"/>
        <v/>
      </c>
      <c r="EH102" s="1323" t="str">
        <f t="shared" ca="1" si="270"/>
        <v/>
      </c>
      <c r="EI102" s="1323" t="str">
        <f t="shared" ca="1" si="270"/>
        <v/>
      </c>
      <c r="EJ102" s="1323" t="str">
        <f t="shared" ca="1" si="270"/>
        <v/>
      </c>
      <c r="EK102" s="1323" t="str">
        <f t="shared" ca="1" si="271"/>
        <v/>
      </c>
      <c r="EL102" s="1323" t="str">
        <f t="shared" ca="1" si="271"/>
        <v/>
      </c>
      <c r="EM102" s="1323" t="str">
        <f t="shared" ca="1" si="271"/>
        <v/>
      </c>
      <c r="EN102" s="1323" t="str">
        <f t="shared" ca="1" si="271"/>
        <v/>
      </c>
      <c r="EO102" s="1323" t="str">
        <f t="shared" ca="1" si="271"/>
        <v/>
      </c>
      <c r="EP102" s="1323" t="str">
        <f t="shared" ca="1" si="271"/>
        <v/>
      </c>
      <c r="EQ102" s="1323" t="str">
        <f t="shared" ca="1" si="271"/>
        <v/>
      </c>
      <c r="ER102" s="1323" t="str">
        <f t="shared" ca="1" si="271"/>
        <v/>
      </c>
      <c r="ES102" s="1323" t="str">
        <f t="shared" ca="1" si="271"/>
        <v/>
      </c>
      <c r="ET102" s="1323" t="str">
        <f t="shared" ca="1" si="271"/>
        <v/>
      </c>
      <c r="EU102" s="1323" t="str">
        <f t="shared" ca="1" si="271"/>
        <v/>
      </c>
      <c r="EV102" s="1323" t="str">
        <f t="shared" ca="1" si="271"/>
        <v/>
      </c>
      <c r="EW102" s="1323" t="str">
        <f t="shared" ca="1" si="271"/>
        <v/>
      </c>
      <c r="EX102" s="1323" t="str">
        <f t="shared" ca="1" si="271"/>
        <v/>
      </c>
      <c r="EY102" s="1323" t="str">
        <f t="shared" ca="1" si="271"/>
        <v/>
      </c>
      <c r="EZ102" s="1323" t="str">
        <f t="shared" ca="1" si="271"/>
        <v/>
      </c>
      <c r="FA102" s="1323" t="str">
        <f t="shared" ca="1" si="272"/>
        <v/>
      </c>
      <c r="FB102" s="1323" t="str">
        <f t="shared" ca="1" si="272"/>
        <v/>
      </c>
      <c r="FC102" s="1323" t="str">
        <f t="shared" ca="1" si="272"/>
        <v/>
      </c>
      <c r="FD102" s="1323" t="str">
        <f t="shared" ca="1" si="272"/>
        <v/>
      </c>
      <c r="FE102" s="1323" t="str">
        <f t="shared" ca="1" si="272"/>
        <v/>
      </c>
      <c r="FF102" s="1323" t="str">
        <f t="shared" ca="1" si="272"/>
        <v/>
      </c>
      <c r="FG102" s="1323" t="str">
        <f t="shared" ca="1" si="272"/>
        <v/>
      </c>
      <c r="FH102" s="1323" t="str">
        <f t="shared" ca="1" si="272"/>
        <v/>
      </c>
      <c r="FI102" s="1323" t="str">
        <f t="shared" ca="1" si="272"/>
        <v/>
      </c>
      <c r="FJ102" s="1323" t="str">
        <f t="shared" ca="1" si="272"/>
        <v/>
      </c>
      <c r="FK102" s="1323" t="str">
        <f t="shared" ca="1" si="272"/>
        <v/>
      </c>
      <c r="FL102" s="1323" t="str">
        <f t="shared" ca="1" si="272"/>
        <v/>
      </c>
      <c r="FM102" s="1323" t="str">
        <f t="shared" ca="1" si="272"/>
        <v/>
      </c>
      <c r="FN102" s="1323" t="str">
        <f t="shared" ca="1" si="272"/>
        <v/>
      </c>
      <c r="FO102" s="1323" t="str">
        <f t="shared" ca="1" si="272"/>
        <v/>
      </c>
      <c r="FP102" s="1323" t="str">
        <f t="shared" ca="1" si="272"/>
        <v/>
      </c>
      <c r="FQ102" s="1323" t="str">
        <f t="shared" ca="1" si="266"/>
        <v/>
      </c>
      <c r="FR102" s="1323" t="str">
        <f t="shared" ca="1" si="269"/>
        <v/>
      </c>
      <c r="FS102" s="1323" t="str">
        <f t="shared" ca="1" si="269"/>
        <v/>
      </c>
      <c r="FT102" s="1323" t="str">
        <f t="shared" ca="1" si="269"/>
        <v/>
      </c>
      <c r="FU102" s="1323" t="str">
        <f t="shared" ca="1" si="269"/>
        <v/>
      </c>
      <c r="FV102" s="1323" t="str">
        <f t="shared" ca="1" si="269"/>
        <v/>
      </c>
      <c r="FW102" s="1323" t="str">
        <f t="shared" ca="1" si="269"/>
        <v/>
      </c>
      <c r="FX102" s="1323" t="str">
        <f t="shared" ca="1" si="269"/>
        <v/>
      </c>
      <c r="FY102" s="1323" t="str">
        <f t="shared" ca="1" si="269"/>
        <v/>
      </c>
      <c r="FZ102" s="1323" t="str">
        <f t="shared" ca="1" si="269"/>
        <v/>
      </c>
      <c r="GA102" s="1323" t="str">
        <f t="shared" ca="1" si="269"/>
        <v/>
      </c>
      <c r="GB102" s="1323" t="str">
        <f t="shared" ca="1" si="269"/>
        <v/>
      </c>
      <c r="GC102" s="1323" t="str">
        <f t="shared" ca="1" si="269"/>
        <v/>
      </c>
      <c r="GD102" s="1323" t="str">
        <f t="shared" ca="1" si="269"/>
        <v/>
      </c>
      <c r="GE102" s="1323" t="str">
        <f t="shared" ca="1" si="269"/>
        <v/>
      </c>
      <c r="GF102" s="1323" t="str">
        <f t="shared" ca="1" si="269"/>
        <v/>
      </c>
      <c r="GG102" s="1323" t="str">
        <f t="shared" ca="1" si="269"/>
        <v/>
      </c>
      <c r="GH102" s="1323" t="str">
        <f t="shared" ca="1" si="269"/>
        <v/>
      </c>
      <c r="GI102" s="1323" t="str">
        <f t="shared" ca="1" si="269"/>
        <v/>
      </c>
      <c r="GJ102" s="1323" t="str">
        <f t="shared" ca="1" si="269"/>
        <v/>
      </c>
      <c r="GK102" s="1323" t="str">
        <f t="shared" ca="1" si="269"/>
        <v/>
      </c>
      <c r="GL102" s="1323" t="str">
        <f t="shared" ca="1" si="269"/>
        <v/>
      </c>
      <c r="GM102" s="1323" t="str">
        <f t="shared" ca="1" si="269"/>
        <v/>
      </c>
      <c r="GN102" s="1323" t="str">
        <f t="shared" ca="1" si="269"/>
        <v/>
      </c>
      <c r="GO102" s="1323" t="str">
        <f t="shared" ca="1" si="269"/>
        <v/>
      </c>
      <c r="GP102" s="1323" t="str">
        <f t="shared" ca="1" si="269"/>
        <v/>
      </c>
      <c r="GQ102" s="1323" t="str">
        <f t="shared" ca="1" si="269"/>
        <v/>
      </c>
      <c r="GR102" s="1323" t="str">
        <f t="shared" ca="1" si="269"/>
        <v/>
      </c>
      <c r="GS102" s="1323" t="str">
        <f t="shared" ca="1" si="269"/>
        <v/>
      </c>
      <c r="GT102" s="1323" t="str">
        <f t="shared" ca="1" si="269"/>
        <v/>
      </c>
      <c r="GU102" s="1323" t="str">
        <f t="shared" ca="1" si="269"/>
        <v/>
      </c>
      <c r="GV102" s="1323" t="str">
        <f t="shared" ca="1" si="269"/>
        <v/>
      </c>
      <c r="GW102" s="1323" t="str">
        <f t="shared" ca="1" si="269"/>
        <v/>
      </c>
      <c r="GX102" s="1323" t="str">
        <f t="shared" ca="1" si="269"/>
        <v/>
      </c>
      <c r="GY102" s="1323" t="str">
        <f t="shared" ca="1" si="269"/>
        <v/>
      </c>
      <c r="GZ102" s="1323" t="str">
        <f t="shared" ca="1" si="269"/>
        <v/>
      </c>
      <c r="HA102" s="1323" t="str">
        <f t="shared" ca="1" si="269"/>
        <v/>
      </c>
    </row>
    <row r="103" spans="1:209">
      <c r="A103" s="465"/>
      <c r="B103" s="477" t="str">
        <f>IF('Bendras vertinimas'!$B$34="","",'Bendras vertinimas'!$B$34)</f>
        <v>Tiekėjas 15</v>
      </c>
      <c r="C103" s="446">
        <f t="shared" ca="1" si="196"/>
        <v>0</v>
      </c>
      <c r="D103" s="446">
        <f t="shared" ca="1" si="197"/>
        <v>0</v>
      </c>
      <c r="E103" s="1191"/>
      <c r="F103" s="448" t="e">
        <f t="shared" ca="1" si="190"/>
        <v>#DIV/0!</v>
      </c>
      <c r="G103" s="448" t="e">
        <f t="shared" ca="1" si="191"/>
        <v>#DIV/0!</v>
      </c>
      <c r="H103" s="420"/>
      <c r="I103" s="368" t="str">
        <f>IF($H$89=0,"",IF(CY103&gt;0,'Bendras vertinimas'!$AS$18,IF(OR(SUM(F103:G103)*$H$89=0,$H$89=0),"",SUM(F103:G103)*$H$89)))</f>
        <v/>
      </c>
      <c r="K103" s="1929"/>
      <c r="L103" s="1929"/>
      <c r="M103" s="1929"/>
      <c r="N103" s="1929"/>
      <c r="O103" s="465"/>
      <c r="R103" s="1238">
        <v>12</v>
      </c>
      <c r="S103" s="1239"/>
      <c r="T103" s="1238">
        <v>12</v>
      </c>
      <c r="U103" s="1239"/>
      <c r="V103" s="1238">
        <v>12</v>
      </c>
      <c r="W103" s="1239"/>
      <c r="X103" s="1238">
        <v>12</v>
      </c>
      <c r="Y103" s="1239"/>
      <c r="Z103" s="1238">
        <v>12</v>
      </c>
      <c r="AA103" s="1239"/>
      <c r="AB103" s="1238">
        <v>12</v>
      </c>
      <c r="AC103" s="1239"/>
      <c r="AD103" s="1238">
        <v>12</v>
      </c>
      <c r="AE103" s="1239"/>
      <c r="AF103" s="1238">
        <v>12</v>
      </c>
      <c r="AG103" s="1239"/>
      <c r="AH103" s="1238">
        <v>12</v>
      </c>
      <c r="AI103" s="1239"/>
      <c r="AJ103" s="1238">
        <v>12</v>
      </c>
      <c r="AK103" s="1239"/>
      <c r="AL103" s="1238">
        <v>12</v>
      </c>
      <c r="AM103" s="1239"/>
      <c r="AN103" s="1238">
        <v>12</v>
      </c>
      <c r="AO103" s="1239"/>
      <c r="AP103" s="1238">
        <v>12</v>
      </c>
      <c r="AQ103" s="1239"/>
      <c r="AR103" s="1238">
        <v>12</v>
      </c>
      <c r="AS103" s="1239"/>
      <c r="AT103" s="1238">
        <v>12</v>
      </c>
      <c r="AU103" s="1239"/>
      <c r="AV103" s="1238">
        <v>12</v>
      </c>
      <c r="AW103" s="1239"/>
      <c r="AX103" s="1238">
        <v>12</v>
      </c>
      <c r="AY103" s="1239"/>
      <c r="AZ103" s="1238">
        <v>12</v>
      </c>
      <c r="BA103" s="1239"/>
      <c r="BB103" s="1238">
        <v>12</v>
      </c>
      <c r="BC103" s="1239"/>
      <c r="BD103" s="1238">
        <v>12</v>
      </c>
      <c r="BE103" s="1241"/>
      <c r="BI103" s="1323">
        <f t="shared" si="262"/>
        <v>0</v>
      </c>
      <c r="BJ103" s="1323">
        <f t="shared" si="263"/>
        <v>0</v>
      </c>
      <c r="BK103" s="1323">
        <f t="shared" si="264"/>
        <v>0</v>
      </c>
      <c r="BL103" s="1323">
        <f t="shared" si="265"/>
        <v>0</v>
      </c>
      <c r="BM103" s="1323">
        <f t="shared" si="230"/>
        <v>0</v>
      </c>
      <c r="BN103" s="1323">
        <f t="shared" si="230"/>
        <v>0</v>
      </c>
      <c r="BO103" s="1323">
        <f t="shared" si="230"/>
        <v>0</v>
      </c>
      <c r="BP103" s="1323">
        <f t="shared" si="230"/>
        <v>0</v>
      </c>
      <c r="BQ103" s="1323">
        <f t="shared" si="230"/>
        <v>0</v>
      </c>
      <c r="BR103" s="1323">
        <f t="shared" si="230"/>
        <v>0</v>
      </c>
      <c r="BS103" s="1323">
        <f t="shared" si="231"/>
        <v>0</v>
      </c>
      <c r="BT103" s="1323">
        <f t="shared" si="232"/>
        <v>0</v>
      </c>
      <c r="BU103" s="1323">
        <f t="shared" si="233"/>
        <v>0</v>
      </c>
      <c r="BV103" s="1323">
        <f t="shared" si="234"/>
        <v>0</v>
      </c>
      <c r="BW103" s="1323">
        <f t="shared" si="235"/>
        <v>0</v>
      </c>
      <c r="BX103" s="1323">
        <f t="shared" si="236"/>
        <v>0</v>
      </c>
      <c r="BY103" s="1323">
        <f t="shared" si="237"/>
        <v>0</v>
      </c>
      <c r="BZ103" s="1323">
        <f t="shared" si="238"/>
        <v>0</v>
      </c>
      <c r="CA103" s="1323">
        <f t="shared" si="239"/>
        <v>0</v>
      </c>
      <c r="CB103" s="1323">
        <f t="shared" si="240"/>
        <v>0</v>
      </c>
      <c r="CC103" s="1323">
        <f t="shared" si="241"/>
        <v>0</v>
      </c>
      <c r="CD103" s="1323">
        <f t="shared" si="242"/>
        <v>0</v>
      </c>
      <c r="CE103" s="1323">
        <f t="shared" si="243"/>
        <v>0</v>
      </c>
      <c r="CF103" s="1323">
        <f t="shared" si="244"/>
        <v>0</v>
      </c>
      <c r="CG103" s="1323">
        <f t="shared" si="245"/>
        <v>0</v>
      </c>
      <c r="CH103" s="1323">
        <f t="shared" si="246"/>
        <v>0</v>
      </c>
      <c r="CI103" s="1323">
        <f t="shared" si="247"/>
        <v>0</v>
      </c>
      <c r="CJ103" s="1323">
        <f t="shared" si="248"/>
        <v>0</v>
      </c>
      <c r="CK103" s="1323">
        <f t="shared" si="249"/>
        <v>0</v>
      </c>
      <c r="CL103" s="1323">
        <f t="shared" si="250"/>
        <v>0</v>
      </c>
      <c r="CM103" s="1323">
        <f t="shared" si="251"/>
        <v>0</v>
      </c>
      <c r="CN103" s="1323">
        <f t="shared" si="252"/>
        <v>0</v>
      </c>
      <c r="CO103" s="1323">
        <f t="shared" si="253"/>
        <v>0</v>
      </c>
      <c r="CP103" s="1323">
        <f t="shared" si="254"/>
        <v>0</v>
      </c>
      <c r="CQ103" s="1323">
        <f t="shared" si="255"/>
        <v>0</v>
      </c>
      <c r="CR103" s="1323">
        <f t="shared" si="256"/>
        <v>0</v>
      </c>
      <c r="CS103" s="1323">
        <f t="shared" si="257"/>
        <v>0</v>
      </c>
      <c r="CT103" s="1323">
        <f t="shared" si="258"/>
        <v>0</v>
      </c>
      <c r="CU103" s="1323">
        <f t="shared" si="259"/>
        <v>0</v>
      </c>
      <c r="CV103" s="1323">
        <f t="shared" si="260"/>
        <v>0</v>
      </c>
      <c r="CY103" s="1323">
        <f t="shared" ca="1" si="192"/>
        <v>0</v>
      </c>
      <c r="CZ103" s="1323">
        <f t="shared" si="229"/>
        <v>28</v>
      </c>
      <c r="DA103" s="1323">
        <f t="shared" ca="1" si="193"/>
        <v>0</v>
      </c>
      <c r="DB103" s="1323">
        <f t="shared" ca="1" si="194"/>
        <v>0</v>
      </c>
      <c r="DC103" s="1323"/>
      <c r="DD103" s="1323" t="str">
        <f t="shared" si="187"/>
        <v>Tiekėjas 15</v>
      </c>
      <c r="DE103" s="1323" t="str">
        <f t="shared" ca="1" si="195"/>
        <v/>
      </c>
      <c r="DF103" s="1323" t="str">
        <f t="shared" ca="1" si="195"/>
        <v/>
      </c>
      <c r="DG103" s="1323" t="str">
        <f t="shared" ca="1" si="195"/>
        <v/>
      </c>
      <c r="DH103" s="1323" t="str">
        <f t="shared" ca="1" si="195"/>
        <v/>
      </c>
      <c r="DI103" s="1323" t="str">
        <f t="shared" ca="1" si="195"/>
        <v/>
      </c>
      <c r="DJ103" s="1323" t="str">
        <f t="shared" ca="1" si="195"/>
        <v/>
      </c>
      <c r="DK103" s="1323" t="str">
        <f t="shared" ca="1" si="195"/>
        <v/>
      </c>
      <c r="DL103" s="1323" t="str">
        <f t="shared" ca="1" si="195"/>
        <v/>
      </c>
      <c r="DM103" s="1323" t="str">
        <f t="shared" ca="1" si="195"/>
        <v/>
      </c>
      <c r="DN103" s="1323" t="str">
        <f t="shared" ca="1" si="195"/>
        <v/>
      </c>
      <c r="DO103" s="1323" t="str">
        <f t="shared" ca="1" si="195"/>
        <v/>
      </c>
      <c r="DP103" s="1323" t="str">
        <f t="shared" ca="1" si="195"/>
        <v/>
      </c>
      <c r="DQ103" s="1323" t="str">
        <f t="shared" ca="1" si="195"/>
        <v/>
      </c>
      <c r="DR103" s="1323" t="str">
        <f t="shared" ca="1" si="195"/>
        <v/>
      </c>
      <c r="DS103" s="1323" t="str">
        <f t="shared" ca="1" si="195"/>
        <v/>
      </c>
      <c r="DT103" s="1323" t="str">
        <f t="shared" ca="1" si="195"/>
        <v/>
      </c>
      <c r="DU103" s="1323" t="str">
        <f t="shared" ca="1" si="270"/>
        <v/>
      </c>
      <c r="DV103" s="1323" t="str">
        <f t="shared" ca="1" si="270"/>
        <v/>
      </c>
      <c r="DW103" s="1323" t="str">
        <f t="shared" ca="1" si="270"/>
        <v/>
      </c>
      <c r="DX103" s="1323" t="str">
        <f t="shared" ca="1" si="270"/>
        <v/>
      </c>
      <c r="DY103" s="1323" t="str">
        <f t="shared" ca="1" si="270"/>
        <v/>
      </c>
      <c r="DZ103" s="1323" t="str">
        <f t="shared" ca="1" si="270"/>
        <v/>
      </c>
      <c r="EA103" s="1323" t="str">
        <f t="shared" ca="1" si="270"/>
        <v/>
      </c>
      <c r="EB103" s="1323" t="str">
        <f t="shared" ca="1" si="270"/>
        <v/>
      </c>
      <c r="EC103" s="1323" t="str">
        <f t="shared" ca="1" si="270"/>
        <v/>
      </c>
      <c r="ED103" s="1323" t="str">
        <f t="shared" ca="1" si="270"/>
        <v/>
      </c>
      <c r="EE103" s="1323" t="str">
        <f t="shared" ca="1" si="270"/>
        <v/>
      </c>
      <c r="EF103" s="1323" t="str">
        <f t="shared" ca="1" si="270"/>
        <v/>
      </c>
      <c r="EG103" s="1323" t="str">
        <f t="shared" ca="1" si="270"/>
        <v/>
      </c>
      <c r="EH103" s="1323" t="str">
        <f t="shared" ca="1" si="270"/>
        <v/>
      </c>
      <c r="EI103" s="1323" t="str">
        <f t="shared" ca="1" si="270"/>
        <v/>
      </c>
      <c r="EJ103" s="1323" t="str">
        <f t="shared" ca="1" si="270"/>
        <v/>
      </c>
      <c r="EK103" s="1323" t="str">
        <f t="shared" ca="1" si="271"/>
        <v/>
      </c>
      <c r="EL103" s="1323" t="str">
        <f t="shared" ca="1" si="271"/>
        <v/>
      </c>
      <c r="EM103" s="1323" t="str">
        <f t="shared" ca="1" si="271"/>
        <v/>
      </c>
      <c r="EN103" s="1323" t="str">
        <f t="shared" ca="1" si="271"/>
        <v/>
      </c>
      <c r="EO103" s="1323" t="str">
        <f t="shared" ca="1" si="271"/>
        <v/>
      </c>
      <c r="EP103" s="1323" t="str">
        <f t="shared" ca="1" si="271"/>
        <v/>
      </c>
      <c r="EQ103" s="1323" t="str">
        <f t="shared" ca="1" si="271"/>
        <v/>
      </c>
      <c r="ER103" s="1323" t="str">
        <f t="shared" ca="1" si="271"/>
        <v/>
      </c>
      <c r="ES103" s="1323" t="str">
        <f t="shared" ca="1" si="271"/>
        <v/>
      </c>
      <c r="ET103" s="1323" t="str">
        <f t="shared" ca="1" si="271"/>
        <v/>
      </c>
      <c r="EU103" s="1323" t="str">
        <f t="shared" ca="1" si="271"/>
        <v/>
      </c>
      <c r="EV103" s="1323" t="str">
        <f t="shared" ca="1" si="271"/>
        <v/>
      </c>
      <c r="EW103" s="1323" t="str">
        <f t="shared" ca="1" si="271"/>
        <v/>
      </c>
      <c r="EX103" s="1323" t="str">
        <f t="shared" ca="1" si="271"/>
        <v/>
      </c>
      <c r="EY103" s="1323" t="str">
        <f t="shared" ca="1" si="271"/>
        <v/>
      </c>
      <c r="EZ103" s="1323" t="str">
        <f t="shared" ca="1" si="271"/>
        <v/>
      </c>
      <c r="FA103" s="1323" t="str">
        <f t="shared" ca="1" si="272"/>
        <v/>
      </c>
      <c r="FB103" s="1323" t="str">
        <f t="shared" ca="1" si="272"/>
        <v/>
      </c>
      <c r="FC103" s="1323" t="str">
        <f t="shared" ca="1" si="272"/>
        <v/>
      </c>
      <c r="FD103" s="1323" t="str">
        <f t="shared" ca="1" si="272"/>
        <v/>
      </c>
      <c r="FE103" s="1323" t="str">
        <f t="shared" ca="1" si="272"/>
        <v/>
      </c>
      <c r="FF103" s="1323" t="str">
        <f t="shared" ca="1" si="272"/>
        <v/>
      </c>
      <c r="FG103" s="1323" t="str">
        <f t="shared" ca="1" si="272"/>
        <v/>
      </c>
      <c r="FH103" s="1323" t="str">
        <f t="shared" ca="1" si="272"/>
        <v/>
      </c>
      <c r="FI103" s="1323" t="str">
        <f t="shared" ca="1" si="272"/>
        <v/>
      </c>
      <c r="FJ103" s="1323" t="str">
        <f t="shared" ca="1" si="272"/>
        <v/>
      </c>
      <c r="FK103" s="1323" t="str">
        <f t="shared" ca="1" si="272"/>
        <v/>
      </c>
      <c r="FL103" s="1323" t="str">
        <f t="shared" ca="1" si="272"/>
        <v/>
      </c>
      <c r="FM103" s="1323" t="str">
        <f t="shared" ca="1" si="272"/>
        <v/>
      </c>
      <c r="FN103" s="1323" t="str">
        <f t="shared" ca="1" si="272"/>
        <v/>
      </c>
      <c r="FO103" s="1323" t="str">
        <f t="shared" ca="1" si="272"/>
        <v/>
      </c>
      <c r="FP103" s="1323" t="str">
        <f t="shared" ca="1" si="272"/>
        <v/>
      </c>
      <c r="FQ103" s="1323" t="str">
        <f t="shared" ca="1" si="266"/>
        <v/>
      </c>
      <c r="FR103" s="1323" t="str">
        <f t="shared" ca="1" si="269"/>
        <v/>
      </c>
      <c r="FS103" s="1323" t="str">
        <f t="shared" ca="1" si="269"/>
        <v/>
      </c>
      <c r="FT103" s="1323" t="str">
        <f t="shared" ca="1" si="269"/>
        <v/>
      </c>
      <c r="FU103" s="1323" t="str">
        <f t="shared" ca="1" si="269"/>
        <v/>
      </c>
      <c r="FV103" s="1323" t="str">
        <f t="shared" ca="1" si="269"/>
        <v/>
      </c>
      <c r="FW103" s="1323" t="str">
        <f t="shared" ca="1" si="269"/>
        <v/>
      </c>
      <c r="FX103" s="1323" t="str">
        <f t="shared" ca="1" si="269"/>
        <v/>
      </c>
      <c r="FY103" s="1323" t="str">
        <f t="shared" ca="1" si="269"/>
        <v/>
      </c>
      <c r="FZ103" s="1323" t="str">
        <f t="shared" ca="1" si="269"/>
        <v/>
      </c>
      <c r="GA103" s="1323" t="str">
        <f t="shared" ca="1" si="269"/>
        <v/>
      </c>
      <c r="GB103" s="1323" t="str">
        <f t="shared" ca="1" si="269"/>
        <v/>
      </c>
      <c r="GC103" s="1323" t="str">
        <f t="shared" ca="1" si="269"/>
        <v/>
      </c>
      <c r="GD103" s="1323" t="str">
        <f t="shared" ca="1" si="269"/>
        <v/>
      </c>
      <c r="GE103" s="1323" t="str">
        <f t="shared" ca="1" si="269"/>
        <v/>
      </c>
      <c r="GF103" s="1323" t="str">
        <f t="shared" ca="1" si="269"/>
        <v/>
      </c>
      <c r="GG103" s="1323" t="str">
        <f t="shared" ca="1" si="269"/>
        <v/>
      </c>
      <c r="GH103" s="1323" t="str">
        <f t="shared" ca="1" si="269"/>
        <v/>
      </c>
      <c r="GI103" s="1323" t="str">
        <f t="shared" ca="1" si="269"/>
        <v/>
      </c>
      <c r="GJ103" s="1323" t="str">
        <f t="shared" ca="1" si="269"/>
        <v/>
      </c>
      <c r="GK103" s="1323" t="str">
        <f t="shared" ca="1" si="269"/>
        <v/>
      </c>
      <c r="GL103" s="1323" t="str">
        <f t="shared" ca="1" si="269"/>
        <v/>
      </c>
      <c r="GM103" s="1323" t="str">
        <f t="shared" ca="1" si="269"/>
        <v/>
      </c>
      <c r="GN103" s="1323" t="str">
        <f t="shared" ca="1" si="269"/>
        <v/>
      </c>
      <c r="GO103" s="1323" t="str">
        <f t="shared" ca="1" si="269"/>
        <v/>
      </c>
      <c r="GP103" s="1323" t="str">
        <f t="shared" ca="1" si="269"/>
        <v/>
      </c>
      <c r="GQ103" s="1323" t="str">
        <f t="shared" ca="1" si="269"/>
        <v/>
      </c>
      <c r="GR103" s="1323" t="str">
        <f t="shared" ca="1" si="269"/>
        <v/>
      </c>
      <c r="GS103" s="1323" t="str">
        <f t="shared" ca="1" si="269"/>
        <v/>
      </c>
      <c r="GT103" s="1323" t="str">
        <f t="shared" ca="1" si="269"/>
        <v/>
      </c>
      <c r="GU103" s="1323" t="str">
        <f t="shared" ca="1" si="269"/>
        <v/>
      </c>
      <c r="GV103" s="1323" t="str">
        <f t="shared" ca="1" si="269"/>
        <v/>
      </c>
      <c r="GW103" s="1323" t="str">
        <f t="shared" ca="1" si="269"/>
        <v/>
      </c>
      <c r="GX103" s="1323" t="str">
        <f t="shared" ca="1" si="269"/>
        <v/>
      </c>
      <c r="GY103" s="1323" t="str">
        <f t="shared" ca="1" si="269"/>
        <v/>
      </c>
      <c r="GZ103" s="1323" t="str">
        <f t="shared" ca="1" si="269"/>
        <v/>
      </c>
      <c r="HA103" s="1323" t="str">
        <f t="shared" ca="1" si="269"/>
        <v/>
      </c>
    </row>
    <row r="104" spans="1:209">
      <c r="A104" s="465"/>
      <c r="B104" s="477" t="str">
        <f>IF('Bendras vertinimas'!$B$35="","",'Bendras vertinimas'!$B$35)</f>
        <v>Tiekėjas 16</v>
      </c>
      <c r="C104" s="446">
        <f t="shared" ca="1" si="196"/>
        <v>0</v>
      </c>
      <c r="D104" s="446">
        <f t="shared" ca="1" si="197"/>
        <v>0</v>
      </c>
      <c r="E104" s="1191"/>
      <c r="F104" s="448" t="e">
        <f t="shared" ca="1" si="190"/>
        <v>#DIV/0!</v>
      </c>
      <c r="G104" s="448" t="e">
        <f t="shared" ca="1" si="191"/>
        <v>#DIV/0!</v>
      </c>
      <c r="H104" s="420"/>
      <c r="I104" s="368" t="str">
        <f>IF($H$89=0,"",IF(CY104&gt;0,'Bendras vertinimas'!$AS$18,IF(OR(SUM(F104:G104)*$H$89=0,$H$89=0),"",SUM(F104:G104)*$H$89)))</f>
        <v/>
      </c>
      <c r="K104" s="1929"/>
      <c r="L104" s="1929"/>
      <c r="M104" s="1929"/>
      <c r="N104" s="1929"/>
      <c r="O104" s="465"/>
      <c r="R104" s="1238">
        <v>13</v>
      </c>
      <c r="S104" s="1239"/>
      <c r="T104" s="1238">
        <v>13</v>
      </c>
      <c r="U104" s="1239"/>
      <c r="V104" s="1238">
        <v>13</v>
      </c>
      <c r="W104" s="1239"/>
      <c r="X104" s="1238">
        <v>13</v>
      </c>
      <c r="Y104" s="1239"/>
      <c r="Z104" s="1238">
        <v>13</v>
      </c>
      <c r="AA104" s="1239"/>
      <c r="AB104" s="1238">
        <v>13</v>
      </c>
      <c r="AC104" s="1239"/>
      <c r="AD104" s="1238">
        <v>13</v>
      </c>
      <c r="AE104" s="1239"/>
      <c r="AF104" s="1238">
        <v>13</v>
      </c>
      <c r="AG104" s="1239"/>
      <c r="AH104" s="1238">
        <v>13</v>
      </c>
      <c r="AI104" s="1239"/>
      <c r="AJ104" s="1238">
        <v>13</v>
      </c>
      <c r="AK104" s="1239"/>
      <c r="AL104" s="1238">
        <v>13</v>
      </c>
      <c r="AM104" s="1239"/>
      <c r="AN104" s="1238">
        <v>13</v>
      </c>
      <c r="AO104" s="1239"/>
      <c r="AP104" s="1238">
        <v>13</v>
      </c>
      <c r="AQ104" s="1239"/>
      <c r="AR104" s="1238">
        <v>13</v>
      </c>
      <c r="AS104" s="1239"/>
      <c r="AT104" s="1238">
        <v>13</v>
      </c>
      <c r="AU104" s="1239"/>
      <c r="AV104" s="1238">
        <v>13</v>
      </c>
      <c r="AW104" s="1239"/>
      <c r="AX104" s="1238">
        <v>13</v>
      </c>
      <c r="AY104" s="1239"/>
      <c r="AZ104" s="1238">
        <v>13</v>
      </c>
      <c r="BA104" s="1239"/>
      <c r="BB104" s="1238">
        <v>13</v>
      </c>
      <c r="BC104" s="1239"/>
      <c r="BD104" s="1238">
        <v>13</v>
      </c>
      <c r="BE104" s="1241"/>
      <c r="BI104" s="1323">
        <f t="shared" si="262"/>
        <v>0</v>
      </c>
      <c r="BJ104" s="1323">
        <f t="shared" si="263"/>
        <v>0</v>
      </c>
      <c r="BK104" s="1323">
        <f t="shared" si="264"/>
        <v>0</v>
      </c>
      <c r="BL104" s="1323">
        <f t="shared" si="265"/>
        <v>0</v>
      </c>
      <c r="BM104" s="1323">
        <f t="shared" si="230"/>
        <v>0</v>
      </c>
      <c r="BN104" s="1323">
        <f t="shared" si="230"/>
        <v>0</v>
      </c>
      <c r="BO104" s="1323">
        <f t="shared" si="230"/>
        <v>0</v>
      </c>
      <c r="BP104" s="1323">
        <f t="shared" si="230"/>
        <v>0</v>
      </c>
      <c r="BQ104" s="1323">
        <f t="shared" si="230"/>
        <v>0</v>
      </c>
      <c r="BR104" s="1323">
        <f t="shared" si="230"/>
        <v>0</v>
      </c>
      <c r="BS104" s="1323">
        <f t="shared" si="231"/>
        <v>0</v>
      </c>
      <c r="BT104" s="1323">
        <f t="shared" si="232"/>
        <v>0</v>
      </c>
      <c r="BU104" s="1323">
        <f t="shared" si="233"/>
        <v>0</v>
      </c>
      <c r="BV104" s="1323">
        <f t="shared" si="234"/>
        <v>0</v>
      </c>
      <c r="BW104" s="1323">
        <f t="shared" si="235"/>
        <v>0</v>
      </c>
      <c r="BX104" s="1323">
        <f t="shared" si="236"/>
        <v>0</v>
      </c>
      <c r="BY104" s="1323">
        <f t="shared" si="237"/>
        <v>0</v>
      </c>
      <c r="BZ104" s="1323">
        <f t="shared" si="238"/>
        <v>0</v>
      </c>
      <c r="CA104" s="1323">
        <f t="shared" si="239"/>
        <v>0</v>
      </c>
      <c r="CB104" s="1323">
        <f t="shared" si="240"/>
        <v>0</v>
      </c>
      <c r="CC104" s="1323">
        <f t="shared" si="241"/>
        <v>0</v>
      </c>
      <c r="CD104" s="1323">
        <f t="shared" si="242"/>
        <v>0</v>
      </c>
      <c r="CE104" s="1323">
        <f t="shared" si="243"/>
        <v>0</v>
      </c>
      <c r="CF104" s="1323">
        <f t="shared" si="244"/>
        <v>0</v>
      </c>
      <c r="CG104" s="1323">
        <f t="shared" si="245"/>
        <v>0</v>
      </c>
      <c r="CH104" s="1323">
        <f t="shared" si="246"/>
        <v>0</v>
      </c>
      <c r="CI104" s="1323">
        <f t="shared" si="247"/>
        <v>0</v>
      </c>
      <c r="CJ104" s="1323">
        <f t="shared" si="248"/>
        <v>0</v>
      </c>
      <c r="CK104" s="1323">
        <f t="shared" si="249"/>
        <v>0</v>
      </c>
      <c r="CL104" s="1323">
        <f t="shared" si="250"/>
        <v>0</v>
      </c>
      <c r="CM104" s="1323">
        <f t="shared" si="251"/>
        <v>0</v>
      </c>
      <c r="CN104" s="1323">
        <f t="shared" si="252"/>
        <v>0</v>
      </c>
      <c r="CO104" s="1323">
        <f t="shared" si="253"/>
        <v>0</v>
      </c>
      <c r="CP104" s="1323">
        <f t="shared" si="254"/>
        <v>0</v>
      </c>
      <c r="CQ104" s="1323">
        <f t="shared" si="255"/>
        <v>0</v>
      </c>
      <c r="CR104" s="1323">
        <f t="shared" si="256"/>
        <v>0</v>
      </c>
      <c r="CS104" s="1323">
        <f t="shared" si="257"/>
        <v>0</v>
      </c>
      <c r="CT104" s="1323">
        <f t="shared" si="258"/>
        <v>0</v>
      </c>
      <c r="CU104" s="1323">
        <f t="shared" si="259"/>
        <v>0</v>
      </c>
      <c r="CV104" s="1323">
        <f t="shared" si="260"/>
        <v>0</v>
      </c>
      <c r="CY104" s="1323">
        <f t="shared" ca="1" si="192"/>
        <v>0</v>
      </c>
      <c r="CZ104" s="1323">
        <f t="shared" si="229"/>
        <v>30</v>
      </c>
      <c r="DA104" s="1323">
        <f t="shared" ca="1" si="193"/>
        <v>0</v>
      </c>
      <c r="DB104" s="1323">
        <f t="shared" ca="1" si="194"/>
        <v>0</v>
      </c>
      <c r="DC104" s="1323"/>
      <c r="DD104" s="1323" t="str">
        <f t="shared" si="187"/>
        <v>Tiekėjas 16</v>
      </c>
      <c r="DE104" s="1323" t="str">
        <f t="shared" ca="1" si="195"/>
        <v/>
      </c>
      <c r="DF104" s="1323" t="str">
        <f t="shared" ca="1" si="195"/>
        <v/>
      </c>
      <c r="DG104" s="1323" t="str">
        <f t="shared" ca="1" si="195"/>
        <v/>
      </c>
      <c r="DH104" s="1323" t="str">
        <f t="shared" ca="1" si="195"/>
        <v/>
      </c>
      <c r="DI104" s="1323" t="str">
        <f t="shared" ca="1" si="195"/>
        <v/>
      </c>
      <c r="DJ104" s="1323" t="str">
        <f t="shared" ca="1" si="195"/>
        <v/>
      </c>
      <c r="DK104" s="1323" t="str">
        <f t="shared" ca="1" si="195"/>
        <v/>
      </c>
      <c r="DL104" s="1323" t="str">
        <f t="shared" ca="1" si="195"/>
        <v/>
      </c>
      <c r="DM104" s="1323" t="str">
        <f t="shared" ca="1" si="195"/>
        <v/>
      </c>
      <c r="DN104" s="1323" t="str">
        <f t="shared" ca="1" si="195"/>
        <v/>
      </c>
      <c r="DO104" s="1323" t="str">
        <f t="shared" ca="1" si="195"/>
        <v/>
      </c>
      <c r="DP104" s="1323" t="str">
        <f t="shared" ca="1" si="195"/>
        <v/>
      </c>
      <c r="DQ104" s="1323" t="str">
        <f t="shared" ca="1" si="195"/>
        <v/>
      </c>
      <c r="DR104" s="1323" t="str">
        <f t="shared" ca="1" si="195"/>
        <v/>
      </c>
      <c r="DS104" s="1323" t="str">
        <f t="shared" ca="1" si="195"/>
        <v/>
      </c>
      <c r="DT104" s="1323" t="str">
        <f t="shared" ca="1" si="195"/>
        <v/>
      </c>
      <c r="DU104" s="1323" t="str">
        <f t="shared" ca="1" si="270"/>
        <v/>
      </c>
      <c r="DV104" s="1323" t="str">
        <f t="shared" ca="1" si="270"/>
        <v/>
      </c>
      <c r="DW104" s="1323" t="str">
        <f t="shared" ca="1" si="270"/>
        <v/>
      </c>
      <c r="DX104" s="1323" t="str">
        <f t="shared" ca="1" si="270"/>
        <v/>
      </c>
      <c r="DY104" s="1323" t="str">
        <f t="shared" ca="1" si="270"/>
        <v/>
      </c>
      <c r="DZ104" s="1323" t="str">
        <f t="shared" ca="1" si="270"/>
        <v/>
      </c>
      <c r="EA104" s="1323" t="str">
        <f t="shared" ca="1" si="270"/>
        <v/>
      </c>
      <c r="EB104" s="1323" t="str">
        <f t="shared" ca="1" si="270"/>
        <v/>
      </c>
      <c r="EC104" s="1323" t="str">
        <f t="shared" ca="1" si="270"/>
        <v/>
      </c>
      <c r="ED104" s="1323" t="str">
        <f t="shared" ca="1" si="270"/>
        <v/>
      </c>
      <c r="EE104" s="1323" t="str">
        <f t="shared" ca="1" si="270"/>
        <v/>
      </c>
      <c r="EF104" s="1323" t="str">
        <f t="shared" ca="1" si="270"/>
        <v/>
      </c>
      <c r="EG104" s="1323" t="str">
        <f t="shared" ca="1" si="270"/>
        <v/>
      </c>
      <c r="EH104" s="1323" t="str">
        <f t="shared" ca="1" si="270"/>
        <v/>
      </c>
      <c r="EI104" s="1323" t="str">
        <f t="shared" ca="1" si="270"/>
        <v/>
      </c>
      <c r="EJ104" s="1323" t="str">
        <f t="shared" ca="1" si="270"/>
        <v/>
      </c>
      <c r="EK104" s="1323" t="str">
        <f t="shared" ca="1" si="271"/>
        <v/>
      </c>
      <c r="EL104" s="1323" t="str">
        <f t="shared" ca="1" si="271"/>
        <v/>
      </c>
      <c r="EM104" s="1323" t="str">
        <f t="shared" ca="1" si="271"/>
        <v/>
      </c>
      <c r="EN104" s="1323" t="str">
        <f t="shared" ca="1" si="271"/>
        <v/>
      </c>
      <c r="EO104" s="1323" t="str">
        <f t="shared" ca="1" si="271"/>
        <v/>
      </c>
      <c r="EP104" s="1323" t="str">
        <f t="shared" ca="1" si="271"/>
        <v/>
      </c>
      <c r="EQ104" s="1323" t="str">
        <f t="shared" ca="1" si="271"/>
        <v/>
      </c>
      <c r="ER104" s="1323" t="str">
        <f t="shared" ca="1" si="271"/>
        <v/>
      </c>
      <c r="ES104" s="1323" t="str">
        <f t="shared" ca="1" si="271"/>
        <v/>
      </c>
      <c r="ET104" s="1323" t="str">
        <f t="shared" ca="1" si="271"/>
        <v/>
      </c>
      <c r="EU104" s="1323" t="str">
        <f t="shared" ca="1" si="271"/>
        <v/>
      </c>
      <c r="EV104" s="1323" t="str">
        <f t="shared" ca="1" si="271"/>
        <v/>
      </c>
      <c r="EW104" s="1323" t="str">
        <f t="shared" ca="1" si="271"/>
        <v/>
      </c>
      <c r="EX104" s="1323" t="str">
        <f t="shared" ca="1" si="271"/>
        <v/>
      </c>
      <c r="EY104" s="1323" t="str">
        <f t="shared" ca="1" si="271"/>
        <v/>
      </c>
      <c r="EZ104" s="1323" t="str">
        <f t="shared" ca="1" si="271"/>
        <v/>
      </c>
      <c r="FA104" s="1323" t="str">
        <f t="shared" ca="1" si="272"/>
        <v/>
      </c>
      <c r="FB104" s="1323" t="str">
        <f t="shared" ca="1" si="272"/>
        <v/>
      </c>
      <c r="FC104" s="1323" t="str">
        <f t="shared" ca="1" si="272"/>
        <v/>
      </c>
      <c r="FD104" s="1323" t="str">
        <f t="shared" ca="1" si="272"/>
        <v/>
      </c>
      <c r="FE104" s="1323" t="str">
        <f t="shared" ca="1" si="272"/>
        <v/>
      </c>
      <c r="FF104" s="1323" t="str">
        <f t="shared" ca="1" si="272"/>
        <v/>
      </c>
      <c r="FG104" s="1323" t="str">
        <f t="shared" ca="1" si="272"/>
        <v/>
      </c>
      <c r="FH104" s="1323" t="str">
        <f t="shared" ca="1" si="272"/>
        <v/>
      </c>
      <c r="FI104" s="1323" t="str">
        <f t="shared" ca="1" si="272"/>
        <v/>
      </c>
      <c r="FJ104" s="1323" t="str">
        <f t="shared" ca="1" si="272"/>
        <v/>
      </c>
      <c r="FK104" s="1323" t="str">
        <f t="shared" ca="1" si="272"/>
        <v/>
      </c>
      <c r="FL104" s="1323" t="str">
        <f t="shared" ca="1" si="272"/>
        <v/>
      </c>
      <c r="FM104" s="1323" t="str">
        <f t="shared" ca="1" si="272"/>
        <v/>
      </c>
      <c r="FN104" s="1323" t="str">
        <f t="shared" ca="1" si="272"/>
        <v/>
      </c>
      <c r="FO104" s="1323" t="str">
        <f t="shared" ca="1" si="272"/>
        <v/>
      </c>
      <c r="FP104" s="1323" t="str">
        <f t="shared" ca="1" si="272"/>
        <v/>
      </c>
      <c r="FQ104" s="1323" t="str">
        <f t="shared" ca="1" si="266"/>
        <v/>
      </c>
      <c r="FR104" s="1323" t="str">
        <f t="shared" ca="1" si="269"/>
        <v/>
      </c>
      <c r="FS104" s="1323" t="str">
        <f t="shared" ca="1" si="269"/>
        <v/>
      </c>
      <c r="FT104" s="1323" t="str">
        <f t="shared" ref="FT104:GI108" ca="1" si="273">IF(OFFSET($S$92,FT$85,$CZ104,1,1)=0,"",OFFSET($S$92,FT$85,$CZ104,1,1))</f>
        <v/>
      </c>
      <c r="FU104" s="1323" t="str">
        <f t="shared" ca="1" si="273"/>
        <v/>
      </c>
      <c r="FV104" s="1323" t="str">
        <f t="shared" ca="1" si="273"/>
        <v/>
      </c>
      <c r="FW104" s="1323" t="str">
        <f t="shared" ca="1" si="273"/>
        <v/>
      </c>
      <c r="FX104" s="1323" t="str">
        <f t="shared" ca="1" si="273"/>
        <v/>
      </c>
      <c r="FY104" s="1323" t="str">
        <f t="shared" ca="1" si="273"/>
        <v/>
      </c>
      <c r="FZ104" s="1323" t="str">
        <f t="shared" ca="1" si="273"/>
        <v/>
      </c>
      <c r="GA104" s="1323" t="str">
        <f t="shared" ca="1" si="273"/>
        <v/>
      </c>
      <c r="GB104" s="1323" t="str">
        <f t="shared" ca="1" si="273"/>
        <v/>
      </c>
      <c r="GC104" s="1323" t="str">
        <f t="shared" ca="1" si="273"/>
        <v/>
      </c>
      <c r="GD104" s="1323" t="str">
        <f t="shared" ca="1" si="273"/>
        <v/>
      </c>
      <c r="GE104" s="1323" t="str">
        <f t="shared" ca="1" si="273"/>
        <v/>
      </c>
      <c r="GF104" s="1323" t="str">
        <f t="shared" ca="1" si="273"/>
        <v/>
      </c>
      <c r="GG104" s="1323" t="str">
        <f t="shared" ca="1" si="273"/>
        <v/>
      </c>
      <c r="GH104" s="1323" t="str">
        <f t="shared" ca="1" si="273"/>
        <v/>
      </c>
      <c r="GI104" s="1323" t="str">
        <f t="shared" ca="1" si="273"/>
        <v/>
      </c>
      <c r="GJ104" s="1323" t="str">
        <f t="shared" ref="GJ104:GY108" ca="1" si="274">IF(OFFSET($S$92,GJ$85,$CZ104,1,1)=0,"",OFFSET($S$92,GJ$85,$CZ104,1,1))</f>
        <v/>
      </c>
      <c r="GK104" s="1323" t="str">
        <f t="shared" ca="1" si="274"/>
        <v/>
      </c>
      <c r="GL104" s="1323" t="str">
        <f t="shared" ca="1" si="274"/>
        <v/>
      </c>
      <c r="GM104" s="1323" t="str">
        <f t="shared" ca="1" si="274"/>
        <v/>
      </c>
      <c r="GN104" s="1323" t="str">
        <f t="shared" ca="1" si="274"/>
        <v/>
      </c>
      <c r="GO104" s="1323" t="str">
        <f t="shared" ca="1" si="274"/>
        <v/>
      </c>
      <c r="GP104" s="1323" t="str">
        <f t="shared" ca="1" si="274"/>
        <v/>
      </c>
      <c r="GQ104" s="1323" t="str">
        <f t="shared" ca="1" si="274"/>
        <v/>
      </c>
      <c r="GR104" s="1323" t="str">
        <f t="shared" ca="1" si="274"/>
        <v/>
      </c>
      <c r="GS104" s="1323" t="str">
        <f t="shared" ca="1" si="274"/>
        <v/>
      </c>
      <c r="GT104" s="1323" t="str">
        <f t="shared" ca="1" si="274"/>
        <v/>
      </c>
      <c r="GU104" s="1323" t="str">
        <f t="shared" ca="1" si="274"/>
        <v/>
      </c>
      <c r="GV104" s="1323" t="str">
        <f t="shared" ca="1" si="274"/>
        <v/>
      </c>
      <c r="GW104" s="1323" t="str">
        <f t="shared" ca="1" si="274"/>
        <v/>
      </c>
      <c r="GX104" s="1323" t="str">
        <f t="shared" ca="1" si="274"/>
        <v/>
      </c>
      <c r="GY104" s="1323" t="str">
        <f t="shared" ca="1" si="274"/>
        <v/>
      </c>
      <c r="GZ104" s="1323" t="str">
        <f t="shared" ref="GZ104:HA108" ca="1" si="275">IF(OFFSET($S$92,GZ$85,$CZ104,1,1)=0,"",OFFSET($S$92,GZ$85,$CZ104,1,1))</f>
        <v/>
      </c>
      <c r="HA104" s="1323" t="str">
        <f t="shared" ca="1" si="275"/>
        <v/>
      </c>
    </row>
    <row r="105" spans="1:209">
      <c r="A105" s="465"/>
      <c r="B105" s="477" t="str">
        <f>IF('Bendras vertinimas'!$B$36="","",'Bendras vertinimas'!$B$36)</f>
        <v>Tiekėjas 17</v>
      </c>
      <c r="C105" s="446">
        <f t="shared" ca="1" si="196"/>
        <v>0</v>
      </c>
      <c r="D105" s="446">
        <f t="shared" ca="1" si="197"/>
        <v>0</v>
      </c>
      <c r="E105" s="1191"/>
      <c r="F105" s="448" t="e">
        <f t="shared" ca="1" si="190"/>
        <v>#DIV/0!</v>
      </c>
      <c r="G105" s="448" t="e">
        <f t="shared" ca="1" si="191"/>
        <v>#DIV/0!</v>
      </c>
      <c r="H105" s="420"/>
      <c r="I105" s="368" t="str">
        <f>IF($H$89=0,"",IF(CY105&gt;0,'Bendras vertinimas'!$AS$18,IF(OR(SUM(F105:G105)*$H$89=0,$H$89=0),"",SUM(F105:G105)*$H$89)))</f>
        <v/>
      </c>
      <c r="K105" s="1929"/>
      <c r="L105" s="1929"/>
      <c r="M105" s="1929"/>
      <c r="N105" s="1929"/>
      <c r="O105" s="465"/>
      <c r="R105" s="1238">
        <v>14</v>
      </c>
      <c r="S105" s="1239"/>
      <c r="T105" s="1238">
        <v>14</v>
      </c>
      <c r="U105" s="1239"/>
      <c r="V105" s="1238">
        <v>14</v>
      </c>
      <c r="W105" s="1239"/>
      <c r="X105" s="1238">
        <v>14</v>
      </c>
      <c r="Y105" s="1239"/>
      <c r="Z105" s="1238">
        <v>14</v>
      </c>
      <c r="AA105" s="1239"/>
      <c r="AB105" s="1238">
        <v>14</v>
      </c>
      <c r="AC105" s="1239"/>
      <c r="AD105" s="1238">
        <v>14</v>
      </c>
      <c r="AE105" s="1239"/>
      <c r="AF105" s="1238">
        <v>14</v>
      </c>
      <c r="AG105" s="1239"/>
      <c r="AH105" s="1238">
        <v>14</v>
      </c>
      <c r="AI105" s="1239"/>
      <c r="AJ105" s="1238">
        <v>14</v>
      </c>
      <c r="AK105" s="1239"/>
      <c r="AL105" s="1238">
        <v>14</v>
      </c>
      <c r="AM105" s="1239"/>
      <c r="AN105" s="1238">
        <v>14</v>
      </c>
      <c r="AO105" s="1239"/>
      <c r="AP105" s="1238">
        <v>14</v>
      </c>
      <c r="AQ105" s="1239"/>
      <c r="AR105" s="1238">
        <v>14</v>
      </c>
      <c r="AS105" s="1239"/>
      <c r="AT105" s="1238">
        <v>14</v>
      </c>
      <c r="AU105" s="1239"/>
      <c r="AV105" s="1238">
        <v>14</v>
      </c>
      <c r="AW105" s="1239"/>
      <c r="AX105" s="1238">
        <v>14</v>
      </c>
      <c r="AY105" s="1239"/>
      <c r="AZ105" s="1238">
        <v>14</v>
      </c>
      <c r="BA105" s="1239"/>
      <c r="BB105" s="1238">
        <v>14</v>
      </c>
      <c r="BC105" s="1239"/>
      <c r="BD105" s="1238">
        <v>14</v>
      </c>
      <c r="BE105" s="1241"/>
      <c r="BI105" s="1323">
        <f t="shared" si="262"/>
        <v>0</v>
      </c>
      <c r="BJ105" s="1323">
        <f t="shared" si="263"/>
        <v>0</v>
      </c>
      <c r="BK105" s="1323">
        <f t="shared" si="264"/>
        <v>0</v>
      </c>
      <c r="BL105" s="1323">
        <f t="shared" si="265"/>
        <v>0</v>
      </c>
      <c r="BM105" s="1323">
        <f t="shared" si="230"/>
        <v>0</v>
      </c>
      <c r="BN105" s="1323">
        <f t="shared" si="230"/>
        <v>0</v>
      </c>
      <c r="BO105" s="1323">
        <f t="shared" si="230"/>
        <v>0</v>
      </c>
      <c r="BP105" s="1323">
        <f t="shared" si="230"/>
        <v>0</v>
      </c>
      <c r="BQ105" s="1323">
        <f t="shared" si="230"/>
        <v>0</v>
      </c>
      <c r="BR105" s="1323">
        <f t="shared" si="230"/>
        <v>0</v>
      </c>
      <c r="BS105" s="1323">
        <f t="shared" si="231"/>
        <v>0</v>
      </c>
      <c r="BT105" s="1323">
        <f t="shared" si="232"/>
        <v>0</v>
      </c>
      <c r="BU105" s="1323">
        <f t="shared" si="233"/>
        <v>0</v>
      </c>
      <c r="BV105" s="1323">
        <f t="shared" si="234"/>
        <v>0</v>
      </c>
      <c r="BW105" s="1323">
        <f t="shared" si="235"/>
        <v>0</v>
      </c>
      <c r="BX105" s="1323">
        <f t="shared" si="236"/>
        <v>0</v>
      </c>
      <c r="BY105" s="1323">
        <f t="shared" si="237"/>
        <v>0</v>
      </c>
      <c r="BZ105" s="1323">
        <f t="shared" si="238"/>
        <v>0</v>
      </c>
      <c r="CA105" s="1323">
        <f t="shared" si="239"/>
        <v>0</v>
      </c>
      <c r="CB105" s="1323">
        <f t="shared" si="240"/>
        <v>0</v>
      </c>
      <c r="CC105" s="1323">
        <f t="shared" si="241"/>
        <v>0</v>
      </c>
      <c r="CD105" s="1323">
        <f t="shared" si="242"/>
        <v>0</v>
      </c>
      <c r="CE105" s="1323">
        <f t="shared" si="243"/>
        <v>0</v>
      </c>
      <c r="CF105" s="1323">
        <f t="shared" si="244"/>
        <v>0</v>
      </c>
      <c r="CG105" s="1323">
        <f t="shared" si="245"/>
        <v>0</v>
      </c>
      <c r="CH105" s="1323">
        <f t="shared" si="246"/>
        <v>0</v>
      </c>
      <c r="CI105" s="1323">
        <f t="shared" si="247"/>
        <v>0</v>
      </c>
      <c r="CJ105" s="1323">
        <f t="shared" si="248"/>
        <v>0</v>
      </c>
      <c r="CK105" s="1323">
        <f t="shared" si="249"/>
        <v>0</v>
      </c>
      <c r="CL105" s="1323">
        <f t="shared" si="250"/>
        <v>0</v>
      </c>
      <c r="CM105" s="1323">
        <f t="shared" si="251"/>
        <v>0</v>
      </c>
      <c r="CN105" s="1323">
        <f t="shared" si="252"/>
        <v>0</v>
      </c>
      <c r="CO105" s="1323">
        <f t="shared" si="253"/>
        <v>0</v>
      </c>
      <c r="CP105" s="1323">
        <f t="shared" si="254"/>
        <v>0</v>
      </c>
      <c r="CQ105" s="1323">
        <f t="shared" si="255"/>
        <v>0</v>
      </c>
      <c r="CR105" s="1323">
        <f t="shared" si="256"/>
        <v>0</v>
      </c>
      <c r="CS105" s="1323">
        <f t="shared" si="257"/>
        <v>0</v>
      </c>
      <c r="CT105" s="1323">
        <f t="shared" si="258"/>
        <v>0</v>
      </c>
      <c r="CU105" s="1323">
        <f t="shared" si="259"/>
        <v>0</v>
      </c>
      <c r="CV105" s="1323">
        <f t="shared" si="260"/>
        <v>0</v>
      </c>
      <c r="CY105" s="1323">
        <f t="shared" ca="1" si="192"/>
        <v>0</v>
      </c>
      <c r="CZ105" s="1323">
        <f t="shared" si="229"/>
        <v>32</v>
      </c>
      <c r="DA105" s="1323">
        <f t="shared" ca="1" si="193"/>
        <v>0</v>
      </c>
      <c r="DB105" s="1323">
        <f t="shared" ca="1" si="194"/>
        <v>0</v>
      </c>
      <c r="DC105" s="1323"/>
      <c r="DD105" s="1323" t="str">
        <f t="shared" si="187"/>
        <v>Tiekėjas 17</v>
      </c>
      <c r="DE105" s="1323" t="str">
        <f t="shared" ca="1" si="195"/>
        <v/>
      </c>
      <c r="DF105" s="1323" t="str">
        <f t="shared" ca="1" si="195"/>
        <v/>
      </c>
      <c r="DG105" s="1323" t="str">
        <f t="shared" ca="1" si="195"/>
        <v/>
      </c>
      <c r="DH105" s="1323" t="str">
        <f t="shared" ca="1" si="195"/>
        <v/>
      </c>
      <c r="DI105" s="1323" t="str">
        <f t="shared" ca="1" si="195"/>
        <v/>
      </c>
      <c r="DJ105" s="1323" t="str">
        <f t="shared" ca="1" si="195"/>
        <v/>
      </c>
      <c r="DK105" s="1323" t="str">
        <f t="shared" ca="1" si="195"/>
        <v/>
      </c>
      <c r="DL105" s="1323" t="str">
        <f t="shared" ca="1" si="195"/>
        <v/>
      </c>
      <c r="DM105" s="1323" t="str">
        <f t="shared" ca="1" si="195"/>
        <v/>
      </c>
      <c r="DN105" s="1323" t="str">
        <f t="shared" ca="1" si="195"/>
        <v/>
      </c>
      <c r="DO105" s="1323" t="str">
        <f t="shared" ca="1" si="195"/>
        <v/>
      </c>
      <c r="DP105" s="1323" t="str">
        <f t="shared" ca="1" si="195"/>
        <v/>
      </c>
      <c r="DQ105" s="1323" t="str">
        <f t="shared" ca="1" si="195"/>
        <v/>
      </c>
      <c r="DR105" s="1323" t="str">
        <f t="shared" ca="1" si="195"/>
        <v/>
      </c>
      <c r="DS105" s="1323" t="str">
        <f t="shared" ca="1" si="195"/>
        <v/>
      </c>
      <c r="DT105" s="1323" t="str">
        <f t="shared" ca="1" si="195"/>
        <v/>
      </c>
      <c r="DU105" s="1323" t="str">
        <f t="shared" ca="1" si="270"/>
        <v/>
      </c>
      <c r="DV105" s="1323" t="str">
        <f t="shared" ca="1" si="270"/>
        <v/>
      </c>
      <c r="DW105" s="1323" t="str">
        <f t="shared" ca="1" si="270"/>
        <v/>
      </c>
      <c r="DX105" s="1323" t="str">
        <f t="shared" ca="1" si="270"/>
        <v/>
      </c>
      <c r="DY105" s="1323" t="str">
        <f t="shared" ca="1" si="270"/>
        <v/>
      </c>
      <c r="DZ105" s="1323" t="str">
        <f t="shared" ca="1" si="270"/>
        <v/>
      </c>
      <c r="EA105" s="1323" t="str">
        <f t="shared" ca="1" si="270"/>
        <v/>
      </c>
      <c r="EB105" s="1323" t="str">
        <f t="shared" ca="1" si="270"/>
        <v/>
      </c>
      <c r="EC105" s="1323" t="str">
        <f t="shared" ca="1" si="270"/>
        <v/>
      </c>
      <c r="ED105" s="1323" t="str">
        <f t="shared" ca="1" si="270"/>
        <v/>
      </c>
      <c r="EE105" s="1323" t="str">
        <f t="shared" ca="1" si="270"/>
        <v/>
      </c>
      <c r="EF105" s="1323" t="str">
        <f t="shared" ca="1" si="270"/>
        <v/>
      </c>
      <c r="EG105" s="1323" t="str">
        <f t="shared" ca="1" si="270"/>
        <v/>
      </c>
      <c r="EH105" s="1323" t="str">
        <f t="shared" ca="1" si="270"/>
        <v/>
      </c>
      <c r="EI105" s="1323" t="str">
        <f t="shared" ca="1" si="270"/>
        <v/>
      </c>
      <c r="EJ105" s="1323" t="str">
        <f t="shared" ca="1" si="270"/>
        <v/>
      </c>
      <c r="EK105" s="1323" t="str">
        <f t="shared" ca="1" si="271"/>
        <v/>
      </c>
      <c r="EL105" s="1323" t="str">
        <f t="shared" ca="1" si="271"/>
        <v/>
      </c>
      <c r="EM105" s="1323" t="str">
        <f t="shared" ca="1" si="271"/>
        <v/>
      </c>
      <c r="EN105" s="1323" t="str">
        <f t="shared" ca="1" si="271"/>
        <v/>
      </c>
      <c r="EO105" s="1323" t="str">
        <f t="shared" ca="1" si="271"/>
        <v/>
      </c>
      <c r="EP105" s="1323" t="str">
        <f t="shared" ca="1" si="271"/>
        <v/>
      </c>
      <c r="EQ105" s="1323" t="str">
        <f t="shared" ca="1" si="271"/>
        <v/>
      </c>
      <c r="ER105" s="1323" t="str">
        <f t="shared" ca="1" si="271"/>
        <v/>
      </c>
      <c r="ES105" s="1323" t="str">
        <f t="shared" ca="1" si="271"/>
        <v/>
      </c>
      <c r="ET105" s="1323" t="str">
        <f t="shared" ca="1" si="271"/>
        <v/>
      </c>
      <c r="EU105" s="1323" t="str">
        <f t="shared" ca="1" si="271"/>
        <v/>
      </c>
      <c r="EV105" s="1323" t="str">
        <f t="shared" ca="1" si="271"/>
        <v/>
      </c>
      <c r="EW105" s="1323" t="str">
        <f t="shared" ca="1" si="271"/>
        <v/>
      </c>
      <c r="EX105" s="1323" t="str">
        <f t="shared" ca="1" si="271"/>
        <v/>
      </c>
      <c r="EY105" s="1323" t="str">
        <f t="shared" ca="1" si="271"/>
        <v/>
      </c>
      <c r="EZ105" s="1323" t="str">
        <f t="shared" ca="1" si="271"/>
        <v/>
      </c>
      <c r="FA105" s="1323" t="str">
        <f t="shared" ca="1" si="272"/>
        <v/>
      </c>
      <c r="FB105" s="1323" t="str">
        <f t="shared" ca="1" si="272"/>
        <v/>
      </c>
      <c r="FC105" s="1323" t="str">
        <f t="shared" ca="1" si="272"/>
        <v/>
      </c>
      <c r="FD105" s="1323" t="str">
        <f t="shared" ca="1" si="272"/>
        <v/>
      </c>
      <c r="FE105" s="1323" t="str">
        <f t="shared" ca="1" si="272"/>
        <v/>
      </c>
      <c r="FF105" s="1323" t="str">
        <f t="shared" ca="1" si="272"/>
        <v/>
      </c>
      <c r="FG105" s="1323" t="str">
        <f t="shared" ca="1" si="272"/>
        <v/>
      </c>
      <c r="FH105" s="1323" t="str">
        <f t="shared" ca="1" si="272"/>
        <v/>
      </c>
      <c r="FI105" s="1323" t="str">
        <f t="shared" ca="1" si="272"/>
        <v/>
      </c>
      <c r="FJ105" s="1323" t="str">
        <f t="shared" ca="1" si="272"/>
        <v/>
      </c>
      <c r="FK105" s="1323" t="str">
        <f t="shared" ca="1" si="272"/>
        <v/>
      </c>
      <c r="FL105" s="1323" t="str">
        <f t="shared" ca="1" si="272"/>
        <v/>
      </c>
      <c r="FM105" s="1323" t="str">
        <f t="shared" ca="1" si="272"/>
        <v/>
      </c>
      <c r="FN105" s="1323" t="str">
        <f t="shared" ca="1" si="272"/>
        <v/>
      </c>
      <c r="FO105" s="1323" t="str">
        <f t="shared" ca="1" si="272"/>
        <v/>
      </c>
      <c r="FP105" s="1323" t="str">
        <f t="shared" ca="1" si="272"/>
        <v/>
      </c>
      <c r="FQ105" s="1323" t="str">
        <f t="shared" ca="1" si="266"/>
        <v/>
      </c>
      <c r="FR105" s="1323" t="str">
        <f t="shared" ca="1" si="266"/>
        <v/>
      </c>
      <c r="FS105" s="1323" t="str">
        <f t="shared" ca="1" si="266"/>
        <v/>
      </c>
      <c r="FT105" s="1323" t="str">
        <f t="shared" ca="1" si="266"/>
        <v/>
      </c>
      <c r="FU105" s="1323" t="str">
        <f t="shared" ca="1" si="266"/>
        <v/>
      </c>
      <c r="FV105" s="1323" t="str">
        <f t="shared" ca="1" si="266"/>
        <v/>
      </c>
      <c r="FW105" s="1323" t="str">
        <f t="shared" ca="1" si="266"/>
        <v/>
      </c>
      <c r="FX105" s="1323" t="str">
        <f t="shared" ca="1" si="266"/>
        <v/>
      </c>
      <c r="FY105" s="1323" t="str">
        <f t="shared" ca="1" si="266"/>
        <v/>
      </c>
      <c r="FZ105" s="1323" t="str">
        <f t="shared" ca="1" si="266"/>
        <v/>
      </c>
      <c r="GA105" s="1323" t="str">
        <f t="shared" ca="1" si="266"/>
        <v/>
      </c>
      <c r="GB105" s="1323" t="str">
        <f t="shared" ca="1" si="266"/>
        <v/>
      </c>
      <c r="GC105" s="1323" t="str">
        <f t="shared" ca="1" si="266"/>
        <v/>
      </c>
      <c r="GD105" s="1323" t="str">
        <f t="shared" ca="1" si="266"/>
        <v/>
      </c>
      <c r="GE105" s="1323" t="str">
        <f t="shared" ca="1" si="266"/>
        <v/>
      </c>
      <c r="GF105" s="1323" t="str">
        <f t="shared" ca="1" si="273"/>
        <v/>
      </c>
      <c r="GG105" s="1323" t="str">
        <f t="shared" ca="1" si="273"/>
        <v/>
      </c>
      <c r="GH105" s="1323" t="str">
        <f t="shared" ca="1" si="273"/>
        <v/>
      </c>
      <c r="GI105" s="1323" t="str">
        <f t="shared" ca="1" si="273"/>
        <v/>
      </c>
      <c r="GJ105" s="1323" t="str">
        <f t="shared" ca="1" si="274"/>
        <v/>
      </c>
      <c r="GK105" s="1323" t="str">
        <f t="shared" ca="1" si="274"/>
        <v/>
      </c>
      <c r="GL105" s="1323" t="str">
        <f t="shared" ca="1" si="274"/>
        <v/>
      </c>
      <c r="GM105" s="1323" t="str">
        <f t="shared" ca="1" si="274"/>
        <v/>
      </c>
      <c r="GN105" s="1323" t="str">
        <f t="shared" ca="1" si="274"/>
        <v/>
      </c>
      <c r="GO105" s="1323" t="str">
        <f t="shared" ca="1" si="274"/>
        <v/>
      </c>
      <c r="GP105" s="1323" t="str">
        <f t="shared" ca="1" si="274"/>
        <v/>
      </c>
      <c r="GQ105" s="1323" t="str">
        <f t="shared" ca="1" si="274"/>
        <v/>
      </c>
      <c r="GR105" s="1323" t="str">
        <f t="shared" ca="1" si="274"/>
        <v/>
      </c>
      <c r="GS105" s="1323" t="str">
        <f t="shared" ca="1" si="274"/>
        <v/>
      </c>
      <c r="GT105" s="1323" t="str">
        <f t="shared" ca="1" si="274"/>
        <v/>
      </c>
      <c r="GU105" s="1323" t="str">
        <f t="shared" ca="1" si="274"/>
        <v/>
      </c>
      <c r="GV105" s="1323" t="str">
        <f t="shared" ca="1" si="274"/>
        <v/>
      </c>
      <c r="GW105" s="1323" t="str">
        <f t="shared" ca="1" si="274"/>
        <v/>
      </c>
      <c r="GX105" s="1323" t="str">
        <f t="shared" ca="1" si="274"/>
        <v/>
      </c>
      <c r="GY105" s="1323" t="str">
        <f t="shared" ca="1" si="274"/>
        <v/>
      </c>
      <c r="GZ105" s="1323" t="str">
        <f t="shared" ca="1" si="275"/>
        <v/>
      </c>
      <c r="HA105" s="1323" t="str">
        <f t="shared" ca="1" si="275"/>
        <v/>
      </c>
    </row>
    <row r="106" spans="1:209">
      <c r="A106" s="465"/>
      <c r="B106" s="477" t="str">
        <f>IF('Bendras vertinimas'!$B$37="","",'Bendras vertinimas'!$B$37)</f>
        <v>Tiekėjas 18</v>
      </c>
      <c r="C106" s="446">
        <f t="shared" ca="1" si="196"/>
        <v>0</v>
      </c>
      <c r="D106" s="446">
        <f t="shared" ca="1" si="197"/>
        <v>0</v>
      </c>
      <c r="E106" s="1191"/>
      <c r="F106" s="448" t="e">
        <f t="shared" ca="1" si="190"/>
        <v>#DIV/0!</v>
      </c>
      <c r="G106" s="448" t="e">
        <f t="shared" ca="1" si="191"/>
        <v>#DIV/0!</v>
      </c>
      <c r="H106" s="420"/>
      <c r="I106" s="368" t="str">
        <f>IF($H$89=0,"",IF(CY106&gt;0,'Bendras vertinimas'!$AS$18,IF(OR(SUM(F106:G106)*$H$89=0,$H$89=0),"",SUM(F106:G106)*$H$89)))</f>
        <v/>
      </c>
      <c r="K106" s="1929"/>
      <c r="L106" s="1929"/>
      <c r="M106" s="1929"/>
      <c r="N106" s="1929"/>
      <c r="O106" s="465"/>
      <c r="R106" s="1238">
        <v>15</v>
      </c>
      <c r="S106" s="1239"/>
      <c r="T106" s="1238">
        <v>15</v>
      </c>
      <c r="U106" s="1239"/>
      <c r="V106" s="1238">
        <v>15</v>
      </c>
      <c r="W106" s="1239"/>
      <c r="X106" s="1238">
        <v>15</v>
      </c>
      <c r="Y106" s="1239"/>
      <c r="Z106" s="1238">
        <v>15</v>
      </c>
      <c r="AA106" s="1239"/>
      <c r="AB106" s="1238">
        <v>15</v>
      </c>
      <c r="AC106" s="1239"/>
      <c r="AD106" s="1238">
        <v>15</v>
      </c>
      <c r="AE106" s="1239"/>
      <c r="AF106" s="1238">
        <v>15</v>
      </c>
      <c r="AG106" s="1239"/>
      <c r="AH106" s="1238">
        <v>15</v>
      </c>
      <c r="AI106" s="1239"/>
      <c r="AJ106" s="1238">
        <v>15</v>
      </c>
      <c r="AK106" s="1239"/>
      <c r="AL106" s="1238">
        <v>15</v>
      </c>
      <c r="AM106" s="1239"/>
      <c r="AN106" s="1238">
        <v>15</v>
      </c>
      <c r="AO106" s="1239"/>
      <c r="AP106" s="1238">
        <v>15</v>
      </c>
      <c r="AQ106" s="1239"/>
      <c r="AR106" s="1238">
        <v>15</v>
      </c>
      <c r="AS106" s="1239"/>
      <c r="AT106" s="1238">
        <v>15</v>
      </c>
      <c r="AU106" s="1239"/>
      <c r="AV106" s="1238">
        <v>15</v>
      </c>
      <c r="AW106" s="1239"/>
      <c r="AX106" s="1238">
        <v>15</v>
      </c>
      <c r="AY106" s="1239"/>
      <c r="AZ106" s="1238">
        <v>15</v>
      </c>
      <c r="BA106" s="1239"/>
      <c r="BB106" s="1238">
        <v>15</v>
      </c>
      <c r="BC106" s="1239"/>
      <c r="BD106" s="1238">
        <v>15</v>
      </c>
      <c r="BE106" s="1241"/>
      <c r="BI106" s="1323">
        <f t="shared" si="262"/>
        <v>0</v>
      </c>
      <c r="BJ106" s="1323">
        <f t="shared" si="263"/>
        <v>0</v>
      </c>
      <c r="BK106" s="1323">
        <f t="shared" si="264"/>
        <v>0</v>
      </c>
      <c r="BL106" s="1323">
        <f t="shared" si="265"/>
        <v>0</v>
      </c>
      <c r="BM106" s="1323">
        <f t="shared" si="230"/>
        <v>0</v>
      </c>
      <c r="BN106" s="1323">
        <f t="shared" si="230"/>
        <v>0</v>
      </c>
      <c r="BO106" s="1323">
        <f t="shared" si="230"/>
        <v>0</v>
      </c>
      <c r="BP106" s="1323">
        <f t="shared" si="230"/>
        <v>0</v>
      </c>
      <c r="BQ106" s="1323">
        <f t="shared" si="230"/>
        <v>0</v>
      </c>
      <c r="BR106" s="1323">
        <f t="shared" si="230"/>
        <v>0</v>
      </c>
      <c r="BS106" s="1323">
        <f t="shared" si="231"/>
        <v>0</v>
      </c>
      <c r="BT106" s="1323">
        <f t="shared" si="232"/>
        <v>0</v>
      </c>
      <c r="BU106" s="1323">
        <f t="shared" si="233"/>
        <v>0</v>
      </c>
      <c r="BV106" s="1323">
        <f t="shared" si="234"/>
        <v>0</v>
      </c>
      <c r="BW106" s="1323">
        <f t="shared" si="235"/>
        <v>0</v>
      </c>
      <c r="BX106" s="1323">
        <f t="shared" si="236"/>
        <v>0</v>
      </c>
      <c r="BY106" s="1323">
        <f t="shared" si="237"/>
        <v>0</v>
      </c>
      <c r="BZ106" s="1323">
        <f t="shared" si="238"/>
        <v>0</v>
      </c>
      <c r="CA106" s="1323">
        <f t="shared" si="239"/>
        <v>0</v>
      </c>
      <c r="CB106" s="1323">
        <f t="shared" si="240"/>
        <v>0</v>
      </c>
      <c r="CC106" s="1323">
        <f t="shared" si="241"/>
        <v>0</v>
      </c>
      <c r="CD106" s="1323">
        <f t="shared" si="242"/>
        <v>0</v>
      </c>
      <c r="CE106" s="1323">
        <f t="shared" si="243"/>
        <v>0</v>
      </c>
      <c r="CF106" s="1323">
        <f t="shared" si="244"/>
        <v>0</v>
      </c>
      <c r="CG106" s="1323">
        <f t="shared" si="245"/>
        <v>0</v>
      </c>
      <c r="CH106" s="1323">
        <f t="shared" si="246"/>
        <v>0</v>
      </c>
      <c r="CI106" s="1323">
        <f t="shared" si="247"/>
        <v>0</v>
      </c>
      <c r="CJ106" s="1323">
        <f t="shared" si="248"/>
        <v>0</v>
      </c>
      <c r="CK106" s="1323">
        <f t="shared" si="249"/>
        <v>0</v>
      </c>
      <c r="CL106" s="1323">
        <f t="shared" si="250"/>
        <v>0</v>
      </c>
      <c r="CM106" s="1323">
        <f t="shared" si="251"/>
        <v>0</v>
      </c>
      <c r="CN106" s="1323">
        <f t="shared" si="252"/>
        <v>0</v>
      </c>
      <c r="CO106" s="1323">
        <f t="shared" si="253"/>
        <v>0</v>
      </c>
      <c r="CP106" s="1323">
        <f t="shared" si="254"/>
        <v>0</v>
      </c>
      <c r="CQ106" s="1323">
        <f t="shared" si="255"/>
        <v>0</v>
      </c>
      <c r="CR106" s="1323">
        <f t="shared" si="256"/>
        <v>0</v>
      </c>
      <c r="CS106" s="1323">
        <f t="shared" si="257"/>
        <v>0</v>
      </c>
      <c r="CT106" s="1323">
        <f t="shared" si="258"/>
        <v>0</v>
      </c>
      <c r="CU106" s="1323">
        <f t="shared" si="259"/>
        <v>0</v>
      </c>
      <c r="CV106" s="1323">
        <f t="shared" si="260"/>
        <v>0</v>
      </c>
      <c r="CY106" s="1323">
        <f t="shared" ca="1" si="192"/>
        <v>0</v>
      </c>
      <c r="CZ106" s="1323">
        <f t="shared" si="229"/>
        <v>34</v>
      </c>
      <c r="DA106" s="1323">
        <f t="shared" ca="1" si="193"/>
        <v>0</v>
      </c>
      <c r="DB106" s="1323">
        <f t="shared" ca="1" si="194"/>
        <v>0</v>
      </c>
      <c r="DC106" s="1323"/>
      <c r="DD106" s="1323" t="str">
        <f t="shared" si="187"/>
        <v>Tiekėjas 18</v>
      </c>
      <c r="DE106" s="1323" t="str">
        <f t="shared" ca="1" si="195"/>
        <v/>
      </c>
      <c r="DF106" s="1323" t="str">
        <f t="shared" ca="1" si="195"/>
        <v/>
      </c>
      <c r="DG106" s="1323" t="str">
        <f t="shared" ca="1" si="195"/>
        <v/>
      </c>
      <c r="DH106" s="1323" t="str">
        <f t="shared" ca="1" si="195"/>
        <v/>
      </c>
      <c r="DI106" s="1323" t="str">
        <f t="shared" ca="1" si="195"/>
        <v/>
      </c>
      <c r="DJ106" s="1323" t="str">
        <f t="shared" ca="1" si="195"/>
        <v/>
      </c>
      <c r="DK106" s="1323" t="str">
        <f t="shared" ca="1" si="195"/>
        <v/>
      </c>
      <c r="DL106" s="1323" t="str">
        <f t="shared" ca="1" si="195"/>
        <v/>
      </c>
      <c r="DM106" s="1323" t="str">
        <f t="shared" ca="1" si="195"/>
        <v/>
      </c>
      <c r="DN106" s="1323" t="str">
        <f t="shared" ca="1" si="195"/>
        <v/>
      </c>
      <c r="DO106" s="1323" t="str">
        <f t="shared" ca="1" si="195"/>
        <v/>
      </c>
      <c r="DP106" s="1323" t="str">
        <f t="shared" ca="1" si="195"/>
        <v/>
      </c>
      <c r="DQ106" s="1323" t="str">
        <f t="shared" ca="1" si="195"/>
        <v/>
      </c>
      <c r="DR106" s="1323" t="str">
        <f t="shared" ca="1" si="195"/>
        <v/>
      </c>
      <c r="DS106" s="1323" t="str">
        <f t="shared" ca="1" si="195"/>
        <v/>
      </c>
      <c r="DT106" s="1323" t="str">
        <f t="shared" ca="1" si="195"/>
        <v/>
      </c>
      <c r="DU106" s="1323" t="str">
        <f t="shared" ca="1" si="270"/>
        <v/>
      </c>
      <c r="DV106" s="1323" t="str">
        <f t="shared" ca="1" si="270"/>
        <v/>
      </c>
      <c r="DW106" s="1323" t="str">
        <f t="shared" ca="1" si="270"/>
        <v/>
      </c>
      <c r="DX106" s="1323" t="str">
        <f t="shared" ca="1" si="270"/>
        <v/>
      </c>
      <c r="DY106" s="1323" t="str">
        <f t="shared" ca="1" si="270"/>
        <v/>
      </c>
      <c r="DZ106" s="1323" t="str">
        <f t="shared" ca="1" si="270"/>
        <v/>
      </c>
      <c r="EA106" s="1323" t="str">
        <f t="shared" ca="1" si="270"/>
        <v/>
      </c>
      <c r="EB106" s="1323" t="str">
        <f t="shared" ca="1" si="270"/>
        <v/>
      </c>
      <c r="EC106" s="1323" t="str">
        <f t="shared" ca="1" si="270"/>
        <v/>
      </c>
      <c r="ED106" s="1323" t="str">
        <f t="shared" ca="1" si="270"/>
        <v/>
      </c>
      <c r="EE106" s="1323" t="str">
        <f t="shared" ca="1" si="270"/>
        <v/>
      </c>
      <c r="EF106" s="1323" t="str">
        <f t="shared" ca="1" si="270"/>
        <v/>
      </c>
      <c r="EG106" s="1323" t="str">
        <f t="shared" ca="1" si="270"/>
        <v/>
      </c>
      <c r="EH106" s="1323" t="str">
        <f t="shared" ca="1" si="270"/>
        <v/>
      </c>
      <c r="EI106" s="1323" t="str">
        <f t="shared" ca="1" si="270"/>
        <v/>
      </c>
      <c r="EJ106" s="1323" t="str">
        <f t="shared" ca="1" si="270"/>
        <v/>
      </c>
      <c r="EK106" s="1323" t="str">
        <f t="shared" ca="1" si="271"/>
        <v/>
      </c>
      <c r="EL106" s="1323" t="str">
        <f t="shared" ca="1" si="271"/>
        <v/>
      </c>
      <c r="EM106" s="1323" t="str">
        <f t="shared" ca="1" si="271"/>
        <v/>
      </c>
      <c r="EN106" s="1323" t="str">
        <f t="shared" ca="1" si="271"/>
        <v/>
      </c>
      <c r="EO106" s="1323" t="str">
        <f t="shared" ca="1" si="271"/>
        <v/>
      </c>
      <c r="EP106" s="1323" t="str">
        <f t="shared" ca="1" si="271"/>
        <v/>
      </c>
      <c r="EQ106" s="1323" t="str">
        <f t="shared" ca="1" si="271"/>
        <v/>
      </c>
      <c r="ER106" s="1323" t="str">
        <f t="shared" ca="1" si="271"/>
        <v/>
      </c>
      <c r="ES106" s="1323" t="str">
        <f t="shared" ca="1" si="271"/>
        <v/>
      </c>
      <c r="ET106" s="1323" t="str">
        <f t="shared" ca="1" si="271"/>
        <v/>
      </c>
      <c r="EU106" s="1323" t="str">
        <f t="shared" ca="1" si="271"/>
        <v/>
      </c>
      <c r="EV106" s="1323" t="str">
        <f t="shared" ca="1" si="271"/>
        <v/>
      </c>
      <c r="EW106" s="1323" t="str">
        <f t="shared" ca="1" si="271"/>
        <v/>
      </c>
      <c r="EX106" s="1323" t="str">
        <f t="shared" ca="1" si="271"/>
        <v/>
      </c>
      <c r="EY106" s="1323" t="str">
        <f t="shared" ca="1" si="271"/>
        <v/>
      </c>
      <c r="EZ106" s="1323" t="str">
        <f t="shared" ca="1" si="271"/>
        <v/>
      </c>
      <c r="FA106" s="1323" t="str">
        <f t="shared" ca="1" si="272"/>
        <v/>
      </c>
      <c r="FB106" s="1323" t="str">
        <f t="shared" ca="1" si="272"/>
        <v/>
      </c>
      <c r="FC106" s="1323" t="str">
        <f t="shared" ca="1" si="272"/>
        <v/>
      </c>
      <c r="FD106" s="1323" t="str">
        <f t="shared" ca="1" si="272"/>
        <v/>
      </c>
      <c r="FE106" s="1323" t="str">
        <f t="shared" ca="1" si="272"/>
        <v/>
      </c>
      <c r="FF106" s="1323" t="str">
        <f t="shared" ca="1" si="272"/>
        <v/>
      </c>
      <c r="FG106" s="1323" t="str">
        <f t="shared" ca="1" si="272"/>
        <v/>
      </c>
      <c r="FH106" s="1323" t="str">
        <f t="shared" ca="1" si="272"/>
        <v/>
      </c>
      <c r="FI106" s="1323" t="str">
        <f t="shared" ca="1" si="272"/>
        <v/>
      </c>
      <c r="FJ106" s="1323" t="str">
        <f t="shared" ca="1" si="272"/>
        <v/>
      </c>
      <c r="FK106" s="1323" t="str">
        <f t="shared" ca="1" si="272"/>
        <v/>
      </c>
      <c r="FL106" s="1323" t="str">
        <f t="shared" ca="1" si="272"/>
        <v/>
      </c>
      <c r="FM106" s="1323" t="str">
        <f t="shared" ca="1" si="272"/>
        <v/>
      </c>
      <c r="FN106" s="1323" t="str">
        <f t="shared" ca="1" si="272"/>
        <v/>
      </c>
      <c r="FO106" s="1323" t="str">
        <f t="shared" ca="1" si="272"/>
        <v/>
      </c>
      <c r="FP106" s="1323" t="str">
        <f t="shared" ca="1" si="272"/>
        <v/>
      </c>
      <c r="FQ106" s="1323" t="str">
        <f t="shared" ca="1" si="266"/>
        <v/>
      </c>
      <c r="FR106" s="1323" t="str">
        <f t="shared" ca="1" si="266"/>
        <v/>
      </c>
      <c r="FS106" s="1323" t="str">
        <f t="shared" ca="1" si="266"/>
        <v/>
      </c>
      <c r="FT106" s="1323" t="str">
        <f t="shared" ca="1" si="266"/>
        <v/>
      </c>
      <c r="FU106" s="1323" t="str">
        <f t="shared" ca="1" si="266"/>
        <v/>
      </c>
      <c r="FV106" s="1323" t="str">
        <f t="shared" ca="1" si="266"/>
        <v/>
      </c>
      <c r="FW106" s="1323" t="str">
        <f t="shared" ca="1" si="266"/>
        <v/>
      </c>
      <c r="FX106" s="1323" t="str">
        <f t="shared" ca="1" si="266"/>
        <v/>
      </c>
      <c r="FY106" s="1323" t="str">
        <f t="shared" ca="1" si="266"/>
        <v/>
      </c>
      <c r="FZ106" s="1323" t="str">
        <f t="shared" ca="1" si="266"/>
        <v/>
      </c>
      <c r="GA106" s="1323" t="str">
        <f t="shared" ca="1" si="266"/>
        <v/>
      </c>
      <c r="GB106" s="1323" t="str">
        <f t="shared" ca="1" si="266"/>
        <v/>
      </c>
      <c r="GC106" s="1323" t="str">
        <f t="shared" ca="1" si="266"/>
        <v/>
      </c>
      <c r="GD106" s="1323" t="str">
        <f t="shared" ca="1" si="266"/>
        <v/>
      </c>
      <c r="GE106" s="1323" t="str">
        <f t="shared" ca="1" si="266"/>
        <v/>
      </c>
      <c r="GF106" s="1323" t="str">
        <f t="shared" ca="1" si="273"/>
        <v/>
      </c>
      <c r="GG106" s="1323" t="str">
        <f t="shared" ca="1" si="273"/>
        <v/>
      </c>
      <c r="GH106" s="1323" t="str">
        <f t="shared" ca="1" si="273"/>
        <v/>
      </c>
      <c r="GI106" s="1323" t="str">
        <f t="shared" ca="1" si="273"/>
        <v/>
      </c>
      <c r="GJ106" s="1323" t="str">
        <f t="shared" ca="1" si="274"/>
        <v/>
      </c>
      <c r="GK106" s="1323" t="str">
        <f t="shared" ca="1" si="274"/>
        <v/>
      </c>
      <c r="GL106" s="1323" t="str">
        <f t="shared" ca="1" si="274"/>
        <v/>
      </c>
      <c r="GM106" s="1323" t="str">
        <f t="shared" ca="1" si="274"/>
        <v/>
      </c>
      <c r="GN106" s="1323" t="str">
        <f t="shared" ca="1" si="274"/>
        <v/>
      </c>
      <c r="GO106" s="1323" t="str">
        <f t="shared" ca="1" si="274"/>
        <v/>
      </c>
      <c r="GP106" s="1323" t="str">
        <f t="shared" ca="1" si="274"/>
        <v/>
      </c>
      <c r="GQ106" s="1323" t="str">
        <f t="shared" ca="1" si="274"/>
        <v/>
      </c>
      <c r="GR106" s="1323" t="str">
        <f t="shared" ca="1" si="274"/>
        <v/>
      </c>
      <c r="GS106" s="1323" t="str">
        <f t="shared" ca="1" si="274"/>
        <v/>
      </c>
      <c r="GT106" s="1323" t="str">
        <f t="shared" ca="1" si="274"/>
        <v/>
      </c>
      <c r="GU106" s="1323" t="str">
        <f t="shared" ca="1" si="274"/>
        <v/>
      </c>
      <c r="GV106" s="1323" t="str">
        <f t="shared" ca="1" si="274"/>
        <v/>
      </c>
      <c r="GW106" s="1323" t="str">
        <f t="shared" ca="1" si="274"/>
        <v/>
      </c>
      <c r="GX106" s="1323" t="str">
        <f t="shared" ca="1" si="274"/>
        <v/>
      </c>
      <c r="GY106" s="1323" t="str">
        <f t="shared" ca="1" si="274"/>
        <v/>
      </c>
      <c r="GZ106" s="1323" t="str">
        <f t="shared" ca="1" si="275"/>
        <v/>
      </c>
      <c r="HA106" s="1323" t="str">
        <f t="shared" ca="1" si="275"/>
        <v/>
      </c>
    </row>
    <row r="107" spans="1:209">
      <c r="A107" s="465"/>
      <c r="B107" s="477" t="str">
        <f>IF('Bendras vertinimas'!$B$38="","",'Bendras vertinimas'!$B$38)</f>
        <v>Tiekėjas 19</v>
      </c>
      <c r="C107" s="446">
        <f t="shared" ca="1" si="196"/>
        <v>0</v>
      </c>
      <c r="D107" s="446">
        <f t="shared" ca="1" si="197"/>
        <v>0</v>
      </c>
      <c r="E107" s="1191"/>
      <c r="F107" s="448" t="e">
        <f t="shared" ca="1" si="190"/>
        <v>#DIV/0!</v>
      </c>
      <c r="G107" s="448" t="e">
        <f t="shared" ca="1" si="191"/>
        <v>#DIV/0!</v>
      </c>
      <c r="H107" s="420"/>
      <c r="I107" s="368" t="str">
        <f>IF($H$89=0,"",IF(CY107&gt;0,'Bendras vertinimas'!$AS$18,IF(OR(SUM(F107:G107)*$H$89=0,$H$89=0),"",SUM(F107:G107)*$H$89)))</f>
        <v/>
      </c>
      <c r="K107" s="1929"/>
      <c r="L107" s="1929"/>
      <c r="M107" s="1929"/>
      <c r="N107" s="1929"/>
      <c r="O107" s="465"/>
      <c r="R107" s="1238">
        <v>16</v>
      </c>
      <c r="S107" s="1239"/>
      <c r="T107" s="1238">
        <v>16</v>
      </c>
      <c r="U107" s="1239"/>
      <c r="V107" s="1238">
        <v>16</v>
      </c>
      <c r="W107" s="1239"/>
      <c r="X107" s="1238">
        <v>16</v>
      </c>
      <c r="Y107" s="1239"/>
      <c r="Z107" s="1238">
        <v>16</v>
      </c>
      <c r="AA107" s="1239"/>
      <c r="AB107" s="1238">
        <v>16</v>
      </c>
      <c r="AC107" s="1239"/>
      <c r="AD107" s="1238">
        <v>16</v>
      </c>
      <c r="AE107" s="1239"/>
      <c r="AF107" s="1238">
        <v>16</v>
      </c>
      <c r="AG107" s="1239"/>
      <c r="AH107" s="1238">
        <v>16</v>
      </c>
      <c r="AI107" s="1239"/>
      <c r="AJ107" s="1238">
        <v>16</v>
      </c>
      <c r="AK107" s="1239"/>
      <c r="AL107" s="1238">
        <v>16</v>
      </c>
      <c r="AM107" s="1239"/>
      <c r="AN107" s="1238">
        <v>16</v>
      </c>
      <c r="AO107" s="1239"/>
      <c r="AP107" s="1238">
        <v>16</v>
      </c>
      <c r="AQ107" s="1239"/>
      <c r="AR107" s="1238">
        <v>16</v>
      </c>
      <c r="AS107" s="1239"/>
      <c r="AT107" s="1238">
        <v>16</v>
      </c>
      <c r="AU107" s="1239"/>
      <c r="AV107" s="1238">
        <v>16</v>
      </c>
      <c r="AW107" s="1239"/>
      <c r="AX107" s="1238">
        <v>16</v>
      </c>
      <c r="AY107" s="1239"/>
      <c r="AZ107" s="1238">
        <v>16</v>
      </c>
      <c r="BA107" s="1239"/>
      <c r="BB107" s="1238">
        <v>16</v>
      </c>
      <c r="BC107" s="1239"/>
      <c r="BD107" s="1238">
        <v>16</v>
      </c>
      <c r="BE107" s="1241"/>
      <c r="BI107" s="1323">
        <f t="shared" si="262"/>
        <v>0</v>
      </c>
      <c r="BJ107" s="1323">
        <f t="shared" si="263"/>
        <v>0</v>
      </c>
      <c r="BK107" s="1323">
        <f t="shared" si="264"/>
        <v>0</v>
      </c>
      <c r="BL107" s="1323">
        <f t="shared" si="265"/>
        <v>0</v>
      </c>
      <c r="BM107" s="1323">
        <f t="shared" si="230"/>
        <v>0</v>
      </c>
      <c r="BN107" s="1323">
        <f t="shared" si="230"/>
        <v>0</v>
      </c>
      <c r="BO107" s="1323">
        <f t="shared" si="230"/>
        <v>0</v>
      </c>
      <c r="BP107" s="1323">
        <f t="shared" si="230"/>
        <v>0</v>
      </c>
      <c r="BQ107" s="1323">
        <f t="shared" si="230"/>
        <v>0</v>
      </c>
      <c r="BR107" s="1323">
        <f t="shared" si="230"/>
        <v>0</v>
      </c>
      <c r="BS107" s="1323">
        <f t="shared" si="231"/>
        <v>0</v>
      </c>
      <c r="BT107" s="1323">
        <f t="shared" si="232"/>
        <v>0</v>
      </c>
      <c r="BU107" s="1323">
        <f t="shared" si="233"/>
        <v>0</v>
      </c>
      <c r="BV107" s="1323">
        <f t="shared" si="234"/>
        <v>0</v>
      </c>
      <c r="BW107" s="1323">
        <f t="shared" si="235"/>
        <v>0</v>
      </c>
      <c r="BX107" s="1323">
        <f t="shared" si="236"/>
        <v>0</v>
      </c>
      <c r="BY107" s="1323">
        <f t="shared" si="237"/>
        <v>0</v>
      </c>
      <c r="BZ107" s="1323">
        <f t="shared" si="238"/>
        <v>0</v>
      </c>
      <c r="CA107" s="1323">
        <f t="shared" si="239"/>
        <v>0</v>
      </c>
      <c r="CB107" s="1323">
        <f t="shared" si="240"/>
        <v>0</v>
      </c>
      <c r="CC107" s="1323">
        <f t="shared" si="241"/>
        <v>0</v>
      </c>
      <c r="CD107" s="1323">
        <f t="shared" si="242"/>
        <v>0</v>
      </c>
      <c r="CE107" s="1323">
        <f t="shared" si="243"/>
        <v>0</v>
      </c>
      <c r="CF107" s="1323">
        <f t="shared" si="244"/>
        <v>0</v>
      </c>
      <c r="CG107" s="1323">
        <f t="shared" si="245"/>
        <v>0</v>
      </c>
      <c r="CH107" s="1323">
        <f t="shared" si="246"/>
        <v>0</v>
      </c>
      <c r="CI107" s="1323">
        <f t="shared" si="247"/>
        <v>0</v>
      </c>
      <c r="CJ107" s="1323">
        <f t="shared" si="248"/>
        <v>0</v>
      </c>
      <c r="CK107" s="1323">
        <f t="shared" si="249"/>
        <v>0</v>
      </c>
      <c r="CL107" s="1323">
        <f t="shared" si="250"/>
        <v>0</v>
      </c>
      <c r="CM107" s="1323">
        <f t="shared" si="251"/>
        <v>0</v>
      </c>
      <c r="CN107" s="1323">
        <f t="shared" si="252"/>
        <v>0</v>
      </c>
      <c r="CO107" s="1323">
        <f t="shared" si="253"/>
        <v>0</v>
      </c>
      <c r="CP107" s="1323">
        <f t="shared" si="254"/>
        <v>0</v>
      </c>
      <c r="CQ107" s="1323">
        <f t="shared" si="255"/>
        <v>0</v>
      </c>
      <c r="CR107" s="1323">
        <f t="shared" si="256"/>
        <v>0</v>
      </c>
      <c r="CS107" s="1323">
        <f t="shared" si="257"/>
        <v>0</v>
      </c>
      <c r="CT107" s="1323">
        <f t="shared" si="258"/>
        <v>0</v>
      </c>
      <c r="CU107" s="1323">
        <f t="shared" si="259"/>
        <v>0</v>
      </c>
      <c r="CV107" s="1323">
        <f t="shared" si="260"/>
        <v>0</v>
      </c>
      <c r="CY107" s="1323">
        <f t="shared" ca="1" si="192"/>
        <v>0</v>
      </c>
      <c r="CZ107" s="1323">
        <f t="shared" si="229"/>
        <v>36</v>
      </c>
      <c r="DA107" s="1323">
        <f t="shared" ca="1" si="193"/>
        <v>0</v>
      </c>
      <c r="DB107" s="1323">
        <f t="shared" ca="1" si="194"/>
        <v>0</v>
      </c>
      <c r="DC107" s="1323"/>
      <c r="DD107" s="1323" t="str">
        <f t="shared" si="187"/>
        <v>Tiekėjas 19</v>
      </c>
      <c r="DE107" s="1323" t="str">
        <f t="shared" ca="1" si="195"/>
        <v/>
      </c>
      <c r="DF107" s="1323" t="str">
        <f t="shared" ca="1" si="195"/>
        <v/>
      </c>
      <c r="DG107" s="1323" t="str">
        <f t="shared" ca="1" si="195"/>
        <v/>
      </c>
      <c r="DH107" s="1323" t="str">
        <f t="shared" ca="1" si="195"/>
        <v/>
      </c>
      <c r="DI107" s="1323" t="str">
        <f t="shared" ca="1" si="195"/>
        <v/>
      </c>
      <c r="DJ107" s="1323" t="str">
        <f t="shared" ca="1" si="195"/>
        <v/>
      </c>
      <c r="DK107" s="1323" t="str">
        <f t="shared" ca="1" si="195"/>
        <v/>
      </c>
      <c r="DL107" s="1323" t="str">
        <f t="shared" ca="1" si="195"/>
        <v/>
      </c>
      <c r="DM107" s="1323" t="str">
        <f t="shared" ca="1" si="195"/>
        <v/>
      </c>
      <c r="DN107" s="1323" t="str">
        <f t="shared" ca="1" si="195"/>
        <v/>
      </c>
      <c r="DO107" s="1323" t="str">
        <f t="shared" ca="1" si="195"/>
        <v/>
      </c>
      <c r="DP107" s="1323" t="str">
        <f t="shared" ca="1" si="195"/>
        <v/>
      </c>
      <c r="DQ107" s="1323" t="str">
        <f t="shared" ca="1" si="195"/>
        <v/>
      </c>
      <c r="DR107" s="1323" t="str">
        <f t="shared" ca="1" si="195"/>
        <v/>
      </c>
      <c r="DS107" s="1323" t="str">
        <f t="shared" ca="1" si="195"/>
        <v/>
      </c>
      <c r="DT107" s="1323" t="str">
        <f t="shared" ca="1" si="195"/>
        <v/>
      </c>
      <c r="DU107" s="1323" t="str">
        <f t="shared" ca="1" si="270"/>
        <v/>
      </c>
      <c r="DV107" s="1323" t="str">
        <f t="shared" ca="1" si="270"/>
        <v/>
      </c>
      <c r="DW107" s="1323" t="str">
        <f t="shared" ca="1" si="270"/>
        <v/>
      </c>
      <c r="DX107" s="1323" t="str">
        <f t="shared" ca="1" si="270"/>
        <v/>
      </c>
      <c r="DY107" s="1323" t="str">
        <f t="shared" ca="1" si="270"/>
        <v/>
      </c>
      <c r="DZ107" s="1323" t="str">
        <f t="shared" ca="1" si="270"/>
        <v/>
      </c>
      <c r="EA107" s="1323" t="str">
        <f t="shared" ca="1" si="270"/>
        <v/>
      </c>
      <c r="EB107" s="1323" t="str">
        <f t="shared" ca="1" si="270"/>
        <v/>
      </c>
      <c r="EC107" s="1323" t="str">
        <f t="shared" ca="1" si="270"/>
        <v/>
      </c>
      <c r="ED107" s="1323" t="str">
        <f t="shared" ca="1" si="270"/>
        <v/>
      </c>
      <c r="EE107" s="1323" t="str">
        <f t="shared" ca="1" si="270"/>
        <v/>
      </c>
      <c r="EF107" s="1323" t="str">
        <f t="shared" ca="1" si="270"/>
        <v/>
      </c>
      <c r="EG107" s="1323" t="str">
        <f t="shared" ca="1" si="270"/>
        <v/>
      </c>
      <c r="EH107" s="1323" t="str">
        <f t="shared" ca="1" si="270"/>
        <v/>
      </c>
      <c r="EI107" s="1323" t="str">
        <f t="shared" ca="1" si="270"/>
        <v/>
      </c>
      <c r="EJ107" s="1323" t="str">
        <f t="shared" ca="1" si="270"/>
        <v/>
      </c>
      <c r="EK107" s="1323" t="str">
        <f t="shared" ca="1" si="271"/>
        <v/>
      </c>
      <c r="EL107" s="1323" t="str">
        <f t="shared" ca="1" si="271"/>
        <v/>
      </c>
      <c r="EM107" s="1323" t="str">
        <f t="shared" ca="1" si="271"/>
        <v/>
      </c>
      <c r="EN107" s="1323" t="str">
        <f t="shared" ca="1" si="271"/>
        <v/>
      </c>
      <c r="EO107" s="1323" t="str">
        <f t="shared" ca="1" si="271"/>
        <v/>
      </c>
      <c r="EP107" s="1323" t="str">
        <f t="shared" ca="1" si="271"/>
        <v/>
      </c>
      <c r="EQ107" s="1323" t="str">
        <f t="shared" ca="1" si="271"/>
        <v/>
      </c>
      <c r="ER107" s="1323" t="str">
        <f t="shared" ca="1" si="271"/>
        <v/>
      </c>
      <c r="ES107" s="1323" t="str">
        <f t="shared" ca="1" si="271"/>
        <v/>
      </c>
      <c r="ET107" s="1323" t="str">
        <f t="shared" ca="1" si="271"/>
        <v/>
      </c>
      <c r="EU107" s="1323" t="str">
        <f t="shared" ca="1" si="271"/>
        <v/>
      </c>
      <c r="EV107" s="1323" t="str">
        <f t="shared" ca="1" si="271"/>
        <v/>
      </c>
      <c r="EW107" s="1323" t="str">
        <f t="shared" ca="1" si="271"/>
        <v/>
      </c>
      <c r="EX107" s="1323" t="str">
        <f t="shared" ca="1" si="271"/>
        <v/>
      </c>
      <c r="EY107" s="1323" t="str">
        <f t="shared" ca="1" si="271"/>
        <v/>
      </c>
      <c r="EZ107" s="1323" t="str">
        <f t="shared" ca="1" si="271"/>
        <v/>
      </c>
      <c r="FA107" s="1323" t="str">
        <f t="shared" ca="1" si="272"/>
        <v/>
      </c>
      <c r="FB107" s="1323" t="str">
        <f t="shared" ca="1" si="272"/>
        <v/>
      </c>
      <c r="FC107" s="1323" t="str">
        <f t="shared" ca="1" si="272"/>
        <v/>
      </c>
      <c r="FD107" s="1323" t="str">
        <f t="shared" ca="1" si="272"/>
        <v/>
      </c>
      <c r="FE107" s="1323" t="str">
        <f t="shared" ca="1" si="272"/>
        <v/>
      </c>
      <c r="FF107" s="1323" t="str">
        <f t="shared" ca="1" si="272"/>
        <v/>
      </c>
      <c r="FG107" s="1323" t="str">
        <f t="shared" ca="1" si="272"/>
        <v/>
      </c>
      <c r="FH107" s="1323" t="str">
        <f t="shared" ca="1" si="272"/>
        <v/>
      </c>
      <c r="FI107" s="1323" t="str">
        <f t="shared" ca="1" si="272"/>
        <v/>
      </c>
      <c r="FJ107" s="1323" t="str">
        <f t="shared" ca="1" si="272"/>
        <v/>
      </c>
      <c r="FK107" s="1323" t="str">
        <f t="shared" ca="1" si="272"/>
        <v/>
      </c>
      <c r="FL107" s="1323" t="str">
        <f t="shared" ca="1" si="272"/>
        <v/>
      </c>
      <c r="FM107" s="1323" t="str">
        <f t="shared" ca="1" si="272"/>
        <v/>
      </c>
      <c r="FN107" s="1323" t="str">
        <f t="shared" ca="1" si="272"/>
        <v/>
      </c>
      <c r="FO107" s="1323" t="str">
        <f t="shared" ca="1" si="272"/>
        <v/>
      </c>
      <c r="FP107" s="1323" t="str">
        <f t="shared" ca="1" si="272"/>
        <v/>
      </c>
      <c r="FQ107" s="1323" t="str">
        <f t="shared" ca="1" si="266"/>
        <v/>
      </c>
      <c r="FR107" s="1323" t="str">
        <f t="shared" ca="1" si="266"/>
        <v/>
      </c>
      <c r="FS107" s="1323" t="str">
        <f t="shared" ca="1" si="266"/>
        <v/>
      </c>
      <c r="FT107" s="1323" t="str">
        <f t="shared" ca="1" si="266"/>
        <v/>
      </c>
      <c r="FU107" s="1323" t="str">
        <f t="shared" ca="1" si="266"/>
        <v/>
      </c>
      <c r="FV107" s="1323" t="str">
        <f t="shared" ca="1" si="266"/>
        <v/>
      </c>
      <c r="FW107" s="1323" t="str">
        <f t="shared" ca="1" si="266"/>
        <v/>
      </c>
      <c r="FX107" s="1323" t="str">
        <f t="shared" ca="1" si="266"/>
        <v/>
      </c>
      <c r="FY107" s="1323" t="str">
        <f t="shared" ca="1" si="266"/>
        <v/>
      </c>
      <c r="FZ107" s="1323" t="str">
        <f t="shared" ca="1" si="266"/>
        <v/>
      </c>
      <c r="GA107" s="1323" t="str">
        <f t="shared" ca="1" si="266"/>
        <v/>
      </c>
      <c r="GB107" s="1323" t="str">
        <f t="shared" ca="1" si="266"/>
        <v/>
      </c>
      <c r="GC107" s="1323" t="str">
        <f t="shared" ca="1" si="266"/>
        <v/>
      </c>
      <c r="GD107" s="1323" t="str">
        <f t="shared" ca="1" si="266"/>
        <v/>
      </c>
      <c r="GE107" s="1323" t="str">
        <f t="shared" ca="1" si="266"/>
        <v/>
      </c>
      <c r="GF107" s="1323" t="str">
        <f t="shared" ca="1" si="273"/>
        <v/>
      </c>
      <c r="GG107" s="1323" t="str">
        <f t="shared" ca="1" si="273"/>
        <v/>
      </c>
      <c r="GH107" s="1323" t="str">
        <f t="shared" ca="1" si="273"/>
        <v/>
      </c>
      <c r="GI107" s="1323" t="str">
        <f t="shared" ca="1" si="273"/>
        <v/>
      </c>
      <c r="GJ107" s="1323" t="str">
        <f t="shared" ca="1" si="274"/>
        <v/>
      </c>
      <c r="GK107" s="1323" t="str">
        <f t="shared" ca="1" si="274"/>
        <v/>
      </c>
      <c r="GL107" s="1323" t="str">
        <f t="shared" ca="1" si="274"/>
        <v/>
      </c>
      <c r="GM107" s="1323" t="str">
        <f t="shared" ca="1" si="274"/>
        <v/>
      </c>
      <c r="GN107" s="1323" t="str">
        <f t="shared" ca="1" si="274"/>
        <v/>
      </c>
      <c r="GO107" s="1323" t="str">
        <f t="shared" ca="1" si="274"/>
        <v/>
      </c>
      <c r="GP107" s="1323" t="str">
        <f t="shared" ca="1" si="274"/>
        <v/>
      </c>
      <c r="GQ107" s="1323" t="str">
        <f t="shared" ca="1" si="274"/>
        <v/>
      </c>
      <c r="GR107" s="1323" t="str">
        <f t="shared" ca="1" si="274"/>
        <v/>
      </c>
      <c r="GS107" s="1323" t="str">
        <f t="shared" ca="1" si="274"/>
        <v/>
      </c>
      <c r="GT107" s="1323" t="str">
        <f t="shared" ca="1" si="274"/>
        <v/>
      </c>
      <c r="GU107" s="1323" t="str">
        <f t="shared" ca="1" si="274"/>
        <v/>
      </c>
      <c r="GV107" s="1323" t="str">
        <f t="shared" ca="1" si="274"/>
        <v/>
      </c>
      <c r="GW107" s="1323" t="str">
        <f t="shared" ca="1" si="274"/>
        <v/>
      </c>
      <c r="GX107" s="1323" t="str">
        <f t="shared" ca="1" si="274"/>
        <v/>
      </c>
      <c r="GY107" s="1323" t="str">
        <f t="shared" ca="1" si="274"/>
        <v/>
      </c>
      <c r="GZ107" s="1323" t="str">
        <f t="shared" ca="1" si="275"/>
        <v/>
      </c>
      <c r="HA107" s="1323" t="str">
        <f t="shared" ca="1" si="275"/>
        <v/>
      </c>
    </row>
    <row r="108" spans="1:209">
      <c r="A108" s="465"/>
      <c r="B108" s="477" t="str">
        <f>IF('Bendras vertinimas'!$B$39="","",'Bendras vertinimas'!$B$39)</f>
        <v>Tiekėjas 20</v>
      </c>
      <c r="C108" s="446">
        <f t="shared" ca="1" si="196"/>
        <v>0</v>
      </c>
      <c r="D108" s="446">
        <f t="shared" ca="1" si="197"/>
        <v>0</v>
      </c>
      <c r="E108" s="1191"/>
      <c r="F108" s="448" t="e">
        <f t="shared" ca="1" si="190"/>
        <v>#DIV/0!</v>
      </c>
      <c r="G108" s="448" t="e">
        <f t="shared" ca="1" si="191"/>
        <v>#DIV/0!</v>
      </c>
      <c r="H108" s="1070"/>
      <c r="I108" s="368" t="str">
        <f>IF($H$89=0,"",IF(CY108&gt;0,'Bendras vertinimas'!$AS$18,IF(OR(SUM(F108:G108)*$H$89=0,$H$89=0),"",SUM(F108:G108)*$H$89)))</f>
        <v/>
      </c>
      <c r="K108" s="1929"/>
      <c r="L108" s="1929"/>
      <c r="M108" s="1929"/>
      <c r="N108" s="1929"/>
      <c r="O108" s="465"/>
      <c r="R108" s="1238">
        <v>17</v>
      </c>
      <c r="S108" s="1239"/>
      <c r="T108" s="1238">
        <v>17</v>
      </c>
      <c r="U108" s="1239"/>
      <c r="V108" s="1238">
        <v>17</v>
      </c>
      <c r="W108" s="1239"/>
      <c r="X108" s="1238">
        <v>17</v>
      </c>
      <c r="Y108" s="1239"/>
      <c r="Z108" s="1238">
        <v>17</v>
      </c>
      <c r="AA108" s="1239"/>
      <c r="AB108" s="1238">
        <v>17</v>
      </c>
      <c r="AC108" s="1239"/>
      <c r="AD108" s="1238">
        <v>17</v>
      </c>
      <c r="AE108" s="1239"/>
      <c r="AF108" s="1238">
        <v>17</v>
      </c>
      <c r="AG108" s="1239"/>
      <c r="AH108" s="1238">
        <v>17</v>
      </c>
      <c r="AI108" s="1239"/>
      <c r="AJ108" s="1238">
        <v>17</v>
      </c>
      <c r="AK108" s="1239"/>
      <c r="AL108" s="1238">
        <v>17</v>
      </c>
      <c r="AM108" s="1239"/>
      <c r="AN108" s="1238">
        <v>17</v>
      </c>
      <c r="AO108" s="1239"/>
      <c r="AP108" s="1238">
        <v>17</v>
      </c>
      <c r="AQ108" s="1239"/>
      <c r="AR108" s="1238">
        <v>17</v>
      </c>
      <c r="AS108" s="1239"/>
      <c r="AT108" s="1238">
        <v>17</v>
      </c>
      <c r="AU108" s="1239"/>
      <c r="AV108" s="1238">
        <v>17</v>
      </c>
      <c r="AW108" s="1239"/>
      <c r="AX108" s="1238">
        <v>17</v>
      </c>
      <c r="AY108" s="1239"/>
      <c r="AZ108" s="1238">
        <v>17</v>
      </c>
      <c r="BA108" s="1239"/>
      <c r="BB108" s="1238">
        <v>17</v>
      </c>
      <c r="BC108" s="1239"/>
      <c r="BD108" s="1238">
        <v>17</v>
      </c>
      <c r="BE108" s="1241"/>
      <c r="BI108" s="1323">
        <f t="shared" si="262"/>
        <v>0</v>
      </c>
      <c r="BJ108" s="1323">
        <f t="shared" si="263"/>
        <v>0</v>
      </c>
      <c r="BK108" s="1323">
        <f t="shared" si="264"/>
        <v>0</v>
      </c>
      <c r="BL108" s="1323">
        <f t="shared" si="265"/>
        <v>0</v>
      </c>
      <c r="BM108" s="1323">
        <f t="shared" ref="BM108:BM171" si="276">IF(OR(V$88=$BI$85,V108=""),0,IF(V108&lt;$E$89,1,0))</f>
        <v>0</v>
      </c>
      <c r="BN108" s="1323">
        <f t="shared" ref="BN108:BN171" si="277">IF(OR(W$88=$BI$85,W108=""),0,IF(W108&lt;$E$89,1,0))</f>
        <v>0</v>
      </c>
      <c r="BO108" s="1323">
        <f t="shared" ref="BO108:BO171" si="278">IF(OR(X$88=$BI$85,X108=""),0,IF(X108&lt;$E$89,1,0))</f>
        <v>0</v>
      </c>
      <c r="BP108" s="1323">
        <f t="shared" ref="BP108:BP171" si="279">IF(OR(Y$88=$BI$85,Y108=""),0,IF(Y108&lt;$E$89,1,0))</f>
        <v>0</v>
      </c>
      <c r="BQ108" s="1323">
        <f t="shared" ref="BQ108:BQ171" si="280">IF(OR(Z$88=$BI$85,Z108=""),0,IF(Z108&lt;$E$89,1,0))</f>
        <v>0</v>
      </c>
      <c r="BR108" s="1323">
        <f t="shared" ref="BR108:BR171" si="281">IF(OR(AA$88=$BI$85,AA108=""),0,IF(AA108&lt;$E$89,1,0))</f>
        <v>0</v>
      </c>
      <c r="BS108" s="1323">
        <f t="shared" si="231"/>
        <v>0</v>
      </c>
      <c r="BT108" s="1323">
        <f t="shared" si="232"/>
        <v>0</v>
      </c>
      <c r="BU108" s="1323">
        <f t="shared" si="233"/>
        <v>0</v>
      </c>
      <c r="BV108" s="1323">
        <f t="shared" si="234"/>
        <v>0</v>
      </c>
      <c r="BW108" s="1323">
        <f t="shared" si="235"/>
        <v>0</v>
      </c>
      <c r="BX108" s="1323">
        <f t="shared" si="236"/>
        <v>0</v>
      </c>
      <c r="BY108" s="1323">
        <f t="shared" si="237"/>
        <v>0</v>
      </c>
      <c r="BZ108" s="1323">
        <f t="shared" si="238"/>
        <v>0</v>
      </c>
      <c r="CA108" s="1323">
        <f t="shared" si="239"/>
        <v>0</v>
      </c>
      <c r="CB108" s="1323">
        <f t="shared" si="240"/>
        <v>0</v>
      </c>
      <c r="CC108" s="1323">
        <f t="shared" si="241"/>
        <v>0</v>
      </c>
      <c r="CD108" s="1323">
        <f t="shared" si="242"/>
        <v>0</v>
      </c>
      <c r="CE108" s="1323">
        <f t="shared" si="243"/>
        <v>0</v>
      </c>
      <c r="CF108" s="1323">
        <f t="shared" si="244"/>
        <v>0</v>
      </c>
      <c r="CG108" s="1323">
        <f t="shared" si="245"/>
        <v>0</v>
      </c>
      <c r="CH108" s="1323">
        <f t="shared" si="246"/>
        <v>0</v>
      </c>
      <c r="CI108" s="1323">
        <f t="shared" si="247"/>
        <v>0</v>
      </c>
      <c r="CJ108" s="1323">
        <f t="shared" si="248"/>
        <v>0</v>
      </c>
      <c r="CK108" s="1323">
        <f t="shared" si="249"/>
        <v>0</v>
      </c>
      <c r="CL108" s="1323">
        <f t="shared" si="250"/>
        <v>0</v>
      </c>
      <c r="CM108" s="1323">
        <f t="shared" si="251"/>
        <v>0</v>
      </c>
      <c r="CN108" s="1323">
        <f t="shared" si="252"/>
        <v>0</v>
      </c>
      <c r="CO108" s="1323">
        <f t="shared" si="253"/>
        <v>0</v>
      </c>
      <c r="CP108" s="1323">
        <f t="shared" si="254"/>
        <v>0</v>
      </c>
      <c r="CQ108" s="1323">
        <f t="shared" si="255"/>
        <v>0</v>
      </c>
      <c r="CR108" s="1323">
        <f t="shared" si="256"/>
        <v>0</v>
      </c>
      <c r="CS108" s="1323">
        <f t="shared" si="257"/>
        <v>0</v>
      </c>
      <c r="CT108" s="1323">
        <f t="shared" si="258"/>
        <v>0</v>
      </c>
      <c r="CU108" s="1323">
        <f t="shared" si="259"/>
        <v>0</v>
      </c>
      <c r="CV108" s="1323">
        <f t="shared" si="260"/>
        <v>0</v>
      </c>
      <c r="CY108" s="1323">
        <f t="shared" ca="1" si="192"/>
        <v>0</v>
      </c>
      <c r="CZ108" s="1323">
        <f t="shared" si="229"/>
        <v>38</v>
      </c>
      <c r="DA108" s="1323">
        <f t="shared" ca="1" si="193"/>
        <v>0</v>
      </c>
      <c r="DB108" s="1323">
        <f t="shared" ca="1" si="194"/>
        <v>0</v>
      </c>
      <c r="DC108" s="1323"/>
      <c r="DD108" s="1323" t="str">
        <f t="shared" si="187"/>
        <v>Tiekėjas 20</v>
      </c>
      <c r="DE108" s="1323" t="str">
        <f t="shared" ca="1" si="195"/>
        <v/>
      </c>
      <c r="DF108" s="1323" t="str">
        <f t="shared" ca="1" si="195"/>
        <v/>
      </c>
      <c r="DG108" s="1323" t="str">
        <f t="shared" ca="1" si="195"/>
        <v/>
      </c>
      <c r="DH108" s="1323" t="str">
        <f t="shared" ca="1" si="195"/>
        <v/>
      </c>
      <c r="DI108" s="1323" t="str">
        <f t="shared" ca="1" si="195"/>
        <v/>
      </c>
      <c r="DJ108" s="1323" t="str">
        <f t="shared" ca="1" si="195"/>
        <v/>
      </c>
      <c r="DK108" s="1323" t="str">
        <f t="shared" ca="1" si="195"/>
        <v/>
      </c>
      <c r="DL108" s="1323" t="str">
        <f t="shared" ca="1" si="195"/>
        <v/>
      </c>
      <c r="DM108" s="1323" t="str">
        <f t="shared" ca="1" si="195"/>
        <v/>
      </c>
      <c r="DN108" s="1323" t="str">
        <f t="shared" ca="1" si="195"/>
        <v/>
      </c>
      <c r="DO108" s="1323" t="str">
        <f t="shared" ca="1" si="195"/>
        <v/>
      </c>
      <c r="DP108" s="1323" t="str">
        <f t="shared" ca="1" si="195"/>
        <v/>
      </c>
      <c r="DQ108" s="1323" t="str">
        <f t="shared" ca="1" si="195"/>
        <v/>
      </c>
      <c r="DR108" s="1323" t="str">
        <f t="shared" ca="1" si="195"/>
        <v/>
      </c>
      <c r="DS108" s="1323" t="str">
        <f t="shared" ca="1" si="195"/>
        <v/>
      </c>
      <c r="DT108" s="1323" t="str">
        <f t="shared" ca="1" si="195"/>
        <v/>
      </c>
      <c r="DU108" s="1323" t="str">
        <f t="shared" ca="1" si="270"/>
        <v/>
      </c>
      <c r="DV108" s="1323" t="str">
        <f t="shared" ca="1" si="270"/>
        <v/>
      </c>
      <c r="DW108" s="1323" t="str">
        <f t="shared" ca="1" si="270"/>
        <v/>
      </c>
      <c r="DX108" s="1323" t="str">
        <f t="shared" ca="1" si="270"/>
        <v/>
      </c>
      <c r="DY108" s="1323" t="str">
        <f t="shared" ca="1" si="270"/>
        <v/>
      </c>
      <c r="DZ108" s="1323" t="str">
        <f t="shared" ca="1" si="270"/>
        <v/>
      </c>
      <c r="EA108" s="1323" t="str">
        <f t="shared" ca="1" si="270"/>
        <v/>
      </c>
      <c r="EB108" s="1323" t="str">
        <f t="shared" ca="1" si="270"/>
        <v/>
      </c>
      <c r="EC108" s="1323" t="str">
        <f t="shared" ca="1" si="270"/>
        <v/>
      </c>
      <c r="ED108" s="1323" t="str">
        <f t="shared" ca="1" si="270"/>
        <v/>
      </c>
      <c r="EE108" s="1323" t="str">
        <f t="shared" ca="1" si="270"/>
        <v/>
      </c>
      <c r="EF108" s="1323" t="str">
        <f t="shared" ca="1" si="270"/>
        <v/>
      </c>
      <c r="EG108" s="1323" t="str">
        <f t="shared" ca="1" si="270"/>
        <v/>
      </c>
      <c r="EH108" s="1323" t="str">
        <f t="shared" ca="1" si="270"/>
        <v/>
      </c>
      <c r="EI108" s="1323" t="str">
        <f t="shared" ca="1" si="270"/>
        <v/>
      </c>
      <c r="EJ108" s="1323" t="str">
        <f t="shared" ca="1" si="270"/>
        <v/>
      </c>
      <c r="EK108" s="1323" t="str">
        <f t="shared" ca="1" si="271"/>
        <v/>
      </c>
      <c r="EL108" s="1323" t="str">
        <f t="shared" ca="1" si="271"/>
        <v/>
      </c>
      <c r="EM108" s="1323" t="str">
        <f t="shared" ca="1" si="271"/>
        <v/>
      </c>
      <c r="EN108" s="1323" t="str">
        <f t="shared" ca="1" si="271"/>
        <v/>
      </c>
      <c r="EO108" s="1323" t="str">
        <f t="shared" ca="1" si="271"/>
        <v/>
      </c>
      <c r="EP108" s="1323" t="str">
        <f t="shared" ca="1" si="271"/>
        <v/>
      </c>
      <c r="EQ108" s="1323" t="str">
        <f t="shared" ca="1" si="271"/>
        <v/>
      </c>
      <c r="ER108" s="1323" t="str">
        <f t="shared" ca="1" si="271"/>
        <v/>
      </c>
      <c r="ES108" s="1323" t="str">
        <f t="shared" ca="1" si="271"/>
        <v/>
      </c>
      <c r="ET108" s="1323" t="str">
        <f t="shared" ca="1" si="271"/>
        <v/>
      </c>
      <c r="EU108" s="1323" t="str">
        <f t="shared" ca="1" si="271"/>
        <v/>
      </c>
      <c r="EV108" s="1323" t="str">
        <f t="shared" ca="1" si="271"/>
        <v/>
      </c>
      <c r="EW108" s="1323" t="str">
        <f t="shared" ca="1" si="271"/>
        <v/>
      </c>
      <c r="EX108" s="1323" t="str">
        <f t="shared" ca="1" si="271"/>
        <v/>
      </c>
      <c r="EY108" s="1323" t="str">
        <f t="shared" ca="1" si="271"/>
        <v/>
      </c>
      <c r="EZ108" s="1323" t="str">
        <f t="shared" ca="1" si="271"/>
        <v/>
      </c>
      <c r="FA108" s="1323" t="str">
        <f t="shared" ca="1" si="272"/>
        <v/>
      </c>
      <c r="FB108" s="1323" t="str">
        <f t="shared" ca="1" si="272"/>
        <v/>
      </c>
      <c r="FC108" s="1323" t="str">
        <f t="shared" ca="1" si="272"/>
        <v/>
      </c>
      <c r="FD108" s="1323" t="str">
        <f t="shared" ca="1" si="272"/>
        <v/>
      </c>
      <c r="FE108" s="1323" t="str">
        <f t="shared" ca="1" si="272"/>
        <v/>
      </c>
      <c r="FF108" s="1323" t="str">
        <f t="shared" ca="1" si="272"/>
        <v/>
      </c>
      <c r="FG108" s="1323" t="str">
        <f t="shared" ca="1" si="272"/>
        <v/>
      </c>
      <c r="FH108" s="1323" t="str">
        <f t="shared" ca="1" si="272"/>
        <v/>
      </c>
      <c r="FI108" s="1323" t="str">
        <f t="shared" ca="1" si="272"/>
        <v/>
      </c>
      <c r="FJ108" s="1323" t="str">
        <f t="shared" ca="1" si="272"/>
        <v/>
      </c>
      <c r="FK108" s="1323" t="str">
        <f t="shared" ca="1" si="272"/>
        <v/>
      </c>
      <c r="FL108" s="1323" t="str">
        <f t="shared" ca="1" si="272"/>
        <v/>
      </c>
      <c r="FM108" s="1323" t="str">
        <f t="shared" ca="1" si="272"/>
        <v/>
      </c>
      <c r="FN108" s="1323" t="str">
        <f t="shared" ca="1" si="272"/>
        <v/>
      </c>
      <c r="FO108" s="1323" t="str">
        <f t="shared" ca="1" si="272"/>
        <v/>
      </c>
      <c r="FP108" s="1323" t="str">
        <f t="shared" ca="1" si="272"/>
        <v/>
      </c>
      <c r="FQ108" s="1323" t="str">
        <f t="shared" ca="1" si="266"/>
        <v/>
      </c>
      <c r="FR108" s="1323" t="str">
        <f t="shared" ca="1" si="266"/>
        <v/>
      </c>
      <c r="FS108" s="1323" t="str">
        <f t="shared" ca="1" si="266"/>
        <v/>
      </c>
      <c r="FT108" s="1323" t="str">
        <f t="shared" ca="1" si="266"/>
        <v/>
      </c>
      <c r="FU108" s="1323" t="str">
        <f t="shared" ca="1" si="266"/>
        <v/>
      </c>
      <c r="FV108" s="1323" t="str">
        <f t="shared" ca="1" si="266"/>
        <v/>
      </c>
      <c r="FW108" s="1323" t="str">
        <f t="shared" ca="1" si="266"/>
        <v/>
      </c>
      <c r="FX108" s="1323" t="str">
        <f t="shared" ca="1" si="266"/>
        <v/>
      </c>
      <c r="FY108" s="1323" t="str">
        <f t="shared" ca="1" si="266"/>
        <v/>
      </c>
      <c r="FZ108" s="1323" t="str">
        <f t="shared" ca="1" si="266"/>
        <v/>
      </c>
      <c r="GA108" s="1323" t="str">
        <f t="shared" ca="1" si="266"/>
        <v/>
      </c>
      <c r="GB108" s="1323" t="str">
        <f t="shared" ca="1" si="266"/>
        <v/>
      </c>
      <c r="GC108" s="1323" t="str">
        <f t="shared" ca="1" si="266"/>
        <v/>
      </c>
      <c r="GD108" s="1323" t="str">
        <f t="shared" ca="1" si="266"/>
        <v/>
      </c>
      <c r="GE108" s="1323" t="str">
        <f t="shared" ca="1" si="266"/>
        <v/>
      </c>
      <c r="GF108" s="1323" t="str">
        <f t="shared" ca="1" si="273"/>
        <v/>
      </c>
      <c r="GG108" s="1323" t="str">
        <f t="shared" ca="1" si="273"/>
        <v/>
      </c>
      <c r="GH108" s="1323" t="str">
        <f t="shared" ca="1" si="273"/>
        <v/>
      </c>
      <c r="GI108" s="1323" t="str">
        <f t="shared" ca="1" si="273"/>
        <v/>
      </c>
      <c r="GJ108" s="1323" t="str">
        <f t="shared" ca="1" si="274"/>
        <v/>
      </c>
      <c r="GK108" s="1323" t="str">
        <f t="shared" ca="1" si="274"/>
        <v/>
      </c>
      <c r="GL108" s="1323" t="str">
        <f t="shared" ca="1" si="274"/>
        <v/>
      </c>
      <c r="GM108" s="1323" t="str">
        <f t="shared" ca="1" si="274"/>
        <v/>
      </c>
      <c r="GN108" s="1323" t="str">
        <f t="shared" ca="1" si="274"/>
        <v/>
      </c>
      <c r="GO108" s="1323" t="str">
        <f t="shared" ca="1" si="274"/>
        <v/>
      </c>
      <c r="GP108" s="1323" t="str">
        <f t="shared" ca="1" si="274"/>
        <v/>
      </c>
      <c r="GQ108" s="1323" t="str">
        <f t="shared" ca="1" si="274"/>
        <v/>
      </c>
      <c r="GR108" s="1323" t="str">
        <f t="shared" ca="1" si="274"/>
        <v/>
      </c>
      <c r="GS108" s="1323" t="str">
        <f t="shared" ca="1" si="274"/>
        <v/>
      </c>
      <c r="GT108" s="1323" t="str">
        <f t="shared" ca="1" si="274"/>
        <v/>
      </c>
      <c r="GU108" s="1323" t="str">
        <f t="shared" ca="1" si="274"/>
        <v/>
      </c>
      <c r="GV108" s="1323" t="str">
        <f t="shared" ca="1" si="274"/>
        <v/>
      </c>
      <c r="GW108" s="1323" t="str">
        <f t="shared" ca="1" si="274"/>
        <v/>
      </c>
      <c r="GX108" s="1323" t="str">
        <f t="shared" ca="1" si="274"/>
        <v/>
      </c>
      <c r="GY108" s="1323" t="str">
        <f t="shared" ca="1" si="274"/>
        <v/>
      </c>
      <c r="GZ108" s="1323" t="str">
        <f t="shared" ca="1" si="275"/>
        <v/>
      </c>
      <c r="HA108" s="1323" t="str">
        <f t="shared" ca="1" si="275"/>
        <v/>
      </c>
    </row>
    <row r="109" spans="1:209">
      <c r="A109" s="465"/>
      <c r="B109" s="1894"/>
      <c r="C109" s="1894"/>
      <c r="D109" s="1894"/>
      <c r="E109" s="1894"/>
      <c r="F109" s="1894"/>
      <c r="G109" s="1894"/>
      <c r="H109" s="1894"/>
      <c r="I109" s="1894"/>
      <c r="J109" s="1894"/>
      <c r="K109" s="1894"/>
      <c r="L109" s="1894"/>
      <c r="M109" s="1894"/>
      <c r="N109" s="1894"/>
      <c r="O109" s="465"/>
      <c r="R109" s="1238">
        <v>18</v>
      </c>
      <c r="S109" s="1239"/>
      <c r="T109" s="1238">
        <v>18</v>
      </c>
      <c r="U109" s="1239"/>
      <c r="V109" s="1238">
        <v>18</v>
      </c>
      <c r="W109" s="1239"/>
      <c r="X109" s="1238">
        <v>18</v>
      </c>
      <c r="Y109" s="1239"/>
      <c r="Z109" s="1238">
        <v>18</v>
      </c>
      <c r="AA109" s="1239"/>
      <c r="AB109" s="1238">
        <v>18</v>
      </c>
      <c r="AC109" s="1239"/>
      <c r="AD109" s="1238">
        <v>18</v>
      </c>
      <c r="AE109" s="1239"/>
      <c r="AF109" s="1238">
        <v>18</v>
      </c>
      <c r="AG109" s="1239"/>
      <c r="AH109" s="1238">
        <v>18</v>
      </c>
      <c r="AI109" s="1239"/>
      <c r="AJ109" s="1238">
        <v>18</v>
      </c>
      <c r="AK109" s="1239"/>
      <c r="AL109" s="1238">
        <v>18</v>
      </c>
      <c r="AM109" s="1239"/>
      <c r="AN109" s="1238">
        <v>18</v>
      </c>
      <c r="AO109" s="1239"/>
      <c r="AP109" s="1238">
        <v>18</v>
      </c>
      <c r="AQ109" s="1239"/>
      <c r="AR109" s="1238">
        <v>18</v>
      </c>
      <c r="AS109" s="1239"/>
      <c r="AT109" s="1238">
        <v>18</v>
      </c>
      <c r="AU109" s="1239"/>
      <c r="AV109" s="1238">
        <v>18</v>
      </c>
      <c r="AW109" s="1239"/>
      <c r="AX109" s="1238">
        <v>18</v>
      </c>
      <c r="AY109" s="1239"/>
      <c r="AZ109" s="1238">
        <v>18</v>
      </c>
      <c r="BA109" s="1239"/>
      <c r="BB109" s="1238">
        <v>18</v>
      </c>
      <c r="BC109" s="1239"/>
      <c r="BD109" s="1238">
        <v>18</v>
      </c>
      <c r="BE109" s="1241"/>
      <c r="BI109" s="1323">
        <f t="shared" si="262"/>
        <v>0</v>
      </c>
      <c r="BJ109" s="1323">
        <f t="shared" si="263"/>
        <v>0</v>
      </c>
      <c r="BK109" s="1323">
        <f t="shared" si="264"/>
        <v>0</v>
      </c>
      <c r="BL109" s="1323">
        <f t="shared" si="265"/>
        <v>0</v>
      </c>
      <c r="BM109" s="1323">
        <f t="shared" si="276"/>
        <v>0</v>
      </c>
      <c r="BN109" s="1323">
        <f t="shared" si="277"/>
        <v>0</v>
      </c>
      <c r="BO109" s="1323">
        <f t="shared" si="278"/>
        <v>0</v>
      </c>
      <c r="BP109" s="1323">
        <f t="shared" si="279"/>
        <v>0</v>
      </c>
      <c r="BQ109" s="1323">
        <f t="shared" si="280"/>
        <v>0</v>
      </c>
      <c r="BR109" s="1323">
        <f t="shared" si="281"/>
        <v>0</v>
      </c>
      <c r="BS109" s="1323">
        <f t="shared" si="231"/>
        <v>0</v>
      </c>
      <c r="BT109" s="1323">
        <f t="shared" si="232"/>
        <v>0</v>
      </c>
      <c r="BU109" s="1323">
        <f t="shared" si="233"/>
        <v>0</v>
      </c>
      <c r="BV109" s="1323">
        <f t="shared" si="234"/>
        <v>0</v>
      </c>
      <c r="BW109" s="1323">
        <f t="shared" si="235"/>
        <v>0</v>
      </c>
      <c r="BX109" s="1323">
        <f t="shared" si="236"/>
        <v>0</v>
      </c>
      <c r="BY109" s="1323">
        <f t="shared" si="237"/>
        <v>0</v>
      </c>
      <c r="BZ109" s="1323">
        <f t="shared" si="238"/>
        <v>0</v>
      </c>
      <c r="CA109" s="1323">
        <f t="shared" si="239"/>
        <v>0</v>
      </c>
      <c r="CB109" s="1323">
        <f t="shared" si="240"/>
        <v>0</v>
      </c>
      <c r="CC109" s="1323">
        <f t="shared" si="241"/>
        <v>0</v>
      </c>
      <c r="CD109" s="1323">
        <f t="shared" si="242"/>
        <v>0</v>
      </c>
      <c r="CE109" s="1323">
        <f t="shared" si="243"/>
        <v>0</v>
      </c>
      <c r="CF109" s="1323">
        <f t="shared" si="244"/>
        <v>0</v>
      </c>
      <c r="CG109" s="1323">
        <f t="shared" si="245"/>
        <v>0</v>
      </c>
      <c r="CH109" s="1323">
        <f t="shared" si="246"/>
        <v>0</v>
      </c>
      <c r="CI109" s="1323">
        <f t="shared" si="247"/>
        <v>0</v>
      </c>
      <c r="CJ109" s="1323">
        <f t="shared" si="248"/>
        <v>0</v>
      </c>
      <c r="CK109" s="1323">
        <f t="shared" si="249"/>
        <v>0</v>
      </c>
      <c r="CL109" s="1323">
        <f t="shared" si="250"/>
        <v>0</v>
      </c>
      <c r="CM109" s="1323">
        <f t="shared" si="251"/>
        <v>0</v>
      </c>
      <c r="CN109" s="1323">
        <f t="shared" si="252"/>
        <v>0</v>
      </c>
      <c r="CO109" s="1323">
        <f t="shared" si="253"/>
        <v>0</v>
      </c>
      <c r="CP109" s="1323">
        <f t="shared" si="254"/>
        <v>0</v>
      </c>
      <c r="CQ109" s="1323">
        <f t="shared" si="255"/>
        <v>0</v>
      </c>
      <c r="CR109" s="1323">
        <f t="shared" si="256"/>
        <v>0</v>
      </c>
      <c r="CS109" s="1323">
        <f t="shared" si="257"/>
        <v>0</v>
      </c>
      <c r="CT109" s="1323">
        <f t="shared" si="258"/>
        <v>0</v>
      </c>
      <c r="CU109" s="1323">
        <f t="shared" si="259"/>
        <v>0</v>
      </c>
      <c r="CV109" s="1323">
        <f t="shared" si="260"/>
        <v>0</v>
      </c>
    </row>
    <row r="110" spans="1:209">
      <c r="A110" s="465"/>
      <c r="B110" s="465"/>
      <c r="C110" s="465"/>
      <c r="D110" s="465"/>
      <c r="E110" s="465"/>
      <c r="F110" s="465"/>
      <c r="G110" s="465"/>
      <c r="H110" s="465"/>
      <c r="I110" s="465"/>
      <c r="J110" s="465"/>
      <c r="K110" s="465"/>
      <c r="L110" s="465"/>
      <c r="M110" s="465"/>
      <c r="N110" s="465"/>
      <c r="O110" s="465"/>
      <c r="R110" s="1238">
        <v>19</v>
      </c>
      <c r="S110" s="1239"/>
      <c r="T110" s="1238">
        <v>19</v>
      </c>
      <c r="U110" s="1239"/>
      <c r="V110" s="1238">
        <v>19</v>
      </c>
      <c r="W110" s="1239"/>
      <c r="X110" s="1238">
        <v>19</v>
      </c>
      <c r="Y110" s="1239"/>
      <c r="Z110" s="1238">
        <v>19</v>
      </c>
      <c r="AA110" s="1239"/>
      <c r="AB110" s="1238">
        <v>19</v>
      </c>
      <c r="AC110" s="1239"/>
      <c r="AD110" s="1238">
        <v>19</v>
      </c>
      <c r="AE110" s="1239"/>
      <c r="AF110" s="1238">
        <v>19</v>
      </c>
      <c r="AG110" s="1239"/>
      <c r="AH110" s="1238">
        <v>19</v>
      </c>
      <c r="AI110" s="1239"/>
      <c r="AJ110" s="1238">
        <v>19</v>
      </c>
      <c r="AK110" s="1239"/>
      <c r="AL110" s="1238">
        <v>19</v>
      </c>
      <c r="AM110" s="1239"/>
      <c r="AN110" s="1238">
        <v>19</v>
      </c>
      <c r="AO110" s="1239"/>
      <c r="AP110" s="1238">
        <v>19</v>
      </c>
      <c r="AQ110" s="1239"/>
      <c r="AR110" s="1238">
        <v>19</v>
      </c>
      <c r="AS110" s="1239"/>
      <c r="AT110" s="1238">
        <v>19</v>
      </c>
      <c r="AU110" s="1239"/>
      <c r="AV110" s="1238">
        <v>19</v>
      </c>
      <c r="AW110" s="1239"/>
      <c r="AX110" s="1238">
        <v>19</v>
      </c>
      <c r="AY110" s="1239"/>
      <c r="AZ110" s="1238">
        <v>19</v>
      </c>
      <c r="BA110" s="1239"/>
      <c r="BB110" s="1238">
        <v>19</v>
      </c>
      <c r="BC110" s="1239"/>
      <c r="BD110" s="1238">
        <v>19</v>
      </c>
      <c r="BE110" s="1241"/>
      <c r="BI110" s="1323">
        <f t="shared" si="262"/>
        <v>0</v>
      </c>
      <c r="BJ110" s="1323">
        <f t="shared" si="263"/>
        <v>0</v>
      </c>
      <c r="BK110" s="1323">
        <f t="shared" si="264"/>
        <v>0</v>
      </c>
      <c r="BL110" s="1323">
        <f t="shared" si="265"/>
        <v>0</v>
      </c>
      <c r="BM110" s="1323">
        <f t="shared" si="276"/>
        <v>0</v>
      </c>
      <c r="BN110" s="1323">
        <f t="shared" si="277"/>
        <v>0</v>
      </c>
      <c r="BO110" s="1323">
        <f t="shared" si="278"/>
        <v>0</v>
      </c>
      <c r="BP110" s="1323">
        <f t="shared" si="279"/>
        <v>0</v>
      </c>
      <c r="BQ110" s="1323">
        <f t="shared" si="280"/>
        <v>0</v>
      </c>
      <c r="BR110" s="1323">
        <f t="shared" si="281"/>
        <v>0</v>
      </c>
      <c r="BS110" s="1323">
        <f t="shared" si="231"/>
        <v>0</v>
      </c>
      <c r="BT110" s="1323">
        <f t="shared" si="232"/>
        <v>0</v>
      </c>
      <c r="BU110" s="1323">
        <f t="shared" si="233"/>
        <v>0</v>
      </c>
      <c r="BV110" s="1323">
        <f t="shared" si="234"/>
        <v>0</v>
      </c>
      <c r="BW110" s="1323">
        <f t="shared" si="235"/>
        <v>0</v>
      </c>
      <c r="BX110" s="1323">
        <f t="shared" si="236"/>
        <v>0</v>
      </c>
      <c r="BY110" s="1323">
        <f t="shared" si="237"/>
        <v>0</v>
      </c>
      <c r="BZ110" s="1323">
        <f t="shared" si="238"/>
        <v>0</v>
      </c>
      <c r="CA110" s="1323">
        <f t="shared" si="239"/>
        <v>0</v>
      </c>
      <c r="CB110" s="1323">
        <f t="shared" si="240"/>
        <v>0</v>
      </c>
      <c r="CC110" s="1323">
        <f t="shared" si="241"/>
        <v>0</v>
      </c>
      <c r="CD110" s="1323">
        <f t="shared" si="242"/>
        <v>0</v>
      </c>
      <c r="CE110" s="1323">
        <f t="shared" si="243"/>
        <v>0</v>
      </c>
      <c r="CF110" s="1323">
        <f t="shared" si="244"/>
        <v>0</v>
      </c>
      <c r="CG110" s="1323">
        <f t="shared" si="245"/>
        <v>0</v>
      </c>
      <c r="CH110" s="1323">
        <f t="shared" si="246"/>
        <v>0</v>
      </c>
      <c r="CI110" s="1323">
        <f t="shared" si="247"/>
        <v>0</v>
      </c>
      <c r="CJ110" s="1323">
        <f t="shared" si="248"/>
        <v>0</v>
      </c>
      <c r="CK110" s="1323">
        <f t="shared" si="249"/>
        <v>0</v>
      </c>
      <c r="CL110" s="1323">
        <f t="shared" si="250"/>
        <v>0</v>
      </c>
      <c r="CM110" s="1323">
        <f t="shared" si="251"/>
        <v>0</v>
      </c>
      <c r="CN110" s="1323">
        <f t="shared" si="252"/>
        <v>0</v>
      </c>
      <c r="CO110" s="1323">
        <f t="shared" si="253"/>
        <v>0</v>
      </c>
      <c r="CP110" s="1323">
        <f t="shared" si="254"/>
        <v>0</v>
      </c>
      <c r="CQ110" s="1323">
        <f t="shared" si="255"/>
        <v>0</v>
      </c>
      <c r="CR110" s="1323">
        <f t="shared" si="256"/>
        <v>0</v>
      </c>
      <c r="CS110" s="1323">
        <f t="shared" si="257"/>
        <v>0</v>
      </c>
      <c r="CT110" s="1323">
        <f t="shared" si="258"/>
        <v>0</v>
      </c>
      <c r="CU110" s="1323">
        <f t="shared" si="259"/>
        <v>0</v>
      </c>
      <c r="CV110" s="1323">
        <f t="shared" si="260"/>
        <v>0</v>
      </c>
    </row>
    <row r="111" spans="1:209">
      <c r="A111" s="292"/>
      <c r="B111" s="292"/>
      <c r="C111" s="292"/>
      <c r="D111" s="292"/>
      <c r="E111" s="292"/>
      <c r="F111" s="292"/>
      <c r="G111" s="292"/>
      <c r="H111" s="292"/>
      <c r="I111" s="292"/>
      <c r="J111" s="292"/>
      <c r="K111" s="292"/>
      <c r="L111" s="142"/>
      <c r="M111" s="158" t="s">
        <v>631</v>
      </c>
      <c r="N111" s="292"/>
      <c r="O111" s="292"/>
      <c r="R111" s="1238">
        <v>20</v>
      </c>
      <c r="S111" s="1239"/>
      <c r="T111" s="1238">
        <v>20</v>
      </c>
      <c r="U111" s="1239"/>
      <c r="V111" s="1238">
        <v>20</v>
      </c>
      <c r="W111" s="1239"/>
      <c r="X111" s="1238">
        <v>20</v>
      </c>
      <c r="Y111" s="1239"/>
      <c r="Z111" s="1238">
        <v>20</v>
      </c>
      <c r="AA111" s="1239"/>
      <c r="AB111" s="1238">
        <v>20</v>
      </c>
      <c r="AC111" s="1239"/>
      <c r="AD111" s="1238">
        <v>20</v>
      </c>
      <c r="AE111" s="1239"/>
      <c r="AF111" s="1238">
        <v>20</v>
      </c>
      <c r="AG111" s="1239"/>
      <c r="AH111" s="1238">
        <v>20</v>
      </c>
      <c r="AI111" s="1239"/>
      <c r="AJ111" s="1238">
        <v>20</v>
      </c>
      <c r="AK111" s="1239"/>
      <c r="AL111" s="1238">
        <v>20</v>
      </c>
      <c r="AM111" s="1239"/>
      <c r="AN111" s="1238">
        <v>20</v>
      </c>
      <c r="AO111" s="1239"/>
      <c r="AP111" s="1238">
        <v>20</v>
      </c>
      <c r="AQ111" s="1239"/>
      <c r="AR111" s="1238">
        <v>20</v>
      </c>
      <c r="AS111" s="1239"/>
      <c r="AT111" s="1238">
        <v>20</v>
      </c>
      <c r="AU111" s="1239"/>
      <c r="AV111" s="1238">
        <v>20</v>
      </c>
      <c r="AW111" s="1239"/>
      <c r="AX111" s="1238">
        <v>20</v>
      </c>
      <c r="AY111" s="1239"/>
      <c r="AZ111" s="1238">
        <v>20</v>
      </c>
      <c r="BA111" s="1239"/>
      <c r="BB111" s="1238">
        <v>20</v>
      </c>
      <c r="BC111" s="1239"/>
      <c r="BD111" s="1238">
        <v>20</v>
      </c>
      <c r="BE111" s="1241"/>
      <c r="BI111" s="1323">
        <f t="shared" si="262"/>
        <v>0</v>
      </c>
      <c r="BJ111" s="1323">
        <f t="shared" si="263"/>
        <v>0</v>
      </c>
      <c r="BK111" s="1323">
        <f t="shared" si="264"/>
        <v>0</v>
      </c>
      <c r="BL111" s="1323">
        <f t="shared" si="265"/>
        <v>0</v>
      </c>
      <c r="BM111" s="1323">
        <f t="shared" si="276"/>
        <v>0</v>
      </c>
      <c r="BN111" s="1323">
        <f t="shared" si="277"/>
        <v>0</v>
      </c>
      <c r="BO111" s="1323">
        <f t="shared" si="278"/>
        <v>0</v>
      </c>
      <c r="BP111" s="1323">
        <f t="shared" si="279"/>
        <v>0</v>
      </c>
      <c r="BQ111" s="1323">
        <f t="shared" si="280"/>
        <v>0</v>
      </c>
      <c r="BR111" s="1323">
        <f t="shared" si="281"/>
        <v>0</v>
      </c>
      <c r="BS111" s="1323">
        <f t="shared" si="231"/>
        <v>0</v>
      </c>
      <c r="BT111" s="1323">
        <f t="shared" si="232"/>
        <v>0</v>
      </c>
      <c r="BU111" s="1323">
        <f t="shared" si="233"/>
        <v>0</v>
      </c>
      <c r="BV111" s="1323">
        <f t="shared" si="234"/>
        <v>0</v>
      </c>
      <c r="BW111" s="1323">
        <f t="shared" si="235"/>
        <v>0</v>
      </c>
      <c r="BX111" s="1323">
        <f t="shared" si="236"/>
        <v>0</v>
      </c>
      <c r="BY111" s="1323">
        <f t="shared" si="237"/>
        <v>0</v>
      </c>
      <c r="BZ111" s="1323">
        <f t="shared" si="238"/>
        <v>0</v>
      </c>
      <c r="CA111" s="1323">
        <f t="shared" si="239"/>
        <v>0</v>
      </c>
      <c r="CB111" s="1323">
        <f t="shared" si="240"/>
        <v>0</v>
      </c>
      <c r="CC111" s="1323">
        <f t="shared" si="241"/>
        <v>0</v>
      </c>
      <c r="CD111" s="1323">
        <f t="shared" si="242"/>
        <v>0</v>
      </c>
      <c r="CE111" s="1323">
        <f t="shared" si="243"/>
        <v>0</v>
      </c>
      <c r="CF111" s="1323">
        <f t="shared" si="244"/>
        <v>0</v>
      </c>
      <c r="CG111" s="1323">
        <f t="shared" si="245"/>
        <v>0</v>
      </c>
      <c r="CH111" s="1323">
        <f t="shared" si="246"/>
        <v>0</v>
      </c>
      <c r="CI111" s="1323">
        <f t="shared" si="247"/>
        <v>0</v>
      </c>
      <c r="CJ111" s="1323">
        <f t="shared" si="248"/>
        <v>0</v>
      </c>
      <c r="CK111" s="1323">
        <f t="shared" si="249"/>
        <v>0</v>
      </c>
      <c r="CL111" s="1323">
        <f t="shared" si="250"/>
        <v>0</v>
      </c>
      <c r="CM111" s="1323">
        <f t="shared" si="251"/>
        <v>0</v>
      </c>
      <c r="CN111" s="1323">
        <f t="shared" si="252"/>
        <v>0</v>
      </c>
      <c r="CO111" s="1323">
        <f t="shared" si="253"/>
        <v>0</v>
      </c>
      <c r="CP111" s="1323">
        <f t="shared" si="254"/>
        <v>0</v>
      </c>
      <c r="CQ111" s="1323">
        <f t="shared" si="255"/>
        <v>0</v>
      </c>
      <c r="CR111" s="1323">
        <f t="shared" si="256"/>
        <v>0</v>
      </c>
      <c r="CS111" s="1323">
        <f t="shared" si="257"/>
        <v>0</v>
      </c>
      <c r="CT111" s="1323">
        <f t="shared" si="258"/>
        <v>0</v>
      </c>
      <c r="CU111" s="1323">
        <f t="shared" si="259"/>
        <v>0</v>
      </c>
      <c r="CV111" s="1323">
        <f t="shared" si="260"/>
        <v>0</v>
      </c>
    </row>
    <row r="112" spans="1:209">
      <c r="A112" s="289"/>
      <c r="B112" s="289"/>
      <c r="C112" s="289"/>
      <c r="D112" s="289"/>
      <c r="E112" s="289"/>
      <c r="F112" s="289"/>
      <c r="G112" s="289"/>
      <c r="H112" s="289"/>
      <c r="I112" s="289"/>
      <c r="J112" s="289"/>
      <c r="K112" s="289"/>
      <c r="L112" s="289"/>
      <c r="M112" s="289"/>
      <c r="N112" s="292"/>
      <c r="O112" s="289"/>
      <c r="R112" s="1238">
        <v>21</v>
      </c>
      <c r="S112" s="1239"/>
      <c r="T112" s="1238">
        <v>21</v>
      </c>
      <c r="U112" s="1239"/>
      <c r="V112" s="1238">
        <v>21</v>
      </c>
      <c r="W112" s="1239"/>
      <c r="X112" s="1238">
        <v>21</v>
      </c>
      <c r="Y112" s="1239"/>
      <c r="Z112" s="1238">
        <v>21</v>
      </c>
      <c r="AA112" s="1239"/>
      <c r="AB112" s="1238">
        <v>21</v>
      </c>
      <c r="AC112" s="1239"/>
      <c r="AD112" s="1238">
        <v>21</v>
      </c>
      <c r="AE112" s="1239"/>
      <c r="AF112" s="1238">
        <v>21</v>
      </c>
      <c r="AG112" s="1239"/>
      <c r="AH112" s="1238">
        <v>21</v>
      </c>
      <c r="AI112" s="1239"/>
      <c r="AJ112" s="1238">
        <v>21</v>
      </c>
      <c r="AK112" s="1239"/>
      <c r="AL112" s="1238">
        <v>21</v>
      </c>
      <c r="AM112" s="1239"/>
      <c r="AN112" s="1238">
        <v>21</v>
      </c>
      <c r="AO112" s="1239"/>
      <c r="AP112" s="1238">
        <v>21</v>
      </c>
      <c r="AQ112" s="1239"/>
      <c r="AR112" s="1238">
        <v>21</v>
      </c>
      <c r="AS112" s="1239"/>
      <c r="AT112" s="1238">
        <v>21</v>
      </c>
      <c r="AU112" s="1239"/>
      <c r="AV112" s="1238">
        <v>21</v>
      </c>
      <c r="AW112" s="1239"/>
      <c r="AX112" s="1238">
        <v>21</v>
      </c>
      <c r="AY112" s="1239"/>
      <c r="AZ112" s="1238">
        <v>21</v>
      </c>
      <c r="BA112" s="1239"/>
      <c r="BB112" s="1238">
        <v>21</v>
      </c>
      <c r="BC112" s="1239"/>
      <c r="BD112" s="1238">
        <v>21</v>
      </c>
      <c r="BE112" s="1241"/>
      <c r="BI112" s="1323">
        <f t="shared" si="262"/>
        <v>0</v>
      </c>
      <c r="BJ112" s="1323">
        <f t="shared" si="263"/>
        <v>0</v>
      </c>
      <c r="BK112" s="1323">
        <f t="shared" si="264"/>
        <v>0</v>
      </c>
      <c r="BL112" s="1323">
        <f t="shared" si="265"/>
        <v>0</v>
      </c>
      <c r="BM112" s="1323">
        <f t="shared" si="276"/>
        <v>0</v>
      </c>
      <c r="BN112" s="1323">
        <f t="shared" si="277"/>
        <v>0</v>
      </c>
      <c r="BO112" s="1323">
        <f t="shared" si="278"/>
        <v>0</v>
      </c>
      <c r="BP112" s="1323">
        <f t="shared" si="279"/>
        <v>0</v>
      </c>
      <c r="BQ112" s="1323">
        <f t="shared" si="280"/>
        <v>0</v>
      </c>
      <c r="BR112" s="1323">
        <f t="shared" si="281"/>
        <v>0</v>
      </c>
      <c r="BS112" s="1323">
        <f t="shared" si="231"/>
        <v>0</v>
      </c>
      <c r="BT112" s="1323">
        <f t="shared" si="232"/>
        <v>0</v>
      </c>
      <c r="BU112" s="1323">
        <f t="shared" si="233"/>
        <v>0</v>
      </c>
      <c r="BV112" s="1323">
        <f t="shared" si="234"/>
        <v>0</v>
      </c>
      <c r="BW112" s="1323">
        <f t="shared" si="235"/>
        <v>0</v>
      </c>
      <c r="BX112" s="1323">
        <f t="shared" si="236"/>
        <v>0</v>
      </c>
      <c r="BY112" s="1323">
        <f t="shared" si="237"/>
        <v>0</v>
      </c>
      <c r="BZ112" s="1323">
        <f t="shared" si="238"/>
        <v>0</v>
      </c>
      <c r="CA112" s="1323">
        <f t="shared" si="239"/>
        <v>0</v>
      </c>
      <c r="CB112" s="1323">
        <f t="shared" si="240"/>
        <v>0</v>
      </c>
      <c r="CC112" s="1323">
        <f t="shared" si="241"/>
        <v>0</v>
      </c>
      <c r="CD112" s="1323">
        <f t="shared" si="242"/>
        <v>0</v>
      </c>
      <c r="CE112" s="1323">
        <f t="shared" si="243"/>
        <v>0</v>
      </c>
      <c r="CF112" s="1323">
        <f t="shared" si="244"/>
        <v>0</v>
      </c>
      <c r="CG112" s="1323">
        <f t="shared" si="245"/>
        <v>0</v>
      </c>
      <c r="CH112" s="1323">
        <f t="shared" si="246"/>
        <v>0</v>
      </c>
      <c r="CI112" s="1323">
        <f t="shared" si="247"/>
        <v>0</v>
      </c>
      <c r="CJ112" s="1323">
        <f t="shared" si="248"/>
        <v>0</v>
      </c>
      <c r="CK112" s="1323">
        <f t="shared" si="249"/>
        <v>0</v>
      </c>
      <c r="CL112" s="1323">
        <f t="shared" si="250"/>
        <v>0</v>
      </c>
      <c r="CM112" s="1323">
        <f t="shared" si="251"/>
        <v>0</v>
      </c>
      <c r="CN112" s="1323">
        <f t="shared" si="252"/>
        <v>0</v>
      </c>
      <c r="CO112" s="1323">
        <f t="shared" si="253"/>
        <v>0</v>
      </c>
      <c r="CP112" s="1323">
        <f t="shared" si="254"/>
        <v>0</v>
      </c>
      <c r="CQ112" s="1323">
        <f t="shared" si="255"/>
        <v>0</v>
      </c>
      <c r="CR112" s="1323">
        <f t="shared" si="256"/>
        <v>0</v>
      </c>
      <c r="CS112" s="1323">
        <f t="shared" si="257"/>
        <v>0</v>
      </c>
      <c r="CT112" s="1323">
        <f t="shared" si="258"/>
        <v>0</v>
      </c>
      <c r="CU112" s="1323">
        <f t="shared" si="259"/>
        <v>0</v>
      </c>
      <c r="CV112" s="1323">
        <f t="shared" si="260"/>
        <v>0</v>
      </c>
    </row>
    <row r="113" spans="18:100">
      <c r="R113" s="1238">
        <v>22</v>
      </c>
      <c r="S113" s="1239"/>
      <c r="T113" s="1238">
        <v>22</v>
      </c>
      <c r="U113" s="1239"/>
      <c r="V113" s="1238">
        <v>22</v>
      </c>
      <c r="W113" s="1239"/>
      <c r="X113" s="1238">
        <v>22</v>
      </c>
      <c r="Y113" s="1239"/>
      <c r="Z113" s="1238">
        <v>22</v>
      </c>
      <c r="AA113" s="1239"/>
      <c r="AB113" s="1238">
        <v>22</v>
      </c>
      <c r="AC113" s="1239"/>
      <c r="AD113" s="1238">
        <v>22</v>
      </c>
      <c r="AE113" s="1239"/>
      <c r="AF113" s="1238">
        <v>22</v>
      </c>
      <c r="AG113" s="1239"/>
      <c r="AH113" s="1238">
        <v>22</v>
      </c>
      <c r="AI113" s="1239"/>
      <c r="AJ113" s="1238">
        <v>22</v>
      </c>
      <c r="AK113" s="1239"/>
      <c r="AL113" s="1238">
        <v>22</v>
      </c>
      <c r="AM113" s="1239"/>
      <c r="AN113" s="1238">
        <v>22</v>
      </c>
      <c r="AO113" s="1239"/>
      <c r="AP113" s="1238">
        <v>22</v>
      </c>
      <c r="AQ113" s="1239"/>
      <c r="AR113" s="1238">
        <v>22</v>
      </c>
      <c r="AS113" s="1239"/>
      <c r="AT113" s="1238">
        <v>22</v>
      </c>
      <c r="AU113" s="1239"/>
      <c r="AV113" s="1238">
        <v>22</v>
      </c>
      <c r="AW113" s="1239"/>
      <c r="AX113" s="1238">
        <v>22</v>
      </c>
      <c r="AY113" s="1239"/>
      <c r="AZ113" s="1238">
        <v>22</v>
      </c>
      <c r="BA113" s="1239"/>
      <c r="BB113" s="1238">
        <v>22</v>
      </c>
      <c r="BC113" s="1239"/>
      <c r="BD113" s="1238">
        <v>22</v>
      </c>
      <c r="BE113" s="1241"/>
      <c r="BI113" s="1323">
        <f t="shared" si="262"/>
        <v>0</v>
      </c>
      <c r="BJ113" s="1323">
        <f t="shared" si="263"/>
        <v>0</v>
      </c>
      <c r="BK113" s="1323">
        <f t="shared" si="264"/>
        <v>0</v>
      </c>
      <c r="BL113" s="1323">
        <f t="shared" si="265"/>
        <v>0</v>
      </c>
      <c r="BM113" s="1323">
        <f t="shared" si="276"/>
        <v>0</v>
      </c>
      <c r="BN113" s="1323">
        <f t="shared" si="277"/>
        <v>0</v>
      </c>
      <c r="BO113" s="1323">
        <f t="shared" si="278"/>
        <v>0</v>
      </c>
      <c r="BP113" s="1323">
        <f t="shared" si="279"/>
        <v>0</v>
      </c>
      <c r="BQ113" s="1323">
        <f t="shared" si="280"/>
        <v>0</v>
      </c>
      <c r="BR113" s="1323">
        <f t="shared" si="281"/>
        <v>0</v>
      </c>
      <c r="BS113" s="1323">
        <f t="shared" si="231"/>
        <v>0</v>
      </c>
      <c r="BT113" s="1323">
        <f t="shared" si="232"/>
        <v>0</v>
      </c>
      <c r="BU113" s="1323">
        <f t="shared" si="233"/>
        <v>0</v>
      </c>
      <c r="BV113" s="1323">
        <f t="shared" si="234"/>
        <v>0</v>
      </c>
      <c r="BW113" s="1323">
        <f t="shared" si="235"/>
        <v>0</v>
      </c>
      <c r="BX113" s="1323">
        <f t="shared" si="236"/>
        <v>0</v>
      </c>
      <c r="BY113" s="1323">
        <f t="shared" si="237"/>
        <v>0</v>
      </c>
      <c r="BZ113" s="1323">
        <f t="shared" si="238"/>
        <v>0</v>
      </c>
      <c r="CA113" s="1323">
        <f t="shared" si="239"/>
        <v>0</v>
      </c>
      <c r="CB113" s="1323">
        <f t="shared" si="240"/>
        <v>0</v>
      </c>
      <c r="CC113" s="1323">
        <f t="shared" si="241"/>
        <v>0</v>
      </c>
      <c r="CD113" s="1323">
        <f t="shared" si="242"/>
        <v>0</v>
      </c>
      <c r="CE113" s="1323">
        <f t="shared" si="243"/>
        <v>0</v>
      </c>
      <c r="CF113" s="1323">
        <f t="shared" si="244"/>
        <v>0</v>
      </c>
      <c r="CG113" s="1323">
        <f t="shared" si="245"/>
        <v>0</v>
      </c>
      <c r="CH113" s="1323">
        <f t="shared" si="246"/>
        <v>0</v>
      </c>
      <c r="CI113" s="1323">
        <f t="shared" si="247"/>
        <v>0</v>
      </c>
      <c r="CJ113" s="1323">
        <f t="shared" si="248"/>
        <v>0</v>
      </c>
      <c r="CK113" s="1323">
        <f t="shared" si="249"/>
        <v>0</v>
      </c>
      <c r="CL113" s="1323">
        <f t="shared" si="250"/>
        <v>0</v>
      </c>
      <c r="CM113" s="1323">
        <f t="shared" si="251"/>
        <v>0</v>
      </c>
      <c r="CN113" s="1323">
        <f t="shared" si="252"/>
        <v>0</v>
      </c>
      <c r="CO113" s="1323">
        <f t="shared" si="253"/>
        <v>0</v>
      </c>
      <c r="CP113" s="1323">
        <f t="shared" si="254"/>
        <v>0</v>
      </c>
      <c r="CQ113" s="1323">
        <f t="shared" si="255"/>
        <v>0</v>
      </c>
      <c r="CR113" s="1323">
        <f t="shared" si="256"/>
        <v>0</v>
      </c>
      <c r="CS113" s="1323">
        <f t="shared" si="257"/>
        <v>0</v>
      </c>
      <c r="CT113" s="1323">
        <f t="shared" si="258"/>
        <v>0</v>
      </c>
      <c r="CU113" s="1323">
        <f t="shared" si="259"/>
        <v>0</v>
      </c>
      <c r="CV113" s="1323">
        <f t="shared" si="260"/>
        <v>0</v>
      </c>
    </row>
    <row r="114" spans="18:100">
      <c r="R114" s="1238">
        <v>23</v>
      </c>
      <c r="S114" s="1239"/>
      <c r="T114" s="1238">
        <v>23</v>
      </c>
      <c r="U114" s="1239"/>
      <c r="V114" s="1238">
        <v>23</v>
      </c>
      <c r="W114" s="1239"/>
      <c r="X114" s="1238">
        <v>23</v>
      </c>
      <c r="Y114" s="1239"/>
      <c r="Z114" s="1238">
        <v>23</v>
      </c>
      <c r="AA114" s="1239"/>
      <c r="AB114" s="1238">
        <v>23</v>
      </c>
      <c r="AC114" s="1239"/>
      <c r="AD114" s="1238">
        <v>23</v>
      </c>
      <c r="AE114" s="1239"/>
      <c r="AF114" s="1238">
        <v>23</v>
      </c>
      <c r="AG114" s="1239"/>
      <c r="AH114" s="1238">
        <v>23</v>
      </c>
      <c r="AI114" s="1239"/>
      <c r="AJ114" s="1238">
        <v>23</v>
      </c>
      <c r="AK114" s="1239"/>
      <c r="AL114" s="1238">
        <v>23</v>
      </c>
      <c r="AM114" s="1239"/>
      <c r="AN114" s="1238">
        <v>23</v>
      </c>
      <c r="AO114" s="1239"/>
      <c r="AP114" s="1238">
        <v>23</v>
      </c>
      <c r="AQ114" s="1239"/>
      <c r="AR114" s="1238">
        <v>23</v>
      </c>
      <c r="AS114" s="1239"/>
      <c r="AT114" s="1238">
        <v>23</v>
      </c>
      <c r="AU114" s="1239"/>
      <c r="AV114" s="1238">
        <v>23</v>
      </c>
      <c r="AW114" s="1239"/>
      <c r="AX114" s="1238">
        <v>23</v>
      </c>
      <c r="AY114" s="1239"/>
      <c r="AZ114" s="1238">
        <v>23</v>
      </c>
      <c r="BA114" s="1239"/>
      <c r="BB114" s="1238">
        <v>23</v>
      </c>
      <c r="BC114" s="1239"/>
      <c r="BD114" s="1238">
        <v>23</v>
      </c>
      <c r="BE114" s="1241"/>
      <c r="BI114" s="1323">
        <f t="shared" si="262"/>
        <v>0</v>
      </c>
      <c r="BJ114" s="1323">
        <f t="shared" si="263"/>
        <v>0</v>
      </c>
      <c r="BK114" s="1323">
        <f t="shared" si="264"/>
        <v>0</v>
      </c>
      <c r="BL114" s="1323">
        <f t="shared" si="265"/>
        <v>0</v>
      </c>
      <c r="BM114" s="1323">
        <f t="shared" si="276"/>
        <v>0</v>
      </c>
      <c r="BN114" s="1323">
        <f t="shared" si="277"/>
        <v>0</v>
      </c>
      <c r="BO114" s="1323">
        <f t="shared" si="278"/>
        <v>0</v>
      </c>
      <c r="BP114" s="1323">
        <f t="shared" si="279"/>
        <v>0</v>
      </c>
      <c r="BQ114" s="1323">
        <f t="shared" si="280"/>
        <v>0</v>
      </c>
      <c r="BR114" s="1323">
        <f t="shared" si="281"/>
        <v>0</v>
      </c>
      <c r="BS114" s="1323">
        <f t="shared" si="231"/>
        <v>0</v>
      </c>
      <c r="BT114" s="1323">
        <f t="shared" si="232"/>
        <v>0</v>
      </c>
      <c r="BU114" s="1323">
        <f t="shared" si="233"/>
        <v>0</v>
      </c>
      <c r="BV114" s="1323">
        <f t="shared" si="234"/>
        <v>0</v>
      </c>
      <c r="BW114" s="1323">
        <f t="shared" si="235"/>
        <v>0</v>
      </c>
      <c r="BX114" s="1323">
        <f t="shared" si="236"/>
        <v>0</v>
      </c>
      <c r="BY114" s="1323">
        <f t="shared" si="237"/>
        <v>0</v>
      </c>
      <c r="BZ114" s="1323">
        <f t="shared" si="238"/>
        <v>0</v>
      </c>
      <c r="CA114" s="1323">
        <f t="shared" si="239"/>
        <v>0</v>
      </c>
      <c r="CB114" s="1323">
        <f t="shared" si="240"/>
        <v>0</v>
      </c>
      <c r="CC114" s="1323">
        <f t="shared" si="241"/>
        <v>0</v>
      </c>
      <c r="CD114" s="1323">
        <f t="shared" si="242"/>
        <v>0</v>
      </c>
      <c r="CE114" s="1323">
        <f t="shared" si="243"/>
        <v>0</v>
      </c>
      <c r="CF114" s="1323">
        <f t="shared" si="244"/>
        <v>0</v>
      </c>
      <c r="CG114" s="1323">
        <f t="shared" si="245"/>
        <v>0</v>
      </c>
      <c r="CH114" s="1323">
        <f t="shared" si="246"/>
        <v>0</v>
      </c>
      <c r="CI114" s="1323">
        <f t="shared" si="247"/>
        <v>0</v>
      </c>
      <c r="CJ114" s="1323">
        <f t="shared" si="248"/>
        <v>0</v>
      </c>
      <c r="CK114" s="1323">
        <f t="shared" si="249"/>
        <v>0</v>
      </c>
      <c r="CL114" s="1323">
        <f t="shared" si="250"/>
        <v>0</v>
      </c>
      <c r="CM114" s="1323">
        <f t="shared" si="251"/>
        <v>0</v>
      </c>
      <c r="CN114" s="1323">
        <f t="shared" si="252"/>
        <v>0</v>
      </c>
      <c r="CO114" s="1323">
        <f t="shared" si="253"/>
        <v>0</v>
      </c>
      <c r="CP114" s="1323">
        <f t="shared" si="254"/>
        <v>0</v>
      </c>
      <c r="CQ114" s="1323">
        <f t="shared" si="255"/>
        <v>0</v>
      </c>
      <c r="CR114" s="1323">
        <f t="shared" si="256"/>
        <v>0</v>
      </c>
      <c r="CS114" s="1323">
        <f t="shared" si="257"/>
        <v>0</v>
      </c>
      <c r="CT114" s="1323">
        <f t="shared" si="258"/>
        <v>0</v>
      </c>
      <c r="CU114" s="1323">
        <f t="shared" si="259"/>
        <v>0</v>
      </c>
      <c r="CV114" s="1323">
        <f t="shared" si="260"/>
        <v>0</v>
      </c>
    </row>
    <row r="115" spans="18:100">
      <c r="R115" s="1238">
        <v>24</v>
      </c>
      <c r="S115" s="1239"/>
      <c r="T115" s="1238">
        <v>24</v>
      </c>
      <c r="U115" s="1239"/>
      <c r="V115" s="1238">
        <v>24</v>
      </c>
      <c r="W115" s="1239"/>
      <c r="X115" s="1238">
        <v>24</v>
      </c>
      <c r="Y115" s="1239"/>
      <c r="Z115" s="1238">
        <v>24</v>
      </c>
      <c r="AA115" s="1239"/>
      <c r="AB115" s="1238">
        <v>24</v>
      </c>
      <c r="AC115" s="1239"/>
      <c r="AD115" s="1238">
        <v>24</v>
      </c>
      <c r="AE115" s="1239"/>
      <c r="AF115" s="1238">
        <v>24</v>
      </c>
      <c r="AG115" s="1239"/>
      <c r="AH115" s="1238">
        <v>24</v>
      </c>
      <c r="AI115" s="1239"/>
      <c r="AJ115" s="1238">
        <v>24</v>
      </c>
      <c r="AK115" s="1239"/>
      <c r="AL115" s="1238">
        <v>24</v>
      </c>
      <c r="AM115" s="1239"/>
      <c r="AN115" s="1238">
        <v>24</v>
      </c>
      <c r="AO115" s="1239"/>
      <c r="AP115" s="1238">
        <v>24</v>
      </c>
      <c r="AQ115" s="1239"/>
      <c r="AR115" s="1238">
        <v>24</v>
      </c>
      <c r="AS115" s="1239"/>
      <c r="AT115" s="1238">
        <v>24</v>
      </c>
      <c r="AU115" s="1239"/>
      <c r="AV115" s="1238">
        <v>24</v>
      </c>
      <c r="AW115" s="1239"/>
      <c r="AX115" s="1238">
        <v>24</v>
      </c>
      <c r="AY115" s="1239"/>
      <c r="AZ115" s="1238">
        <v>24</v>
      </c>
      <c r="BA115" s="1239"/>
      <c r="BB115" s="1238">
        <v>24</v>
      </c>
      <c r="BC115" s="1239"/>
      <c r="BD115" s="1238">
        <v>24</v>
      </c>
      <c r="BE115" s="1241"/>
      <c r="BI115" s="1323">
        <f t="shared" si="262"/>
        <v>0</v>
      </c>
      <c r="BJ115" s="1323">
        <f t="shared" si="263"/>
        <v>0</v>
      </c>
      <c r="BK115" s="1323">
        <f t="shared" si="264"/>
        <v>0</v>
      </c>
      <c r="BL115" s="1323">
        <f t="shared" si="265"/>
        <v>0</v>
      </c>
      <c r="BM115" s="1323">
        <f t="shared" si="276"/>
        <v>0</v>
      </c>
      <c r="BN115" s="1323">
        <f t="shared" si="277"/>
        <v>0</v>
      </c>
      <c r="BO115" s="1323">
        <f t="shared" si="278"/>
        <v>0</v>
      </c>
      <c r="BP115" s="1323">
        <f t="shared" si="279"/>
        <v>0</v>
      </c>
      <c r="BQ115" s="1323">
        <f t="shared" si="280"/>
        <v>0</v>
      </c>
      <c r="BR115" s="1323">
        <f t="shared" si="281"/>
        <v>0</v>
      </c>
      <c r="BS115" s="1323">
        <f t="shared" si="231"/>
        <v>0</v>
      </c>
      <c r="BT115" s="1323">
        <f t="shared" si="232"/>
        <v>0</v>
      </c>
      <c r="BU115" s="1323">
        <f t="shared" si="233"/>
        <v>0</v>
      </c>
      <c r="BV115" s="1323">
        <f t="shared" si="234"/>
        <v>0</v>
      </c>
      <c r="BW115" s="1323">
        <f t="shared" si="235"/>
        <v>0</v>
      </c>
      <c r="BX115" s="1323">
        <f t="shared" si="236"/>
        <v>0</v>
      </c>
      <c r="BY115" s="1323">
        <f t="shared" si="237"/>
        <v>0</v>
      </c>
      <c r="BZ115" s="1323">
        <f t="shared" si="238"/>
        <v>0</v>
      </c>
      <c r="CA115" s="1323">
        <f t="shared" si="239"/>
        <v>0</v>
      </c>
      <c r="CB115" s="1323">
        <f t="shared" si="240"/>
        <v>0</v>
      </c>
      <c r="CC115" s="1323">
        <f t="shared" si="241"/>
        <v>0</v>
      </c>
      <c r="CD115" s="1323">
        <f t="shared" si="242"/>
        <v>0</v>
      </c>
      <c r="CE115" s="1323">
        <f t="shared" si="243"/>
        <v>0</v>
      </c>
      <c r="CF115" s="1323">
        <f t="shared" si="244"/>
        <v>0</v>
      </c>
      <c r="CG115" s="1323">
        <f t="shared" si="245"/>
        <v>0</v>
      </c>
      <c r="CH115" s="1323">
        <f t="shared" si="246"/>
        <v>0</v>
      </c>
      <c r="CI115" s="1323">
        <f t="shared" si="247"/>
        <v>0</v>
      </c>
      <c r="CJ115" s="1323">
        <f t="shared" si="248"/>
        <v>0</v>
      </c>
      <c r="CK115" s="1323">
        <f t="shared" si="249"/>
        <v>0</v>
      </c>
      <c r="CL115" s="1323">
        <f t="shared" si="250"/>
        <v>0</v>
      </c>
      <c r="CM115" s="1323">
        <f t="shared" si="251"/>
        <v>0</v>
      </c>
      <c r="CN115" s="1323">
        <f t="shared" si="252"/>
        <v>0</v>
      </c>
      <c r="CO115" s="1323">
        <f t="shared" si="253"/>
        <v>0</v>
      </c>
      <c r="CP115" s="1323">
        <f t="shared" si="254"/>
        <v>0</v>
      </c>
      <c r="CQ115" s="1323">
        <f t="shared" si="255"/>
        <v>0</v>
      </c>
      <c r="CR115" s="1323">
        <f t="shared" si="256"/>
        <v>0</v>
      </c>
      <c r="CS115" s="1323">
        <f t="shared" si="257"/>
        <v>0</v>
      </c>
      <c r="CT115" s="1323">
        <f t="shared" si="258"/>
        <v>0</v>
      </c>
      <c r="CU115" s="1323">
        <f t="shared" si="259"/>
        <v>0</v>
      </c>
      <c r="CV115" s="1323">
        <f t="shared" si="260"/>
        <v>0</v>
      </c>
    </row>
    <row r="116" spans="18:100">
      <c r="R116" s="1238">
        <v>25</v>
      </c>
      <c r="S116" s="1239"/>
      <c r="T116" s="1238">
        <v>25</v>
      </c>
      <c r="U116" s="1239"/>
      <c r="V116" s="1238">
        <v>25</v>
      </c>
      <c r="W116" s="1239"/>
      <c r="X116" s="1238">
        <v>25</v>
      </c>
      <c r="Y116" s="1239"/>
      <c r="Z116" s="1238">
        <v>25</v>
      </c>
      <c r="AA116" s="1239"/>
      <c r="AB116" s="1238">
        <v>25</v>
      </c>
      <c r="AC116" s="1239"/>
      <c r="AD116" s="1238">
        <v>25</v>
      </c>
      <c r="AE116" s="1239"/>
      <c r="AF116" s="1238">
        <v>25</v>
      </c>
      <c r="AG116" s="1239"/>
      <c r="AH116" s="1238">
        <v>25</v>
      </c>
      <c r="AI116" s="1239"/>
      <c r="AJ116" s="1238">
        <v>25</v>
      </c>
      <c r="AK116" s="1239"/>
      <c r="AL116" s="1238">
        <v>25</v>
      </c>
      <c r="AM116" s="1239"/>
      <c r="AN116" s="1238">
        <v>25</v>
      </c>
      <c r="AO116" s="1239"/>
      <c r="AP116" s="1238">
        <v>25</v>
      </c>
      <c r="AQ116" s="1239"/>
      <c r="AR116" s="1238">
        <v>25</v>
      </c>
      <c r="AS116" s="1239"/>
      <c r="AT116" s="1238">
        <v>25</v>
      </c>
      <c r="AU116" s="1239"/>
      <c r="AV116" s="1238">
        <v>25</v>
      </c>
      <c r="AW116" s="1239"/>
      <c r="AX116" s="1238">
        <v>25</v>
      </c>
      <c r="AY116" s="1239"/>
      <c r="AZ116" s="1238">
        <v>25</v>
      </c>
      <c r="BA116" s="1239"/>
      <c r="BB116" s="1238">
        <v>25</v>
      </c>
      <c r="BC116" s="1239"/>
      <c r="BD116" s="1238">
        <v>25</v>
      </c>
      <c r="BE116" s="1241"/>
      <c r="BI116" s="1323">
        <f t="shared" si="262"/>
        <v>0</v>
      </c>
      <c r="BJ116" s="1323">
        <f t="shared" si="263"/>
        <v>0</v>
      </c>
      <c r="BK116" s="1323">
        <f t="shared" si="264"/>
        <v>0</v>
      </c>
      <c r="BL116" s="1323">
        <f t="shared" si="265"/>
        <v>0</v>
      </c>
      <c r="BM116" s="1323">
        <f t="shared" si="276"/>
        <v>0</v>
      </c>
      <c r="BN116" s="1323">
        <f t="shared" si="277"/>
        <v>0</v>
      </c>
      <c r="BO116" s="1323">
        <f t="shared" si="278"/>
        <v>0</v>
      </c>
      <c r="BP116" s="1323">
        <f t="shared" si="279"/>
        <v>0</v>
      </c>
      <c r="BQ116" s="1323">
        <f t="shared" si="280"/>
        <v>0</v>
      </c>
      <c r="BR116" s="1323">
        <f t="shared" si="281"/>
        <v>0</v>
      </c>
      <c r="BS116" s="1323">
        <f t="shared" si="231"/>
        <v>0</v>
      </c>
      <c r="BT116" s="1323">
        <f t="shared" si="232"/>
        <v>0</v>
      </c>
      <c r="BU116" s="1323">
        <f t="shared" si="233"/>
        <v>0</v>
      </c>
      <c r="BV116" s="1323">
        <f t="shared" si="234"/>
        <v>0</v>
      </c>
      <c r="BW116" s="1323">
        <f t="shared" si="235"/>
        <v>0</v>
      </c>
      <c r="BX116" s="1323">
        <f t="shared" si="236"/>
        <v>0</v>
      </c>
      <c r="BY116" s="1323">
        <f t="shared" si="237"/>
        <v>0</v>
      </c>
      <c r="BZ116" s="1323">
        <f t="shared" si="238"/>
        <v>0</v>
      </c>
      <c r="CA116" s="1323">
        <f t="shared" si="239"/>
        <v>0</v>
      </c>
      <c r="CB116" s="1323">
        <f t="shared" si="240"/>
        <v>0</v>
      </c>
      <c r="CC116" s="1323">
        <f t="shared" si="241"/>
        <v>0</v>
      </c>
      <c r="CD116" s="1323">
        <f t="shared" si="242"/>
        <v>0</v>
      </c>
      <c r="CE116" s="1323">
        <f t="shared" si="243"/>
        <v>0</v>
      </c>
      <c r="CF116" s="1323">
        <f t="shared" si="244"/>
        <v>0</v>
      </c>
      <c r="CG116" s="1323">
        <f t="shared" si="245"/>
        <v>0</v>
      </c>
      <c r="CH116" s="1323">
        <f t="shared" si="246"/>
        <v>0</v>
      </c>
      <c r="CI116" s="1323">
        <f t="shared" si="247"/>
        <v>0</v>
      </c>
      <c r="CJ116" s="1323">
        <f t="shared" si="248"/>
        <v>0</v>
      </c>
      <c r="CK116" s="1323">
        <f t="shared" si="249"/>
        <v>0</v>
      </c>
      <c r="CL116" s="1323">
        <f t="shared" si="250"/>
        <v>0</v>
      </c>
      <c r="CM116" s="1323">
        <f t="shared" si="251"/>
        <v>0</v>
      </c>
      <c r="CN116" s="1323">
        <f t="shared" si="252"/>
        <v>0</v>
      </c>
      <c r="CO116" s="1323">
        <f t="shared" si="253"/>
        <v>0</v>
      </c>
      <c r="CP116" s="1323">
        <f t="shared" si="254"/>
        <v>0</v>
      </c>
      <c r="CQ116" s="1323">
        <f t="shared" si="255"/>
        <v>0</v>
      </c>
      <c r="CR116" s="1323">
        <f t="shared" si="256"/>
        <v>0</v>
      </c>
      <c r="CS116" s="1323">
        <f t="shared" si="257"/>
        <v>0</v>
      </c>
      <c r="CT116" s="1323">
        <f t="shared" si="258"/>
        <v>0</v>
      </c>
      <c r="CU116" s="1323">
        <f t="shared" si="259"/>
        <v>0</v>
      </c>
      <c r="CV116" s="1323">
        <f t="shared" si="260"/>
        <v>0</v>
      </c>
    </row>
    <row r="117" spans="18:100">
      <c r="R117" s="1238">
        <v>26</v>
      </c>
      <c r="S117" s="1239"/>
      <c r="T117" s="1238">
        <v>26</v>
      </c>
      <c r="U117" s="1239"/>
      <c r="V117" s="1238">
        <v>26</v>
      </c>
      <c r="W117" s="1239"/>
      <c r="X117" s="1238">
        <v>26</v>
      </c>
      <c r="Y117" s="1239"/>
      <c r="Z117" s="1238">
        <v>26</v>
      </c>
      <c r="AA117" s="1239"/>
      <c r="AB117" s="1238">
        <v>26</v>
      </c>
      <c r="AC117" s="1239"/>
      <c r="AD117" s="1238">
        <v>26</v>
      </c>
      <c r="AE117" s="1239"/>
      <c r="AF117" s="1238">
        <v>26</v>
      </c>
      <c r="AG117" s="1239"/>
      <c r="AH117" s="1238">
        <v>26</v>
      </c>
      <c r="AI117" s="1239"/>
      <c r="AJ117" s="1238">
        <v>26</v>
      </c>
      <c r="AK117" s="1239"/>
      <c r="AL117" s="1238">
        <v>26</v>
      </c>
      <c r="AM117" s="1239"/>
      <c r="AN117" s="1238">
        <v>26</v>
      </c>
      <c r="AO117" s="1239"/>
      <c r="AP117" s="1238">
        <v>26</v>
      </c>
      <c r="AQ117" s="1239"/>
      <c r="AR117" s="1238">
        <v>26</v>
      </c>
      <c r="AS117" s="1239"/>
      <c r="AT117" s="1238">
        <v>26</v>
      </c>
      <c r="AU117" s="1239"/>
      <c r="AV117" s="1238">
        <v>26</v>
      </c>
      <c r="AW117" s="1239"/>
      <c r="AX117" s="1238">
        <v>26</v>
      </c>
      <c r="AY117" s="1239"/>
      <c r="AZ117" s="1238">
        <v>26</v>
      </c>
      <c r="BA117" s="1239"/>
      <c r="BB117" s="1238">
        <v>26</v>
      </c>
      <c r="BC117" s="1239"/>
      <c r="BD117" s="1238">
        <v>26</v>
      </c>
      <c r="BE117" s="1241"/>
      <c r="BI117" s="1323">
        <f t="shared" si="262"/>
        <v>0</v>
      </c>
      <c r="BJ117" s="1323">
        <f t="shared" si="263"/>
        <v>0</v>
      </c>
      <c r="BK117" s="1323">
        <f t="shared" si="264"/>
        <v>0</v>
      </c>
      <c r="BL117" s="1323">
        <f t="shared" si="265"/>
        <v>0</v>
      </c>
      <c r="BM117" s="1323">
        <f t="shared" si="276"/>
        <v>0</v>
      </c>
      <c r="BN117" s="1323">
        <f t="shared" si="277"/>
        <v>0</v>
      </c>
      <c r="BO117" s="1323">
        <f t="shared" si="278"/>
        <v>0</v>
      </c>
      <c r="BP117" s="1323">
        <f t="shared" si="279"/>
        <v>0</v>
      </c>
      <c r="BQ117" s="1323">
        <f t="shared" si="280"/>
        <v>0</v>
      </c>
      <c r="BR117" s="1323">
        <f t="shared" si="281"/>
        <v>0</v>
      </c>
      <c r="BS117" s="1323">
        <f t="shared" si="231"/>
        <v>0</v>
      </c>
      <c r="BT117" s="1323">
        <f t="shared" si="232"/>
        <v>0</v>
      </c>
      <c r="BU117" s="1323">
        <f t="shared" si="233"/>
        <v>0</v>
      </c>
      <c r="BV117" s="1323">
        <f t="shared" si="234"/>
        <v>0</v>
      </c>
      <c r="BW117" s="1323">
        <f t="shared" si="235"/>
        <v>0</v>
      </c>
      <c r="BX117" s="1323">
        <f t="shared" si="236"/>
        <v>0</v>
      </c>
      <c r="BY117" s="1323">
        <f t="shared" si="237"/>
        <v>0</v>
      </c>
      <c r="BZ117" s="1323">
        <f t="shared" si="238"/>
        <v>0</v>
      </c>
      <c r="CA117" s="1323">
        <f t="shared" si="239"/>
        <v>0</v>
      </c>
      <c r="CB117" s="1323">
        <f t="shared" si="240"/>
        <v>0</v>
      </c>
      <c r="CC117" s="1323">
        <f t="shared" si="241"/>
        <v>0</v>
      </c>
      <c r="CD117" s="1323">
        <f t="shared" si="242"/>
        <v>0</v>
      </c>
      <c r="CE117" s="1323">
        <f t="shared" si="243"/>
        <v>0</v>
      </c>
      <c r="CF117" s="1323">
        <f t="shared" si="244"/>
        <v>0</v>
      </c>
      <c r="CG117" s="1323">
        <f t="shared" si="245"/>
        <v>0</v>
      </c>
      <c r="CH117" s="1323">
        <f t="shared" si="246"/>
        <v>0</v>
      </c>
      <c r="CI117" s="1323">
        <f t="shared" si="247"/>
        <v>0</v>
      </c>
      <c r="CJ117" s="1323">
        <f t="shared" si="248"/>
        <v>0</v>
      </c>
      <c r="CK117" s="1323">
        <f t="shared" si="249"/>
        <v>0</v>
      </c>
      <c r="CL117" s="1323">
        <f t="shared" si="250"/>
        <v>0</v>
      </c>
      <c r="CM117" s="1323">
        <f t="shared" si="251"/>
        <v>0</v>
      </c>
      <c r="CN117" s="1323">
        <f t="shared" si="252"/>
        <v>0</v>
      </c>
      <c r="CO117" s="1323">
        <f t="shared" si="253"/>
        <v>0</v>
      </c>
      <c r="CP117" s="1323">
        <f t="shared" si="254"/>
        <v>0</v>
      </c>
      <c r="CQ117" s="1323">
        <f t="shared" si="255"/>
        <v>0</v>
      </c>
      <c r="CR117" s="1323">
        <f t="shared" si="256"/>
        <v>0</v>
      </c>
      <c r="CS117" s="1323">
        <f t="shared" si="257"/>
        <v>0</v>
      </c>
      <c r="CT117" s="1323">
        <f t="shared" si="258"/>
        <v>0</v>
      </c>
      <c r="CU117" s="1323">
        <f t="shared" si="259"/>
        <v>0</v>
      </c>
      <c r="CV117" s="1323">
        <f t="shared" si="260"/>
        <v>0</v>
      </c>
    </row>
    <row r="118" spans="18:100">
      <c r="R118" s="1238">
        <v>27</v>
      </c>
      <c r="S118" s="1239"/>
      <c r="T118" s="1238">
        <v>27</v>
      </c>
      <c r="U118" s="1239"/>
      <c r="V118" s="1238">
        <v>27</v>
      </c>
      <c r="W118" s="1239"/>
      <c r="X118" s="1238">
        <v>27</v>
      </c>
      <c r="Y118" s="1239"/>
      <c r="Z118" s="1238">
        <v>27</v>
      </c>
      <c r="AA118" s="1239"/>
      <c r="AB118" s="1238">
        <v>27</v>
      </c>
      <c r="AC118" s="1239"/>
      <c r="AD118" s="1238">
        <v>27</v>
      </c>
      <c r="AE118" s="1239"/>
      <c r="AF118" s="1238">
        <v>27</v>
      </c>
      <c r="AG118" s="1239"/>
      <c r="AH118" s="1238">
        <v>27</v>
      </c>
      <c r="AI118" s="1239"/>
      <c r="AJ118" s="1238">
        <v>27</v>
      </c>
      <c r="AK118" s="1239"/>
      <c r="AL118" s="1238">
        <v>27</v>
      </c>
      <c r="AM118" s="1239"/>
      <c r="AN118" s="1238">
        <v>27</v>
      </c>
      <c r="AO118" s="1239"/>
      <c r="AP118" s="1238">
        <v>27</v>
      </c>
      <c r="AQ118" s="1239"/>
      <c r="AR118" s="1238">
        <v>27</v>
      </c>
      <c r="AS118" s="1239"/>
      <c r="AT118" s="1238">
        <v>27</v>
      </c>
      <c r="AU118" s="1239"/>
      <c r="AV118" s="1238">
        <v>27</v>
      </c>
      <c r="AW118" s="1239"/>
      <c r="AX118" s="1238">
        <v>27</v>
      </c>
      <c r="AY118" s="1239"/>
      <c r="AZ118" s="1238">
        <v>27</v>
      </c>
      <c r="BA118" s="1239"/>
      <c r="BB118" s="1238">
        <v>27</v>
      </c>
      <c r="BC118" s="1239"/>
      <c r="BD118" s="1238">
        <v>27</v>
      </c>
      <c r="BE118" s="1241"/>
      <c r="BI118" s="1323">
        <f t="shared" si="262"/>
        <v>0</v>
      </c>
      <c r="BJ118" s="1323">
        <f t="shared" si="263"/>
        <v>0</v>
      </c>
      <c r="BK118" s="1323">
        <f t="shared" si="264"/>
        <v>0</v>
      </c>
      <c r="BL118" s="1323">
        <f t="shared" si="265"/>
        <v>0</v>
      </c>
      <c r="BM118" s="1323">
        <f t="shared" si="276"/>
        <v>0</v>
      </c>
      <c r="BN118" s="1323">
        <f t="shared" si="277"/>
        <v>0</v>
      </c>
      <c r="BO118" s="1323">
        <f t="shared" si="278"/>
        <v>0</v>
      </c>
      <c r="BP118" s="1323">
        <f t="shared" si="279"/>
        <v>0</v>
      </c>
      <c r="BQ118" s="1323">
        <f t="shared" si="280"/>
        <v>0</v>
      </c>
      <c r="BR118" s="1323">
        <f t="shared" si="281"/>
        <v>0</v>
      </c>
      <c r="BS118" s="1323">
        <f t="shared" si="231"/>
        <v>0</v>
      </c>
      <c r="BT118" s="1323">
        <f t="shared" si="232"/>
        <v>0</v>
      </c>
      <c r="BU118" s="1323">
        <f t="shared" si="233"/>
        <v>0</v>
      </c>
      <c r="BV118" s="1323">
        <f t="shared" si="234"/>
        <v>0</v>
      </c>
      <c r="BW118" s="1323">
        <f t="shared" si="235"/>
        <v>0</v>
      </c>
      <c r="BX118" s="1323">
        <f t="shared" si="236"/>
        <v>0</v>
      </c>
      <c r="BY118" s="1323">
        <f t="shared" si="237"/>
        <v>0</v>
      </c>
      <c r="BZ118" s="1323">
        <f t="shared" si="238"/>
        <v>0</v>
      </c>
      <c r="CA118" s="1323">
        <f t="shared" si="239"/>
        <v>0</v>
      </c>
      <c r="CB118" s="1323">
        <f t="shared" si="240"/>
        <v>0</v>
      </c>
      <c r="CC118" s="1323">
        <f t="shared" si="241"/>
        <v>0</v>
      </c>
      <c r="CD118" s="1323">
        <f t="shared" si="242"/>
        <v>0</v>
      </c>
      <c r="CE118" s="1323">
        <f t="shared" si="243"/>
        <v>0</v>
      </c>
      <c r="CF118" s="1323">
        <f t="shared" si="244"/>
        <v>0</v>
      </c>
      <c r="CG118" s="1323">
        <f t="shared" si="245"/>
        <v>0</v>
      </c>
      <c r="CH118" s="1323">
        <f t="shared" si="246"/>
        <v>0</v>
      </c>
      <c r="CI118" s="1323">
        <f t="shared" si="247"/>
        <v>0</v>
      </c>
      <c r="CJ118" s="1323">
        <f t="shared" si="248"/>
        <v>0</v>
      </c>
      <c r="CK118" s="1323">
        <f t="shared" si="249"/>
        <v>0</v>
      </c>
      <c r="CL118" s="1323">
        <f t="shared" si="250"/>
        <v>0</v>
      </c>
      <c r="CM118" s="1323">
        <f t="shared" si="251"/>
        <v>0</v>
      </c>
      <c r="CN118" s="1323">
        <f t="shared" si="252"/>
        <v>0</v>
      </c>
      <c r="CO118" s="1323">
        <f t="shared" si="253"/>
        <v>0</v>
      </c>
      <c r="CP118" s="1323">
        <f t="shared" si="254"/>
        <v>0</v>
      </c>
      <c r="CQ118" s="1323">
        <f t="shared" si="255"/>
        <v>0</v>
      </c>
      <c r="CR118" s="1323">
        <f t="shared" si="256"/>
        <v>0</v>
      </c>
      <c r="CS118" s="1323">
        <f t="shared" si="257"/>
        <v>0</v>
      </c>
      <c r="CT118" s="1323">
        <f t="shared" si="258"/>
        <v>0</v>
      </c>
      <c r="CU118" s="1323">
        <f t="shared" si="259"/>
        <v>0</v>
      </c>
      <c r="CV118" s="1323">
        <f t="shared" si="260"/>
        <v>0</v>
      </c>
    </row>
    <row r="119" spans="18:100">
      <c r="R119" s="1238">
        <v>28</v>
      </c>
      <c r="S119" s="1239"/>
      <c r="T119" s="1238">
        <v>28</v>
      </c>
      <c r="U119" s="1239"/>
      <c r="V119" s="1238">
        <v>28</v>
      </c>
      <c r="W119" s="1239"/>
      <c r="X119" s="1238">
        <v>28</v>
      </c>
      <c r="Y119" s="1239"/>
      <c r="Z119" s="1238">
        <v>28</v>
      </c>
      <c r="AA119" s="1239"/>
      <c r="AB119" s="1238">
        <v>28</v>
      </c>
      <c r="AC119" s="1239"/>
      <c r="AD119" s="1238">
        <v>28</v>
      </c>
      <c r="AE119" s="1239"/>
      <c r="AF119" s="1238">
        <v>28</v>
      </c>
      <c r="AG119" s="1239"/>
      <c r="AH119" s="1238">
        <v>28</v>
      </c>
      <c r="AI119" s="1239"/>
      <c r="AJ119" s="1238">
        <v>28</v>
      </c>
      <c r="AK119" s="1239"/>
      <c r="AL119" s="1238">
        <v>28</v>
      </c>
      <c r="AM119" s="1239"/>
      <c r="AN119" s="1238">
        <v>28</v>
      </c>
      <c r="AO119" s="1239"/>
      <c r="AP119" s="1238">
        <v>28</v>
      </c>
      <c r="AQ119" s="1239"/>
      <c r="AR119" s="1238">
        <v>28</v>
      </c>
      <c r="AS119" s="1239"/>
      <c r="AT119" s="1238">
        <v>28</v>
      </c>
      <c r="AU119" s="1239"/>
      <c r="AV119" s="1238">
        <v>28</v>
      </c>
      <c r="AW119" s="1239"/>
      <c r="AX119" s="1238">
        <v>28</v>
      </c>
      <c r="AY119" s="1239"/>
      <c r="AZ119" s="1238">
        <v>28</v>
      </c>
      <c r="BA119" s="1239"/>
      <c r="BB119" s="1238">
        <v>28</v>
      </c>
      <c r="BC119" s="1239"/>
      <c r="BD119" s="1238">
        <v>28</v>
      </c>
      <c r="BE119" s="1241"/>
      <c r="BI119" s="1323">
        <f t="shared" si="262"/>
        <v>0</v>
      </c>
      <c r="BJ119" s="1323">
        <f t="shared" si="263"/>
        <v>0</v>
      </c>
      <c r="BK119" s="1323">
        <f t="shared" si="264"/>
        <v>0</v>
      </c>
      <c r="BL119" s="1323">
        <f t="shared" si="265"/>
        <v>0</v>
      </c>
      <c r="BM119" s="1323">
        <f t="shared" si="276"/>
        <v>0</v>
      </c>
      <c r="BN119" s="1323">
        <f t="shared" si="277"/>
        <v>0</v>
      </c>
      <c r="BO119" s="1323">
        <f t="shared" si="278"/>
        <v>0</v>
      </c>
      <c r="BP119" s="1323">
        <f t="shared" si="279"/>
        <v>0</v>
      </c>
      <c r="BQ119" s="1323">
        <f t="shared" si="280"/>
        <v>0</v>
      </c>
      <c r="BR119" s="1323">
        <f t="shared" si="281"/>
        <v>0</v>
      </c>
      <c r="BS119" s="1323">
        <f t="shared" si="231"/>
        <v>0</v>
      </c>
      <c r="BT119" s="1323">
        <f t="shared" si="232"/>
        <v>0</v>
      </c>
      <c r="BU119" s="1323">
        <f t="shared" si="233"/>
        <v>0</v>
      </c>
      <c r="BV119" s="1323">
        <f t="shared" si="234"/>
        <v>0</v>
      </c>
      <c r="BW119" s="1323">
        <f t="shared" si="235"/>
        <v>0</v>
      </c>
      <c r="BX119" s="1323">
        <f t="shared" si="236"/>
        <v>0</v>
      </c>
      <c r="BY119" s="1323">
        <f t="shared" si="237"/>
        <v>0</v>
      </c>
      <c r="BZ119" s="1323">
        <f t="shared" si="238"/>
        <v>0</v>
      </c>
      <c r="CA119" s="1323">
        <f t="shared" si="239"/>
        <v>0</v>
      </c>
      <c r="CB119" s="1323">
        <f t="shared" si="240"/>
        <v>0</v>
      </c>
      <c r="CC119" s="1323">
        <f t="shared" si="241"/>
        <v>0</v>
      </c>
      <c r="CD119" s="1323">
        <f t="shared" si="242"/>
        <v>0</v>
      </c>
      <c r="CE119" s="1323">
        <f t="shared" si="243"/>
        <v>0</v>
      </c>
      <c r="CF119" s="1323">
        <f t="shared" si="244"/>
        <v>0</v>
      </c>
      <c r="CG119" s="1323">
        <f t="shared" si="245"/>
        <v>0</v>
      </c>
      <c r="CH119" s="1323">
        <f t="shared" si="246"/>
        <v>0</v>
      </c>
      <c r="CI119" s="1323">
        <f t="shared" si="247"/>
        <v>0</v>
      </c>
      <c r="CJ119" s="1323">
        <f t="shared" si="248"/>
        <v>0</v>
      </c>
      <c r="CK119" s="1323">
        <f t="shared" si="249"/>
        <v>0</v>
      </c>
      <c r="CL119" s="1323">
        <f t="shared" si="250"/>
        <v>0</v>
      </c>
      <c r="CM119" s="1323">
        <f t="shared" si="251"/>
        <v>0</v>
      </c>
      <c r="CN119" s="1323">
        <f t="shared" si="252"/>
        <v>0</v>
      </c>
      <c r="CO119" s="1323">
        <f t="shared" si="253"/>
        <v>0</v>
      </c>
      <c r="CP119" s="1323">
        <f t="shared" si="254"/>
        <v>0</v>
      </c>
      <c r="CQ119" s="1323">
        <f t="shared" si="255"/>
        <v>0</v>
      </c>
      <c r="CR119" s="1323">
        <f t="shared" si="256"/>
        <v>0</v>
      </c>
      <c r="CS119" s="1323">
        <f t="shared" si="257"/>
        <v>0</v>
      </c>
      <c r="CT119" s="1323">
        <f t="shared" si="258"/>
        <v>0</v>
      </c>
      <c r="CU119" s="1323">
        <f t="shared" si="259"/>
        <v>0</v>
      </c>
      <c r="CV119" s="1323">
        <f t="shared" si="260"/>
        <v>0</v>
      </c>
    </row>
    <row r="120" spans="18:100">
      <c r="R120" s="1238">
        <v>29</v>
      </c>
      <c r="S120" s="1239"/>
      <c r="T120" s="1238">
        <v>29</v>
      </c>
      <c r="U120" s="1239"/>
      <c r="V120" s="1238">
        <v>29</v>
      </c>
      <c r="W120" s="1239"/>
      <c r="X120" s="1238">
        <v>29</v>
      </c>
      <c r="Y120" s="1239"/>
      <c r="Z120" s="1238">
        <v>29</v>
      </c>
      <c r="AA120" s="1239"/>
      <c r="AB120" s="1238">
        <v>29</v>
      </c>
      <c r="AC120" s="1239"/>
      <c r="AD120" s="1238">
        <v>29</v>
      </c>
      <c r="AE120" s="1239"/>
      <c r="AF120" s="1238">
        <v>29</v>
      </c>
      <c r="AG120" s="1239"/>
      <c r="AH120" s="1238">
        <v>29</v>
      </c>
      <c r="AI120" s="1239"/>
      <c r="AJ120" s="1238">
        <v>29</v>
      </c>
      <c r="AK120" s="1239"/>
      <c r="AL120" s="1238">
        <v>29</v>
      </c>
      <c r="AM120" s="1239"/>
      <c r="AN120" s="1238">
        <v>29</v>
      </c>
      <c r="AO120" s="1239"/>
      <c r="AP120" s="1238">
        <v>29</v>
      </c>
      <c r="AQ120" s="1239"/>
      <c r="AR120" s="1238">
        <v>29</v>
      </c>
      <c r="AS120" s="1239"/>
      <c r="AT120" s="1238">
        <v>29</v>
      </c>
      <c r="AU120" s="1239"/>
      <c r="AV120" s="1238">
        <v>29</v>
      </c>
      <c r="AW120" s="1239"/>
      <c r="AX120" s="1238">
        <v>29</v>
      </c>
      <c r="AY120" s="1239"/>
      <c r="AZ120" s="1238">
        <v>29</v>
      </c>
      <c r="BA120" s="1239"/>
      <c r="BB120" s="1238">
        <v>29</v>
      </c>
      <c r="BC120" s="1239"/>
      <c r="BD120" s="1238">
        <v>29</v>
      </c>
      <c r="BE120" s="1241"/>
      <c r="BI120" s="1323">
        <f t="shared" si="262"/>
        <v>0</v>
      </c>
      <c r="BJ120" s="1323">
        <f t="shared" si="263"/>
        <v>0</v>
      </c>
      <c r="BK120" s="1323">
        <f t="shared" si="264"/>
        <v>0</v>
      </c>
      <c r="BL120" s="1323">
        <f t="shared" si="265"/>
        <v>0</v>
      </c>
      <c r="BM120" s="1323">
        <f t="shared" si="276"/>
        <v>0</v>
      </c>
      <c r="BN120" s="1323">
        <f t="shared" si="277"/>
        <v>0</v>
      </c>
      <c r="BO120" s="1323">
        <f t="shared" si="278"/>
        <v>0</v>
      </c>
      <c r="BP120" s="1323">
        <f t="shared" si="279"/>
        <v>0</v>
      </c>
      <c r="BQ120" s="1323">
        <f t="shared" si="280"/>
        <v>0</v>
      </c>
      <c r="BR120" s="1323">
        <f t="shared" si="281"/>
        <v>0</v>
      </c>
      <c r="BS120" s="1323">
        <f t="shared" si="231"/>
        <v>0</v>
      </c>
      <c r="BT120" s="1323">
        <f t="shared" si="232"/>
        <v>0</v>
      </c>
      <c r="BU120" s="1323">
        <f t="shared" si="233"/>
        <v>0</v>
      </c>
      <c r="BV120" s="1323">
        <f t="shared" si="234"/>
        <v>0</v>
      </c>
      <c r="BW120" s="1323">
        <f t="shared" si="235"/>
        <v>0</v>
      </c>
      <c r="BX120" s="1323">
        <f t="shared" si="236"/>
        <v>0</v>
      </c>
      <c r="BY120" s="1323">
        <f t="shared" si="237"/>
        <v>0</v>
      </c>
      <c r="BZ120" s="1323">
        <f t="shared" si="238"/>
        <v>0</v>
      </c>
      <c r="CA120" s="1323">
        <f t="shared" si="239"/>
        <v>0</v>
      </c>
      <c r="CB120" s="1323">
        <f t="shared" si="240"/>
        <v>0</v>
      </c>
      <c r="CC120" s="1323">
        <f t="shared" si="241"/>
        <v>0</v>
      </c>
      <c r="CD120" s="1323">
        <f t="shared" si="242"/>
        <v>0</v>
      </c>
      <c r="CE120" s="1323">
        <f t="shared" si="243"/>
        <v>0</v>
      </c>
      <c r="CF120" s="1323">
        <f t="shared" si="244"/>
        <v>0</v>
      </c>
      <c r="CG120" s="1323">
        <f t="shared" si="245"/>
        <v>0</v>
      </c>
      <c r="CH120" s="1323">
        <f t="shared" si="246"/>
        <v>0</v>
      </c>
      <c r="CI120" s="1323">
        <f t="shared" si="247"/>
        <v>0</v>
      </c>
      <c r="CJ120" s="1323">
        <f t="shared" si="248"/>
        <v>0</v>
      </c>
      <c r="CK120" s="1323">
        <f t="shared" si="249"/>
        <v>0</v>
      </c>
      <c r="CL120" s="1323">
        <f t="shared" si="250"/>
        <v>0</v>
      </c>
      <c r="CM120" s="1323">
        <f t="shared" si="251"/>
        <v>0</v>
      </c>
      <c r="CN120" s="1323">
        <f t="shared" si="252"/>
        <v>0</v>
      </c>
      <c r="CO120" s="1323">
        <f t="shared" si="253"/>
        <v>0</v>
      </c>
      <c r="CP120" s="1323">
        <f t="shared" si="254"/>
        <v>0</v>
      </c>
      <c r="CQ120" s="1323">
        <f t="shared" si="255"/>
        <v>0</v>
      </c>
      <c r="CR120" s="1323">
        <f t="shared" si="256"/>
        <v>0</v>
      </c>
      <c r="CS120" s="1323">
        <f t="shared" si="257"/>
        <v>0</v>
      </c>
      <c r="CT120" s="1323">
        <f t="shared" si="258"/>
        <v>0</v>
      </c>
      <c r="CU120" s="1323">
        <f t="shared" si="259"/>
        <v>0</v>
      </c>
      <c r="CV120" s="1323">
        <f t="shared" si="260"/>
        <v>0</v>
      </c>
    </row>
    <row r="121" spans="18:100">
      <c r="R121" s="1238">
        <v>30</v>
      </c>
      <c r="S121" s="1239"/>
      <c r="T121" s="1238">
        <v>30</v>
      </c>
      <c r="U121" s="1239"/>
      <c r="V121" s="1238">
        <v>30</v>
      </c>
      <c r="W121" s="1239"/>
      <c r="X121" s="1238">
        <v>30</v>
      </c>
      <c r="Y121" s="1239"/>
      <c r="Z121" s="1238">
        <v>30</v>
      </c>
      <c r="AA121" s="1239"/>
      <c r="AB121" s="1238">
        <v>30</v>
      </c>
      <c r="AC121" s="1239"/>
      <c r="AD121" s="1238">
        <v>30</v>
      </c>
      <c r="AE121" s="1239"/>
      <c r="AF121" s="1238">
        <v>30</v>
      </c>
      <c r="AG121" s="1239"/>
      <c r="AH121" s="1238">
        <v>30</v>
      </c>
      <c r="AI121" s="1239"/>
      <c r="AJ121" s="1238">
        <v>30</v>
      </c>
      <c r="AK121" s="1239"/>
      <c r="AL121" s="1238">
        <v>30</v>
      </c>
      <c r="AM121" s="1239"/>
      <c r="AN121" s="1238">
        <v>30</v>
      </c>
      <c r="AO121" s="1239"/>
      <c r="AP121" s="1238">
        <v>30</v>
      </c>
      <c r="AQ121" s="1239"/>
      <c r="AR121" s="1238">
        <v>30</v>
      </c>
      <c r="AS121" s="1239"/>
      <c r="AT121" s="1238">
        <v>30</v>
      </c>
      <c r="AU121" s="1239"/>
      <c r="AV121" s="1238">
        <v>30</v>
      </c>
      <c r="AW121" s="1239"/>
      <c r="AX121" s="1238">
        <v>30</v>
      </c>
      <c r="AY121" s="1239"/>
      <c r="AZ121" s="1238">
        <v>30</v>
      </c>
      <c r="BA121" s="1239"/>
      <c r="BB121" s="1238">
        <v>30</v>
      </c>
      <c r="BC121" s="1239"/>
      <c r="BD121" s="1238">
        <v>30</v>
      </c>
      <c r="BE121" s="1241"/>
      <c r="BI121" s="1323">
        <f t="shared" si="262"/>
        <v>0</v>
      </c>
      <c r="BJ121" s="1323">
        <f t="shared" si="263"/>
        <v>0</v>
      </c>
      <c r="BK121" s="1323">
        <f t="shared" si="264"/>
        <v>0</v>
      </c>
      <c r="BL121" s="1323">
        <f t="shared" si="265"/>
        <v>0</v>
      </c>
      <c r="BM121" s="1323">
        <f t="shared" si="276"/>
        <v>0</v>
      </c>
      <c r="BN121" s="1323">
        <f t="shared" si="277"/>
        <v>0</v>
      </c>
      <c r="BO121" s="1323">
        <f t="shared" si="278"/>
        <v>0</v>
      </c>
      <c r="BP121" s="1323">
        <f t="shared" si="279"/>
        <v>0</v>
      </c>
      <c r="BQ121" s="1323">
        <f t="shared" si="280"/>
        <v>0</v>
      </c>
      <c r="BR121" s="1323">
        <f t="shared" si="281"/>
        <v>0</v>
      </c>
      <c r="BS121" s="1323">
        <f t="shared" si="231"/>
        <v>0</v>
      </c>
      <c r="BT121" s="1323">
        <f t="shared" si="232"/>
        <v>0</v>
      </c>
      <c r="BU121" s="1323">
        <f t="shared" si="233"/>
        <v>0</v>
      </c>
      <c r="BV121" s="1323">
        <f t="shared" si="234"/>
        <v>0</v>
      </c>
      <c r="BW121" s="1323">
        <f t="shared" si="235"/>
        <v>0</v>
      </c>
      <c r="BX121" s="1323">
        <f t="shared" si="236"/>
        <v>0</v>
      </c>
      <c r="BY121" s="1323">
        <f t="shared" si="237"/>
        <v>0</v>
      </c>
      <c r="BZ121" s="1323">
        <f t="shared" si="238"/>
        <v>0</v>
      </c>
      <c r="CA121" s="1323">
        <f t="shared" si="239"/>
        <v>0</v>
      </c>
      <c r="CB121" s="1323">
        <f t="shared" si="240"/>
        <v>0</v>
      </c>
      <c r="CC121" s="1323">
        <f t="shared" si="241"/>
        <v>0</v>
      </c>
      <c r="CD121" s="1323">
        <f t="shared" si="242"/>
        <v>0</v>
      </c>
      <c r="CE121" s="1323">
        <f t="shared" si="243"/>
        <v>0</v>
      </c>
      <c r="CF121" s="1323">
        <f t="shared" si="244"/>
        <v>0</v>
      </c>
      <c r="CG121" s="1323">
        <f t="shared" si="245"/>
        <v>0</v>
      </c>
      <c r="CH121" s="1323">
        <f t="shared" si="246"/>
        <v>0</v>
      </c>
      <c r="CI121" s="1323">
        <f t="shared" si="247"/>
        <v>0</v>
      </c>
      <c r="CJ121" s="1323">
        <f t="shared" si="248"/>
        <v>0</v>
      </c>
      <c r="CK121" s="1323">
        <f t="shared" si="249"/>
        <v>0</v>
      </c>
      <c r="CL121" s="1323">
        <f t="shared" si="250"/>
        <v>0</v>
      </c>
      <c r="CM121" s="1323">
        <f t="shared" si="251"/>
        <v>0</v>
      </c>
      <c r="CN121" s="1323">
        <f t="shared" si="252"/>
        <v>0</v>
      </c>
      <c r="CO121" s="1323">
        <f t="shared" si="253"/>
        <v>0</v>
      </c>
      <c r="CP121" s="1323">
        <f t="shared" si="254"/>
        <v>0</v>
      </c>
      <c r="CQ121" s="1323">
        <f t="shared" si="255"/>
        <v>0</v>
      </c>
      <c r="CR121" s="1323">
        <f t="shared" si="256"/>
        <v>0</v>
      </c>
      <c r="CS121" s="1323">
        <f t="shared" si="257"/>
        <v>0</v>
      </c>
      <c r="CT121" s="1323">
        <f t="shared" si="258"/>
        <v>0</v>
      </c>
      <c r="CU121" s="1323">
        <f t="shared" si="259"/>
        <v>0</v>
      </c>
      <c r="CV121" s="1323">
        <f t="shared" si="260"/>
        <v>0</v>
      </c>
    </row>
    <row r="122" spans="18:100">
      <c r="R122" s="1238">
        <v>31</v>
      </c>
      <c r="S122" s="1239"/>
      <c r="T122" s="1238">
        <v>31</v>
      </c>
      <c r="U122" s="1239"/>
      <c r="V122" s="1238">
        <v>31</v>
      </c>
      <c r="W122" s="1239"/>
      <c r="X122" s="1238">
        <v>31</v>
      </c>
      <c r="Y122" s="1239"/>
      <c r="Z122" s="1238">
        <v>31</v>
      </c>
      <c r="AA122" s="1239"/>
      <c r="AB122" s="1238">
        <v>31</v>
      </c>
      <c r="AC122" s="1239"/>
      <c r="AD122" s="1238">
        <v>31</v>
      </c>
      <c r="AE122" s="1239"/>
      <c r="AF122" s="1238">
        <v>31</v>
      </c>
      <c r="AG122" s="1239"/>
      <c r="AH122" s="1238">
        <v>31</v>
      </c>
      <c r="AI122" s="1239"/>
      <c r="AJ122" s="1238">
        <v>31</v>
      </c>
      <c r="AK122" s="1239"/>
      <c r="AL122" s="1238">
        <v>31</v>
      </c>
      <c r="AM122" s="1239"/>
      <c r="AN122" s="1238">
        <v>31</v>
      </c>
      <c r="AO122" s="1239"/>
      <c r="AP122" s="1238">
        <v>31</v>
      </c>
      <c r="AQ122" s="1239"/>
      <c r="AR122" s="1238">
        <v>31</v>
      </c>
      <c r="AS122" s="1239"/>
      <c r="AT122" s="1238">
        <v>31</v>
      </c>
      <c r="AU122" s="1239"/>
      <c r="AV122" s="1238">
        <v>31</v>
      </c>
      <c r="AW122" s="1239"/>
      <c r="AX122" s="1238">
        <v>31</v>
      </c>
      <c r="AY122" s="1239"/>
      <c r="AZ122" s="1238">
        <v>31</v>
      </c>
      <c r="BA122" s="1239"/>
      <c r="BB122" s="1238">
        <v>31</v>
      </c>
      <c r="BC122" s="1239"/>
      <c r="BD122" s="1238">
        <v>31</v>
      </c>
      <c r="BE122" s="1241"/>
      <c r="BI122" s="1323">
        <f t="shared" si="262"/>
        <v>0</v>
      </c>
      <c r="BJ122" s="1323">
        <f t="shared" si="263"/>
        <v>0</v>
      </c>
      <c r="BK122" s="1323">
        <f t="shared" si="264"/>
        <v>0</v>
      </c>
      <c r="BL122" s="1323">
        <f t="shared" si="265"/>
        <v>0</v>
      </c>
      <c r="BM122" s="1323">
        <f t="shared" si="276"/>
        <v>0</v>
      </c>
      <c r="BN122" s="1323">
        <f t="shared" si="277"/>
        <v>0</v>
      </c>
      <c r="BO122" s="1323">
        <f t="shared" si="278"/>
        <v>0</v>
      </c>
      <c r="BP122" s="1323">
        <f t="shared" si="279"/>
        <v>0</v>
      </c>
      <c r="BQ122" s="1323">
        <f t="shared" si="280"/>
        <v>0</v>
      </c>
      <c r="BR122" s="1323">
        <f t="shared" si="281"/>
        <v>0</v>
      </c>
      <c r="BS122" s="1323">
        <f t="shared" si="231"/>
        <v>0</v>
      </c>
      <c r="BT122" s="1323">
        <f t="shared" si="232"/>
        <v>0</v>
      </c>
      <c r="BU122" s="1323">
        <f t="shared" si="233"/>
        <v>0</v>
      </c>
      <c r="BV122" s="1323">
        <f t="shared" si="234"/>
        <v>0</v>
      </c>
      <c r="BW122" s="1323">
        <f t="shared" si="235"/>
        <v>0</v>
      </c>
      <c r="BX122" s="1323">
        <f t="shared" si="236"/>
        <v>0</v>
      </c>
      <c r="BY122" s="1323">
        <f t="shared" si="237"/>
        <v>0</v>
      </c>
      <c r="BZ122" s="1323">
        <f t="shared" si="238"/>
        <v>0</v>
      </c>
      <c r="CA122" s="1323">
        <f t="shared" si="239"/>
        <v>0</v>
      </c>
      <c r="CB122" s="1323">
        <f t="shared" si="240"/>
        <v>0</v>
      </c>
      <c r="CC122" s="1323">
        <f t="shared" si="241"/>
        <v>0</v>
      </c>
      <c r="CD122" s="1323">
        <f t="shared" si="242"/>
        <v>0</v>
      </c>
      <c r="CE122" s="1323">
        <f t="shared" si="243"/>
        <v>0</v>
      </c>
      <c r="CF122" s="1323">
        <f t="shared" si="244"/>
        <v>0</v>
      </c>
      <c r="CG122" s="1323">
        <f t="shared" si="245"/>
        <v>0</v>
      </c>
      <c r="CH122" s="1323">
        <f t="shared" si="246"/>
        <v>0</v>
      </c>
      <c r="CI122" s="1323">
        <f t="shared" si="247"/>
        <v>0</v>
      </c>
      <c r="CJ122" s="1323">
        <f t="shared" si="248"/>
        <v>0</v>
      </c>
      <c r="CK122" s="1323">
        <f t="shared" si="249"/>
        <v>0</v>
      </c>
      <c r="CL122" s="1323">
        <f t="shared" si="250"/>
        <v>0</v>
      </c>
      <c r="CM122" s="1323">
        <f t="shared" si="251"/>
        <v>0</v>
      </c>
      <c r="CN122" s="1323">
        <f t="shared" si="252"/>
        <v>0</v>
      </c>
      <c r="CO122" s="1323">
        <f t="shared" si="253"/>
        <v>0</v>
      </c>
      <c r="CP122" s="1323">
        <f t="shared" si="254"/>
        <v>0</v>
      </c>
      <c r="CQ122" s="1323">
        <f t="shared" si="255"/>
        <v>0</v>
      </c>
      <c r="CR122" s="1323">
        <f t="shared" si="256"/>
        <v>0</v>
      </c>
      <c r="CS122" s="1323">
        <f t="shared" si="257"/>
        <v>0</v>
      </c>
      <c r="CT122" s="1323">
        <f t="shared" si="258"/>
        <v>0</v>
      </c>
      <c r="CU122" s="1323">
        <f t="shared" si="259"/>
        <v>0</v>
      </c>
      <c r="CV122" s="1323">
        <f t="shared" si="260"/>
        <v>0</v>
      </c>
    </row>
    <row r="123" spans="18:100">
      <c r="R123" s="1238">
        <v>32</v>
      </c>
      <c r="S123" s="1239"/>
      <c r="T123" s="1238">
        <v>32</v>
      </c>
      <c r="U123" s="1239"/>
      <c r="V123" s="1238">
        <v>32</v>
      </c>
      <c r="W123" s="1239"/>
      <c r="X123" s="1238">
        <v>32</v>
      </c>
      <c r="Y123" s="1239"/>
      <c r="Z123" s="1238">
        <v>32</v>
      </c>
      <c r="AA123" s="1239"/>
      <c r="AB123" s="1238">
        <v>32</v>
      </c>
      <c r="AC123" s="1239"/>
      <c r="AD123" s="1238">
        <v>32</v>
      </c>
      <c r="AE123" s="1239"/>
      <c r="AF123" s="1238">
        <v>32</v>
      </c>
      <c r="AG123" s="1239"/>
      <c r="AH123" s="1238">
        <v>32</v>
      </c>
      <c r="AI123" s="1239"/>
      <c r="AJ123" s="1238">
        <v>32</v>
      </c>
      <c r="AK123" s="1239"/>
      <c r="AL123" s="1238">
        <v>32</v>
      </c>
      <c r="AM123" s="1239"/>
      <c r="AN123" s="1238">
        <v>32</v>
      </c>
      <c r="AO123" s="1239"/>
      <c r="AP123" s="1238">
        <v>32</v>
      </c>
      <c r="AQ123" s="1239"/>
      <c r="AR123" s="1238">
        <v>32</v>
      </c>
      <c r="AS123" s="1239"/>
      <c r="AT123" s="1238">
        <v>32</v>
      </c>
      <c r="AU123" s="1239"/>
      <c r="AV123" s="1238">
        <v>32</v>
      </c>
      <c r="AW123" s="1239"/>
      <c r="AX123" s="1238">
        <v>32</v>
      </c>
      <c r="AY123" s="1239"/>
      <c r="AZ123" s="1238">
        <v>32</v>
      </c>
      <c r="BA123" s="1239"/>
      <c r="BB123" s="1238">
        <v>32</v>
      </c>
      <c r="BC123" s="1239"/>
      <c r="BD123" s="1238">
        <v>32</v>
      </c>
      <c r="BE123" s="1241"/>
      <c r="BI123" s="1323">
        <f t="shared" si="262"/>
        <v>0</v>
      </c>
      <c r="BJ123" s="1323">
        <f t="shared" si="263"/>
        <v>0</v>
      </c>
      <c r="BK123" s="1323">
        <f t="shared" si="264"/>
        <v>0</v>
      </c>
      <c r="BL123" s="1323">
        <f t="shared" si="265"/>
        <v>0</v>
      </c>
      <c r="BM123" s="1323">
        <f t="shared" si="276"/>
        <v>0</v>
      </c>
      <c r="BN123" s="1323">
        <f t="shared" si="277"/>
        <v>0</v>
      </c>
      <c r="BO123" s="1323">
        <f t="shared" si="278"/>
        <v>0</v>
      </c>
      <c r="BP123" s="1323">
        <f t="shared" si="279"/>
        <v>0</v>
      </c>
      <c r="BQ123" s="1323">
        <f t="shared" si="280"/>
        <v>0</v>
      </c>
      <c r="BR123" s="1323">
        <f t="shared" si="281"/>
        <v>0</v>
      </c>
      <c r="BS123" s="1323">
        <f t="shared" si="231"/>
        <v>0</v>
      </c>
      <c r="BT123" s="1323">
        <f t="shared" si="232"/>
        <v>0</v>
      </c>
      <c r="BU123" s="1323">
        <f t="shared" si="233"/>
        <v>0</v>
      </c>
      <c r="BV123" s="1323">
        <f t="shared" si="234"/>
        <v>0</v>
      </c>
      <c r="BW123" s="1323">
        <f t="shared" si="235"/>
        <v>0</v>
      </c>
      <c r="BX123" s="1323">
        <f t="shared" si="236"/>
        <v>0</v>
      </c>
      <c r="BY123" s="1323">
        <f t="shared" si="237"/>
        <v>0</v>
      </c>
      <c r="BZ123" s="1323">
        <f t="shared" si="238"/>
        <v>0</v>
      </c>
      <c r="CA123" s="1323">
        <f t="shared" si="239"/>
        <v>0</v>
      </c>
      <c r="CB123" s="1323">
        <f t="shared" si="240"/>
        <v>0</v>
      </c>
      <c r="CC123" s="1323">
        <f t="shared" si="241"/>
        <v>0</v>
      </c>
      <c r="CD123" s="1323">
        <f t="shared" si="242"/>
        <v>0</v>
      </c>
      <c r="CE123" s="1323">
        <f t="shared" si="243"/>
        <v>0</v>
      </c>
      <c r="CF123" s="1323">
        <f t="shared" si="244"/>
        <v>0</v>
      </c>
      <c r="CG123" s="1323">
        <f t="shared" si="245"/>
        <v>0</v>
      </c>
      <c r="CH123" s="1323">
        <f t="shared" si="246"/>
        <v>0</v>
      </c>
      <c r="CI123" s="1323">
        <f t="shared" si="247"/>
        <v>0</v>
      </c>
      <c r="CJ123" s="1323">
        <f t="shared" si="248"/>
        <v>0</v>
      </c>
      <c r="CK123" s="1323">
        <f t="shared" si="249"/>
        <v>0</v>
      </c>
      <c r="CL123" s="1323">
        <f t="shared" si="250"/>
        <v>0</v>
      </c>
      <c r="CM123" s="1323">
        <f t="shared" si="251"/>
        <v>0</v>
      </c>
      <c r="CN123" s="1323">
        <f t="shared" si="252"/>
        <v>0</v>
      </c>
      <c r="CO123" s="1323">
        <f t="shared" si="253"/>
        <v>0</v>
      </c>
      <c r="CP123" s="1323">
        <f t="shared" si="254"/>
        <v>0</v>
      </c>
      <c r="CQ123" s="1323">
        <f t="shared" si="255"/>
        <v>0</v>
      </c>
      <c r="CR123" s="1323">
        <f t="shared" si="256"/>
        <v>0</v>
      </c>
      <c r="CS123" s="1323">
        <f t="shared" si="257"/>
        <v>0</v>
      </c>
      <c r="CT123" s="1323">
        <f t="shared" si="258"/>
        <v>0</v>
      </c>
      <c r="CU123" s="1323">
        <f t="shared" si="259"/>
        <v>0</v>
      </c>
      <c r="CV123" s="1323">
        <f t="shared" si="260"/>
        <v>0</v>
      </c>
    </row>
    <row r="124" spans="18:100">
      <c r="R124" s="1238">
        <v>33</v>
      </c>
      <c r="S124" s="1239"/>
      <c r="T124" s="1238">
        <v>33</v>
      </c>
      <c r="U124" s="1239"/>
      <c r="V124" s="1238">
        <v>33</v>
      </c>
      <c r="W124" s="1239"/>
      <c r="X124" s="1238">
        <v>33</v>
      </c>
      <c r="Y124" s="1239"/>
      <c r="Z124" s="1238">
        <v>33</v>
      </c>
      <c r="AA124" s="1239"/>
      <c r="AB124" s="1238">
        <v>33</v>
      </c>
      <c r="AC124" s="1239"/>
      <c r="AD124" s="1238">
        <v>33</v>
      </c>
      <c r="AE124" s="1239"/>
      <c r="AF124" s="1238">
        <v>33</v>
      </c>
      <c r="AG124" s="1239"/>
      <c r="AH124" s="1238">
        <v>33</v>
      </c>
      <c r="AI124" s="1239"/>
      <c r="AJ124" s="1238">
        <v>33</v>
      </c>
      <c r="AK124" s="1239"/>
      <c r="AL124" s="1238">
        <v>33</v>
      </c>
      <c r="AM124" s="1239"/>
      <c r="AN124" s="1238">
        <v>33</v>
      </c>
      <c r="AO124" s="1239"/>
      <c r="AP124" s="1238">
        <v>33</v>
      </c>
      <c r="AQ124" s="1239"/>
      <c r="AR124" s="1238">
        <v>33</v>
      </c>
      <c r="AS124" s="1239"/>
      <c r="AT124" s="1238">
        <v>33</v>
      </c>
      <c r="AU124" s="1239"/>
      <c r="AV124" s="1238">
        <v>33</v>
      </c>
      <c r="AW124" s="1239"/>
      <c r="AX124" s="1238">
        <v>33</v>
      </c>
      <c r="AY124" s="1239"/>
      <c r="AZ124" s="1238">
        <v>33</v>
      </c>
      <c r="BA124" s="1239"/>
      <c r="BB124" s="1238">
        <v>33</v>
      </c>
      <c r="BC124" s="1239"/>
      <c r="BD124" s="1238">
        <v>33</v>
      </c>
      <c r="BE124" s="1241"/>
      <c r="BI124" s="1323">
        <f t="shared" si="262"/>
        <v>0</v>
      </c>
      <c r="BJ124" s="1323">
        <f t="shared" si="263"/>
        <v>0</v>
      </c>
      <c r="BK124" s="1323">
        <f t="shared" si="264"/>
        <v>0</v>
      </c>
      <c r="BL124" s="1323">
        <f t="shared" si="265"/>
        <v>0</v>
      </c>
      <c r="BM124" s="1323">
        <f t="shared" si="276"/>
        <v>0</v>
      </c>
      <c r="BN124" s="1323">
        <f t="shared" si="277"/>
        <v>0</v>
      </c>
      <c r="BO124" s="1323">
        <f t="shared" si="278"/>
        <v>0</v>
      </c>
      <c r="BP124" s="1323">
        <f t="shared" si="279"/>
        <v>0</v>
      </c>
      <c r="BQ124" s="1323">
        <f t="shared" si="280"/>
        <v>0</v>
      </c>
      <c r="BR124" s="1323">
        <f t="shared" si="281"/>
        <v>0</v>
      </c>
      <c r="BS124" s="1323">
        <f t="shared" si="231"/>
        <v>0</v>
      </c>
      <c r="BT124" s="1323">
        <f t="shared" si="232"/>
        <v>0</v>
      </c>
      <c r="BU124" s="1323">
        <f t="shared" si="233"/>
        <v>0</v>
      </c>
      <c r="BV124" s="1323">
        <f t="shared" si="234"/>
        <v>0</v>
      </c>
      <c r="BW124" s="1323">
        <f t="shared" si="235"/>
        <v>0</v>
      </c>
      <c r="BX124" s="1323">
        <f t="shared" si="236"/>
        <v>0</v>
      </c>
      <c r="BY124" s="1323">
        <f t="shared" si="237"/>
        <v>0</v>
      </c>
      <c r="BZ124" s="1323">
        <f t="shared" si="238"/>
        <v>0</v>
      </c>
      <c r="CA124" s="1323">
        <f t="shared" si="239"/>
        <v>0</v>
      </c>
      <c r="CB124" s="1323">
        <f t="shared" si="240"/>
        <v>0</v>
      </c>
      <c r="CC124" s="1323">
        <f t="shared" si="241"/>
        <v>0</v>
      </c>
      <c r="CD124" s="1323">
        <f t="shared" si="242"/>
        <v>0</v>
      </c>
      <c r="CE124" s="1323">
        <f t="shared" si="243"/>
        <v>0</v>
      </c>
      <c r="CF124" s="1323">
        <f t="shared" si="244"/>
        <v>0</v>
      </c>
      <c r="CG124" s="1323">
        <f t="shared" si="245"/>
        <v>0</v>
      </c>
      <c r="CH124" s="1323">
        <f t="shared" si="246"/>
        <v>0</v>
      </c>
      <c r="CI124" s="1323">
        <f t="shared" si="247"/>
        <v>0</v>
      </c>
      <c r="CJ124" s="1323">
        <f t="shared" si="248"/>
        <v>0</v>
      </c>
      <c r="CK124" s="1323">
        <f t="shared" si="249"/>
        <v>0</v>
      </c>
      <c r="CL124" s="1323">
        <f t="shared" si="250"/>
        <v>0</v>
      </c>
      <c r="CM124" s="1323">
        <f t="shared" si="251"/>
        <v>0</v>
      </c>
      <c r="CN124" s="1323">
        <f t="shared" si="252"/>
        <v>0</v>
      </c>
      <c r="CO124" s="1323">
        <f t="shared" si="253"/>
        <v>0</v>
      </c>
      <c r="CP124" s="1323">
        <f t="shared" si="254"/>
        <v>0</v>
      </c>
      <c r="CQ124" s="1323">
        <f t="shared" si="255"/>
        <v>0</v>
      </c>
      <c r="CR124" s="1323">
        <f t="shared" si="256"/>
        <v>0</v>
      </c>
      <c r="CS124" s="1323">
        <f t="shared" si="257"/>
        <v>0</v>
      </c>
      <c r="CT124" s="1323">
        <f t="shared" si="258"/>
        <v>0</v>
      </c>
      <c r="CU124" s="1323">
        <f t="shared" si="259"/>
        <v>0</v>
      </c>
      <c r="CV124" s="1323">
        <f t="shared" si="260"/>
        <v>0</v>
      </c>
    </row>
    <row r="125" spans="18:100">
      <c r="R125" s="1238">
        <v>34</v>
      </c>
      <c r="S125" s="1239"/>
      <c r="T125" s="1238">
        <v>34</v>
      </c>
      <c r="U125" s="1239"/>
      <c r="V125" s="1238">
        <v>34</v>
      </c>
      <c r="W125" s="1239"/>
      <c r="X125" s="1238">
        <v>34</v>
      </c>
      <c r="Y125" s="1239"/>
      <c r="Z125" s="1238">
        <v>34</v>
      </c>
      <c r="AA125" s="1239"/>
      <c r="AB125" s="1238">
        <v>34</v>
      </c>
      <c r="AC125" s="1239"/>
      <c r="AD125" s="1238">
        <v>34</v>
      </c>
      <c r="AE125" s="1239"/>
      <c r="AF125" s="1238">
        <v>34</v>
      </c>
      <c r="AG125" s="1239"/>
      <c r="AH125" s="1238">
        <v>34</v>
      </c>
      <c r="AI125" s="1239"/>
      <c r="AJ125" s="1238">
        <v>34</v>
      </c>
      <c r="AK125" s="1239"/>
      <c r="AL125" s="1238">
        <v>34</v>
      </c>
      <c r="AM125" s="1239"/>
      <c r="AN125" s="1238">
        <v>34</v>
      </c>
      <c r="AO125" s="1239"/>
      <c r="AP125" s="1238">
        <v>34</v>
      </c>
      <c r="AQ125" s="1239"/>
      <c r="AR125" s="1238">
        <v>34</v>
      </c>
      <c r="AS125" s="1239"/>
      <c r="AT125" s="1238">
        <v>34</v>
      </c>
      <c r="AU125" s="1239"/>
      <c r="AV125" s="1238">
        <v>34</v>
      </c>
      <c r="AW125" s="1239"/>
      <c r="AX125" s="1238">
        <v>34</v>
      </c>
      <c r="AY125" s="1239"/>
      <c r="AZ125" s="1238">
        <v>34</v>
      </c>
      <c r="BA125" s="1239"/>
      <c r="BB125" s="1238">
        <v>34</v>
      </c>
      <c r="BC125" s="1239"/>
      <c r="BD125" s="1238">
        <v>34</v>
      </c>
      <c r="BE125" s="1241"/>
      <c r="BI125" s="1323">
        <f t="shared" si="262"/>
        <v>0</v>
      </c>
      <c r="BJ125" s="1323">
        <f t="shared" si="263"/>
        <v>0</v>
      </c>
      <c r="BK125" s="1323">
        <f t="shared" si="264"/>
        <v>0</v>
      </c>
      <c r="BL125" s="1323">
        <f t="shared" si="265"/>
        <v>0</v>
      </c>
      <c r="BM125" s="1323">
        <f t="shared" si="276"/>
        <v>0</v>
      </c>
      <c r="BN125" s="1323">
        <f t="shared" si="277"/>
        <v>0</v>
      </c>
      <c r="BO125" s="1323">
        <f t="shared" si="278"/>
        <v>0</v>
      </c>
      <c r="BP125" s="1323">
        <f t="shared" si="279"/>
        <v>0</v>
      </c>
      <c r="BQ125" s="1323">
        <f t="shared" si="280"/>
        <v>0</v>
      </c>
      <c r="BR125" s="1323">
        <f t="shared" si="281"/>
        <v>0</v>
      </c>
      <c r="BS125" s="1323">
        <f t="shared" si="231"/>
        <v>0</v>
      </c>
      <c r="BT125" s="1323">
        <f t="shared" si="232"/>
        <v>0</v>
      </c>
      <c r="BU125" s="1323">
        <f t="shared" si="233"/>
        <v>0</v>
      </c>
      <c r="BV125" s="1323">
        <f t="shared" si="234"/>
        <v>0</v>
      </c>
      <c r="BW125" s="1323">
        <f t="shared" si="235"/>
        <v>0</v>
      </c>
      <c r="BX125" s="1323">
        <f t="shared" si="236"/>
        <v>0</v>
      </c>
      <c r="BY125" s="1323">
        <f t="shared" si="237"/>
        <v>0</v>
      </c>
      <c r="BZ125" s="1323">
        <f t="shared" si="238"/>
        <v>0</v>
      </c>
      <c r="CA125" s="1323">
        <f t="shared" si="239"/>
        <v>0</v>
      </c>
      <c r="CB125" s="1323">
        <f t="shared" si="240"/>
        <v>0</v>
      </c>
      <c r="CC125" s="1323">
        <f t="shared" si="241"/>
        <v>0</v>
      </c>
      <c r="CD125" s="1323">
        <f t="shared" si="242"/>
        <v>0</v>
      </c>
      <c r="CE125" s="1323">
        <f t="shared" si="243"/>
        <v>0</v>
      </c>
      <c r="CF125" s="1323">
        <f t="shared" si="244"/>
        <v>0</v>
      </c>
      <c r="CG125" s="1323">
        <f t="shared" si="245"/>
        <v>0</v>
      </c>
      <c r="CH125" s="1323">
        <f t="shared" si="246"/>
        <v>0</v>
      </c>
      <c r="CI125" s="1323">
        <f t="shared" si="247"/>
        <v>0</v>
      </c>
      <c r="CJ125" s="1323">
        <f t="shared" si="248"/>
        <v>0</v>
      </c>
      <c r="CK125" s="1323">
        <f t="shared" si="249"/>
        <v>0</v>
      </c>
      <c r="CL125" s="1323">
        <f t="shared" si="250"/>
        <v>0</v>
      </c>
      <c r="CM125" s="1323">
        <f t="shared" si="251"/>
        <v>0</v>
      </c>
      <c r="CN125" s="1323">
        <f t="shared" si="252"/>
        <v>0</v>
      </c>
      <c r="CO125" s="1323">
        <f t="shared" si="253"/>
        <v>0</v>
      </c>
      <c r="CP125" s="1323">
        <f t="shared" si="254"/>
        <v>0</v>
      </c>
      <c r="CQ125" s="1323">
        <f t="shared" si="255"/>
        <v>0</v>
      </c>
      <c r="CR125" s="1323">
        <f t="shared" si="256"/>
        <v>0</v>
      </c>
      <c r="CS125" s="1323">
        <f t="shared" si="257"/>
        <v>0</v>
      </c>
      <c r="CT125" s="1323">
        <f t="shared" si="258"/>
        <v>0</v>
      </c>
      <c r="CU125" s="1323">
        <f t="shared" si="259"/>
        <v>0</v>
      </c>
      <c r="CV125" s="1323">
        <f t="shared" si="260"/>
        <v>0</v>
      </c>
    </row>
    <row r="126" spans="18:100">
      <c r="R126" s="1238">
        <v>35</v>
      </c>
      <c r="S126" s="1239"/>
      <c r="T126" s="1238">
        <v>35</v>
      </c>
      <c r="U126" s="1239"/>
      <c r="V126" s="1238">
        <v>35</v>
      </c>
      <c r="W126" s="1239"/>
      <c r="X126" s="1238">
        <v>35</v>
      </c>
      <c r="Y126" s="1239"/>
      <c r="Z126" s="1238">
        <v>35</v>
      </c>
      <c r="AA126" s="1239"/>
      <c r="AB126" s="1238">
        <v>35</v>
      </c>
      <c r="AC126" s="1239"/>
      <c r="AD126" s="1238">
        <v>35</v>
      </c>
      <c r="AE126" s="1239"/>
      <c r="AF126" s="1238">
        <v>35</v>
      </c>
      <c r="AG126" s="1239"/>
      <c r="AH126" s="1238">
        <v>35</v>
      </c>
      <c r="AI126" s="1239"/>
      <c r="AJ126" s="1238">
        <v>35</v>
      </c>
      <c r="AK126" s="1239"/>
      <c r="AL126" s="1238">
        <v>35</v>
      </c>
      <c r="AM126" s="1239"/>
      <c r="AN126" s="1238">
        <v>35</v>
      </c>
      <c r="AO126" s="1239"/>
      <c r="AP126" s="1238">
        <v>35</v>
      </c>
      <c r="AQ126" s="1239"/>
      <c r="AR126" s="1238">
        <v>35</v>
      </c>
      <c r="AS126" s="1239"/>
      <c r="AT126" s="1238">
        <v>35</v>
      </c>
      <c r="AU126" s="1239"/>
      <c r="AV126" s="1238">
        <v>35</v>
      </c>
      <c r="AW126" s="1239"/>
      <c r="AX126" s="1238">
        <v>35</v>
      </c>
      <c r="AY126" s="1239"/>
      <c r="AZ126" s="1238">
        <v>35</v>
      </c>
      <c r="BA126" s="1239"/>
      <c r="BB126" s="1238">
        <v>35</v>
      </c>
      <c r="BC126" s="1239"/>
      <c r="BD126" s="1238">
        <v>35</v>
      </c>
      <c r="BE126" s="1241"/>
      <c r="BI126" s="1323">
        <f t="shared" si="262"/>
        <v>0</v>
      </c>
      <c r="BJ126" s="1323">
        <f t="shared" si="263"/>
        <v>0</v>
      </c>
      <c r="BK126" s="1323">
        <f t="shared" si="264"/>
        <v>0</v>
      </c>
      <c r="BL126" s="1323">
        <f t="shared" si="265"/>
        <v>0</v>
      </c>
      <c r="BM126" s="1323">
        <f t="shared" si="276"/>
        <v>0</v>
      </c>
      <c r="BN126" s="1323">
        <f t="shared" si="277"/>
        <v>0</v>
      </c>
      <c r="BO126" s="1323">
        <f t="shared" si="278"/>
        <v>0</v>
      </c>
      <c r="BP126" s="1323">
        <f t="shared" si="279"/>
        <v>0</v>
      </c>
      <c r="BQ126" s="1323">
        <f t="shared" si="280"/>
        <v>0</v>
      </c>
      <c r="BR126" s="1323">
        <f t="shared" si="281"/>
        <v>0</v>
      </c>
      <c r="BS126" s="1323">
        <f t="shared" si="231"/>
        <v>0</v>
      </c>
      <c r="BT126" s="1323">
        <f t="shared" si="232"/>
        <v>0</v>
      </c>
      <c r="BU126" s="1323">
        <f t="shared" si="233"/>
        <v>0</v>
      </c>
      <c r="BV126" s="1323">
        <f t="shared" si="234"/>
        <v>0</v>
      </c>
      <c r="BW126" s="1323">
        <f t="shared" si="235"/>
        <v>0</v>
      </c>
      <c r="BX126" s="1323">
        <f t="shared" si="236"/>
        <v>0</v>
      </c>
      <c r="BY126" s="1323">
        <f t="shared" si="237"/>
        <v>0</v>
      </c>
      <c r="BZ126" s="1323">
        <f t="shared" si="238"/>
        <v>0</v>
      </c>
      <c r="CA126" s="1323">
        <f t="shared" si="239"/>
        <v>0</v>
      </c>
      <c r="CB126" s="1323">
        <f t="shared" si="240"/>
        <v>0</v>
      </c>
      <c r="CC126" s="1323">
        <f t="shared" si="241"/>
        <v>0</v>
      </c>
      <c r="CD126" s="1323">
        <f t="shared" si="242"/>
        <v>0</v>
      </c>
      <c r="CE126" s="1323">
        <f t="shared" si="243"/>
        <v>0</v>
      </c>
      <c r="CF126" s="1323">
        <f t="shared" si="244"/>
        <v>0</v>
      </c>
      <c r="CG126" s="1323">
        <f t="shared" si="245"/>
        <v>0</v>
      </c>
      <c r="CH126" s="1323">
        <f t="shared" si="246"/>
        <v>0</v>
      </c>
      <c r="CI126" s="1323">
        <f t="shared" si="247"/>
        <v>0</v>
      </c>
      <c r="CJ126" s="1323">
        <f t="shared" si="248"/>
        <v>0</v>
      </c>
      <c r="CK126" s="1323">
        <f t="shared" si="249"/>
        <v>0</v>
      </c>
      <c r="CL126" s="1323">
        <f t="shared" si="250"/>
        <v>0</v>
      </c>
      <c r="CM126" s="1323">
        <f t="shared" si="251"/>
        <v>0</v>
      </c>
      <c r="CN126" s="1323">
        <f t="shared" si="252"/>
        <v>0</v>
      </c>
      <c r="CO126" s="1323">
        <f t="shared" si="253"/>
        <v>0</v>
      </c>
      <c r="CP126" s="1323">
        <f t="shared" si="254"/>
        <v>0</v>
      </c>
      <c r="CQ126" s="1323">
        <f t="shared" si="255"/>
        <v>0</v>
      </c>
      <c r="CR126" s="1323">
        <f t="shared" si="256"/>
        <v>0</v>
      </c>
      <c r="CS126" s="1323">
        <f t="shared" si="257"/>
        <v>0</v>
      </c>
      <c r="CT126" s="1323">
        <f t="shared" si="258"/>
        <v>0</v>
      </c>
      <c r="CU126" s="1323">
        <f t="shared" si="259"/>
        <v>0</v>
      </c>
      <c r="CV126" s="1323">
        <f t="shared" si="260"/>
        <v>0</v>
      </c>
    </row>
    <row r="127" spans="18:100">
      <c r="R127" s="1238">
        <v>36</v>
      </c>
      <c r="S127" s="1239"/>
      <c r="T127" s="1238">
        <v>36</v>
      </c>
      <c r="U127" s="1239"/>
      <c r="V127" s="1238">
        <v>36</v>
      </c>
      <c r="W127" s="1239"/>
      <c r="X127" s="1238">
        <v>36</v>
      </c>
      <c r="Y127" s="1239"/>
      <c r="Z127" s="1238">
        <v>36</v>
      </c>
      <c r="AA127" s="1239"/>
      <c r="AB127" s="1238">
        <v>36</v>
      </c>
      <c r="AC127" s="1239"/>
      <c r="AD127" s="1238">
        <v>36</v>
      </c>
      <c r="AE127" s="1239"/>
      <c r="AF127" s="1238">
        <v>36</v>
      </c>
      <c r="AG127" s="1239"/>
      <c r="AH127" s="1238">
        <v>36</v>
      </c>
      <c r="AI127" s="1239"/>
      <c r="AJ127" s="1238">
        <v>36</v>
      </c>
      <c r="AK127" s="1239"/>
      <c r="AL127" s="1238">
        <v>36</v>
      </c>
      <c r="AM127" s="1239"/>
      <c r="AN127" s="1238">
        <v>36</v>
      </c>
      <c r="AO127" s="1239"/>
      <c r="AP127" s="1238">
        <v>36</v>
      </c>
      <c r="AQ127" s="1239"/>
      <c r="AR127" s="1238">
        <v>36</v>
      </c>
      <c r="AS127" s="1239"/>
      <c r="AT127" s="1238">
        <v>36</v>
      </c>
      <c r="AU127" s="1239"/>
      <c r="AV127" s="1238">
        <v>36</v>
      </c>
      <c r="AW127" s="1239"/>
      <c r="AX127" s="1238">
        <v>36</v>
      </c>
      <c r="AY127" s="1239"/>
      <c r="AZ127" s="1238">
        <v>36</v>
      </c>
      <c r="BA127" s="1239"/>
      <c r="BB127" s="1238">
        <v>36</v>
      </c>
      <c r="BC127" s="1239"/>
      <c r="BD127" s="1238">
        <v>36</v>
      </c>
      <c r="BE127" s="1241"/>
      <c r="BI127" s="1323">
        <f t="shared" si="262"/>
        <v>0</v>
      </c>
      <c r="BJ127" s="1323">
        <f t="shared" si="263"/>
        <v>0</v>
      </c>
      <c r="BK127" s="1323">
        <f t="shared" si="264"/>
        <v>0</v>
      </c>
      <c r="BL127" s="1323">
        <f t="shared" si="265"/>
        <v>0</v>
      </c>
      <c r="BM127" s="1323">
        <f t="shared" si="276"/>
        <v>0</v>
      </c>
      <c r="BN127" s="1323">
        <f t="shared" si="277"/>
        <v>0</v>
      </c>
      <c r="BO127" s="1323">
        <f t="shared" si="278"/>
        <v>0</v>
      </c>
      <c r="BP127" s="1323">
        <f t="shared" si="279"/>
        <v>0</v>
      </c>
      <c r="BQ127" s="1323">
        <f t="shared" si="280"/>
        <v>0</v>
      </c>
      <c r="BR127" s="1323">
        <f t="shared" si="281"/>
        <v>0</v>
      </c>
      <c r="BS127" s="1323">
        <f t="shared" si="231"/>
        <v>0</v>
      </c>
      <c r="BT127" s="1323">
        <f t="shared" si="232"/>
        <v>0</v>
      </c>
      <c r="BU127" s="1323">
        <f t="shared" si="233"/>
        <v>0</v>
      </c>
      <c r="BV127" s="1323">
        <f t="shared" si="234"/>
        <v>0</v>
      </c>
      <c r="BW127" s="1323">
        <f t="shared" si="235"/>
        <v>0</v>
      </c>
      <c r="BX127" s="1323">
        <f t="shared" si="236"/>
        <v>0</v>
      </c>
      <c r="BY127" s="1323">
        <f t="shared" si="237"/>
        <v>0</v>
      </c>
      <c r="BZ127" s="1323">
        <f t="shared" si="238"/>
        <v>0</v>
      </c>
      <c r="CA127" s="1323">
        <f t="shared" si="239"/>
        <v>0</v>
      </c>
      <c r="CB127" s="1323">
        <f t="shared" si="240"/>
        <v>0</v>
      </c>
      <c r="CC127" s="1323">
        <f t="shared" si="241"/>
        <v>0</v>
      </c>
      <c r="CD127" s="1323">
        <f t="shared" si="242"/>
        <v>0</v>
      </c>
      <c r="CE127" s="1323">
        <f t="shared" si="243"/>
        <v>0</v>
      </c>
      <c r="CF127" s="1323">
        <f t="shared" si="244"/>
        <v>0</v>
      </c>
      <c r="CG127" s="1323">
        <f t="shared" si="245"/>
        <v>0</v>
      </c>
      <c r="CH127" s="1323">
        <f t="shared" si="246"/>
        <v>0</v>
      </c>
      <c r="CI127" s="1323">
        <f t="shared" si="247"/>
        <v>0</v>
      </c>
      <c r="CJ127" s="1323">
        <f t="shared" si="248"/>
        <v>0</v>
      </c>
      <c r="CK127" s="1323">
        <f t="shared" si="249"/>
        <v>0</v>
      </c>
      <c r="CL127" s="1323">
        <f t="shared" si="250"/>
        <v>0</v>
      </c>
      <c r="CM127" s="1323">
        <f t="shared" si="251"/>
        <v>0</v>
      </c>
      <c r="CN127" s="1323">
        <f t="shared" si="252"/>
        <v>0</v>
      </c>
      <c r="CO127" s="1323">
        <f t="shared" si="253"/>
        <v>0</v>
      </c>
      <c r="CP127" s="1323">
        <f t="shared" si="254"/>
        <v>0</v>
      </c>
      <c r="CQ127" s="1323">
        <f t="shared" si="255"/>
        <v>0</v>
      </c>
      <c r="CR127" s="1323">
        <f t="shared" si="256"/>
        <v>0</v>
      </c>
      <c r="CS127" s="1323">
        <f t="shared" si="257"/>
        <v>0</v>
      </c>
      <c r="CT127" s="1323">
        <f t="shared" si="258"/>
        <v>0</v>
      </c>
      <c r="CU127" s="1323">
        <f t="shared" si="259"/>
        <v>0</v>
      </c>
      <c r="CV127" s="1323">
        <f t="shared" si="260"/>
        <v>0</v>
      </c>
    </row>
    <row r="128" spans="18:100">
      <c r="R128" s="1238">
        <v>37</v>
      </c>
      <c r="S128" s="1239"/>
      <c r="T128" s="1238">
        <v>37</v>
      </c>
      <c r="U128" s="1239"/>
      <c r="V128" s="1238">
        <v>37</v>
      </c>
      <c r="W128" s="1239"/>
      <c r="X128" s="1238">
        <v>37</v>
      </c>
      <c r="Y128" s="1239"/>
      <c r="Z128" s="1238">
        <v>37</v>
      </c>
      <c r="AA128" s="1239"/>
      <c r="AB128" s="1238">
        <v>37</v>
      </c>
      <c r="AC128" s="1239"/>
      <c r="AD128" s="1238">
        <v>37</v>
      </c>
      <c r="AE128" s="1239"/>
      <c r="AF128" s="1238">
        <v>37</v>
      </c>
      <c r="AG128" s="1239"/>
      <c r="AH128" s="1238">
        <v>37</v>
      </c>
      <c r="AI128" s="1239"/>
      <c r="AJ128" s="1238">
        <v>37</v>
      </c>
      <c r="AK128" s="1239"/>
      <c r="AL128" s="1238">
        <v>37</v>
      </c>
      <c r="AM128" s="1239"/>
      <c r="AN128" s="1238">
        <v>37</v>
      </c>
      <c r="AO128" s="1239"/>
      <c r="AP128" s="1238">
        <v>37</v>
      </c>
      <c r="AQ128" s="1239"/>
      <c r="AR128" s="1238">
        <v>37</v>
      </c>
      <c r="AS128" s="1239"/>
      <c r="AT128" s="1238">
        <v>37</v>
      </c>
      <c r="AU128" s="1239"/>
      <c r="AV128" s="1238">
        <v>37</v>
      </c>
      <c r="AW128" s="1239"/>
      <c r="AX128" s="1238">
        <v>37</v>
      </c>
      <c r="AY128" s="1239"/>
      <c r="AZ128" s="1238">
        <v>37</v>
      </c>
      <c r="BA128" s="1239"/>
      <c r="BB128" s="1238">
        <v>37</v>
      </c>
      <c r="BC128" s="1239"/>
      <c r="BD128" s="1238">
        <v>37</v>
      </c>
      <c r="BE128" s="1241"/>
      <c r="BI128" s="1323">
        <f t="shared" si="262"/>
        <v>0</v>
      </c>
      <c r="BJ128" s="1323">
        <f t="shared" si="263"/>
        <v>0</v>
      </c>
      <c r="BK128" s="1323">
        <f t="shared" si="264"/>
        <v>0</v>
      </c>
      <c r="BL128" s="1323">
        <f t="shared" si="265"/>
        <v>0</v>
      </c>
      <c r="BM128" s="1323">
        <f t="shared" si="276"/>
        <v>0</v>
      </c>
      <c r="BN128" s="1323">
        <f t="shared" si="277"/>
        <v>0</v>
      </c>
      <c r="BO128" s="1323">
        <f t="shared" si="278"/>
        <v>0</v>
      </c>
      <c r="BP128" s="1323">
        <f t="shared" si="279"/>
        <v>0</v>
      </c>
      <c r="BQ128" s="1323">
        <f t="shared" si="280"/>
        <v>0</v>
      </c>
      <c r="BR128" s="1323">
        <f t="shared" si="281"/>
        <v>0</v>
      </c>
      <c r="BS128" s="1323">
        <f t="shared" si="231"/>
        <v>0</v>
      </c>
      <c r="BT128" s="1323">
        <f t="shared" si="232"/>
        <v>0</v>
      </c>
      <c r="BU128" s="1323">
        <f t="shared" si="233"/>
        <v>0</v>
      </c>
      <c r="BV128" s="1323">
        <f t="shared" si="234"/>
        <v>0</v>
      </c>
      <c r="BW128" s="1323">
        <f t="shared" si="235"/>
        <v>0</v>
      </c>
      <c r="BX128" s="1323">
        <f t="shared" si="236"/>
        <v>0</v>
      </c>
      <c r="BY128" s="1323">
        <f t="shared" si="237"/>
        <v>0</v>
      </c>
      <c r="BZ128" s="1323">
        <f t="shared" si="238"/>
        <v>0</v>
      </c>
      <c r="CA128" s="1323">
        <f t="shared" si="239"/>
        <v>0</v>
      </c>
      <c r="CB128" s="1323">
        <f t="shared" si="240"/>
        <v>0</v>
      </c>
      <c r="CC128" s="1323">
        <f t="shared" si="241"/>
        <v>0</v>
      </c>
      <c r="CD128" s="1323">
        <f t="shared" si="242"/>
        <v>0</v>
      </c>
      <c r="CE128" s="1323">
        <f t="shared" si="243"/>
        <v>0</v>
      </c>
      <c r="CF128" s="1323">
        <f t="shared" si="244"/>
        <v>0</v>
      </c>
      <c r="CG128" s="1323">
        <f t="shared" si="245"/>
        <v>0</v>
      </c>
      <c r="CH128" s="1323">
        <f t="shared" si="246"/>
        <v>0</v>
      </c>
      <c r="CI128" s="1323">
        <f t="shared" si="247"/>
        <v>0</v>
      </c>
      <c r="CJ128" s="1323">
        <f t="shared" si="248"/>
        <v>0</v>
      </c>
      <c r="CK128" s="1323">
        <f t="shared" si="249"/>
        <v>0</v>
      </c>
      <c r="CL128" s="1323">
        <f t="shared" si="250"/>
        <v>0</v>
      </c>
      <c r="CM128" s="1323">
        <f t="shared" si="251"/>
        <v>0</v>
      </c>
      <c r="CN128" s="1323">
        <f t="shared" si="252"/>
        <v>0</v>
      </c>
      <c r="CO128" s="1323">
        <f t="shared" si="253"/>
        <v>0</v>
      </c>
      <c r="CP128" s="1323">
        <f t="shared" si="254"/>
        <v>0</v>
      </c>
      <c r="CQ128" s="1323">
        <f t="shared" si="255"/>
        <v>0</v>
      </c>
      <c r="CR128" s="1323">
        <f t="shared" si="256"/>
        <v>0</v>
      </c>
      <c r="CS128" s="1323">
        <f t="shared" si="257"/>
        <v>0</v>
      </c>
      <c r="CT128" s="1323">
        <f t="shared" si="258"/>
        <v>0</v>
      </c>
      <c r="CU128" s="1323">
        <f t="shared" si="259"/>
        <v>0</v>
      </c>
      <c r="CV128" s="1323">
        <f t="shared" si="260"/>
        <v>0</v>
      </c>
    </row>
    <row r="129" spans="18:100">
      <c r="R129" s="1238">
        <v>38</v>
      </c>
      <c r="S129" s="1239"/>
      <c r="T129" s="1238">
        <v>38</v>
      </c>
      <c r="U129" s="1239"/>
      <c r="V129" s="1238">
        <v>38</v>
      </c>
      <c r="W129" s="1239"/>
      <c r="X129" s="1238">
        <v>38</v>
      </c>
      <c r="Y129" s="1239"/>
      <c r="Z129" s="1238">
        <v>38</v>
      </c>
      <c r="AA129" s="1239"/>
      <c r="AB129" s="1238">
        <v>38</v>
      </c>
      <c r="AC129" s="1239"/>
      <c r="AD129" s="1238">
        <v>38</v>
      </c>
      <c r="AE129" s="1239"/>
      <c r="AF129" s="1238">
        <v>38</v>
      </c>
      <c r="AG129" s="1239"/>
      <c r="AH129" s="1238">
        <v>38</v>
      </c>
      <c r="AI129" s="1239"/>
      <c r="AJ129" s="1238">
        <v>38</v>
      </c>
      <c r="AK129" s="1239"/>
      <c r="AL129" s="1238">
        <v>38</v>
      </c>
      <c r="AM129" s="1239"/>
      <c r="AN129" s="1238">
        <v>38</v>
      </c>
      <c r="AO129" s="1239"/>
      <c r="AP129" s="1238">
        <v>38</v>
      </c>
      <c r="AQ129" s="1239"/>
      <c r="AR129" s="1238">
        <v>38</v>
      </c>
      <c r="AS129" s="1239"/>
      <c r="AT129" s="1238">
        <v>38</v>
      </c>
      <c r="AU129" s="1239"/>
      <c r="AV129" s="1238">
        <v>38</v>
      </c>
      <c r="AW129" s="1239"/>
      <c r="AX129" s="1238">
        <v>38</v>
      </c>
      <c r="AY129" s="1239"/>
      <c r="AZ129" s="1238">
        <v>38</v>
      </c>
      <c r="BA129" s="1239"/>
      <c r="BB129" s="1238">
        <v>38</v>
      </c>
      <c r="BC129" s="1239"/>
      <c r="BD129" s="1238">
        <v>38</v>
      </c>
      <c r="BE129" s="1241"/>
      <c r="BI129" s="1323">
        <f t="shared" si="262"/>
        <v>0</v>
      </c>
      <c r="BJ129" s="1323">
        <f t="shared" si="263"/>
        <v>0</v>
      </c>
      <c r="BK129" s="1323">
        <f t="shared" si="264"/>
        <v>0</v>
      </c>
      <c r="BL129" s="1323">
        <f t="shared" si="265"/>
        <v>0</v>
      </c>
      <c r="BM129" s="1323">
        <f t="shared" si="276"/>
        <v>0</v>
      </c>
      <c r="BN129" s="1323">
        <f t="shared" si="277"/>
        <v>0</v>
      </c>
      <c r="BO129" s="1323">
        <f t="shared" si="278"/>
        <v>0</v>
      </c>
      <c r="BP129" s="1323">
        <f t="shared" si="279"/>
        <v>0</v>
      </c>
      <c r="BQ129" s="1323">
        <f t="shared" si="280"/>
        <v>0</v>
      </c>
      <c r="BR129" s="1323">
        <f t="shared" si="281"/>
        <v>0</v>
      </c>
      <c r="BS129" s="1323">
        <f t="shared" si="231"/>
        <v>0</v>
      </c>
      <c r="BT129" s="1323">
        <f t="shared" si="232"/>
        <v>0</v>
      </c>
      <c r="BU129" s="1323">
        <f t="shared" si="233"/>
        <v>0</v>
      </c>
      <c r="BV129" s="1323">
        <f t="shared" si="234"/>
        <v>0</v>
      </c>
      <c r="BW129" s="1323">
        <f t="shared" si="235"/>
        <v>0</v>
      </c>
      <c r="BX129" s="1323">
        <f t="shared" si="236"/>
        <v>0</v>
      </c>
      <c r="BY129" s="1323">
        <f t="shared" si="237"/>
        <v>0</v>
      </c>
      <c r="BZ129" s="1323">
        <f t="shared" si="238"/>
        <v>0</v>
      </c>
      <c r="CA129" s="1323">
        <f t="shared" si="239"/>
        <v>0</v>
      </c>
      <c r="CB129" s="1323">
        <f t="shared" si="240"/>
        <v>0</v>
      </c>
      <c r="CC129" s="1323">
        <f t="shared" si="241"/>
        <v>0</v>
      </c>
      <c r="CD129" s="1323">
        <f t="shared" si="242"/>
        <v>0</v>
      </c>
      <c r="CE129" s="1323">
        <f t="shared" si="243"/>
        <v>0</v>
      </c>
      <c r="CF129" s="1323">
        <f t="shared" si="244"/>
        <v>0</v>
      </c>
      <c r="CG129" s="1323">
        <f t="shared" si="245"/>
        <v>0</v>
      </c>
      <c r="CH129" s="1323">
        <f t="shared" si="246"/>
        <v>0</v>
      </c>
      <c r="CI129" s="1323">
        <f t="shared" si="247"/>
        <v>0</v>
      </c>
      <c r="CJ129" s="1323">
        <f t="shared" si="248"/>
        <v>0</v>
      </c>
      <c r="CK129" s="1323">
        <f t="shared" si="249"/>
        <v>0</v>
      </c>
      <c r="CL129" s="1323">
        <f t="shared" si="250"/>
        <v>0</v>
      </c>
      <c r="CM129" s="1323">
        <f t="shared" si="251"/>
        <v>0</v>
      </c>
      <c r="CN129" s="1323">
        <f t="shared" si="252"/>
        <v>0</v>
      </c>
      <c r="CO129" s="1323">
        <f t="shared" si="253"/>
        <v>0</v>
      </c>
      <c r="CP129" s="1323">
        <f t="shared" si="254"/>
        <v>0</v>
      </c>
      <c r="CQ129" s="1323">
        <f t="shared" si="255"/>
        <v>0</v>
      </c>
      <c r="CR129" s="1323">
        <f t="shared" si="256"/>
        <v>0</v>
      </c>
      <c r="CS129" s="1323">
        <f t="shared" si="257"/>
        <v>0</v>
      </c>
      <c r="CT129" s="1323">
        <f t="shared" si="258"/>
        <v>0</v>
      </c>
      <c r="CU129" s="1323">
        <f t="shared" si="259"/>
        <v>0</v>
      </c>
      <c r="CV129" s="1323">
        <f t="shared" si="260"/>
        <v>0</v>
      </c>
    </row>
    <row r="130" spans="18:100">
      <c r="R130" s="1238">
        <v>39</v>
      </c>
      <c r="S130" s="1239"/>
      <c r="T130" s="1238">
        <v>39</v>
      </c>
      <c r="U130" s="1239"/>
      <c r="V130" s="1238">
        <v>39</v>
      </c>
      <c r="W130" s="1239"/>
      <c r="X130" s="1238">
        <v>39</v>
      </c>
      <c r="Y130" s="1239"/>
      <c r="Z130" s="1238">
        <v>39</v>
      </c>
      <c r="AA130" s="1239"/>
      <c r="AB130" s="1238">
        <v>39</v>
      </c>
      <c r="AC130" s="1239"/>
      <c r="AD130" s="1238">
        <v>39</v>
      </c>
      <c r="AE130" s="1239"/>
      <c r="AF130" s="1238">
        <v>39</v>
      </c>
      <c r="AG130" s="1239"/>
      <c r="AH130" s="1238">
        <v>39</v>
      </c>
      <c r="AI130" s="1239"/>
      <c r="AJ130" s="1238">
        <v>39</v>
      </c>
      <c r="AK130" s="1239"/>
      <c r="AL130" s="1238">
        <v>39</v>
      </c>
      <c r="AM130" s="1239"/>
      <c r="AN130" s="1238">
        <v>39</v>
      </c>
      <c r="AO130" s="1239"/>
      <c r="AP130" s="1238">
        <v>39</v>
      </c>
      <c r="AQ130" s="1239"/>
      <c r="AR130" s="1238">
        <v>39</v>
      </c>
      <c r="AS130" s="1239"/>
      <c r="AT130" s="1238">
        <v>39</v>
      </c>
      <c r="AU130" s="1239"/>
      <c r="AV130" s="1238">
        <v>39</v>
      </c>
      <c r="AW130" s="1239"/>
      <c r="AX130" s="1238">
        <v>39</v>
      </c>
      <c r="AY130" s="1239"/>
      <c r="AZ130" s="1238">
        <v>39</v>
      </c>
      <c r="BA130" s="1239"/>
      <c r="BB130" s="1238">
        <v>39</v>
      </c>
      <c r="BC130" s="1239"/>
      <c r="BD130" s="1238">
        <v>39</v>
      </c>
      <c r="BE130" s="1241"/>
      <c r="BI130" s="1323">
        <f t="shared" si="262"/>
        <v>0</v>
      </c>
      <c r="BJ130" s="1323">
        <f t="shared" si="263"/>
        <v>0</v>
      </c>
      <c r="BK130" s="1323">
        <f t="shared" si="264"/>
        <v>0</v>
      </c>
      <c r="BL130" s="1323">
        <f t="shared" si="265"/>
        <v>0</v>
      </c>
      <c r="BM130" s="1323">
        <f t="shared" si="276"/>
        <v>0</v>
      </c>
      <c r="BN130" s="1323">
        <f t="shared" si="277"/>
        <v>0</v>
      </c>
      <c r="BO130" s="1323">
        <f t="shared" si="278"/>
        <v>0</v>
      </c>
      <c r="BP130" s="1323">
        <f t="shared" si="279"/>
        <v>0</v>
      </c>
      <c r="BQ130" s="1323">
        <f t="shared" si="280"/>
        <v>0</v>
      </c>
      <c r="BR130" s="1323">
        <f t="shared" si="281"/>
        <v>0</v>
      </c>
      <c r="BS130" s="1323">
        <f t="shared" si="231"/>
        <v>0</v>
      </c>
      <c r="BT130" s="1323">
        <f t="shared" si="232"/>
        <v>0</v>
      </c>
      <c r="BU130" s="1323">
        <f t="shared" si="233"/>
        <v>0</v>
      </c>
      <c r="BV130" s="1323">
        <f t="shared" si="234"/>
        <v>0</v>
      </c>
      <c r="BW130" s="1323">
        <f t="shared" si="235"/>
        <v>0</v>
      </c>
      <c r="BX130" s="1323">
        <f t="shared" si="236"/>
        <v>0</v>
      </c>
      <c r="BY130" s="1323">
        <f t="shared" si="237"/>
        <v>0</v>
      </c>
      <c r="BZ130" s="1323">
        <f t="shared" si="238"/>
        <v>0</v>
      </c>
      <c r="CA130" s="1323">
        <f t="shared" si="239"/>
        <v>0</v>
      </c>
      <c r="CB130" s="1323">
        <f t="shared" si="240"/>
        <v>0</v>
      </c>
      <c r="CC130" s="1323">
        <f t="shared" si="241"/>
        <v>0</v>
      </c>
      <c r="CD130" s="1323">
        <f t="shared" si="242"/>
        <v>0</v>
      </c>
      <c r="CE130" s="1323">
        <f t="shared" si="243"/>
        <v>0</v>
      </c>
      <c r="CF130" s="1323">
        <f t="shared" si="244"/>
        <v>0</v>
      </c>
      <c r="CG130" s="1323">
        <f t="shared" si="245"/>
        <v>0</v>
      </c>
      <c r="CH130" s="1323">
        <f t="shared" si="246"/>
        <v>0</v>
      </c>
      <c r="CI130" s="1323">
        <f t="shared" si="247"/>
        <v>0</v>
      </c>
      <c r="CJ130" s="1323">
        <f t="shared" si="248"/>
        <v>0</v>
      </c>
      <c r="CK130" s="1323">
        <f t="shared" si="249"/>
        <v>0</v>
      </c>
      <c r="CL130" s="1323">
        <f t="shared" si="250"/>
        <v>0</v>
      </c>
      <c r="CM130" s="1323">
        <f t="shared" si="251"/>
        <v>0</v>
      </c>
      <c r="CN130" s="1323">
        <f t="shared" si="252"/>
        <v>0</v>
      </c>
      <c r="CO130" s="1323">
        <f t="shared" si="253"/>
        <v>0</v>
      </c>
      <c r="CP130" s="1323">
        <f t="shared" si="254"/>
        <v>0</v>
      </c>
      <c r="CQ130" s="1323">
        <f t="shared" si="255"/>
        <v>0</v>
      </c>
      <c r="CR130" s="1323">
        <f t="shared" si="256"/>
        <v>0</v>
      </c>
      <c r="CS130" s="1323">
        <f t="shared" si="257"/>
        <v>0</v>
      </c>
      <c r="CT130" s="1323">
        <f t="shared" si="258"/>
        <v>0</v>
      </c>
      <c r="CU130" s="1323">
        <f t="shared" si="259"/>
        <v>0</v>
      </c>
      <c r="CV130" s="1323">
        <f t="shared" si="260"/>
        <v>0</v>
      </c>
    </row>
    <row r="131" spans="18:100">
      <c r="R131" s="1238">
        <v>40</v>
      </c>
      <c r="S131" s="1239"/>
      <c r="T131" s="1238">
        <v>40</v>
      </c>
      <c r="U131" s="1239"/>
      <c r="V131" s="1238">
        <v>40</v>
      </c>
      <c r="W131" s="1239"/>
      <c r="X131" s="1238">
        <v>40</v>
      </c>
      <c r="Y131" s="1239"/>
      <c r="Z131" s="1238">
        <v>40</v>
      </c>
      <c r="AA131" s="1239"/>
      <c r="AB131" s="1238">
        <v>40</v>
      </c>
      <c r="AC131" s="1239"/>
      <c r="AD131" s="1238">
        <v>40</v>
      </c>
      <c r="AE131" s="1239"/>
      <c r="AF131" s="1238">
        <v>40</v>
      </c>
      <c r="AG131" s="1239"/>
      <c r="AH131" s="1238">
        <v>40</v>
      </c>
      <c r="AI131" s="1239"/>
      <c r="AJ131" s="1238">
        <v>40</v>
      </c>
      <c r="AK131" s="1239"/>
      <c r="AL131" s="1238">
        <v>40</v>
      </c>
      <c r="AM131" s="1239"/>
      <c r="AN131" s="1238">
        <v>40</v>
      </c>
      <c r="AO131" s="1239"/>
      <c r="AP131" s="1238">
        <v>40</v>
      </c>
      <c r="AQ131" s="1239"/>
      <c r="AR131" s="1238">
        <v>40</v>
      </c>
      <c r="AS131" s="1239"/>
      <c r="AT131" s="1238">
        <v>40</v>
      </c>
      <c r="AU131" s="1239"/>
      <c r="AV131" s="1238">
        <v>40</v>
      </c>
      <c r="AW131" s="1239"/>
      <c r="AX131" s="1238">
        <v>40</v>
      </c>
      <c r="AY131" s="1239"/>
      <c r="AZ131" s="1238">
        <v>40</v>
      </c>
      <c r="BA131" s="1239"/>
      <c r="BB131" s="1238">
        <v>40</v>
      </c>
      <c r="BC131" s="1239"/>
      <c r="BD131" s="1238">
        <v>40</v>
      </c>
      <c r="BE131" s="1241"/>
      <c r="BI131" s="1323">
        <f t="shared" si="262"/>
        <v>0</v>
      </c>
      <c r="BJ131" s="1323">
        <f t="shared" si="263"/>
        <v>0</v>
      </c>
      <c r="BK131" s="1323">
        <f t="shared" si="264"/>
        <v>0</v>
      </c>
      <c r="BL131" s="1323">
        <f t="shared" si="265"/>
        <v>0</v>
      </c>
      <c r="BM131" s="1323">
        <f t="shared" si="276"/>
        <v>0</v>
      </c>
      <c r="BN131" s="1323">
        <f t="shared" si="277"/>
        <v>0</v>
      </c>
      <c r="BO131" s="1323">
        <f t="shared" si="278"/>
        <v>0</v>
      </c>
      <c r="BP131" s="1323">
        <f t="shared" si="279"/>
        <v>0</v>
      </c>
      <c r="BQ131" s="1323">
        <f t="shared" si="280"/>
        <v>0</v>
      </c>
      <c r="BR131" s="1323">
        <f t="shared" si="281"/>
        <v>0</v>
      </c>
      <c r="BS131" s="1323">
        <f t="shared" si="231"/>
        <v>0</v>
      </c>
      <c r="BT131" s="1323">
        <f t="shared" si="232"/>
        <v>0</v>
      </c>
      <c r="BU131" s="1323">
        <f t="shared" si="233"/>
        <v>0</v>
      </c>
      <c r="BV131" s="1323">
        <f t="shared" si="234"/>
        <v>0</v>
      </c>
      <c r="BW131" s="1323">
        <f t="shared" si="235"/>
        <v>0</v>
      </c>
      <c r="BX131" s="1323">
        <f t="shared" si="236"/>
        <v>0</v>
      </c>
      <c r="BY131" s="1323">
        <f t="shared" si="237"/>
        <v>0</v>
      </c>
      <c r="BZ131" s="1323">
        <f t="shared" si="238"/>
        <v>0</v>
      </c>
      <c r="CA131" s="1323">
        <f t="shared" si="239"/>
        <v>0</v>
      </c>
      <c r="CB131" s="1323">
        <f t="shared" si="240"/>
        <v>0</v>
      </c>
      <c r="CC131" s="1323">
        <f t="shared" si="241"/>
        <v>0</v>
      </c>
      <c r="CD131" s="1323">
        <f t="shared" si="242"/>
        <v>0</v>
      </c>
      <c r="CE131" s="1323">
        <f t="shared" si="243"/>
        <v>0</v>
      </c>
      <c r="CF131" s="1323">
        <f t="shared" si="244"/>
        <v>0</v>
      </c>
      <c r="CG131" s="1323">
        <f t="shared" si="245"/>
        <v>0</v>
      </c>
      <c r="CH131" s="1323">
        <f t="shared" si="246"/>
        <v>0</v>
      </c>
      <c r="CI131" s="1323">
        <f t="shared" si="247"/>
        <v>0</v>
      </c>
      <c r="CJ131" s="1323">
        <f t="shared" si="248"/>
        <v>0</v>
      </c>
      <c r="CK131" s="1323">
        <f t="shared" si="249"/>
        <v>0</v>
      </c>
      <c r="CL131" s="1323">
        <f t="shared" si="250"/>
        <v>0</v>
      </c>
      <c r="CM131" s="1323">
        <f t="shared" si="251"/>
        <v>0</v>
      </c>
      <c r="CN131" s="1323">
        <f t="shared" si="252"/>
        <v>0</v>
      </c>
      <c r="CO131" s="1323">
        <f t="shared" si="253"/>
        <v>0</v>
      </c>
      <c r="CP131" s="1323">
        <f t="shared" si="254"/>
        <v>0</v>
      </c>
      <c r="CQ131" s="1323">
        <f t="shared" si="255"/>
        <v>0</v>
      </c>
      <c r="CR131" s="1323">
        <f t="shared" si="256"/>
        <v>0</v>
      </c>
      <c r="CS131" s="1323">
        <f t="shared" si="257"/>
        <v>0</v>
      </c>
      <c r="CT131" s="1323">
        <f t="shared" si="258"/>
        <v>0</v>
      </c>
      <c r="CU131" s="1323">
        <f t="shared" si="259"/>
        <v>0</v>
      </c>
      <c r="CV131" s="1323">
        <f t="shared" si="260"/>
        <v>0</v>
      </c>
    </row>
    <row r="132" spans="18:100">
      <c r="R132" s="1238">
        <v>41</v>
      </c>
      <c r="S132" s="1239"/>
      <c r="T132" s="1238">
        <v>41</v>
      </c>
      <c r="U132" s="1239"/>
      <c r="V132" s="1238">
        <v>41</v>
      </c>
      <c r="W132" s="1239"/>
      <c r="X132" s="1238">
        <v>41</v>
      </c>
      <c r="Y132" s="1239"/>
      <c r="Z132" s="1238">
        <v>41</v>
      </c>
      <c r="AA132" s="1239"/>
      <c r="AB132" s="1238">
        <v>41</v>
      </c>
      <c r="AC132" s="1239"/>
      <c r="AD132" s="1238">
        <v>41</v>
      </c>
      <c r="AE132" s="1239"/>
      <c r="AF132" s="1238">
        <v>41</v>
      </c>
      <c r="AG132" s="1239"/>
      <c r="AH132" s="1238">
        <v>41</v>
      </c>
      <c r="AI132" s="1239"/>
      <c r="AJ132" s="1238">
        <v>41</v>
      </c>
      <c r="AK132" s="1239"/>
      <c r="AL132" s="1238">
        <v>41</v>
      </c>
      <c r="AM132" s="1239"/>
      <c r="AN132" s="1238">
        <v>41</v>
      </c>
      <c r="AO132" s="1239"/>
      <c r="AP132" s="1238">
        <v>41</v>
      </c>
      <c r="AQ132" s="1239"/>
      <c r="AR132" s="1238">
        <v>41</v>
      </c>
      <c r="AS132" s="1239"/>
      <c r="AT132" s="1238">
        <v>41</v>
      </c>
      <c r="AU132" s="1239"/>
      <c r="AV132" s="1238">
        <v>41</v>
      </c>
      <c r="AW132" s="1239"/>
      <c r="AX132" s="1238">
        <v>41</v>
      </c>
      <c r="AY132" s="1239"/>
      <c r="AZ132" s="1238">
        <v>41</v>
      </c>
      <c r="BA132" s="1239"/>
      <c r="BB132" s="1238">
        <v>41</v>
      </c>
      <c r="BC132" s="1239"/>
      <c r="BD132" s="1238">
        <v>41</v>
      </c>
      <c r="BE132" s="1241"/>
      <c r="BI132" s="1323">
        <f t="shared" si="262"/>
        <v>0</v>
      </c>
      <c r="BJ132" s="1323">
        <f t="shared" si="263"/>
        <v>0</v>
      </c>
      <c r="BK132" s="1323">
        <f t="shared" si="264"/>
        <v>0</v>
      </c>
      <c r="BL132" s="1323">
        <f t="shared" si="265"/>
        <v>0</v>
      </c>
      <c r="BM132" s="1323">
        <f t="shared" si="276"/>
        <v>0</v>
      </c>
      <c r="BN132" s="1323">
        <f t="shared" si="277"/>
        <v>0</v>
      </c>
      <c r="BO132" s="1323">
        <f t="shared" si="278"/>
        <v>0</v>
      </c>
      <c r="BP132" s="1323">
        <f t="shared" si="279"/>
        <v>0</v>
      </c>
      <c r="BQ132" s="1323">
        <f t="shared" si="280"/>
        <v>0</v>
      </c>
      <c r="BR132" s="1323">
        <f t="shared" si="281"/>
        <v>0</v>
      </c>
      <c r="BS132" s="1323">
        <f t="shared" si="231"/>
        <v>0</v>
      </c>
      <c r="BT132" s="1323">
        <f t="shared" si="232"/>
        <v>0</v>
      </c>
      <c r="BU132" s="1323">
        <f t="shared" si="233"/>
        <v>0</v>
      </c>
      <c r="BV132" s="1323">
        <f t="shared" si="234"/>
        <v>0</v>
      </c>
      <c r="BW132" s="1323">
        <f t="shared" si="235"/>
        <v>0</v>
      </c>
      <c r="BX132" s="1323">
        <f t="shared" si="236"/>
        <v>0</v>
      </c>
      <c r="BY132" s="1323">
        <f t="shared" si="237"/>
        <v>0</v>
      </c>
      <c r="BZ132" s="1323">
        <f t="shared" si="238"/>
        <v>0</v>
      </c>
      <c r="CA132" s="1323">
        <f t="shared" si="239"/>
        <v>0</v>
      </c>
      <c r="CB132" s="1323">
        <f t="shared" si="240"/>
        <v>0</v>
      </c>
      <c r="CC132" s="1323">
        <f t="shared" si="241"/>
        <v>0</v>
      </c>
      <c r="CD132" s="1323">
        <f t="shared" si="242"/>
        <v>0</v>
      </c>
      <c r="CE132" s="1323">
        <f t="shared" si="243"/>
        <v>0</v>
      </c>
      <c r="CF132" s="1323">
        <f t="shared" si="244"/>
        <v>0</v>
      </c>
      <c r="CG132" s="1323">
        <f t="shared" si="245"/>
        <v>0</v>
      </c>
      <c r="CH132" s="1323">
        <f t="shared" si="246"/>
        <v>0</v>
      </c>
      <c r="CI132" s="1323">
        <f t="shared" si="247"/>
        <v>0</v>
      </c>
      <c r="CJ132" s="1323">
        <f t="shared" si="248"/>
        <v>0</v>
      </c>
      <c r="CK132" s="1323">
        <f t="shared" si="249"/>
        <v>0</v>
      </c>
      <c r="CL132" s="1323">
        <f t="shared" si="250"/>
        <v>0</v>
      </c>
      <c r="CM132" s="1323">
        <f t="shared" si="251"/>
        <v>0</v>
      </c>
      <c r="CN132" s="1323">
        <f t="shared" si="252"/>
        <v>0</v>
      </c>
      <c r="CO132" s="1323">
        <f t="shared" si="253"/>
        <v>0</v>
      </c>
      <c r="CP132" s="1323">
        <f t="shared" si="254"/>
        <v>0</v>
      </c>
      <c r="CQ132" s="1323">
        <f t="shared" si="255"/>
        <v>0</v>
      </c>
      <c r="CR132" s="1323">
        <f t="shared" si="256"/>
        <v>0</v>
      </c>
      <c r="CS132" s="1323">
        <f t="shared" si="257"/>
        <v>0</v>
      </c>
      <c r="CT132" s="1323">
        <f t="shared" si="258"/>
        <v>0</v>
      </c>
      <c r="CU132" s="1323">
        <f t="shared" si="259"/>
        <v>0</v>
      </c>
      <c r="CV132" s="1323">
        <f t="shared" si="260"/>
        <v>0</v>
      </c>
    </row>
    <row r="133" spans="18:100">
      <c r="R133" s="1238">
        <v>42</v>
      </c>
      <c r="S133" s="1239"/>
      <c r="T133" s="1238">
        <v>42</v>
      </c>
      <c r="U133" s="1239"/>
      <c r="V133" s="1238">
        <v>42</v>
      </c>
      <c r="W133" s="1239"/>
      <c r="X133" s="1238">
        <v>42</v>
      </c>
      <c r="Y133" s="1239"/>
      <c r="Z133" s="1238">
        <v>42</v>
      </c>
      <c r="AA133" s="1239"/>
      <c r="AB133" s="1238">
        <v>42</v>
      </c>
      <c r="AC133" s="1239"/>
      <c r="AD133" s="1238">
        <v>42</v>
      </c>
      <c r="AE133" s="1239"/>
      <c r="AF133" s="1238">
        <v>42</v>
      </c>
      <c r="AG133" s="1239"/>
      <c r="AH133" s="1238">
        <v>42</v>
      </c>
      <c r="AI133" s="1239"/>
      <c r="AJ133" s="1238">
        <v>42</v>
      </c>
      <c r="AK133" s="1239"/>
      <c r="AL133" s="1238">
        <v>42</v>
      </c>
      <c r="AM133" s="1239"/>
      <c r="AN133" s="1238">
        <v>42</v>
      </c>
      <c r="AO133" s="1239"/>
      <c r="AP133" s="1238">
        <v>42</v>
      </c>
      <c r="AQ133" s="1239"/>
      <c r="AR133" s="1238">
        <v>42</v>
      </c>
      <c r="AS133" s="1239"/>
      <c r="AT133" s="1238">
        <v>42</v>
      </c>
      <c r="AU133" s="1239"/>
      <c r="AV133" s="1238">
        <v>42</v>
      </c>
      <c r="AW133" s="1239"/>
      <c r="AX133" s="1238">
        <v>42</v>
      </c>
      <c r="AY133" s="1239"/>
      <c r="AZ133" s="1238">
        <v>42</v>
      </c>
      <c r="BA133" s="1239"/>
      <c r="BB133" s="1238">
        <v>42</v>
      </c>
      <c r="BC133" s="1239"/>
      <c r="BD133" s="1238">
        <v>42</v>
      </c>
      <c r="BE133" s="1241"/>
      <c r="BI133" s="1323">
        <f t="shared" si="262"/>
        <v>0</v>
      </c>
      <c r="BJ133" s="1323">
        <f t="shared" si="263"/>
        <v>0</v>
      </c>
      <c r="BK133" s="1323">
        <f t="shared" si="264"/>
        <v>0</v>
      </c>
      <c r="BL133" s="1323">
        <f t="shared" si="265"/>
        <v>0</v>
      </c>
      <c r="BM133" s="1323">
        <f t="shared" si="276"/>
        <v>0</v>
      </c>
      <c r="BN133" s="1323">
        <f t="shared" si="277"/>
        <v>0</v>
      </c>
      <c r="BO133" s="1323">
        <f t="shared" si="278"/>
        <v>0</v>
      </c>
      <c r="BP133" s="1323">
        <f t="shared" si="279"/>
        <v>0</v>
      </c>
      <c r="BQ133" s="1323">
        <f t="shared" si="280"/>
        <v>0</v>
      </c>
      <c r="BR133" s="1323">
        <f t="shared" si="281"/>
        <v>0</v>
      </c>
      <c r="BS133" s="1323">
        <f t="shared" si="231"/>
        <v>0</v>
      </c>
      <c r="BT133" s="1323">
        <f t="shared" si="232"/>
        <v>0</v>
      </c>
      <c r="BU133" s="1323">
        <f t="shared" si="233"/>
        <v>0</v>
      </c>
      <c r="BV133" s="1323">
        <f t="shared" si="234"/>
        <v>0</v>
      </c>
      <c r="BW133" s="1323">
        <f t="shared" si="235"/>
        <v>0</v>
      </c>
      <c r="BX133" s="1323">
        <f t="shared" si="236"/>
        <v>0</v>
      </c>
      <c r="BY133" s="1323">
        <f t="shared" si="237"/>
        <v>0</v>
      </c>
      <c r="BZ133" s="1323">
        <f t="shared" si="238"/>
        <v>0</v>
      </c>
      <c r="CA133" s="1323">
        <f t="shared" si="239"/>
        <v>0</v>
      </c>
      <c r="CB133" s="1323">
        <f t="shared" si="240"/>
        <v>0</v>
      </c>
      <c r="CC133" s="1323">
        <f t="shared" si="241"/>
        <v>0</v>
      </c>
      <c r="CD133" s="1323">
        <f t="shared" si="242"/>
        <v>0</v>
      </c>
      <c r="CE133" s="1323">
        <f t="shared" si="243"/>
        <v>0</v>
      </c>
      <c r="CF133" s="1323">
        <f t="shared" si="244"/>
        <v>0</v>
      </c>
      <c r="CG133" s="1323">
        <f t="shared" si="245"/>
        <v>0</v>
      </c>
      <c r="CH133" s="1323">
        <f t="shared" si="246"/>
        <v>0</v>
      </c>
      <c r="CI133" s="1323">
        <f t="shared" si="247"/>
        <v>0</v>
      </c>
      <c r="CJ133" s="1323">
        <f t="shared" si="248"/>
        <v>0</v>
      </c>
      <c r="CK133" s="1323">
        <f t="shared" si="249"/>
        <v>0</v>
      </c>
      <c r="CL133" s="1323">
        <f t="shared" si="250"/>
        <v>0</v>
      </c>
      <c r="CM133" s="1323">
        <f t="shared" si="251"/>
        <v>0</v>
      </c>
      <c r="CN133" s="1323">
        <f t="shared" si="252"/>
        <v>0</v>
      </c>
      <c r="CO133" s="1323">
        <f t="shared" si="253"/>
        <v>0</v>
      </c>
      <c r="CP133" s="1323">
        <f t="shared" si="254"/>
        <v>0</v>
      </c>
      <c r="CQ133" s="1323">
        <f t="shared" si="255"/>
        <v>0</v>
      </c>
      <c r="CR133" s="1323">
        <f t="shared" si="256"/>
        <v>0</v>
      </c>
      <c r="CS133" s="1323">
        <f t="shared" si="257"/>
        <v>0</v>
      </c>
      <c r="CT133" s="1323">
        <f t="shared" si="258"/>
        <v>0</v>
      </c>
      <c r="CU133" s="1323">
        <f t="shared" si="259"/>
        <v>0</v>
      </c>
      <c r="CV133" s="1323">
        <f t="shared" si="260"/>
        <v>0</v>
      </c>
    </row>
    <row r="134" spans="18:100">
      <c r="R134" s="1238">
        <v>43</v>
      </c>
      <c r="S134" s="1239"/>
      <c r="T134" s="1238">
        <v>43</v>
      </c>
      <c r="U134" s="1239"/>
      <c r="V134" s="1238">
        <v>43</v>
      </c>
      <c r="W134" s="1239"/>
      <c r="X134" s="1238">
        <v>43</v>
      </c>
      <c r="Y134" s="1239"/>
      <c r="Z134" s="1238">
        <v>43</v>
      </c>
      <c r="AA134" s="1239"/>
      <c r="AB134" s="1238">
        <v>43</v>
      </c>
      <c r="AC134" s="1239"/>
      <c r="AD134" s="1238">
        <v>43</v>
      </c>
      <c r="AE134" s="1239"/>
      <c r="AF134" s="1238">
        <v>43</v>
      </c>
      <c r="AG134" s="1239"/>
      <c r="AH134" s="1238">
        <v>43</v>
      </c>
      <c r="AI134" s="1239"/>
      <c r="AJ134" s="1238">
        <v>43</v>
      </c>
      <c r="AK134" s="1239"/>
      <c r="AL134" s="1238">
        <v>43</v>
      </c>
      <c r="AM134" s="1239"/>
      <c r="AN134" s="1238">
        <v>43</v>
      </c>
      <c r="AO134" s="1239"/>
      <c r="AP134" s="1238">
        <v>43</v>
      </c>
      <c r="AQ134" s="1239"/>
      <c r="AR134" s="1238">
        <v>43</v>
      </c>
      <c r="AS134" s="1239"/>
      <c r="AT134" s="1238">
        <v>43</v>
      </c>
      <c r="AU134" s="1239"/>
      <c r="AV134" s="1238">
        <v>43</v>
      </c>
      <c r="AW134" s="1239"/>
      <c r="AX134" s="1238">
        <v>43</v>
      </c>
      <c r="AY134" s="1239"/>
      <c r="AZ134" s="1238">
        <v>43</v>
      </c>
      <c r="BA134" s="1239"/>
      <c r="BB134" s="1238">
        <v>43</v>
      </c>
      <c r="BC134" s="1239"/>
      <c r="BD134" s="1238">
        <v>43</v>
      </c>
      <c r="BE134" s="1241"/>
      <c r="BI134" s="1323">
        <f t="shared" si="262"/>
        <v>0</v>
      </c>
      <c r="BJ134" s="1323">
        <f t="shared" si="263"/>
        <v>0</v>
      </c>
      <c r="BK134" s="1323">
        <f t="shared" si="264"/>
        <v>0</v>
      </c>
      <c r="BL134" s="1323">
        <f t="shared" si="265"/>
        <v>0</v>
      </c>
      <c r="BM134" s="1323">
        <f t="shared" si="276"/>
        <v>0</v>
      </c>
      <c r="BN134" s="1323">
        <f t="shared" si="277"/>
        <v>0</v>
      </c>
      <c r="BO134" s="1323">
        <f t="shared" si="278"/>
        <v>0</v>
      </c>
      <c r="BP134" s="1323">
        <f t="shared" si="279"/>
        <v>0</v>
      </c>
      <c r="BQ134" s="1323">
        <f t="shared" si="280"/>
        <v>0</v>
      </c>
      <c r="BR134" s="1323">
        <f t="shared" si="281"/>
        <v>0</v>
      </c>
      <c r="BS134" s="1323">
        <f t="shared" si="231"/>
        <v>0</v>
      </c>
      <c r="BT134" s="1323">
        <f t="shared" si="232"/>
        <v>0</v>
      </c>
      <c r="BU134" s="1323">
        <f t="shared" si="233"/>
        <v>0</v>
      </c>
      <c r="BV134" s="1323">
        <f t="shared" si="234"/>
        <v>0</v>
      </c>
      <c r="BW134" s="1323">
        <f t="shared" si="235"/>
        <v>0</v>
      </c>
      <c r="BX134" s="1323">
        <f t="shared" si="236"/>
        <v>0</v>
      </c>
      <c r="BY134" s="1323">
        <f t="shared" si="237"/>
        <v>0</v>
      </c>
      <c r="BZ134" s="1323">
        <f t="shared" si="238"/>
        <v>0</v>
      </c>
      <c r="CA134" s="1323">
        <f t="shared" si="239"/>
        <v>0</v>
      </c>
      <c r="CB134" s="1323">
        <f t="shared" si="240"/>
        <v>0</v>
      </c>
      <c r="CC134" s="1323">
        <f t="shared" si="241"/>
        <v>0</v>
      </c>
      <c r="CD134" s="1323">
        <f t="shared" si="242"/>
        <v>0</v>
      </c>
      <c r="CE134" s="1323">
        <f t="shared" si="243"/>
        <v>0</v>
      </c>
      <c r="CF134" s="1323">
        <f t="shared" si="244"/>
        <v>0</v>
      </c>
      <c r="CG134" s="1323">
        <f t="shared" si="245"/>
        <v>0</v>
      </c>
      <c r="CH134" s="1323">
        <f t="shared" si="246"/>
        <v>0</v>
      </c>
      <c r="CI134" s="1323">
        <f t="shared" si="247"/>
        <v>0</v>
      </c>
      <c r="CJ134" s="1323">
        <f t="shared" si="248"/>
        <v>0</v>
      </c>
      <c r="CK134" s="1323">
        <f t="shared" si="249"/>
        <v>0</v>
      </c>
      <c r="CL134" s="1323">
        <f t="shared" si="250"/>
        <v>0</v>
      </c>
      <c r="CM134" s="1323">
        <f t="shared" si="251"/>
        <v>0</v>
      </c>
      <c r="CN134" s="1323">
        <f t="shared" si="252"/>
        <v>0</v>
      </c>
      <c r="CO134" s="1323">
        <f t="shared" si="253"/>
        <v>0</v>
      </c>
      <c r="CP134" s="1323">
        <f t="shared" si="254"/>
        <v>0</v>
      </c>
      <c r="CQ134" s="1323">
        <f t="shared" si="255"/>
        <v>0</v>
      </c>
      <c r="CR134" s="1323">
        <f t="shared" si="256"/>
        <v>0</v>
      </c>
      <c r="CS134" s="1323">
        <f t="shared" si="257"/>
        <v>0</v>
      </c>
      <c r="CT134" s="1323">
        <f t="shared" si="258"/>
        <v>0</v>
      </c>
      <c r="CU134" s="1323">
        <f t="shared" si="259"/>
        <v>0</v>
      </c>
      <c r="CV134" s="1323">
        <f t="shared" si="260"/>
        <v>0</v>
      </c>
    </row>
    <row r="135" spans="18:100">
      <c r="R135" s="1238">
        <v>44</v>
      </c>
      <c r="S135" s="1239"/>
      <c r="T135" s="1238">
        <v>44</v>
      </c>
      <c r="U135" s="1239"/>
      <c r="V135" s="1238">
        <v>44</v>
      </c>
      <c r="W135" s="1239"/>
      <c r="X135" s="1238">
        <v>44</v>
      </c>
      <c r="Y135" s="1239"/>
      <c r="Z135" s="1238">
        <v>44</v>
      </c>
      <c r="AA135" s="1239"/>
      <c r="AB135" s="1238">
        <v>44</v>
      </c>
      <c r="AC135" s="1239"/>
      <c r="AD135" s="1238">
        <v>44</v>
      </c>
      <c r="AE135" s="1239"/>
      <c r="AF135" s="1238">
        <v>44</v>
      </c>
      <c r="AG135" s="1239"/>
      <c r="AH135" s="1238">
        <v>44</v>
      </c>
      <c r="AI135" s="1239"/>
      <c r="AJ135" s="1238">
        <v>44</v>
      </c>
      <c r="AK135" s="1239"/>
      <c r="AL135" s="1238">
        <v>44</v>
      </c>
      <c r="AM135" s="1239"/>
      <c r="AN135" s="1238">
        <v>44</v>
      </c>
      <c r="AO135" s="1239"/>
      <c r="AP135" s="1238">
        <v>44</v>
      </c>
      <c r="AQ135" s="1239"/>
      <c r="AR135" s="1238">
        <v>44</v>
      </c>
      <c r="AS135" s="1239"/>
      <c r="AT135" s="1238">
        <v>44</v>
      </c>
      <c r="AU135" s="1239"/>
      <c r="AV135" s="1238">
        <v>44</v>
      </c>
      <c r="AW135" s="1239"/>
      <c r="AX135" s="1238">
        <v>44</v>
      </c>
      <c r="AY135" s="1239"/>
      <c r="AZ135" s="1238">
        <v>44</v>
      </c>
      <c r="BA135" s="1239"/>
      <c r="BB135" s="1238">
        <v>44</v>
      </c>
      <c r="BC135" s="1239"/>
      <c r="BD135" s="1238">
        <v>44</v>
      </c>
      <c r="BE135" s="1241"/>
      <c r="BI135" s="1323">
        <f t="shared" si="262"/>
        <v>0</v>
      </c>
      <c r="BJ135" s="1323">
        <f t="shared" si="263"/>
        <v>0</v>
      </c>
      <c r="BK135" s="1323">
        <f t="shared" si="264"/>
        <v>0</v>
      </c>
      <c r="BL135" s="1323">
        <f t="shared" si="265"/>
        <v>0</v>
      </c>
      <c r="BM135" s="1323">
        <f t="shared" si="276"/>
        <v>0</v>
      </c>
      <c r="BN135" s="1323">
        <f t="shared" si="277"/>
        <v>0</v>
      </c>
      <c r="BO135" s="1323">
        <f t="shared" si="278"/>
        <v>0</v>
      </c>
      <c r="BP135" s="1323">
        <f t="shared" si="279"/>
        <v>0</v>
      </c>
      <c r="BQ135" s="1323">
        <f t="shared" si="280"/>
        <v>0</v>
      </c>
      <c r="BR135" s="1323">
        <f t="shared" si="281"/>
        <v>0</v>
      </c>
      <c r="BS135" s="1323">
        <f t="shared" si="231"/>
        <v>0</v>
      </c>
      <c r="BT135" s="1323">
        <f t="shared" si="232"/>
        <v>0</v>
      </c>
      <c r="BU135" s="1323">
        <f t="shared" si="233"/>
        <v>0</v>
      </c>
      <c r="BV135" s="1323">
        <f t="shared" si="234"/>
        <v>0</v>
      </c>
      <c r="BW135" s="1323">
        <f t="shared" si="235"/>
        <v>0</v>
      </c>
      <c r="BX135" s="1323">
        <f t="shared" si="236"/>
        <v>0</v>
      </c>
      <c r="BY135" s="1323">
        <f t="shared" si="237"/>
        <v>0</v>
      </c>
      <c r="BZ135" s="1323">
        <f t="shared" si="238"/>
        <v>0</v>
      </c>
      <c r="CA135" s="1323">
        <f t="shared" si="239"/>
        <v>0</v>
      </c>
      <c r="CB135" s="1323">
        <f t="shared" si="240"/>
        <v>0</v>
      </c>
      <c r="CC135" s="1323">
        <f t="shared" si="241"/>
        <v>0</v>
      </c>
      <c r="CD135" s="1323">
        <f t="shared" si="242"/>
        <v>0</v>
      </c>
      <c r="CE135" s="1323">
        <f t="shared" si="243"/>
        <v>0</v>
      </c>
      <c r="CF135" s="1323">
        <f t="shared" si="244"/>
        <v>0</v>
      </c>
      <c r="CG135" s="1323">
        <f t="shared" si="245"/>
        <v>0</v>
      </c>
      <c r="CH135" s="1323">
        <f t="shared" si="246"/>
        <v>0</v>
      </c>
      <c r="CI135" s="1323">
        <f t="shared" si="247"/>
        <v>0</v>
      </c>
      <c r="CJ135" s="1323">
        <f t="shared" si="248"/>
        <v>0</v>
      </c>
      <c r="CK135" s="1323">
        <f t="shared" si="249"/>
        <v>0</v>
      </c>
      <c r="CL135" s="1323">
        <f t="shared" si="250"/>
        <v>0</v>
      </c>
      <c r="CM135" s="1323">
        <f t="shared" si="251"/>
        <v>0</v>
      </c>
      <c r="CN135" s="1323">
        <f t="shared" si="252"/>
        <v>0</v>
      </c>
      <c r="CO135" s="1323">
        <f t="shared" si="253"/>
        <v>0</v>
      </c>
      <c r="CP135" s="1323">
        <f t="shared" si="254"/>
        <v>0</v>
      </c>
      <c r="CQ135" s="1323">
        <f t="shared" si="255"/>
        <v>0</v>
      </c>
      <c r="CR135" s="1323">
        <f t="shared" si="256"/>
        <v>0</v>
      </c>
      <c r="CS135" s="1323">
        <f t="shared" si="257"/>
        <v>0</v>
      </c>
      <c r="CT135" s="1323">
        <f t="shared" si="258"/>
        <v>0</v>
      </c>
      <c r="CU135" s="1323">
        <f t="shared" si="259"/>
        <v>0</v>
      </c>
      <c r="CV135" s="1323">
        <f t="shared" si="260"/>
        <v>0</v>
      </c>
    </row>
    <row r="136" spans="18:100">
      <c r="R136" s="1238">
        <v>45</v>
      </c>
      <c r="S136" s="1239"/>
      <c r="T136" s="1238">
        <v>45</v>
      </c>
      <c r="U136" s="1239"/>
      <c r="V136" s="1238">
        <v>45</v>
      </c>
      <c r="W136" s="1239"/>
      <c r="X136" s="1238">
        <v>45</v>
      </c>
      <c r="Y136" s="1239"/>
      <c r="Z136" s="1238">
        <v>45</v>
      </c>
      <c r="AA136" s="1239"/>
      <c r="AB136" s="1238">
        <v>45</v>
      </c>
      <c r="AC136" s="1239"/>
      <c r="AD136" s="1238">
        <v>45</v>
      </c>
      <c r="AE136" s="1239"/>
      <c r="AF136" s="1238">
        <v>45</v>
      </c>
      <c r="AG136" s="1239"/>
      <c r="AH136" s="1238">
        <v>45</v>
      </c>
      <c r="AI136" s="1239"/>
      <c r="AJ136" s="1238">
        <v>45</v>
      </c>
      <c r="AK136" s="1239"/>
      <c r="AL136" s="1238">
        <v>45</v>
      </c>
      <c r="AM136" s="1239"/>
      <c r="AN136" s="1238">
        <v>45</v>
      </c>
      <c r="AO136" s="1239"/>
      <c r="AP136" s="1238">
        <v>45</v>
      </c>
      <c r="AQ136" s="1239"/>
      <c r="AR136" s="1238">
        <v>45</v>
      </c>
      <c r="AS136" s="1239"/>
      <c r="AT136" s="1238">
        <v>45</v>
      </c>
      <c r="AU136" s="1239"/>
      <c r="AV136" s="1238">
        <v>45</v>
      </c>
      <c r="AW136" s="1239"/>
      <c r="AX136" s="1238">
        <v>45</v>
      </c>
      <c r="AY136" s="1239"/>
      <c r="AZ136" s="1238">
        <v>45</v>
      </c>
      <c r="BA136" s="1239"/>
      <c r="BB136" s="1238">
        <v>45</v>
      </c>
      <c r="BC136" s="1239"/>
      <c r="BD136" s="1238">
        <v>45</v>
      </c>
      <c r="BE136" s="1241"/>
      <c r="BI136" s="1323">
        <f t="shared" si="262"/>
        <v>0</v>
      </c>
      <c r="BJ136" s="1323">
        <f t="shared" si="263"/>
        <v>0</v>
      </c>
      <c r="BK136" s="1323">
        <f t="shared" si="264"/>
        <v>0</v>
      </c>
      <c r="BL136" s="1323">
        <f t="shared" si="265"/>
        <v>0</v>
      </c>
      <c r="BM136" s="1323">
        <f t="shared" si="276"/>
        <v>0</v>
      </c>
      <c r="BN136" s="1323">
        <f t="shared" si="277"/>
        <v>0</v>
      </c>
      <c r="BO136" s="1323">
        <f t="shared" si="278"/>
        <v>0</v>
      </c>
      <c r="BP136" s="1323">
        <f t="shared" si="279"/>
        <v>0</v>
      </c>
      <c r="BQ136" s="1323">
        <f t="shared" si="280"/>
        <v>0</v>
      </c>
      <c r="BR136" s="1323">
        <f t="shared" si="281"/>
        <v>0</v>
      </c>
      <c r="BS136" s="1323">
        <f t="shared" si="231"/>
        <v>0</v>
      </c>
      <c r="BT136" s="1323">
        <f t="shared" si="232"/>
        <v>0</v>
      </c>
      <c r="BU136" s="1323">
        <f t="shared" si="233"/>
        <v>0</v>
      </c>
      <c r="BV136" s="1323">
        <f t="shared" si="234"/>
        <v>0</v>
      </c>
      <c r="BW136" s="1323">
        <f t="shared" si="235"/>
        <v>0</v>
      </c>
      <c r="BX136" s="1323">
        <f t="shared" si="236"/>
        <v>0</v>
      </c>
      <c r="BY136" s="1323">
        <f t="shared" si="237"/>
        <v>0</v>
      </c>
      <c r="BZ136" s="1323">
        <f t="shared" si="238"/>
        <v>0</v>
      </c>
      <c r="CA136" s="1323">
        <f t="shared" si="239"/>
        <v>0</v>
      </c>
      <c r="CB136" s="1323">
        <f t="shared" si="240"/>
        <v>0</v>
      </c>
      <c r="CC136" s="1323">
        <f t="shared" si="241"/>
        <v>0</v>
      </c>
      <c r="CD136" s="1323">
        <f t="shared" si="242"/>
        <v>0</v>
      </c>
      <c r="CE136" s="1323">
        <f t="shared" si="243"/>
        <v>0</v>
      </c>
      <c r="CF136" s="1323">
        <f t="shared" si="244"/>
        <v>0</v>
      </c>
      <c r="CG136" s="1323">
        <f t="shared" si="245"/>
        <v>0</v>
      </c>
      <c r="CH136" s="1323">
        <f t="shared" si="246"/>
        <v>0</v>
      </c>
      <c r="CI136" s="1323">
        <f t="shared" si="247"/>
        <v>0</v>
      </c>
      <c r="CJ136" s="1323">
        <f t="shared" si="248"/>
        <v>0</v>
      </c>
      <c r="CK136" s="1323">
        <f t="shared" si="249"/>
        <v>0</v>
      </c>
      <c r="CL136" s="1323">
        <f t="shared" si="250"/>
        <v>0</v>
      </c>
      <c r="CM136" s="1323">
        <f t="shared" si="251"/>
        <v>0</v>
      </c>
      <c r="CN136" s="1323">
        <f t="shared" si="252"/>
        <v>0</v>
      </c>
      <c r="CO136" s="1323">
        <f t="shared" si="253"/>
        <v>0</v>
      </c>
      <c r="CP136" s="1323">
        <f t="shared" si="254"/>
        <v>0</v>
      </c>
      <c r="CQ136" s="1323">
        <f t="shared" si="255"/>
        <v>0</v>
      </c>
      <c r="CR136" s="1323">
        <f t="shared" si="256"/>
        <v>0</v>
      </c>
      <c r="CS136" s="1323">
        <f t="shared" si="257"/>
        <v>0</v>
      </c>
      <c r="CT136" s="1323">
        <f t="shared" si="258"/>
        <v>0</v>
      </c>
      <c r="CU136" s="1323">
        <f t="shared" si="259"/>
        <v>0</v>
      </c>
      <c r="CV136" s="1323">
        <f t="shared" si="260"/>
        <v>0</v>
      </c>
    </row>
    <row r="137" spans="18:100">
      <c r="R137" s="1238">
        <v>46</v>
      </c>
      <c r="S137" s="1239"/>
      <c r="T137" s="1238">
        <v>46</v>
      </c>
      <c r="U137" s="1239"/>
      <c r="V137" s="1238">
        <v>46</v>
      </c>
      <c r="W137" s="1239"/>
      <c r="X137" s="1238">
        <v>46</v>
      </c>
      <c r="Y137" s="1239"/>
      <c r="Z137" s="1238">
        <v>46</v>
      </c>
      <c r="AA137" s="1239"/>
      <c r="AB137" s="1238">
        <v>46</v>
      </c>
      <c r="AC137" s="1239"/>
      <c r="AD137" s="1238">
        <v>46</v>
      </c>
      <c r="AE137" s="1239"/>
      <c r="AF137" s="1238">
        <v>46</v>
      </c>
      <c r="AG137" s="1239"/>
      <c r="AH137" s="1238">
        <v>46</v>
      </c>
      <c r="AI137" s="1239"/>
      <c r="AJ137" s="1238">
        <v>46</v>
      </c>
      <c r="AK137" s="1239"/>
      <c r="AL137" s="1238">
        <v>46</v>
      </c>
      <c r="AM137" s="1239"/>
      <c r="AN137" s="1238">
        <v>46</v>
      </c>
      <c r="AO137" s="1239"/>
      <c r="AP137" s="1238">
        <v>46</v>
      </c>
      <c r="AQ137" s="1239"/>
      <c r="AR137" s="1238">
        <v>46</v>
      </c>
      <c r="AS137" s="1239"/>
      <c r="AT137" s="1238">
        <v>46</v>
      </c>
      <c r="AU137" s="1239"/>
      <c r="AV137" s="1238">
        <v>46</v>
      </c>
      <c r="AW137" s="1239"/>
      <c r="AX137" s="1238">
        <v>46</v>
      </c>
      <c r="AY137" s="1239"/>
      <c r="AZ137" s="1238">
        <v>46</v>
      </c>
      <c r="BA137" s="1239"/>
      <c r="BB137" s="1238">
        <v>46</v>
      </c>
      <c r="BC137" s="1239"/>
      <c r="BD137" s="1238">
        <v>46</v>
      </c>
      <c r="BE137" s="1241"/>
      <c r="BI137" s="1323">
        <f t="shared" si="262"/>
        <v>0</v>
      </c>
      <c r="BJ137" s="1323">
        <f t="shared" si="263"/>
        <v>0</v>
      </c>
      <c r="BK137" s="1323">
        <f t="shared" si="264"/>
        <v>0</v>
      </c>
      <c r="BL137" s="1323">
        <f t="shared" si="265"/>
        <v>0</v>
      </c>
      <c r="BM137" s="1323">
        <f t="shared" si="276"/>
        <v>0</v>
      </c>
      <c r="BN137" s="1323">
        <f t="shared" si="277"/>
        <v>0</v>
      </c>
      <c r="BO137" s="1323">
        <f t="shared" si="278"/>
        <v>0</v>
      </c>
      <c r="BP137" s="1323">
        <f t="shared" si="279"/>
        <v>0</v>
      </c>
      <c r="BQ137" s="1323">
        <f t="shared" si="280"/>
        <v>0</v>
      </c>
      <c r="BR137" s="1323">
        <f t="shared" si="281"/>
        <v>0</v>
      </c>
      <c r="BS137" s="1323">
        <f t="shared" si="231"/>
        <v>0</v>
      </c>
      <c r="BT137" s="1323">
        <f t="shared" si="232"/>
        <v>0</v>
      </c>
      <c r="BU137" s="1323">
        <f t="shared" si="233"/>
        <v>0</v>
      </c>
      <c r="BV137" s="1323">
        <f t="shared" si="234"/>
        <v>0</v>
      </c>
      <c r="BW137" s="1323">
        <f t="shared" si="235"/>
        <v>0</v>
      </c>
      <c r="BX137" s="1323">
        <f t="shared" si="236"/>
        <v>0</v>
      </c>
      <c r="BY137" s="1323">
        <f t="shared" si="237"/>
        <v>0</v>
      </c>
      <c r="BZ137" s="1323">
        <f t="shared" si="238"/>
        <v>0</v>
      </c>
      <c r="CA137" s="1323">
        <f t="shared" si="239"/>
        <v>0</v>
      </c>
      <c r="CB137" s="1323">
        <f t="shared" si="240"/>
        <v>0</v>
      </c>
      <c r="CC137" s="1323">
        <f t="shared" si="241"/>
        <v>0</v>
      </c>
      <c r="CD137" s="1323">
        <f t="shared" si="242"/>
        <v>0</v>
      </c>
      <c r="CE137" s="1323">
        <f t="shared" si="243"/>
        <v>0</v>
      </c>
      <c r="CF137" s="1323">
        <f t="shared" si="244"/>
        <v>0</v>
      </c>
      <c r="CG137" s="1323">
        <f t="shared" si="245"/>
        <v>0</v>
      </c>
      <c r="CH137" s="1323">
        <f t="shared" si="246"/>
        <v>0</v>
      </c>
      <c r="CI137" s="1323">
        <f t="shared" si="247"/>
        <v>0</v>
      </c>
      <c r="CJ137" s="1323">
        <f t="shared" si="248"/>
        <v>0</v>
      </c>
      <c r="CK137" s="1323">
        <f t="shared" si="249"/>
        <v>0</v>
      </c>
      <c r="CL137" s="1323">
        <f t="shared" si="250"/>
        <v>0</v>
      </c>
      <c r="CM137" s="1323">
        <f t="shared" si="251"/>
        <v>0</v>
      </c>
      <c r="CN137" s="1323">
        <f t="shared" si="252"/>
        <v>0</v>
      </c>
      <c r="CO137" s="1323">
        <f t="shared" si="253"/>
        <v>0</v>
      </c>
      <c r="CP137" s="1323">
        <f t="shared" si="254"/>
        <v>0</v>
      </c>
      <c r="CQ137" s="1323">
        <f t="shared" si="255"/>
        <v>0</v>
      </c>
      <c r="CR137" s="1323">
        <f t="shared" si="256"/>
        <v>0</v>
      </c>
      <c r="CS137" s="1323">
        <f t="shared" si="257"/>
        <v>0</v>
      </c>
      <c r="CT137" s="1323">
        <f t="shared" si="258"/>
        <v>0</v>
      </c>
      <c r="CU137" s="1323">
        <f t="shared" si="259"/>
        <v>0</v>
      </c>
      <c r="CV137" s="1323">
        <f t="shared" si="260"/>
        <v>0</v>
      </c>
    </row>
    <row r="138" spans="18:100">
      <c r="R138" s="1238">
        <v>47</v>
      </c>
      <c r="S138" s="1239"/>
      <c r="T138" s="1238">
        <v>47</v>
      </c>
      <c r="U138" s="1239"/>
      <c r="V138" s="1238">
        <v>47</v>
      </c>
      <c r="W138" s="1239"/>
      <c r="X138" s="1238">
        <v>47</v>
      </c>
      <c r="Y138" s="1239"/>
      <c r="Z138" s="1238">
        <v>47</v>
      </c>
      <c r="AA138" s="1239"/>
      <c r="AB138" s="1238">
        <v>47</v>
      </c>
      <c r="AC138" s="1239"/>
      <c r="AD138" s="1238">
        <v>47</v>
      </c>
      <c r="AE138" s="1239"/>
      <c r="AF138" s="1238">
        <v>47</v>
      </c>
      <c r="AG138" s="1239"/>
      <c r="AH138" s="1238">
        <v>47</v>
      </c>
      <c r="AI138" s="1239"/>
      <c r="AJ138" s="1238">
        <v>47</v>
      </c>
      <c r="AK138" s="1239"/>
      <c r="AL138" s="1238">
        <v>47</v>
      </c>
      <c r="AM138" s="1239"/>
      <c r="AN138" s="1238">
        <v>47</v>
      </c>
      <c r="AO138" s="1239"/>
      <c r="AP138" s="1238">
        <v>47</v>
      </c>
      <c r="AQ138" s="1239"/>
      <c r="AR138" s="1238">
        <v>47</v>
      </c>
      <c r="AS138" s="1239"/>
      <c r="AT138" s="1238">
        <v>47</v>
      </c>
      <c r="AU138" s="1239"/>
      <c r="AV138" s="1238">
        <v>47</v>
      </c>
      <c r="AW138" s="1239"/>
      <c r="AX138" s="1238">
        <v>47</v>
      </c>
      <c r="AY138" s="1239"/>
      <c r="AZ138" s="1238">
        <v>47</v>
      </c>
      <c r="BA138" s="1239"/>
      <c r="BB138" s="1238">
        <v>47</v>
      </c>
      <c r="BC138" s="1239"/>
      <c r="BD138" s="1238">
        <v>47</v>
      </c>
      <c r="BE138" s="1241"/>
      <c r="BI138" s="1323">
        <f t="shared" si="262"/>
        <v>0</v>
      </c>
      <c r="BJ138" s="1323">
        <f t="shared" si="263"/>
        <v>0</v>
      </c>
      <c r="BK138" s="1323">
        <f t="shared" si="264"/>
        <v>0</v>
      </c>
      <c r="BL138" s="1323">
        <f t="shared" si="265"/>
        <v>0</v>
      </c>
      <c r="BM138" s="1323">
        <f t="shared" si="276"/>
        <v>0</v>
      </c>
      <c r="BN138" s="1323">
        <f t="shared" si="277"/>
        <v>0</v>
      </c>
      <c r="BO138" s="1323">
        <f t="shared" si="278"/>
        <v>0</v>
      </c>
      <c r="BP138" s="1323">
        <f t="shared" si="279"/>
        <v>0</v>
      </c>
      <c r="BQ138" s="1323">
        <f t="shared" si="280"/>
        <v>0</v>
      </c>
      <c r="BR138" s="1323">
        <f t="shared" si="281"/>
        <v>0</v>
      </c>
      <c r="BS138" s="1323">
        <f t="shared" si="231"/>
        <v>0</v>
      </c>
      <c r="BT138" s="1323">
        <f t="shared" si="232"/>
        <v>0</v>
      </c>
      <c r="BU138" s="1323">
        <f t="shared" si="233"/>
        <v>0</v>
      </c>
      <c r="BV138" s="1323">
        <f t="shared" si="234"/>
        <v>0</v>
      </c>
      <c r="BW138" s="1323">
        <f t="shared" si="235"/>
        <v>0</v>
      </c>
      <c r="BX138" s="1323">
        <f t="shared" si="236"/>
        <v>0</v>
      </c>
      <c r="BY138" s="1323">
        <f t="shared" si="237"/>
        <v>0</v>
      </c>
      <c r="BZ138" s="1323">
        <f t="shared" si="238"/>
        <v>0</v>
      </c>
      <c r="CA138" s="1323">
        <f t="shared" si="239"/>
        <v>0</v>
      </c>
      <c r="CB138" s="1323">
        <f t="shared" si="240"/>
        <v>0</v>
      </c>
      <c r="CC138" s="1323">
        <f t="shared" si="241"/>
        <v>0</v>
      </c>
      <c r="CD138" s="1323">
        <f t="shared" si="242"/>
        <v>0</v>
      </c>
      <c r="CE138" s="1323">
        <f t="shared" si="243"/>
        <v>0</v>
      </c>
      <c r="CF138" s="1323">
        <f t="shared" si="244"/>
        <v>0</v>
      </c>
      <c r="CG138" s="1323">
        <f t="shared" si="245"/>
        <v>0</v>
      </c>
      <c r="CH138" s="1323">
        <f t="shared" si="246"/>
        <v>0</v>
      </c>
      <c r="CI138" s="1323">
        <f t="shared" si="247"/>
        <v>0</v>
      </c>
      <c r="CJ138" s="1323">
        <f t="shared" si="248"/>
        <v>0</v>
      </c>
      <c r="CK138" s="1323">
        <f t="shared" si="249"/>
        <v>0</v>
      </c>
      <c r="CL138" s="1323">
        <f t="shared" si="250"/>
        <v>0</v>
      </c>
      <c r="CM138" s="1323">
        <f t="shared" si="251"/>
        <v>0</v>
      </c>
      <c r="CN138" s="1323">
        <f t="shared" si="252"/>
        <v>0</v>
      </c>
      <c r="CO138" s="1323">
        <f t="shared" si="253"/>
        <v>0</v>
      </c>
      <c r="CP138" s="1323">
        <f t="shared" si="254"/>
        <v>0</v>
      </c>
      <c r="CQ138" s="1323">
        <f t="shared" si="255"/>
        <v>0</v>
      </c>
      <c r="CR138" s="1323">
        <f t="shared" si="256"/>
        <v>0</v>
      </c>
      <c r="CS138" s="1323">
        <f t="shared" si="257"/>
        <v>0</v>
      </c>
      <c r="CT138" s="1323">
        <f t="shared" si="258"/>
        <v>0</v>
      </c>
      <c r="CU138" s="1323">
        <f t="shared" si="259"/>
        <v>0</v>
      </c>
      <c r="CV138" s="1323">
        <f t="shared" si="260"/>
        <v>0</v>
      </c>
    </row>
    <row r="139" spans="18:100">
      <c r="R139" s="1238">
        <v>48</v>
      </c>
      <c r="S139" s="1239"/>
      <c r="T139" s="1238">
        <v>48</v>
      </c>
      <c r="U139" s="1239"/>
      <c r="V139" s="1238">
        <v>48</v>
      </c>
      <c r="W139" s="1239"/>
      <c r="X139" s="1238">
        <v>48</v>
      </c>
      <c r="Y139" s="1239"/>
      <c r="Z139" s="1238">
        <v>48</v>
      </c>
      <c r="AA139" s="1239"/>
      <c r="AB139" s="1238">
        <v>48</v>
      </c>
      <c r="AC139" s="1239"/>
      <c r="AD139" s="1238">
        <v>48</v>
      </c>
      <c r="AE139" s="1239"/>
      <c r="AF139" s="1238">
        <v>48</v>
      </c>
      <c r="AG139" s="1239"/>
      <c r="AH139" s="1238">
        <v>48</v>
      </c>
      <c r="AI139" s="1239"/>
      <c r="AJ139" s="1238">
        <v>48</v>
      </c>
      <c r="AK139" s="1239"/>
      <c r="AL139" s="1238">
        <v>48</v>
      </c>
      <c r="AM139" s="1239"/>
      <c r="AN139" s="1238">
        <v>48</v>
      </c>
      <c r="AO139" s="1239"/>
      <c r="AP139" s="1238">
        <v>48</v>
      </c>
      <c r="AQ139" s="1239"/>
      <c r="AR139" s="1238">
        <v>48</v>
      </c>
      <c r="AS139" s="1239"/>
      <c r="AT139" s="1238">
        <v>48</v>
      </c>
      <c r="AU139" s="1239"/>
      <c r="AV139" s="1238">
        <v>48</v>
      </c>
      <c r="AW139" s="1239"/>
      <c r="AX139" s="1238">
        <v>48</v>
      </c>
      <c r="AY139" s="1239"/>
      <c r="AZ139" s="1238">
        <v>48</v>
      </c>
      <c r="BA139" s="1239"/>
      <c r="BB139" s="1238">
        <v>48</v>
      </c>
      <c r="BC139" s="1239"/>
      <c r="BD139" s="1238">
        <v>48</v>
      </c>
      <c r="BE139" s="1241"/>
      <c r="BI139" s="1323">
        <f t="shared" si="262"/>
        <v>0</v>
      </c>
      <c r="BJ139" s="1323">
        <f t="shared" si="263"/>
        <v>0</v>
      </c>
      <c r="BK139" s="1323">
        <f t="shared" si="264"/>
        <v>0</v>
      </c>
      <c r="BL139" s="1323">
        <f t="shared" si="265"/>
        <v>0</v>
      </c>
      <c r="BM139" s="1323">
        <f t="shared" si="276"/>
        <v>0</v>
      </c>
      <c r="BN139" s="1323">
        <f t="shared" si="277"/>
        <v>0</v>
      </c>
      <c r="BO139" s="1323">
        <f t="shared" si="278"/>
        <v>0</v>
      </c>
      <c r="BP139" s="1323">
        <f t="shared" si="279"/>
        <v>0</v>
      </c>
      <c r="BQ139" s="1323">
        <f t="shared" si="280"/>
        <v>0</v>
      </c>
      <c r="BR139" s="1323">
        <f t="shared" si="281"/>
        <v>0</v>
      </c>
      <c r="BS139" s="1323">
        <f t="shared" si="231"/>
        <v>0</v>
      </c>
      <c r="BT139" s="1323">
        <f t="shared" si="232"/>
        <v>0</v>
      </c>
      <c r="BU139" s="1323">
        <f t="shared" si="233"/>
        <v>0</v>
      </c>
      <c r="BV139" s="1323">
        <f t="shared" si="234"/>
        <v>0</v>
      </c>
      <c r="BW139" s="1323">
        <f t="shared" si="235"/>
        <v>0</v>
      </c>
      <c r="BX139" s="1323">
        <f t="shared" si="236"/>
        <v>0</v>
      </c>
      <c r="BY139" s="1323">
        <f t="shared" si="237"/>
        <v>0</v>
      </c>
      <c r="BZ139" s="1323">
        <f t="shared" si="238"/>
        <v>0</v>
      </c>
      <c r="CA139" s="1323">
        <f t="shared" si="239"/>
        <v>0</v>
      </c>
      <c r="CB139" s="1323">
        <f t="shared" si="240"/>
        <v>0</v>
      </c>
      <c r="CC139" s="1323">
        <f t="shared" si="241"/>
        <v>0</v>
      </c>
      <c r="CD139" s="1323">
        <f t="shared" si="242"/>
        <v>0</v>
      </c>
      <c r="CE139" s="1323">
        <f t="shared" si="243"/>
        <v>0</v>
      </c>
      <c r="CF139" s="1323">
        <f t="shared" si="244"/>
        <v>0</v>
      </c>
      <c r="CG139" s="1323">
        <f t="shared" si="245"/>
        <v>0</v>
      </c>
      <c r="CH139" s="1323">
        <f t="shared" si="246"/>
        <v>0</v>
      </c>
      <c r="CI139" s="1323">
        <f t="shared" si="247"/>
        <v>0</v>
      </c>
      <c r="CJ139" s="1323">
        <f t="shared" si="248"/>
        <v>0</v>
      </c>
      <c r="CK139" s="1323">
        <f t="shared" si="249"/>
        <v>0</v>
      </c>
      <c r="CL139" s="1323">
        <f t="shared" si="250"/>
        <v>0</v>
      </c>
      <c r="CM139" s="1323">
        <f t="shared" si="251"/>
        <v>0</v>
      </c>
      <c r="CN139" s="1323">
        <f t="shared" si="252"/>
        <v>0</v>
      </c>
      <c r="CO139" s="1323">
        <f t="shared" si="253"/>
        <v>0</v>
      </c>
      <c r="CP139" s="1323">
        <f t="shared" si="254"/>
        <v>0</v>
      </c>
      <c r="CQ139" s="1323">
        <f t="shared" si="255"/>
        <v>0</v>
      </c>
      <c r="CR139" s="1323">
        <f t="shared" si="256"/>
        <v>0</v>
      </c>
      <c r="CS139" s="1323">
        <f t="shared" si="257"/>
        <v>0</v>
      </c>
      <c r="CT139" s="1323">
        <f t="shared" si="258"/>
        <v>0</v>
      </c>
      <c r="CU139" s="1323">
        <f t="shared" si="259"/>
        <v>0</v>
      </c>
      <c r="CV139" s="1323">
        <f t="shared" si="260"/>
        <v>0</v>
      </c>
    </row>
    <row r="140" spans="18:100">
      <c r="R140" s="1238">
        <v>49</v>
      </c>
      <c r="S140" s="1239"/>
      <c r="T140" s="1238">
        <v>49</v>
      </c>
      <c r="U140" s="1239"/>
      <c r="V140" s="1238">
        <v>49</v>
      </c>
      <c r="W140" s="1239"/>
      <c r="X140" s="1238">
        <v>49</v>
      </c>
      <c r="Y140" s="1239"/>
      <c r="Z140" s="1238">
        <v>49</v>
      </c>
      <c r="AA140" s="1239"/>
      <c r="AB140" s="1238">
        <v>49</v>
      </c>
      <c r="AC140" s="1239"/>
      <c r="AD140" s="1238">
        <v>49</v>
      </c>
      <c r="AE140" s="1239"/>
      <c r="AF140" s="1238">
        <v>49</v>
      </c>
      <c r="AG140" s="1239"/>
      <c r="AH140" s="1238">
        <v>49</v>
      </c>
      <c r="AI140" s="1239"/>
      <c r="AJ140" s="1238">
        <v>49</v>
      </c>
      <c r="AK140" s="1239"/>
      <c r="AL140" s="1238">
        <v>49</v>
      </c>
      <c r="AM140" s="1239"/>
      <c r="AN140" s="1238">
        <v>49</v>
      </c>
      <c r="AO140" s="1239"/>
      <c r="AP140" s="1238">
        <v>49</v>
      </c>
      <c r="AQ140" s="1239"/>
      <c r="AR140" s="1238">
        <v>49</v>
      </c>
      <c r="AS140" s="1239"/>
      <c r="AT140" s="1238">
        <v>49</v>
      </c>
      <c r="AU140" s="1239"/>
      <c r="AV140" s="1238">
        <v>49</v>
      </c>
      <c r="AW140" s="1239"/>
      <c r="AX140" s="1238">
        <v>49</v>
      </c>
      <c r="AY140" s="1239"/>
      <c r="AZ140" s="1238">
        <v>49</v>
      </c>
      <c r="BA140" s="1239"/>
      <c r="BB140" s="1238">
        <v>49</v>
      </c>
      <c r="BC140" s="1239"/>
      <c r="BD140" s="1238">
        <v>49</v>
      </c>
      <c r="BE140" s="1241"/>
      <c r="BI140" s="1323">
        <f t="shared" si="262"/>
        <v>0</v>
      </c>
      <c r="BJ140" s="1323">
        <f t="shared" si="263"/>
        <v>0</v>
      </c>
      <c r="BK140" s="1323">
        <f t="shared" si="264"/>
        <v>0</v>
      </c>
      <c r="BL140" s="1323">
        <f t="shared" si="265"/>
        <v>0</v>
      </c>
      <c r="BM140" s="1323">
        <f t="shared" si="276"/>
        <v>0</v>
      </c>
      <c r="BN140" s="1323">
        <f t="shared" si="277"/>
        <v>0</v>
      </c>
      <c r="BO140" s="1323">
        <f t="shared" si="278"/>
        <v>0</v>
      </c>
      <c r="BP140" s="1323">
        <f t="shared" si="279"/>
        <v>0</v>
      </c>
      <c r="BQ140" s="1323">
        <f t="shared" si="280"/>
        <v>0</v>
      </c>
      <c r="BR140" s="1323">
        <f t="shared" si="281"/>
        <v>0</v>
      </c>
      <c r="BS140" s="1323">
        <f t="shared" si="231"/>
        <v>0</v>
      </c>
      <c r="BT140" s="1323">
        <f t="shared" si="232"/>
        <v>0</v>
      </c>
      <c r="BU140" s="1323">
        <f t="shared" si="233"/>
        <v>0</v>
      </c>
      <c r="BV140" s="1323">
        <f t="shared" si="234"/>
        <v>0</v>
      </c>
      <c r="BW140" s="1323">
        <f t="shared" si="235"/>
        <v>0</v>
      </c>
      <c r="BX140" s="1323">
        <f t="shared" si="236"/>
        <v>0</v>
      </c>
      <c r="BY140" s="1323">
        <f t="shared" si="237"/>
        <v>0</v>
      </c>
      <c r="BZ140" s="1323">
        <f t="shared" si="238"/>
        <v>0</v>
      </c>
      <c r="CA140" s="1323">
        <f t="shared" si="239"/>
        <v>0</v>
      </c>
      <c r="CB140" s="1323">
        <f t="shared" si="240"/>
        <v>0</v>
      </c>
      <c r="CC140" s="1323">
        <f t="shared" si="241"/>
        <v>0</v>
      </c>
      <c r="CD140" s="1323">
        <f t="shared" si="242"/>
        <v>0</v>
      </c>
      <c r="CE140" s="1323">
        <f t="shared" si="243"/>
        <v>0</v>
      </c>
      <c r="CF140" s="1323">
        <f t="shared" si="244"/>
        <v>0</v>
      </c>
      <c r="CG140" s="1323">
        <f t="shared" si="245"/>
        <v>0</v>
      </c>
      <c r="CH140" s="1323">
        <f t="shared" si="246"/>
        <v>0</v>
      </c>
      <c r="CI140" s="1323">
        <f t="shared" si="247"/>
        <v>0</v>
      </c>
      <c r="CJ140" s="1323">
        <f t="shared" si="248"/>
        <v>0</v>
      </c>
      <c r="CK140" s="1323">
        <f t="shared" si="249"/>
        <v>0</v>
      </c>
      <c r="CL140" s="1323">
        <f t="shared" si="250"/>
        <v>0</v>
      </c>
      <c r="CM140" s="1323">
        <f t="shared" si="251"/>
        <v>0</v>
      </c>
      <c r="CN140" s="1323">
        <f t="shared" si="252"/>
        <v>0</v>
      </c>
      <c r="CO140" s="1323">
        <f t="shared" si="253"/>
        <v>0</v>
      </c>
      <c r="CP140" s="1323">
        <f t="shared" si="254"/>
        <v>0</v>
      </c>
      <c r="CQ140" s="1323">
        <f t="shared" si="255"/>
        <v>0</v>
      </c>
      <c r="CR140" s="1323">
        <f t="shared" si="256"/>
        <v>0</v>
      </c>
      <c r="CS140" s="1323">
        <f t="shared" si="257"/>
        <v>0</v>
      </c>
      <c r="CT140" s="1323">
        <f t="shared" si="258"/>
        <v>0</v>
      </c>
      <c r="CU140" s="1323">
        <f t="shared" si="259"/>
        <v>0</v>
      </c>
      <c r="CV140" s="1323">
        <f t="shared" si="260"/>
        <v>0</v>
      </c>
    </row>
    <row r="141" spans="18:100">
      <c r="R141" s="1238">
        <v>50</v>
      </c>
      <c r="S141" s="1239"/>
      <c r="T141" s="1238">
        <v>50</v>
      </c>
      <c r="U141" s="1239"/>
      <c r="V141" s="1238">
        <v>50</v>
      </c>
      <c r="W141" s="1239"/>
      <c r="X141" s="1238">
        <v>50</v>
      </c>
      <c r="Y141" s="1239"/>
      <c r="Z141" s="1238">
        <v>50</v>
      </c>
      <c r="AA141" s="1239"/>
      <c r="AB141" s="1238">
        <v>50</v>
      </c>
      <c r="AC141" s="1239"/>
      <c r="AD141" s="1238">
        <v>50</v>
      </c>
      <c r="AE141" s="1239"/>
      <c r="AF141" s="1238">
        <v>50</v>
      </c>
      <c r="AG141" s="1239"/>
      <c r="AH141" s="1238">
        <v>50</v>
      </c>
      <c r="AI141" s="1239"/>
      <c r="AJ141" s="1238">
        <v>50</v>
      </c>
      <c r="AK141" s="1239"/>
      <c r="AL141" s="1238">
        <v>50</v>
      </c>
      <c r="AM141" s="1239"/>
      <c r="AN141" s="1238">
        <v>50</v>
      </c>
      <c r="AO141" s="1239"/>
      <c r="AP141" s="1238">
        <v>50</v>
      </c>
      <c r="AQ141" s="1239"/>
      <c r="AR141" s="1238">
        <v>50</v>
      </c>
      <c r="AS141" s="1239"/>
      <c r="AT141" s="1238">
        <v>50</v>
      </c>
      <c r="AU141" s="1239"/>
      <c r="AV141" s="1238">
        <v>50</v>
      </c>
      <c r="AW141" s="1239"/>
      <c r="AX141" s="1238">
        <v>50</v>
      </c>
      <c r="AY141" s="1239"/>
      <c r="AZ141" s="1238">
        <v>50</v>
      </c>
      <c r="BA141" s="1239"/>
      <c r="BB141" s="1238">
        <v>50</v>
      </c>
      <c r="BC141" s="1239"/>
      <c r="BD141" s="1238">
        <v>50</v>
      </c>
      <c r="BE141" s="1241"/>
      <c r="BI141" s="1323">
        <f t="shared" si="262"/>
        <v>0</v>
      </c>
      <c r="BJ141" s="1323">
        <f t="shared" si="263"/>
        <v>0</v>
      </c>
      <c r="BK141" s="1323">
        <f t="shared" si="264"/>
        <v>0</v>
      </c>
      <c r="BL141" s="1323">
        <f t="shared" si="265"/>
        <v>0</v>
      </c>
      <c r="BM141" s="1323">
        <f t="shared" si="276"/>
        <v>0</v>
      </c>
      <c r="BN141" s="1323">
        <f t="shared" si="277"/>
        <v>0</v>
      </c>
      <c r="BO141" s="1323">
        <f t="shared" si="278"/>
        <v>0</v>
      </c>
      <c r="BP141" s="1323">
        <f t="shared" si="279"/>
        <v>0</v>
      </c>
      <c r="BQ141" s="1323">
        <f t="shared" si="280"/>
        <v>0</v>
      </c>
      <c r="BR141" s="1323">
        <f t="shared" si="281"/>
        <v>0</v>
      </c>
      <c r="BS141" s="1323">
        <f t="shared" si="231"/>
        <v>0</v>
      </c>
      <c r="BT141" s="1323">
        <f t="shared" si="232"/>
        <v>0</v>
      </c>
      <c r="BU141" s="1323">
        <f t="shared" si="233"/>
        <v>0</v>
      </c>
      <c r="BV141" s="1323">
        <f t="shared" si="234"/>
        <v>0</v>
      </c>
      <c r="BW141" s="1323">
        <f t="shared" si="235"/>
        <v>0</v>
      </c>
      <c r="BX141" s="1323">
        <f t="shared" si="236"/>
        <v>0</v>
      </c>
      <c r="BY141" s="1323">
        <f t="shared" si="237"/>
        <v>0</v>
      </c>
      <c r="BZ141" s="1323">
        <f t="shared" si="238"/>
        <v>0</v>
      </c>
      <c r="CA141" s="1323">
        <f t="shared" si="239"/>
        <v>0</v>
      </c>
      <c r="CB141" s="1323">
        <f t="shared" si="240"/>
        <v>0</v>
      </c>
      <c r="CC141" s="1323">
        <f t="shared" si="241"/>
        <v>0</v>
      </c>
      <c r="CD141" s="1323">
        <f t="shared" si="242"/>
        <v>0</v>
      </c>
      <c r="CE141" s="1323">
        <f t="shared" si="243"/>
        <v>0</v>
      </c>
      <c r="CF141" s="1323">
        <f t="shared" si="244"/>
        <v>0</v>
      </c>
      <c r="CG141" s="1323">
        <f t="shared" si="245"/>
        <v>0</v>
      </c>
      <c r="CH141" s="1323">
        <f t="shared" si="246"/>
        <v>0</v>
      </c>
      <c r="CI141" s="1323">
        <f t="shared" si="247"/>
        <v>0</v>
      </c>
      <c r="CJ141" s="1323">
        <f t="shared" si="248"/>
        <v>0</v>
      </c>
      <c r="CK141" s="1323">
        <f t="shared" si="249"/>
        <v>0</v>
      </c>
      <c r="CL141" s="1323">
        <f t="shared" si="250"/>
        <v>0</v>
      </c>
      <c r="CM141" s="1323">
        <f t="shared" si="251"/>
        <v>0</v>
      </c>
      <c r="CN141" s="1323">
        <f t="shared" si="252"/>
        <v>0</v>
      </c>
      <c r="CO141" s="1323">
        <f t="shared" si="253"/>
        <v>0</v>
      </c>
      <c r="CP141" s="1323">
        <f t="shared" si="254"/>
        <v>0</v>
      </c>
      <c r="CQ141" s="1323">
        <f t="shared" si="255"/>
        <v>0</v>
      </c>
      <c r="CR141" s="1323">
        <f t="shared" si="256"/>
        <v>0</v>
      </c>
      <c r="CS141" s="1323">
        <f t="shared" si="257"/>
        <v>0</v>
      </c>
      <c r="CT141" s="1323">
        <f t="shared" si="258"/>
        <v>0</v>
      </c>
      <c r="CU141" s="1323">
        <f t="shared" si="259"/>
        <v>0</v>
      </c>
      <c r="CV141" s="1323">
        <f t="shared" si="260"/>
        <v>0</v>
      </c>
    </row>
    <row r="142" spans="18:100">
      <c r="R142" s="1238">
        <v>51</v>
      </c>
      <c r="S142" s="1239"/>
      <c r="T142" s="1238">
        <v>51</v>
      </c>
      <c r="U142" s="1239"/>
      <c r="V142" s="1238">
        <v>51</v>
      </c>
      <c r="W142" s="1239"/>
      <c r="X142" s="1238">
        <v>51</v>
      </c>
      <c r="Y142" s="1239"/>
      <c r="Z142" s="1238">
        <v>51</v>
      </c>
      <c r="AA142" s="1239"/>
      <c r="AB142" s="1238">
        <v>51</v>
      </c>
      <c r="AC142" s="1239"/>
      <c r="AD142" s="1238">
        <v>51</v>
      </c>
      <c r="AE142" s="1239"/>
      <c r="AF142" s="1238">
        <v>51</v>
      </c>
      <c r="AG142" s="1239"/>
      <c r="AH142" s="1238">
        <v>51</v>
      </c>
      <c r="AI142" s="1239"/>
      <c r="AJ142" s="1238">
        <v>51</v>
      </c>
      <c r="AK142" s="1239"/>
      <c r="AL142" s="1238">
        <v>51</v>
      </c>
      <c r="AM142" s="1239"/>
      <c r="AN142" s="1238">
        <v>51</v>
      </c>
      <c r="AO142" s="1239"/>
      <c r="AP142" s="1238">
        <v>51</v>
      </c>
      <c r="AQ142" s="1239"/>
      <c r="AR142" s="1238">
        <v>51</v>
      </c>
      <c r="AS142" s="1239"/>
      <c r="AT142" s="1238">
        <v>51</v>
      </c>
      <c r="AU142" s="1239"/>
      <c r="AV142" s="1238">
        <v>51</v>
      </c>
      <c r="AW142" s="1239"/>
      <c r="AX142" s="1238">
        <v>51</v>
      </c>
      <c r="AY142" s="1239"/>
      <c r="AZ142" s="1238">
        <v>51</v>
      </c>
      <c r="BA142" s="1239"/>
      <c r="BB142" s="1238">
        <v>51</v>
      </c>
      <c r="BC142" s="1239"/>
      <c r="BD142" s="1238">
        <v>51</v>
      </c>
      <c r="BE142" s="1241"/>
      <c r="BI142" s="1323">
        <f t="shared" si="262"/>
        <v>0</v>
      </c>
      <c r="BJ142" s="1323">
        <f t="shared" si="263"/>
        <v>0</v>
      </c>
      <c r="BK142" s="1323">
        <f t="shared" si="264"/>
        <v>0</v>
      </c>
      <c r="BL142" s="1323">
        <f t="shared" si="265"/>
        <v>0</v>
      </c>
      <c r="BM142" s="1323">
        <f t="shared" si="276"/>
        <v>0</v>
      </c>
      <c r="BN142" s="1323">
        <f t="shared" si="277"/>
        <v>0</v>
      </c>
      <c r="BO142" s="1323">
        <f t="shared" si="278"/>
        <v>0</v>
      </c>
      <c r="BP142" s="1323">
        <f t="shared" si="279"/>
        <v>0</v>
      </c>
      <c r="BQ142" s="1323">
        <f t="shared" si="280"/>
        <v>0</v>
      </c>
      <c r="BR142" s="1323">
        <f t="shared" si="281"/>
        <v>0</v>
      </c>
      <c r="BS142" s="1323">
        <f t="shared" si="231"/>
        <v>0</v>
      </c>
      <c r="BT142" s="1323">
        <f t="shared" si="232"/>
        <v>0</v>
      </c>
      <c r="BU142" s="1323">
        <f t="shared" si="233"/>
        <v>0</v>
      </c>
      <c r="BV142" s="1323">
        <f t="shared" si="234"/>
        <v>0</v>
      </c>
      <c r="BW142" s="1323">
        <f t="shared" si="235"/>
        <v>0</v>
      </c>
      <c r="BX142" s="1323">
        <f t="shared" si="236"/>
        <v>0</v>
      </c>
      <c r="BY142" s="1323">
        <f t="shared" si="237"/>
        <v>0</v>
      </c>
      <c r="BZ142" s="1323">
        <f t="shared" si="238"/>
        <v>0</v>
      </c>
      <c r="CA142" s="1323">
        <f t="shared" si="239"/>
        <v>0</v>
      </c>
      <c r="CB142" s="1323">
        <f t="shared" si="240"/>
        <v>0</v>
      </c>
      <c r="CC142" s="1323">
        <f t="shared" si="241"/>
        <v>0</v>
      </c>
      <c r="CD142" s="1323">
        <f t="shared" si="242"/>
        <v>0</v>
      </c>
      <c r="CE142" s="1323">
        <f t="shared" si="243"/>
        <v>0</v>
      </c>
      <c r="CF142" s="1323">
        <f t="shared" si="244"/>
        <v>0</v>
      </c>
      <c r="CG142" s="1323">
        <f t="shared" si="245"/>
        <v>0</v>
      </c>
      <c r="CH142" s="1323">
        <f t="shared" si="246"/>
        <v>0</v>
      </c>
      <c r="CI142" s="1323">
        <f t="shared" si="247"/>
        <v>0</v>
      </c>
      <c r="CJ142" s="1323">
        <f t="shared" si="248"/>
        <v>0</v>
      </c>
      <c r="CK142" s="1323">
        <f t="shared" si="249"/>
        <v>0</v>
      </c>
      <c r="CL142" s="1323">
        <f t="shared" si="250"/>
        <v>0</v>
      </c>
      <c r="CM142" s="1323">
        <f t="shared" si="251"/>
        <v>0</v>
      </c>
      <c r="CN142" s="1323">
        <f t="shared" si="252"/>
        <v>0</v>
      </c>
      <c r="CO142" s="1323">
        <f t="shared" si="253"/>
        <v>0</v>
      </c>
      <c r="CP142" s="1323">
        <f t="shared" si="254"/>
        <v>0</v>
      </c>
      <c r="CQ142" s="1323">
        <f t="shared" si="255"/>
        <v>0</v>
      </c>
      <c r="CR142" s="1323">
        <f t="shared" si="256"/>
        <v>0</v>
      </c>
      <c r="CS142" s="1323">
        <f t="shared" si="257"/>
        <v>0</v>
      </c>
      <c r="CT142" s="1323">
        <f t="shared" si="258"/>
        <v>0</v>
      </c>
      <c r="CU142" s="1323">
        <f t="shared" si="259"/>
        <v>0</v>
      </c>
      <c r="CV142" s="1323">
        <f t="shared" si="260"/>
        <v>0</v>
      </c>
    </row>
    <row r="143" spans="18:100">
      <c r="R143" s="1238">
        <v>52</v>
      </c>
      <c r="S143" s="1239"/>
      <c r="T143" s="1238">
        <v>52</v>
      </c>
      <c r="U143" s="1239"/>
      <c r="V143" s="1238">
        <v>52</v>
      </c>
      <c r="W143" s="1239"/>
      <c r="X143" s="1238">
        <v>52</v>
      </c>
      <c r="Y143" s="1239"/>
      <c r="Z143" s="1238">
        <v>52</v>
      </c>
      <c r="AA143" s="1239"/>
      <c r="AB143" s="1238">
        <v>52</v>
      </c>
      <c r="AC143" s="1239"/>
      <c r="AD143" s="1238">
        <v>52</v>
      </c>
      <c r="AE143" s="1239"/>
      <c r="AF143" s="1238">
        <v>52</v>
      </c>
      <c r="AG143" s="1239"/>
      <c r="AH143" s="1238">
        <v>52</v>
      </c>
      <c r="AI143" s="1239"/>
      <c r="AJ143" s="1238">
        <v>52</v>
      </c>
      <c r="AK143" s="1239"/>
      <c r="AL143" s="1238">
        <v>52</v>
      </c>
      <c r="AM143" s="1239"/>
      <c r="AN143" s="1238">
        <v>52</v>
      </c>
      <c r="AO143" s="1239"/>
      <c r="AP143" s="1238">
        <v>52</v>
      </c>
      <c r="AQ143" s="1239"/>
      <c r="AR143" s="1238">
        <v>52</v>
      </c>
      <c r="AS143" s="1239"/>
      <c r="AT143" s="1238">
        <v>52</v>
      </c>
      <c r="AU143" s="1239"/>
      <c r="AV143" s="1238">
        <v>52</v>
      </c>
      <c r="AW143" s="1239"/>
      <c r="AX143" s="1238">
        <v>52</v>
      </c>
      <c r="AY143" s="1239"/>
      <c r="AZ143" s="1238">
        <v>52</v>
      </c>
      <c r="BA143" s="1239"/>
      <c r="BB143" s="1238">
        <v>52</v>
      </c>
      <c r="BC143" s="1239"/>
      <c r="BD143" s="1238">
        <v>52</v>
      </c>
      <c r="BE143" s="1241"/>
      <c r="BI143" s="1323">
        <f t="shared" si="262"/>
        <v>0</v>
      </c>
      <c r="BJ143" s="1323">
        <f t="shared" si="263"/>
        <v>0</v>
      </c>
      <c r="BK143" s="1323">
        <f t="shared" si="264"/>
        <v>0</v>
      </c>
      <c r="BL143" s="1323">
        <f t="shared" si="265"/>
        <v>0</v>
      </c>
      <c r="BM143" s="1323">
        <f t="shared" si="276"/>
        <v>0</v>
      </c>
      <c r="BN143" s="1323">
        <f t="shared" si="277"/>
        <v>0</v>
      </c>
      <c r="BO143" s="1323">
        <f t="shared" si="278"/>
        <v>0</v>
      </c>
      <c r="BP143" s="1323">
        <f t="shared" si="279"/>
        <v>0</v>
      </c>
      <c r="BQ143" s="1323">
        <f t="shared" si="280"/>
        <v>0</v>
      </c>
      <c r="BR143" s="1323">
        <f t="shared" si="281"/>
        <v>0</v>
      </c>
      <c r="BS143" s="1323">
        <f t="shared" si="231"/>
        <v>0</v>
      </c>
      <c r="BT143" s="1323">
        <f t="shared" si="232"/>
        <v>0</v>
      </c>
      <c r="BU143" s="1323">
        <f t="shared" si="233"/>
        <v>0</v>
      </c>
      <c r="BV143" s="1323">
        <f t="shared" si="234"/>
        <v>0</v>
      </c>
      <c r="BW143" s="1323">
        <f t="shared" si="235"/>
        <v>0</v>
      </c>
      <c r="BX143" s="1323">
        <f t="shared" si="236"/>
        <v>0</v>
      </c>
      <c r="BY143" s="1323">
        <f t="shared" si="237"/>
        <v>0</v>
      </c>
      <c r="BZ143" s="1323">
        <f t="shared" si="238"/>
        <v>0</v>
      </c>
      <c r="CA143" s="1323">
        <f t="shared" si="239"/>
        <v>0</v>
      </c>
      <c r="CB143" s="1323">
        <f t="shared" si="240"/>
        <v>0</v>
      </c>
      <c r="CC143" s="1323">
        <f t="shared" si="241"/>
        <v>0</v>
      </c>
      <c r="CD143" s="1323">
        <f t="shared" si="242"/>
        <v>0</v>
      </c>
      <c r="CE143" s="1323">
        <f t="shared" si="243"/>
        <v>0</v>
      </c>
      <c r="CF143" s="1323">
        <f t="shared" si="244"/>
        <v>0</v>
      </c>
      <c r="CG143" s="1323">
        <f t="shared" si="245"/>
        <v>0</v>
      </c>
      <c r="CH143" s="1323">
        <f t="shared" si="246"/>
        <v>0</v>
      </c>
      <c r="CI143" s="1323">
        <f t="shared" si="247"/>
        <v>0</v>
      </c>
      <c r="CJ143" s="1323">
        <f t="shared" si="248"/>
        <v>0</v>
      </c>
      <c r="CK143" s="1323">
        <f t="shared" si="249"/>
        <v>0</v>
      </c>
      <c r="CL143" s="1323">
        <f t="shared" si="250"/>
        <v>0</v>
      </c>
      <c r="CM143" s="1323">
        <f t="shared" si="251"/>
        <v>0</v>
      </c>
      <c r="CN143" s="1323">
        <f t="shared" si="252"/>
        <v>0</v>
      </c>
      <c r="CO143" s="1323">
        <f t="shared" si="253"/>
        <v>0</v>
      </c>
      <c r="CP143" s="1323">
        <f t="shared" si="254"/>
        <v>0</v>
      </c>
      <c r="CQ143" s="1323">
        <f t="shared" si="255"/>
        <v>0</v>
      </c>
      <c r="CR143" s="1323">
        <f t="shared" si="256"/>
        <v>0</v>
      </c>
      <c r="CS143" s="1323">
        <f t="shared" si="257"/>
        <v>0</v>
      </c>
      <c r="CT143" s="1323">
        <f t="shared" si="258"/>
        <v>0</v>
      </c>
      <c r="CU143" s="1323">
        <f t="shared" si="259"/>
        <v>0</v>
      </c>
      <c r="CV143" s="1323">
        <f t="shared" si="260"/>
        <v>0</v>
      </c>
    </row>
    <row r="144" spans="18:100">
      <c r="R144" s="1238">
        <v>53</v>
      </c>
      <c r="S144" s="1239"/>
      <c r="T144" s="1238">
        <v>53</v>
      </c>
      <c r="U144" s="1239"/>
      <c r="V144" s="1238">
        <v>53</v>
      </c>
      <c r="W144" s="1239"/>
      <c r="X144" s="1238">
        <v>53</v>
      </c>
      <c r="Y144" s="1239"/>
      <c r="Z144" s="1238">
        <v>53</v>
      </c>
      <c r="AA144" s="1239"/>
      <c r="AB144" s="1238">
        <v>53</v>
      </c>
      <c r="AC144" s="1239"/>
      <c r="AD144" s="1238">
        <v>53</v>
      </c>
      <c r="AE144" s="1239"/>
      <c r="AF144" s="1238">
        <v>53</v>
      </c>
      <c r="AG144" s="1239"/>
      <c r="AH144" s="1238">
        <v>53</v>
      </c>
      <c r="AI144" s="1239"/>
      <c r="AJ144" s="1238">
        <v>53</v>
      </c>
      <c r="AK144" s="1239"/>
      <c r="AL144" s="1238">
        <v>53</v>
      </c>
      <c r="AM144" s="1239"/>
      <c r="AN144" s="1238">
        <v>53</v>
      </c>
      <c r="AO144" s="1239"/>
      <c r="AP144" s="1238">
        <v>53</v>
      </c>
      <c r="AQ144" s="1239"/>
      <c r="AR144" s="1238">
        <v>53</v>
      </c>
      <c r="AS144" s="1239"/>
      <c r="AT144" s="1238">
        <v>53</v>
      </c>
      <c r="AU144" s="1239"/>
      <c r="AV144" s="1238">
        <v>53</v>
      </c>
      <c r="AW144" s="1239"/>
      <c r="AX144" s="1238">
        <v>53</v>
      </c>
      <c r="AY144" s="1239"/>
      <c r="AZ144" s="1238">
        <v>53</v>
      </c>
      <c r="BA144" s="1239"/>
      <c r="BB144" s="1238">
        <v>53</v>
      </c>
      <c r="BC144" s="1239"/>
      <c r="BD144" s="1238">
        <v>53</v>
      </c>
      <c r="BE144" s="1241"/>
      <c r="BI144" s="1323">
        <f t="shared" si="262"/>
        <v>0</v>
      </c>
      <c r="BJ144" s="1323">
        <f t="shared" si="263"/>
        <v>0</v>
      </c>
      <c r="BK144" s="1323">
        <f t="shared" si="264"/>
        <v>0</v>
      </c>
      <c r="BL144" s="1323">
        <f t="shared" si="265"/>
        <v>0</v>
      </c>
      <c r="BM144" s="1323">
        <f t="shared" si="276"/>
        <v>0</v>
      </c>
      <c r="BN144" s="1323">
        <f t="shared" si="277"/>
        <v>0</v>
      </c>
      <c r="BO144" s="1323">
        <f t="shared" si="278"/>
        <v>0</v>
      </c>
      <c r="BP144" s="1323">
        <f t="shared" si="279"/>
        <v>0</v>
      </c>
      <c r="BQ144" s="1323">
        <f t="shared" si="280"/>
        <v>0</v>
      </c>
      <c r="BR144" s="1323">
        <f t="shared" si="281"/>
        <v>0</v>
      </c>
      <c r="BS144" s="1323">
        <f t="shared" si="231"/>
        <v>0</v>
      </c>
      <c r="BT144" s="1323">
        <f t="shared" si="232"/>
        <v>0</v>
      </c>
      <c r="BU144" s="1323">
        <f t="shared" si="233"/>
        <v>0</v>
      </c>
      <c r="BV144" s="1323">
        <f t="shared" si="234"/>
        <v>0</v>
      </c>
      <c r="BW144" s="1323">
        <f t="shared" si="235"/>
        <v>0</v>
      </c>
      <c r="BX144" s="1323">
        <f t="shared" si="236"/>
        <v>0</v>
      </c>
      <c r="BY144" s="1323">
        <f t="shared" si="237"/>
        <v>0</v>
      </c>
      <c r="BZ144" s="1323">
        <f t="shared" si="238"/>
        <v>0</v>
      </c>
      <c r="CA144" s="1323">
        <f t="shared" si="239"/>
        <v>0</v>
      </c>
      <c r="CB144" s="1323">
        <f t="shared" si="240"/>
        <v>0</v>
      </c>
      <c r="CC144" s="1323">
        <f t="shared" si="241"/>
        <v>0</v>
      </c>
      <c r="CD144" s="1323">
        <f t="shared" si="242"/>
        <v>0</v>
      </c>
      <c r="CE144" s="1323">
        <f t="shared" si="243"/>
        <v>0</v>
      </c>
      <c r="CF144" s="1323">
        <f t="shared" si="244"/>
        <v>0</v>
      </c>
      <c r="CG144" s="1323">
        <f t="shared" si="245"/>
        <v>0</v>
      </c>
      <c r="CH144" s="1323">
        <f t="shared" si="246"/>
        <v>0</v>
      </c>
      <c r="CI144" s="1323">
        <f t="shared" si="247"/>
        <v>0</v>
      </c>
      <c r="CJ144" s="1323">
        <f t="shared" si="248"/>
        <v>0</v>
      </c>
      <c r="CK144" s="1323">
        <f t="shared" si="249"/>
        <v>0</v>
      </c>
      <c r="CL144" s="1323">
        <f t="shared" si="250"/>
        <v>0</v>
      </c>
      <c r="CM144" s="1323">
        <f t="shared" si="251"/>
        <v>0</v>
      </c>
      <c r="CN144" s="1323">
        <f t="shared" si="252"/>
        <v>0</v>
      </c>
      <c r="CO144" s="1323">
        <f t="shared" si="253"/>
        <v>0</v>
      </c>
      <c r="CP144" s="1323">
        <f t="shared" si="254"/>
        <v>0</v>
      </c>
      <c r="CQ144" s="1323">
        <f t="shared" si="255"/>
        <v>0</v>
      </c>
      <c r="CR144" s="1323">
        <f t="shared" si="256"/>
        <v>0</v>
      </c>
      <c r="CS144" s="1323">
        <f t="shared" si="257"/>
        <v>0</v>
      </c>
      <c r="CT144" s="1323">
        <f t="shared" si="258"/>
        <v>0</v>
      </c>
      <c r="CU144" s="1323">
        <f t="shared" si="259"/>
        <v>0</v>
      </c>
      <c r="CV144" s="1323">
        <f t="shared" si="260"/>
        <v>0</v>
      </c>
    </row>
    <row r="145" spans="18:100">
      <c r="R145" s="1238">
        <v>54</v>
      </c>
      <c r="S145" s="1239"/>
      <c r="T145" s="1238">
        <v>54</v>
      </c>
      <c r="U145" s="1239"/>
      <c r="V145" s="1238">
        <v>54</v>
      </c>
      <c r="W145" s="1239"/>
      <c r="X145" s="1238">
        <v>54</v>
      </c>
      <c r="Y145" s="1239"/>
      <c r="Z145" s="1238">
        <v>54</v>
      </c>
      <c r="AA145" s="1239"/>
      <c r="AB145" s="1238">
        <v>54</v>
      </c>
      <c r="AC145" s="1239"/>
      <c r="AD145" s="1238">
        <v>54</v>
      </c>
      <c r="AE145" s="1239"/>
      <c r="AF145" s="1238">
        <v>54</v>
      </c>
      <c r="AG145" s="1239"/>
      <c r="AH145" s="1238">
        <v>54</v>
      </c>
      <c r="AI145" s="1239"/>
      <c r="AJ145" s="1238">
        <v>54</v>
      </c>
      <c r="AK145" s="1239"/>
      <c r="AL145" s="1238">
        <v>54</v>
      </c>
      <c r="AM145" s="1239"/>
      <c r="AN145" s="1238">
        <v>54</v>
      </c>
      <c r="AO145" s="1239"/>
      <c r="AP145" s="1238">
        <v>54</v>
      </c>
      <c r="AQ145" s="1239"/>
      <c r="AR145" s="1238">
        <v>54</v>
      </c>
      <c r="AS145" s="1239"/>
      <c r="AT145" s="1238">
        <v>54</v>
      </c>
      <c r="AU145" s="1239"/>
      <c r="AV145" s="1238">
        <v>54</v>
      </c>
      <c r="AW145" s="1239"/>
      <c r="AX145" s="1238">
        <v>54</v>
      </c>
      <c r="AY145" s="1239"/>
      <c r="AZ145" s="1238">
        <v>54</v>
      </c>
      <c r="BA145" s="1239"/>
      <c r="BB145" s="1238">
        <v>54</v>
      </c>
      <c r="BC145" s="1239"/>
      <c r="BD145" s="1238">
        <v>54</v>
      </c>
      <c r="BE145" s="1241"/>
      <c r="BI145" s="1323">
        <f t="shared" si="262"/>
        <v>0</v>
      </c>
      <c r="BJ145" s="1323">
        <f t="shared" si="263"/>
        <v>0</v>
      </c>
      <c r="BK145" s="1323">
        <f t="shared" si="264"/>
        <v>0</v>
      </c>
      <c r="BL145" s="1323">
        <f t="shared" si="265"/>
        <v>0</v>
      </c>
      <c r="BM145" s="1323">
        <f t="shared" si="276"/>
        <v>0</v>
      </c>
      <c r="BN145" s="1323">
        <f t="shared" si="277"/>
        <v>0</v>
      </c>
      <c r="BO145" s="1323">
        <f t="shared" si="278"/>
        <v>0</v>
      </c>
      <c r="BP145" s="1323">
        <f t="shared" si="279"/>
        <v>0</v>
      </c>
      <c r="BQ145" s="1323">
        <f t="shared" si="280"/>
        <v>0</v>
      </c>
      <c r="BR145" s="1323">
        <f t="shared" si="281"/>
        <v>0</v>
      </c>
      <c r="BS145" s="1323">
        <f t="shared" si="231"/>
        <v>0</v>
      </c>
      <c r="BT145" s="1323">
        <f t="shared" si="232"/>
        <v>0</v>
      </c>
      <c r="BU145" s="1323">
        <f t="shared" si="233"/>
        <v>0</v>
      </c>
      <c r="BV145" s="1323">
        <f t="shared" si="234"/>
        <v>0</v>
      </c>
      <c r="BW145" s="1323">
        <f t="shared" si="235"/>
        <v>0</v>
      </c>
      <c r="BX145" s="1323">
        <f t="shared" si="236"/>
        <v>0</v>
      </c>
      <c r="BY145" s="1323">
        <f t="shared" si="237"/>
        <v>0</v>
      </c>
      <c r="BZ145" s="1323">
        <f t="shared" si="238"/>
        <v>0</v>
      </c>
      <c r="CA145" s="1323">
        <f t="shared" si="239"/>
        <v>0</v>
      </c>
      <c r="CB145" s="1323">
        <f t="shared" si="240"/>
        <v>0</v>
      </c>
      <c r="CC145" s="1323">
        <f t="shared" si="241"/>
        <v>0</v>
      </c>
      <c r="CD145" s="1323">
        <f t="shared" si="242"/>
        <v>0</v>
      </c>
      <c r="CE145" s="1323">
        <f t="shared" si="243"/>
        <v>0</v>
      </c>
      <c r="CF145" s="1323">
        <f t="shared" si="244"/>
        <v>0</v>
      </c>
      <c r="CG145" s="1323">
        <f t="shared" si="245"/>
        <v>0</v>
      </c>
      <c r="CH145" s="1323">
        <f t="shared" si="246"/>
        <v>0</v>
      </c>
      <c r="CI145" s="1323">
        <f t="shared" si="247"/>
        <v>0</v>
      </c>
      <c r="CJ145" s="1323">
        <f t="shared" si="248"/>
        <v>0</v>
      </c>
      <c r="CK145" s="1323">
        <f t="shared" si="249"/>
        <v>0</v>
      </c>
      <c r="CL145" s="1323">
        <f t="shared" si="250"/>
        <v>0</v>
      </c>
      <c r="CM145" s="1323">
        <f t="shared" si="251"/>
        <v>0</v>
      </c>
      <c r="CN145" s="1323">
        <f t="shared" si="252"/>
        <v>0</v>
      </c>
      <c r="CO145" s="1323">
        <f t="shared" si="253"/>
        <v>0</v>
      </c>
      <c r="CP145" s="1323">
        <f t="shared" si="254"/>
        <v>0</v>
      </c>
      <c r="CQ145" s="1323">
        <f t="shared" si="255"/>
        <v>0</v>
      </c>
      <c r="CR145" s="1323">
        <f t="shared" si="256"/>
        <v>0</v>
      </c>
      <c r="CS145" s="1323">
        <f t="shared" si="257"/>
        <v>0</v>
      </c>
      <c r="CT145" s="1323">
        <f t="shared" si="258"/>
        <v>0</v>
      </c>
      <c r="CU145" s="1323">
        <f t="shared" si="259"/>
        <v>0</v>
      </c>
      <c r="CV145" s="1323">
        <f t="shared" si="260"/>
        <v>0</v>
      </c>
    </row>
    <row r="146" spans="18:100">
      <c r="R146" s="1238">
        <v>55</v>
      </c>
      <c r="S146" s="1239"/>
      <c r="T146" s="1238">
        <v>55</v>
      </c>
      <c r="U146" s="1239"/>
      <c r="V146" s="1238">
        <v>55</v>
      </c>
      <c r="W146" s="1239"/>
      <c r="X146" s="1238">
        <v>55</v>
      </c>
      <c r="Y146" s="1239"/>
      <c r="Z146" s="1238">
        <v>55</v>
      </c>
      <c r="AA146" s="1239"/>
      <c r="AB146" s="1238">
        <v>55</v>
      </c>
      <c r="AC146" s="1239"/>
      <c r="AD146" s="1238">
        <v>55</v>
      </c>
      <c r="AE146" s="1239"/>
      <c r="AF146" s="1238">
        <v>55</v>
      </c>
      <c r="AG146" s="1239"/>
      <c r="AH146" s="1238">
        <v>55</v>
      </c>
      <c r="AI146" s="1239"/>
      <c r="AJ146" s="1238">
        <v>55</v>
      </c>
      <c r="AK146" s="1239"/>
      <c r="AL146" s="1238">
        <v>55</v>
      </c>
      <c r="AM146" s="1239"/>
      <c r="AN146" s="1238">
        <v>55</v>
      </c>
      <c r="AO146" s="1239"/>
      <c r="AP146" s="1238">
        <v>55</v>
      </c>
      <c r="AQ146" s="1239"/>
      <c r="AR146" s="1238">
        <v>55</v>
      </c>
      <c r="AS146" s="1239"/>
      <c r="AT146" s="1238">
        <v>55</v>
      </c>
      <c r="AU146" s="1239"/>
      <c r="AV146" s="1238">
        <v>55</v>
      </c>
      <c r="AW146" s="1239"/>
      <c r="AX146" s="1238">
        <v>55</v>
      </c>
      <c r="AY146" s="1239"/>
      <c r="AZ146" s="1238">
        <v>55</v>
      </c>
      <c r="BA146" s="1239"/>
      <c r="BB146" s="1238">
        <v>55</v>
      </c>
      <c r="BC146" s="1239"/>
      <c r="BD146" s="1238">
        <v>55</v>
      </c>
      <c r="BE146" s="1241"/>
      <c r="BI146" s="1323">
        <f t="shared" si="262"/>
        <v>0</v>
      </c>
      <c r="BJ146" s="1323">
        <f t="shared" si="263"/>
        <v>0</v>
      </c>
      <c r="BK146" s="1323">
        <f t="shared" si="264"/>
        <v>0</v>
      </c>
      <c r="BL146" s="1323">
        <f t="shared" si="265"/>
        <v>0</v>
      </c>
      <c r="BM146" s="1323">
        <f t="shared" si="276"/>
        <v>0</v>
      </c>
      <c r="BN146" s="1323">
        <f t="shared" si="277"/>
        <v>0</v>
      </c>
      <c r="BO146" s="1323">
        <f t="shared" si="278"/>
        <v>0</v>
      </c>
      <c r="BP146" s="1323">
        <f t="shared" si="279"/>
        <v>0</v>
      </c>
      <c r="BQ146" s="1323">
        <f t="shared" si="280"/>
        <v>0</v>
      </c>
      <c r="BR146" s="1323">
        <f t="shared" si="281"/>
        <v>0</v>
      </c>
      <c r="BS146" s="1323">
        <f t="shared" si="231"/>
        <v>0</v>
      </c>
      <c r="BT146" s="1323">
        <f t="shared" si="232"/>
        <v>0</v>
      </c>
      <c r="BU146" s="1323">
        <f t="shared" si="233"/>
        <v>0</v>
      </c>
      <c r="BV146" s="1323">
        <f t="shared" si="234"/>
        <v>0</v>
      </c>
      <c r="BW146" s="1323">
        <f t="shared" si="235"/>
        <v>0</v>
      </c>
      <c r="BX146" s="1323">
        <f t="shared" si="236"/>
        <v>0</v>
      </c>
      <c r="BY146" s="1323">
        <f t="shared" si="237"/>
        <v>0</v>
      </c>
      <c r="BZ146" s="1323">
        <f t="shared" si="238"/>
        <v>0</v>
      </c>
      <c r="CA146" s="1323">
        <f t="shared" si="239"/>
        <v>0</v>
      </c>
      <c r="CB146" s="1323">
        <f t="shared" si="240"/>
        <v>0</v>
      </c>
      <c r="CC146" s="1323">
        <f t="shared" si="241"/>
        <v>0</v>
      </c>
      <c r="CD146" s="1323">
        <f t="shared" si="242"/>
        <v>0</v>
      </c>
      <c r="CE146" s="1323">
        <f t="shared" si="243"/>
        <v>0</v>
      </c>
      <c r="CF146" s="1323">
        <f t="shared" si="244"/>
        <v>0</v>
      </c>
      <c r="CG146" s="1323">
        <f t="shared" si="245"/>
        <v>0</v>
      </c>
      <c r="CH146" s="1323">
        <f t="shared" si="246"/>
        <v>0</v>
      </c>
      <c r="CI146" s="1323">
        <f t="shared" si="247"/>
        <v>0</v>
      </c>
      <c r="CJ146" s="1323">
        <f t="shared" si="248"/>
        <v>0</v>
      </c>
      <c r="CK146" s="1323">
        <f t="shared" si="249"/>
        <v>0</v>
      </c>
      <c r="CL146" s="1323">
        <f t="shared" si="250"/>
        <v>0</v>
      </c>
      <c r="CM146" s="1323">
        <f t="shared" si="251"/>
        <v>0</v>
      </c>
      <c r="CN146" s="1323">
        <f t="shared" si="252"/>
        <v>0</v>
      </c>
      <c r="CO146" s="1323">
        <f t="shared" si="253"/>
        <v>0</v>
      </c>
      <c r="CP146" s="1323">
        <f t="shared" si="254"/>
        <v>0</v>
      </c>
      <c r="CQ146" s="1323">
        <f t="shared" si="255"/>
        <v>0</v>
      </c>
      <c r="CR146" s="1323">
        <f t="shared" si="256"/>
        <v>0</v>
      </c>
      <c r="CS146" s="1323">
        <f t="shared" si="257"/>
        <v>0</v>
      </c>
      <c r="CT146" s="1323">
        <f t="shared" si="258"/>
        <v>0</v>
      </c>
      <c r="CU146" s="1323">
        <f t="shared" si="259"/>
        <v>0</v>
      </c>
      <c r="CV146" s="1323">
        <f t="shared" si="260"/>
        <v>0</v>
      </c>
    </row>
    <row r="147" spans="18:100">
      <c r="R147" s="1238">
        <v>56</v>
      </c>
      <c r="S147" s="1239"/>
      <c r="T147" s="1238">
        <v>56</v>
      </c>
      <c r="U147" s="1239"/>
      <c r="V147" s="1238">
        <v>56</v>
      </c>
      <c r="W147" s="1239"/>
      <c r="X147" s="1238">
        <v>56</v>
      </c>
      <c r="Y147" s="1239"/>
      <c r="Z147" s="1238">
        <v>56</v>
      </c>
      <c r="AA147" s="1239"/>
      <c r="AB147" s="1238">
        <v>56</v>
      </c>
      <c r="AC147" s="1239"/>
      <c r="AD147" s="1238">
        <v>56</v>
      </c>
      <c r="AE147" s="1239"/>
      <c r="AF147" s="1238">
        <v>56</v>
      </c>
      <c r="AG147" s="1239"/>
      <c r="AH147" s="1238">
        <v>56</v>
      </c>
      <c r="AI147" s="1239"/>
      <c r="AJ147" s="1238">
        <v>56</v>
      </c>
      <c r="AK147" s="1239"/>
      <c r="AL147" s="1238">
        <v>56</v>
      </c>
      <c r="AM147" s="1239"/>
      <c r="AN147" s="1238">
        <v>56</v>
      </c>
      <c r="AO147" s="1239"/>
      <c r="AP147" s="1238">
        <v>56</v>
      </c>
      <c r="AQ147" s="1239"/>
      <c r="AR147" s="1238">
        <v>56</v>
      </c>
      <c r="AS147" s="1239"/>
      <c r="AT147" s="1238">
        <v>56</v>
      </c>
      <c r="AU147" s="1239"/>
      <c r="AV147" s="1238">
        <v>56</v>
      </c>
      <c r="AW147" s="1239"/>
      <c r="AX147" s="1238">
        <v>56</v>
      </c>
      <c r="AY147" s="1239"/>
      <c r="AZ147" s="1238">
        <v>56</v>
      </c>
      <c r="BA147" s="1239"/>
      <c r="BB147" s="1238">
        <v>56</v>
      </c>
      <c r="BC147" s="1239"/>
      <c r="BD147" s="1238">
        <v>56</v>
      </c>
      <c r="BE147" s="1241"/>
      <c r="BI147" s="1323">
        <f t="shared" si="262"/>
        <v>0</v>
      </c>
      <c r="BJ147" s="1323">
        <f t="shared" si="263"/>
        <v>0</v>
      </c>
      <c r="BK147" s="1323">
        <f t="shared" si="264"/>
        <v>0</v>
      </c>
      <c r="BL147" s="1323">
        <f t="shared" si="265"/>
        <v>0</v>
      </c>
      <c r="BM147" s="1323">
        <f t="shared" si="276"/>
        <v>0</v>
      </c>
      <c r="BN147" s="1323">
        <f t="shared" si="277"/>
        <v>0</v>
      </c>
      <c r="BO147" s="1323">
        <f t="shared" si="278"/>
        <v>0</v>
      </c>
      <c r="BP147" s="1323">
        <f t="shared" si="279"/>
        <v>0</v>
      </c>
      <c r="BQ147" s="1323">
        <f t="shared" si="280"/>
        <v>0</v>
      </c>
      <c r="BR147" s="1323">
        <f t="shared" si="281"/>
        <v>0</v>
      </c>
      <c r="BS147" s="1323">
        <f t="shared" si="231"/>
        <v>0</v>
      </c>
      <c r="BT147" s="1323">
        <f t="shared" si="232"/>
        <v>0</v>
      </c>
      <c r="BU147" s="1323">
        <f t="shared" si="233"/>
        <v>0</v>
      </c>
      <c r="BV147" s="1323">
        <f t="shared" si="234"/>
        <v>0</v>
      </c>
      <c r="BW147" s="1323">
        <f t="shared" si="235"/>
        <v>0</v>
      </c>
      <c r="BX147" s="1323">
        <f t="shared" si="236"/>
        <v>0</v>
      </c>
      <c r="BY147" s="1323">
        <f t="shared" si="237"/>
        <v>0</v>
      </c>
      <c r="BZ147" s="1323">
        <f t="shared" si="238"/>
        <v>0</v>
      </c>
      <c r="CA147" s="1323">
        <f t="shared" si="239"/>
        <v>0</v>
      </c>
      <c r="CB147" s="1323">
        <f t="shared" si="240"/>
        <v>0</v>
      </c>
      <c r="CC147" s="1323">
        <f t="shared" si="241"/>
        <v>0</v>
      </c>
      <c r="CD147" s="1323">
        <f t="shared" si="242"/>
        <v>0</v>
      </c>
      <c r="CE147" s="1323">
        <f t="shared" si="243"/>
        <v>0</v>
      </c>
      <c r="CF147" s="1323">
        <f t="shared" si="244"/>
        <v>0</v>
      </c>
      <c r="CG147" s="1323">
        <f t="shared" si="245"/>
        <v>0</v>
      </c>
      <c r="CH147" s="1323">
        <f t="shared" si="246"/>
        <v>0</v>
      </c>
      <c r="CI147" s="1323">
        <f t="shared" si="247"/>
        <v>0</v>
      </c>
      <c r="CJ147" s="1323">
        <f t="shared" si="248"/>
        <v>0</v>
      </c>
      <c r="CK147" s="1323">
        <f t="shared" si="249"/>
        <v>0</v>
      </c>
      <c r="CL147" s="1323">
        <f t="shared" si="250"/>
        <v>0</v>
      </c>
      <c r="CM147" s="1323">
        <f t="shared" si="251"/>
        <v>0</v>
      </c>
      <c r="CN147" s="1323">
        <f t="shared" si="252"/>
        <v>0</v>
      </c>
      <c r="CO147" s="1323">
        <f t="shared" si="253"/>
        <v>0</v>
      </c>
      <c r="CP147" s="1323">
        <f t="shared" si="254"/>
        <v>0</v>
      </c>
      <c r="CQ147" s="1323">
        <f t="shared" si="255"/>
        <v>0</v>
      </c>
      <c r="CR147" s="1323">
        <f t="shared" si="256"/>
        <v>0</v>
      </c>
      <c r="CS147" s="1323">
        <f t="shared" si="257"/>
        <v>0</v>
      </c>
      <c r="CT147" s="1323">
        <f t="shared" si="258"/>
        <v>0</v>
      </c>
      <c r="CU147" s="1323">
        <f t="shared" si="259"/>
        <v>0</v>
      </c>
      <c r="CV147" s="1323">
        <f t="shared" si="260"/>
        <v>0</v>
      </c>
    </row>
    <row r="148" spans="18:100">
      <c r="R148" s="1238">
        <v>57</v>
      </c>
      <c r="S148" s="1239"/>
      <c r="T148" s="1238">
        <v>57</v>
      </c>
      <c r="U148" s="1239"/>
      <c r="V148" s="1238">
        <v>57</v>
      </c>
      <c r="W148" s="1239"/>
      <c r="X148" s="1238">
        <v>57</v>
      </c>
      <c r="Y148" s="1239"/>
      <c r="Z148" s="1238">
        <v>57</v>
      </c>
      <c r="AA148" s="1239"/>
      <c r="AB148" s="1238">
        <v>57</v>
      </c>
      <c r="AC148" s="1239"/>
      <c r="AD148" s="1238">
        <v>57</v>
      </c>
      <c r="AE148" s="1239"/>
      <c r="AF148" s="1238">
        <v>57</v>
      </c>
      <c r="AG148" s="1239"/>
      <c r="AH148" s="1238">
        <v>57</v>
      </c>
      <c r="AI148" s="1239"/>
      <c r="AJ148" s="1238">
        <v>57</v>
      </c>
      <c r="AK148" s="1239"/>
      <c r="AL148" s="1238">
        <v>57</v>
      </c>
      <c r="AM148" s="1239"/>
      <c r="AN148" s="1238">
        <v>57</v>
      </c>
      <c r="AO148" s="1239"/>
      <c r="AP148" s="1238">
        <v>57</v>
      </c>
      <c r="AQ148" s="1239"/>
      <c r="AR148" s="1238">
        <v>57</v>
      </c>
      <c r="AS148" s="1239"/>
      <c r="AT148" s="1238">
        <v>57</v>
      </c>
      <c r="AU148" s="1239"/>
      <c r="AV148" s="1238">
        <v>57</v>
      </c>
      <c r="AW148" s="1239"/>
      <c r="AX148" s="1238">
        <v>57</v>
      </c>
      <c r="AY148" s="1239"/>
      <c r="AZ148" s="1238">
        <v>57</v>
      </c>
      <c r="BA148" s="1239"/>
      <c r="BB148" s="1238">
        <v>57</v>
      </c>
      <c r="BC148" s="1239"/>
      <c r="BD148" s="1238">
        <v>57</v>
      </c>
      <c r="BE148" s="1241"/>
      <c r="BI148" s="1323">
        <f t="shared" si="262"/>
        <v>0</v>
      </c>
      <c r="BJ148" s="1323">
        <f t="shared" si="263"/>
        <v>0</v>
      </c>
      <c r="BK148" s="1323">
        <f t="shared" si="264"/>
        <v>0</v>
      </c>
      <c r="BL148" s="1323">
        <f t="shared" si="265"/>
        <v>0</v>
      </c>
      <c r="BM148" s="1323">
        <f t="shared" si="276"/>
        <v>0</v>
      </c>
      <c r="BN148" s="1323">
        <f t="shared" si="277"/>
        <v>0</v>
      </c>
      <c r="BO148" s="1323">
        <f t="shared" si="278"/>
        <v>0</v>
      </c>
      <c r="BP148" s="1323">
        <f t="shared" si="279"/>
        <v>0</v>
      </c>
      <c r="BQ148" s="1323">
        <f t="shared" si="280"/>
        <v>0</v>
      </c>
      <c r="BR148" s="1323">
        <f t="shared" si="281"/>
        <v>0</v>
      </c>
      <c r="BS148" s="1323">
        <f t="shared" si="231"/>
        <v>0</v>
      </c>
      <c r="BT148" s="1323">
        <f t="shared" si="232"/>
        <v>0</v>
      </c>
      <c r="BU148" s="1323">
        <f t="shared" si="233"/>
        <v>0</v>
      </c>
      <c r="BV148" s="1323">
        <f t="shared" si="234"/>
        <v>0</v>
      </c>
      <c r="BW148" s="1323">
        <f t="shared" si="235"/>
        <v>0</v>
      </c>
      <c r="BX148" s="1323">
        <f t="shared" si="236"/>
        <v>0</v>
      </c>
      <c r="BY148" s="1323">
        <f t="shared" si="237"/>
        <v>0</v>
      </c>
      <c r="BZ148" s="1323">
        <f t="shared" si="238"/>
        <v>0</v>
      </c>
      <c r="CA148" s="1323">
        <f t="shared" si="239"/>
        <v>0</v>
      </c>
      <c r="CB148" s="1323">
        <f t="shared" si="240"/>
        <v>0</v>
      </c>
      <c r="CC148" s="1323">
        <f t="shared" si="241"/>
        <v>0</v>
      </c>
      <c r="CD148" s="1323">
        <f t="shared" si="242"/>
        <v>0</v>
      </c>
      <c r="CE148" s="1323">
        <f t="shared" si="243"/>
        <v>0</v>
      </c>
      <c r="CF148" s="1323">
        <f t="shared" si="244"/>
        <v>0</v>
      </c>
      <c r="CG148" s="1323">
        <f t="shared" si="245"/>
        <v>0</v>
      </c>
      <c r="CH148" s="1323">
        <f t="shared" si="246"/>
        <v>0</v>
      </c>
      <c r="CI148" s="1323">
        <f t="shared" si="247"/>
        <v>0</v>
      </c>
      <c r="CJ148" s="1323">
        <f t="shared" si="248"/>
        <v>0</v>
      </c>
      <c r="CK148" s="1323">
        <f t="shared" si="249"/>
        <v>0</v>
      </c>
      <c r="CL148" s="1323">
        <f t="shared" si="250"/>
        <v>0</v>
      </c>
      <c r="CM148" s="1323">
        <f t="shared" si="251"/>
        <v>0</v>
      </c>
      <c r="CN148" s="1323">
        <f t="shared" si="252"/>
        <v>0</v>
      </c>
      <c r="CO148" s="1323">
        <f t="shared" si="253"/>
        <v>0</v>
      </c>
      <c r="CP148" s="1323">
        <f t="shared" si="254"/>
        <v>0</v>
      </c>
      <c r="CQ148" s="1323">
        <f t="shared" si="255"/>
        <v>0</v>
      </c>
      <c r="CR148" s="1323">
        <f t="shared" si="256"/>
        <v>0</v>
      </c>
      <c r="CS148" s="1323">
        <f t="shared" si="257"/>
        <v>0</v>
      </c>
      <c r="CT148" s="1323">
        <f t="shared" si="258"/>
        <v>0</v>
      </c>
      <c r="CU148" s="1323">
        <f t="shared" si="259"/>
        <v>0</v>
      </c>
      <c r="CV148" s="1323">
        <f t="shared" si="260"/>
        <v>0</v>
      </c>
    </row>
    <row r="149" spans="18:100">
      <c r="R149" s="1238">
        <v>58</v>
      </c>
      <c r="S149" s="1239"/>
      <c r="T149" s="1238">
        <v>58</v>
      </c>
      <c r="U149" s="1239"/>
      <c r="V149" s="1238">
        <v>58</v>
      </c>
      <c r="W149" s="1239"/>
      <c r="X149" s="1238">
        <v>58</v>
      </c>
      <c r="Y149" s="1239"/>
      <c r="Z149" s="1238">
        <v>58</v>
      </c>
      <c r="AA149" s="1239"/>
      <c r="AB149" s="1238">
        <v>58</v>
      </c>
      <c r="AC149" s="1239"/>
      <c r="AD149" s="1238">
        <v>58</v>
      </c>
      <c r="AE149" s="1239"/>
      <c r="AF149" s="1238">
        <v>58</v>
      </c>
      <c r="AG149" s="1239"/>
      <c r="AH149" s="1238">
        <v>58</v>
      </c>
      <c r="AI149" s="1239"/>
      <c r="AJ149" s="1238">
        <v>58</v>
      </c>
      <c r="AK149" s="1239"/>
      <c r="AL149" s="1238">
        <v>58</v>
      </c>
      <c r="AM149" s="1239"/>
      <c r="AN149" s="1238">
        <v>58</v>
      </c>
      <c r="AO149" s="1239"/>
      <c r="AP149" s="1238">
        <v>58</v>
      </c>
      <c r="AQ149" s="1239"/>
      <c r="AR149" s="1238">
        <v>58</v>
      </c>
      <c r="AS149" s="1239"/>
      <c r="AT149" s="1238">
        <v>58</v>
      </c>
      <c r="AU149" s="1239"/>
      <c r="AV149" s="1238">
        <v>58</v>
      </c>
      <c r="AW149" s="1239"/>
      <c r="AX149" s="1238">
        <v>58</v>
      </c>
      <c r="AY149" s="1239"/>
      <c r="AZ149" s="1238">
        <v>58</v>
      </c>
      <c r="BA149" s="1239"/>
      <c r="BB149" s="1238">
        <v>58</v>
      </c>
      <c r="BC149" s="1239"/>
      <c r="BD149" s="1238">
        <v>58</v>
      </c>
      <c r="BE149" s="1241"/>
      <c r="BI149" s="1323">
        <f t="shared" si="262"/>
        <v>0</v>
      </c>
      <c r="BJ149" s="1323">
        <f t="shared" si="263"/>
        <v>0</v>
      </c>
      <c r="BK149" s="1323">
        <f t="shared" si="264"/>
        <v>0</v>
      </c>
      <c r="BL149" s="1323">
        <f t="shared" si="265"/>
        <v>0</v>
      </c>
      <c r="BM149" s="1323">
        <f t="shared" si="276"/>
        <v>0</v>
      </c>
      <c r="BN149" s="1323">
        <f t="shared" si="277"/>
        <v>0</v>
      </c>
      <c r="BO149" s="1323">
        <f t="shared" si="278"/>
        <v>0</v>
      </c>
      <c r="BP149" s="1323">
        <f t="shared" si="279"/>
        <v>0</v>
      </c>
      <c r="BQ149" s="1323">
        <f t="shared" si="280"/>
        <v>0</v>
      </c>
      <c r="BR149" s="1323">
        <f t="shared" si="281"/>
        <v>0</v>
      </c>
      <c r="BS149" s="1323">
        <f t="shared" si="231"/>
        <v>0</v>
      </c>
      <c r="BT149" s="1323">
        <f t="shared" si="232"/>
        <v>0</v>
      </c>
      <c r="BU149" s="1323">
        <f t="shared" si="233"/>
        <v>0</v>
      </c>
      <c r="BV149" s="1323">
        <f t="shared" si="234"/>
        <v>0</v>
      </c>
      <c r="BW149" s="1323">
        <f t="shared" si="235"/>
        <v>0</v>
      </c>
      <c r="BX149" s="1323">
        <f t="shared" si="236"/>
        <v>0</v>
      </c>
      <c r="BY149" s="1323">
        <f t="shared" si="237"/>
        <v>0</v>
      </c>
      <c r="BZ149" s="1323">
        <f t="shared" si="238"/>
        <v>0</v>
      </c>
      <c r="CA149" s="1323">
        <f t="shared" si="239"/>
        <v>0</v>
      </c>
      <c r="CB149" s="1323">
        <f t="shared" si="240"/>
        <v>0</v>
      </c>
      <c r="CC149" s="1323">
        <f t="shared" si="241"/>
        <v>0</v>
      </c>
      <c r="CD149" s="1323">
        <f t="shared" si="242"/>
        <v>0</v>
      </c>
      <c r="CE149" s="1323">
        <f t="shared" si="243"/>
        <v>0</v>
      </c>
      <c r="CF149" s="1323">
        <f t="shared" si="244"/>
        <v>0</v>
      </c>
      <c r="CG149" s="1323">
        <f t="shared" si="245"/>
        <v>0</v>
      </c>
      <c r="CH149" s="1323">
        <f t="shared" si="246"/>
        <v>0</v>
      </c>
      <c r="CI149" s="1323">
        <f t="shared" si="247"/>
        <v>0</v>
      </c>
      <c r="CJ149" s="1323">
        <f t="shared" si="248"/>
        <v>0</v>
      </c>
      <c r="CK149" s="1323">
        <f t="shared" si="249"/>
        <v>0</v>
      </c>
      <c r="CL149" s="1323">
        <f t="shared" si="250"/>
        <v>0</v>
      </c>
      <c r="CM149" s="1323">
        <f t="shared" si="251"/>
        <v>0</v>
      </c>
      <c r="CN149" s="1323">
        <f t="shared" si="252"/>
        <v>0</v>
      </c>
      <c r="CO149" s="1323">
        <f t="shared" si="253"/>
        <v>0</v>
      </c>
      <c r="CP149" s="1323">
        <f t="shared" si="254"/>
        <v>0</v>
      </c>
      <c r="CQ149" s="1323">
        <f t="shared" si="255"/>
        <v>0</v>
      </c>
      <c r="CR149" s="1323">
        <f t="shared" si="256"/>
        <v>0</v>
      </c>
      <c r="CS149" s="1323">
        <f t="shared" si="257"/>
        <v>0</v>
      </c>
      <c r="CT149" s="1323">
        <f t="shared" si="258"/>
        <v>0</v>
      </c>
      <c r="CU149" s="1323">
        <f t="shared" si="259"/>
        <v>0</v>
      </c>
      <c r="CV149" s="1323">
        <f t="shared" si="260"/>
        <v>0</v>
      </c>
    </row>
    <row r="150" spans="18:100">
      <c r="R150" s="1238">
        <v>59</v>
      </c>
      <c r="S150" s="1239"/>
      <c r="T150" s="1238">
        <v>59</v>
      </c>
      <c r="U150" s="1239"/>
      <c r="V150" s="1238">
        <v>59</v>
      </c>
      <c r="W150" s="1239"/>
      <c r="X150" s="1238">
        <v>59</v>
      </c>
      <c r="Y150" s="1239"/>
      <c r="Z150" s="1238">
        <v>59</v>
      </c>
      <c r="AA150" s="1239"/>
      <c r="AB150" s="1238">
        <v>59</v>
      </c>
      <c r="AC150" s="1239"/>
      <c r="AD150" s="1238">
        <v>59</v>
      </c>
      <c r="AE150" s="1239"/>
      <c r="AF150" s="1238">
        <v>59</v>
      </c>
      <c r="AG150" s="1239"/>
      <c r="AH150" s="1238">
        <v>59</v>
      </c>
      <c r="AI150" s="1239"/>
      <c r="AJ150" s="1238">
        <v>59</v>
      </c>
      <c r="AK150" s="1239"/>
      <c r="AL150" s="1238">
        <v>59</v>
      </c>
      <c r="AM150" s="1239"/>
      <c r="AN150" s="1238">
        <v>59</v>
      </c>
      <c r="AO150" s="1239"/>
      <c r="AP150" s="1238">
        <v>59</v>
      </c>
      <c r="AQ150" s="1239"/>
      <c r="AR150" s="1238">
        <v>59</v>
      </c>
      <c r="AS150" s="1239"/>
      <c r="AT150" s="1238">
        <v>59</v>
      </c>
      <c r="AU150" s="1239"/>
      <c r="AV150" s="1238">
        <v>59</v>
      </c>
      <c r="AW150" s="1239"/>
      <c r="AX150" s="1238">
        <v>59</v>
      </c>
      <c r="AY150" s="1239"/>
      <c r="AZ150" s="1238">
        <v>59</v>
      </c>
      <c r="BA150" s="1239"/>
      <c r="BB150" s="1238">
        <v>59</v>
      </c>
      <c r="BC150" s="1239"/>
      <c r="BD150" s="1238">
        <v>59</v>
      </c>
      <c r="BE150" s="1241"/>
      <c r="BI150" s="1323">
        <f t="shared" si="262"/>
        <v>0</v>
      </c>
      <c r="BJ150" s="1323">
        <f t="shared" si="263"/>
        <v>0</v>
      </c>
      <c r="BK150" s="1323">
        <f t="shared" si="264"/>
        <v>0</v>
      </c>
      <c r="BL150" s="1323">
        <f t="shared" si="265"/>
        <v>0</v>
      </c>
      <c r="BM150" s="1323">
        <f t="shared" si="276"/>
        <v>0</v>
      </c>
      <c r="BN150" s="1323">
        <f t="shared" si="277"/>
        <v>0</v>
      </c>
      <c r="BO150" s="1323">
        <f t="shared" si="278"/>
        <v>0</v>
      </c>
      <c r="BP150" s="1323">
        <f t="shared" si="279"/>
        <v>0</v>
      </c>
      <c r="BQ150" s="1323">
        <f t="shared" si="280"/>
        <v>0</v>
      </c>
      <c r="BR150" s="1323">
        <f t="shared" si="281"/>
        <v>0</v>
      </c>
      <c r="BS150" s="1323">
        <f t="shared" si="231"/>
        <v>0</v>
      </c>
      <c r="BT150" s="1323">
        <f t="shared" si="232"/>
        <v>0</v>
      </c>
      <c r="BU150" s="1323">
        <f t="shared" si="233"/>
        <v>0</v>
      </c>
      <c r="BV150" s="1323">
        <f t="shared" si="234"/>
        <v>0</v>
      </c>
      <c r="BW150" s="1323">
        <f t="shared" si="235"/>
        <v>0</v>
      </c>
      <c r="BX150" s="1323">
        <f t="shared" si="236"/>
        <v>0</v>
      </c>
      <c r="BY150" s="1323">
        <f t="shared" si="237"/>
        <v>0</v>
      </c>
      <c r="BZ150" s="1323">
        <f t="shared" si="238"/>
        <v>0</v>
      </c>
      <c r="CA150" s="1323">
        <f t="shared" si="239"/>
        <v>0</v>
      </c>
      <c r="CB150" s="1323">
        <f t="shared" si="240"/>
        <v>0</v>
      </c>
      <c r="CC150" s="1323">
        <f t="shared" si="241"/>
        <v>0</v>
      </c>
      <c r="CD150" s="1323">
        <f t="shared" si="242"/>
        <v>0</v>
      </c>
      <c r="CE150" s="1323">
        <f t="shared" si="243"/>
        <v>0</v>
      </c>
      <c r="CF150" s="1323">
        <f t="shared" si="244"/>
        <v>0</v>
      </c>
      <c r="CG150" s="1323">
        <f t="shared" si="245"/>
        <v>0</v>
      </c>
      <c r="CH150" s="1323">
        <f t="shared" si="246"/>
        <v>0</v>
      </c>
      <c r="CI150" s="1323">
        <f t="shared" si="247"/>
        <v>0</v>
      </c>
      <c r="CJ150" s="1323">
        <f t="shared" si="248"/>
        <v>0</v>
      </c>
      <c r="CK150" s="1323">
        <f t="shared" si="249"/>
        <v>0</v>
      </c>
      <c r="CL150" s="1323">
        <f t="shared" si="250"/>
        <v>0</v>
      </c>
      <c r="CM150" s="1323">
        <f t="shared" si="251"/>
        <v>0</v>
      </c>
      <c r="CN150" s="1323">
        <f t="shared" si="252"/>
        <v>0</v>
      </c>
      <c r="CO150" s="1323">
        <f t="shared" si="253"/>
        <v>0</v>
      </c>
      <c r="CP150" s="1323">
        <f t="shared" si="254"/>
        <v>0</v>
      </c>
      <c r="CQ150" s="1323">
        <f t="shared" si="255"/>
        <v>0</v>
      </c>
      <c r="CR150" s="1323">
        <f t="shared" si="256"/>
        <v>0</v>
      </c>
      <c r="CS150" s="1323">
        <f t="shared" si="257"/>
        <v>0</v>
      </c>
      <c r="CT150" s="1323">
        <f t="shared" si="258"/>
        <v>0</v>
      </c>
      <c r="CU150" s="1323">
        <f t="shared" si="259"/>
        <v>0</v>
      </c>
      <c r="CV150" s="1323">
        <f t="shared" si="260"/>
        <v>0</v>
      </c>
    </row>
    <row r="151" spans="18:100">
      <c r="R151" s="1238">
        <v>60</v>
      </c>
      <c r="S151" s="1239"/>
      <c r="T151" s="1238">
        <v>60</v>
      </c>
      <c r="U151" s="1239"/>
      <c r="V151" s="1238">
        <v>60</v>
      </c>
      <c r="W151" s="1239"/>
      <c r="X151" s="1238">
        <v>60</v>
      </c>
      <c r="Y151" s="1239"/>
      <c r="Z151" s="1238">
        <v>60</v>
      </c>
      <c r="AA151" s="1239"/>
      <c r="AB151" s="1238">
        <v>60</v>
      </c>
      <c r="AC151" s="1239"/>
      <c r="AD151" s="1238">
        <v>60</v>
      </c>
      <c r="AE151" s="1239"/>
      <c r="AF151" s="1238">
        <v>60</v>
      </c>
      <c r="AG151" s="1239"/>
      <c r="AH151" s="1238">
        <v>60</v>
      </c>
      <c r="AI151" s="1239"/>
      <c r="AJ151" s="1238">
        <v>60</v>
      </c>
      <c r="AK151" s="1239"/>
      <c r="AL151" s="1238">
        <v>60</v>
      </c>
      <c r="AM151" s="1239"/>
      <c r="AN151" s="1238">
        <v>60</v>
      </c>
      <c r="AO151" s="1239"/>
      <c r="AP151" s="1238">
        <v>60</v>
      </c>
      <c r="AQ151" s="1239"/>
      <c r="AR151" s="1238">
        <v>60</v>
      </c>
      <c r="AS151" s="1239"/>
      <c r="AT151" s="1238">
        <v>60</v>
      </c>
      <c r="AU151" s="1239"/>
      <c r="AV151" s="1238">
        <v>60</v>
      </c>
      <c r="AW151" s="1239"/>
      <c r="AX151" s="1238">
        <v>60</v>
      </c>
      <c r="AY151" s="1239"/>
      <c r="AZ151" s="1238">
        <v>60</v>
      </c>
      <c r="BA151" s="1239"/>
      <c r="BB151" s="1238">
        <v>60</v>
      </c>
      <c r="BC151" s="1239"/>
      <c r="BD151" s="1238">
        <v>60</v>
      </c>
      <c r="BE151" s="1241"/>
      <c r="BI151" s="1323">
        <f t="shared" si="262"/>
        <v>0</v>
      </c>
      <c r="BJ151" s="1323">
        <f t="shared" si="263"/>
        <v>0</v>
      </c>
      <c r="BK151" s="1323">
        <f t="shared" si="264"/>
        <v>0</v>
      </c>
      <c r="BL151" s="1323">
        <f t="shared" si="265"/>
        <v>0</v>
      </c>
      <c r="BM151" s="1323">
        <f t="shared" si="276"/>
        <v>0</v>
      </c>
      <c r="BN151" s="1323">
        <f t="shared" si="277"/>
        <v>0</v>
      </c>
      <c r="BO151" s="1323">
        <f t="shared" si="278"/>
        <v>0</v>
      </c>
      <c r="BP151" s="1323">
        <f t="shared" si="279"/>
        <v>0</v>
      </c>
      <c r="BQ151" s="1323">
        <f t="shared" si="280"/>
        <v>0</v>
      </c>
      <c r="BR151" s="1323">
        <f t="shared" si="281"/>
        <v>0</v>
      </c>
      <c r="BS151" s="1323">
        <f t="shared" si="231"/>
        <v>0</v>
      </c>
      <c r="BT151" s="1323">
        <f t="shared" si="232"/>
        <v>0</v>
      </c>
      <c r="BU151" s="1323">
        <f t="shared" si="233"/>
        <v>0</v>
      </c>
      <c r="BV151" s="1323">
        <f t="shared" si="234"/>
        <v>0</v>
      </c>
      <c r="BW151" s="1323">
        <f t="shared" si="235"/>
        <v>0</v>
      </c>
      <c r="BX151" s="1323">
        <f t="shared" si="236"/>
        <v>0</v>
      </c>
      <c r="BY151" s="1323">
        <f t="shared" si="237"/>
        <v>0</v>
      </c>
      <c r="BZ151" s="1323">
        <f t="shared" si="238"/>
        <v>0</v>
      </c>
      <c r="CA151" s="1323">
        <f t="shared" si="239"/>
        <v>0</v>
      </c>
      <c r="CB151" s="1323">
        <f t="shared" si="240"/>
        <v>0</v>
      </c>
      <c r="CC151" s="1323">
        <f t="shared" si="241"/>
        <v>0</v>
      </c>
      <c r="CD151" s="1323">
        <f t="shared" si="242"/>
        <v>0</v>
      </c>
      <c r="CE151" s="1323">
        <f t="shared" si="243"/>
        <v>0</v>
      </c>
      <c r="CF151" s="1323">
        <f t="shared" si="244"/>
        <v>0</v>
      </c>
      <c r="CG151" s="1323">
        <f t="shared" si="245"/>
        <v>0</v>
      </c>
      <c r="CH151" s="1323">
        <f t="shared" si="246"/>
        <v>0</v>
      </c>
      <c r="CI151" s="1323">
        <f t="shared" si="247"/>
        <v>0</v>
      </c>
      <c r="CJ151" s="1323">
        <f t="shared" si="248"/>
        <v>0</v>
      </c>
      <c r="CK151" s="1323">
        <f t="shared" si="249"/>
        <v>0</v>
      </c>
      <c r="CL151" s="1323">
        <f t="shared" si="250"/>
        <v>0</v>
      </c>
      <c r="CM151" s="1323">
        <f t="shared" si="251"/>
        <v>0</v>
      </c>
      <c r="CN151" s="1323">
        <f t="shared" si="252"/>
        <v>0</v>
      </c>
      <c r="CO151" s="1323">
        <f t="shared" si="253"/>
        <v>0</v>
      </c>
      <c r="CP151" s="1323">
        <f t="shared" si="254"/>
        <v>0</v>
      </c>
      <c r="CQ151" s="1323">
        <f t="shared" si="255"/>
        <v>0</v>
      </c>
      <c r="CR151" s="1323">
        <f t="shared" si="256"/>
        <v>0</v>
      </c>
      <c r="CS151" s="1323">
        <f t="shared" si="257"/>
        <v>0</v>
      </c>
      <c r="CT151" s="1323">
        <f t="shared" si="258"/>
        <v>0</v>
      </c>
      <c r="CU151" s="1323">
        <f t="shared" si="259"/>
        <v>0</v>
      </c>
      <c r="CV151" s="1323">
        <f t="shared" si="260"/>
        <v>0</v>
      </c>
    </row>
    <row r="152" spans="18:100">
      <c r="R152" s="1238">
        <v>61</v>
      </c>
      <c r="S152" s="1239"/>
      <c r="T152" s="1238">
        <v>61</v>
      </c>
      <c r="U152" s="1239"/>
      <c r="V152" s="1238">
        <v>61</v>
      </c>
      <c r="W152" s="1239"/>
      <c r="X152" s="1238">
        <v>61</v>
      </c>
      <c r="Y152" s="1239"/>
      <c r="Z152" s="1238">
        <v>61</v>
      </c>
      <c r="AA152" s="1239"/>
      <c r="AB152" s="1238">
        <v>61</v>
      </c>
      <c r="AC152" s="1239"/>
      <c r="AD152" s="1238">
        <v>61</v>
      </c>
      <c r="AE152" s="1239"/>
      <c r="AF152" s="1238">
        <v>61</v>
      </c>
      <c r="AG152" s="1239"/>
      <c r="AH152" s="1238">
        <v>61</v>
      </c>
      <c r="AI152" s="1239"/>
      <c r="AJ152" s="1238">
        <v>61</v>
      </c>
      <c r="AK152" s="1239"/>
      <c r="AL152" s="1238">
        <v>61</v>
      </c>
      <c r="AM152" s="1239"/>
      <c r="AN152" s="1238">
        <v>61</v>
      </c>
      <c r="AO152" s="1239"/>
      <c r="AP152" s="1238">
        <v>61</v>
      </c>
      <c r="AQ152" s="1239"/>
      <c r="AR152" s="1238">
        <v>61</v>
      </c>
      <c r="AS152" s="1239"/>
      <c r="AT152" s="1238">
        <v>61</v>
      </c>
      <c r="AU152" s="1239"/>
      <c r="AV152" s="1238">
        <v>61</v>
      </c>
      <c r="AW152" s="1239"/>
      <c r="AX152" s="1238">
        <v>61</v>
      </c>
      <c r="AY152" s="1239"/>
      <c r="AZ152" s="1238">
        <v>61</v>
      </c>
      <c r="BA152" s="1239"/>
      <c r="BB152" s="1238">
        <v>61</v>
      </c>
      <c r="BC152" s="1239"/>
      <c r="BD152" s="1238">
        <v>61</v>
      </c>
      <c r="BE152" s="1241"/>
      <c r="BI152" s="1323">
        <f t="shared" si="262"/>
        <v>0</v>
      </c>
      <c r="BJ152" s="1323">
        <f t="shared" si="263"/>
        <v>0</v>
      </c>
      <c r="BK152" s="1323">
        <f t="shared" si="264"/>
        <v>0</v>
      </c>
      <c r="BL152" s="1323">
        <f t="shared" si="265"/>
        <v>0</v>
      </c>
      <c r="BM152" s="1323">
        <f t="shared" si="276"/>
        <v>0</v>
      </c>
      <c r="BN152" s="1323">
        <f t="shared" si="277"/>
        <v>0</v>
      </c>
      <c r="BO152" s="1323">
        <f t="shared" si="278"/>
        <v>0</v>
      </c>
      <c r="BP152" s="1323">
        <f t="shared" si="279"/>
        <v>0</v>
      </c>
      <c r="BQ152" s="1323">
        <f t="shared" si="280"/>
        <v>0</v>
      </c>
      <c r="BR152" s="1323">
        <f t="shared" si="281"/>
        <v>0</v>
      </c>
      <c r="BS152" s="1323">
        <f t="shared" si="231"/>
        <v>0</v>
      </c>
      <c r="BT152" s="1323">
        <f t="shared" si="232"/>
        <v>0</v>
      </c>
      <c r="BU152" s="1323">
        <f t="shared" si="233"/>
        <v>0</v>
      </c>
      <c r="BV152" s="1323">
        <f t="shared" si="234"/>
        <v>0</v>
      </c>
      <c r="BW152" s="1323">
        <f t="shared" si="235"/>
        <v>0</v>
      </c>
      <c r="BX152" s="1323">
        <f t="shared" si="236"/>
        <v>0</v>
      </c>
      <c r="BY152" s="1323">
        <f t="shared" si="237"/>
        <v>0</v>
      </c>
      <c r="BZ152" s="1323">
        <f t="shared" si="238"/>
        <v>0</v>
      </c>
      <c r="CA152" s="1323">
        <f t="shared" si="239"/>
        <v>0</v>
      </c>
      <c r="CB152" s="1323">
        <f t="shared" si="240"/>
        <v>0</v>
      </c>
      <c r="CC152" s="1323">
        <f t="shared" si="241"/>
        <v>0</v>
      </c>
      <c r="CD152" s="1323">
        <f t="shared" si="242"/>
        <v>0</v>
      </c>
      <c r="CE152" s="1323">
        <f t="shared" si="243"/>
        <v>0</v>
      </c>
      <c r="CF152" s="1323">
        <f t="shared" si="244"/>
        <v>0</v>
      </c>
      <c r="CG152" s="1323">
        <f t="shared" si="245"/>
        <v>0</v>
      </c>
      <c r="CH152" s="1323">
        <f t="shared" si="246"/>
        <v>0</v>
      </c>
      <c r="CI152" s="1323">
        <f t="shared" si="247"/>
        <v>0</v>
      </c>
      <c r="CJ152" s="1323">
        <f t="shared" si="248"/>
        <v>0</v>
      </c>
      <c r="CK152" s="1323">
        <f t="shared" si="249"/>
        <v>0</v>
      </c>
      <c r="CL152" s="1323">
        <f t="shared" si="250"/>
        <v>0</v>
      </c>
      <c r="CM152" s="1323">
        <f t="shared" si="251"/>
        <v>0</v>
      </c>
      <c r="CN152" s="1323">
        <f t="shared" si="252"/>
        <v>0</v>
      </c>
      <c r="CO152" s="1323">
        <f t="shared" si="253"/>
        <v>0</v>
      </c>
      <c r="CP152" s="1323">
        <f t="shared" si="254"/>
        <v>0</v>
      </c>
      <c r="CQ152" s="1323">
        <f t="shared" si="255"/>
        <v>0</v>
      </c>
      <c r="CR152" s="1323">
        <f t="shared" si="256"/>
        <v>0</v>
      </c>
      <c r="CS152" s="1323">
        <f t="shared" si="257"/>
        <v>0</v>
      </c>
      <c r="CT152" s="1323">
        <f t="shared" si="258"/>
        <v>0</v>
      </c>
      <c r="CU152" s="1323">
        <f t="shared" si="259"/>
        <v>0</v>
      </c>
      <c r="CV152" s="1323">
        <f t="shared" si="260"/>
        <v>0</v>
      </c>
    </row>
    <row r="153" spans="18:100">
      <c r="R153" s="1238">
        <v>62</v>
      </c>
      <c r="S153" s="1239"/>
      <c r="T153" s="1238">
        <v>62</v>
      </c>
      <c r="U153" s="1239"/>
      <c r="V153" s="1238">
        <v>62</v>
      </c>
      <c r="W153" s="1239"/>
      <c r="X153" s="1238">
        <v>62</v>
      </c>
      <c r="Y153" s="1239"/>
      <c r="Z153" s="1238">
        <v>62</v>
      </c>
      <c r="AA153" s="1239"/>
      <c r="AB153" s="1238">
        <v>62</v>
      </c>
      <c r="AC153" s="1239"/>
      <c r="AD153" s="1238">
        <v>62</v>
      </c>
      <c r="AE153" s="1239"/>
      <c r="AF153" s="1238">
        <v>62</v>
      </c>
      <c r="AG153" s="1239"/>
      <c r="AH153" s="1238">
        <v>62</v>
      </c>
      <c r="AI153" s="1239"/>
      <c r="AJ153" s="1238">
        <v>62</v>
      </c>
      <c r="AK153" s="1239"/>
      <c r="AL153" s="1238">
        <v>62</v>
      </c>
      <c r="AM153" s="1239"/>
      <c r="AN153" s="1238">
        <v>62</v>
      </c>
      <c r="AO153" s="1239"/>
      <c r="AP153" s="1238">
        <v>62</v>
      </c>
      <c r="AQ153" s="1239"/>
      <c r="AR153" s="1238">
        <v>62</v>
      </c>
      <c r="AS153" s="1239"/>
      <c r="AT153" s="1238">
        <v>62</v>
      </c>
      <c r="AU153" s="1239"/>
      <c r="AV153" s="1238">
        <v>62</v>
      </c>
      <c r="AW153" s="1239"/>
      <c r="AX153" s="1238">
        <v>62</v>
      </c>
      <c r="AY153" s="1239"/>
      <c r="AZ153" s="1238">
        <v>62</v>
      </c>
      <c r="BA153" s="1239"/>
      <c r="BB153" s="1238">
        <v>62</v>
      </c>
      <c r="BC153" s="1239"/>
      <c r="BD153" s="1238">
        <v>62</v>
      </c>
      <c r="BE153" s="1241"/>
      <c r="BI153" s="1323">
        <f t="shared" si="262"/>
        <v>0</v>
      </c>
      <c r="BJ153" s="1323">
        <f t="shared" si="263"/>
        <v>0</v>
      </c>
      <c r="BK153" s="1323">
        <f t="shared" si="264"/>
        <v>0</v>
      </c>
      <c r="BL153" s="1323">
        <f t="shared" si="265"/>
        <v>0</v>
      </c>
      <c r="BM153" s="1323">
        <f t="shared" si="276"/>
        <v>0</v>
      </c>
      <c r="BN153" s="1323">
        <f t="shared" si="277"/>
        <v>0</v>
      </c>
      <c r="BO153" s="1323">
        <f t="shared" si="278"/>
        <v>0</v>
      </c>
      <c r="BP153" s="1323">
        <f t="shared" si="279"/>
        <v>0</v>
      </c>
      <c r="BQ153" s="1323">
        <f t="shared" si="280"/>
        <v>0</v>
      </c>
      <c r="BR153" s="1323">
        <f t="shared" si="281"/>
        <v>0</v>
      </c>
      <c r="BS153" s="1323">
        <f t="shared" si="231"/>
        <v>0</v>
      </c>
      <c r="BT153" s="1323">
        <f t="shared" si="232"/>
        <v>0</v>
      </c>
      <c r="BU153" s="1323">
        <f t="shared" si="233"/>
        <v>0</v>
      </c>
      <c r="BV153" s="1323">
        <f t="shared" si="234"/>
        <v>0</v>
      </c>
      <c r="BW153" s="1323">
        <f t="shared" si="235"/>
        <v>0</v>
      </c>
      <c r="BX153" s="1323">
        <f t="shared" si="236"/>
        <v>0</v>
      </c>
      <c r="BY153" s="1323">
        <f t="shared" si="237"/>
        <v>0</v>
      </c>
      <c r="BZ153" s="1323">
        <f t="shared" si="238"/>
        <v>0</v>
      </c>
      <c r="CA153" s="1323">
        <f t="shared" si="239"/>
        <v>0</v>
      </c>
      <c r="CB153" s="1323">
        <f t="shared" si="240"/>
        <v>0</v>
      </c>
      <c r="CC153" s="1323">
        <f t="shared" si="241"/>
        <v>0</v>
      </c>
      <c r="CD153" s="1323">
        <f t="shared" si="242"/>
        <v>0</v>
      </c>
      <c r="CE153" s="1323">
        <f t="shared" si="243"/>
        <v>0</v>
      </c>
      <c r="CF153" s="1323">
        <f t="shared" si="244"/>
        <v>0</v>
      </c>
      <c r="CG153" s="1323">
        <f t="shared" si="245"/>
        <v>0</v>
      </c>
      <c r="CH153" s="1323">
        <f t="shared" si="246"/>
        <v>0</v>
      </c>
      <c r="CI153" s="1323">
        <f t="shared" si="247"/>
        <v>0</v>
      </c>
      <c r="CJ153" s="1323">
        <f t="shared" si="248"/>
        <v>0</v>
      </c>
      <c r="CK153" s="1323">
        <f t="shared" si="249"/>
        <v>0</v>
      </c>
      <c r="CL153" s="1323">
        <f t="shared" si="250"/>
        <v>0</v>
      </c>
      <c r="CM153" s="1323">
        <f t="shared" si="251"/>
        <v>0</v>
      </c>
      <c r="CN153" s="1323">
        <f t="shared" si="252"/>
        <v>0</v>
      </c>
      <c r="CO153" s="1323">
        <f t="shared" si="253"/>
        <v>0</v>
      </c>
      <c r="CP153" s="1323">
        <f t="shared" si="254"/>
        <v>0</v>
      </c>
      <c r="CQ153" s="1323">
        <f t="shared" si="255"/>
        <v>0</v>
      </c>
      <c r="CR153" s="1323">
        <f t="shared" si="256"/>
        <v>0</v>
      </c>
      <c r="CS153" s="1323">
        <f t="shared" si="257"/>
        <v>0</v>
      </c>
      <c r="CT153" s="1323">
        <f t="shared" si="258"/>
        <v>0</v>
      </c>
      <c r="CU153" s="1323">
        <f t="shared" si="259"/>
        <v>0</v>
      </c>
      <c r="CV153" s="1323">
        <f t="shared" si="260"/>
        <v>0</v>
      </c>
    </row>
    <row r="154" spans="18:100">
      <c r="R154" s="1238">
        <v>63</v>
      </c>
      <c r="S154" s="1239"/>
      <c r="T154" s="1238">
        <v>63</v>
      </c>
      <c r="U154" s="1239"/>
      <c r="V154" s="1238">
        <v>63</v>
      </c>
      <c r="W154" s="1239"/>
      <c r="X154" s="1238">
        <v>63</v>
      </c>
      <c r="Y154" s="1239"/>
      <c r="Z154" s="1238">
        <v>63</v>
      </c>
      <c r="AA154" s="1239"/>
      <c r="AB154" s="1238">
        <v>63</v>
      </c>
      <c r="AC154" s="1239"/>
      <c r="AD154" s="1238">
        <v>63</v>
      </c>
      <c r="AE154" s="1239"/>
      <c r="AF154" s="1238">
        <v>63</v>
      </c>
      <c r="AG154" s="1239"/>
      <c r="AH154" s="1238">
        <v>63</v>
      </c>
      <c r="AI154" s="1239"/>
      <c r="AJ154" s="1238">
        <v>63</v>
      </c>
      <c r="AK154" s="1239"/>
      <c r="AL154" s="1238">
        <v>63</v>
      </c>
      <c r="AM154" s="1239"/>
      <c r="AN154" s="1238">
        <v>63</v>
      </c>
      <c r="AO154" s="1239"/>
      <c r="AP154" s="1238">
        <v>63</v>
      </c>
      <c r="AQ154" s="1239"/>
      <c r="AR154" s="1238">
        <v>63</v>
      </c>
      <c r="AS154" s="1239"/>
      <c r="AT154" s="1238">
        <v>63</v>
      </c>
      <c r="AU154" s="1239"/>
      <c r="AV154" s="1238">
        <v>63</v>
      </c>
      <c r="AW154" s="1239"/>
      <c r="AX154" s="1238">
        <v>63</v>
      </c>
      <c r="AY154" s="1239"/>
      <c r="AZ154" s="1238">
        <v>63</v>
      </c>
      <c r="BA154" s="1239"/>
      <c r="BB154" s="1238">
        <v>63</v>
      </c>
      <c r="BC154" s="1239"/>
      <c r="BD154" s="1238">
        <v>63</v>
      </c>
      <c r="BE154" s="1241"/>
      <c r="BI154" s="1323">
        <f t="shared" si="262"/>
        <v>0</v>
      </c>
      <c r="BJ154" s="1323">
        <f t="shared" si="263"/>
        <v>0</v>
      </c>
      <c r="BK154" s="1323">
        <f t="shared" si="264"/>
        <v>0</v>
      </c>
      <c r="BL154" s="1323">
        <f t="shared" si="265"/>
        <v>0</v>
      </c>
      <c r="BM154" s="1323">
        <f t="shared" si="276"/>
        <v>0</v>
      </c>
      <c r="BN154" s="1323">
        <f t="shared" si="277"/>
        <v>0</v>
      </c>
      <c r="BO154" s="1323">
        <f t="shared" si="278"/>
        <v>0</v>
      </c>
      <c r="BP154" s="1323">
        <f t="shared" si="279"/>
        <v>0</v>
      </c>
      <c r="BQ154" s="1323">
        <f t="shared" si="280"/>
        <v>0</v>
      </c>
      <c r="BR154" s="1323">
        <f t="shared" si="281"/>
        <v>0</v>
      </c>
      <c r="BS154" s="1323">
        <f t="shared" si="231"/>
        <v>0</v>
      </c>
      <c r="BT154" s="1323">
        <f t="shared" si="232"/>
        <v>0</v>
      </c>
      <c r="BU154" s="1323">
        <f t="shared" si="233"/>
        <v>0</v>
      </c>
      <c r="BV154" s="1323">
        <f t="shared" si="234"/>
        <v>0</v>
      </c>
      <c r="BW154" s="1323">
        <f t="shared" si="235"/>
        <v>0</v>
      </c>
      <c r="BX154" s="1323">
        <f t="shared" si="236"/>
        <v>0</v>
      </c>
      <c r="BY154" s="1323">
        <f t="shared" si="237"/>
        <v>0</v>
      </c>
      <c r="BZ154" s="1323">
        <f t="shared" si="238"/>
        <v>0</v>
      </c>
      <c r="CA154" s="1323">
        <f t="shared" si="239"/>
        <v>0</v>
      </c>
      <c r="CB154" s="1323">
        <f t="shared" si="240"/>
        <v>0</v>
      </c>
      <c r="CC154" s="1323">
        <f t="shared" si="241"/>
        <v>0</v>
      </c>
      <c r="CD154" s="1323">
        <f t="shared" si="242"/>
        <v>0</v>
      </c>
      <c r="CE154" s="1323">
        <f t="shared" si="243"/>
        <v>0</v>
      </c>
      <c r="CF154" s="1323">
        <f t="shared" si="244"/>
        <v>0</v>
      </c>
      <c r="CG154" s="1323">
        <f t="shared" si="245"/>
        <v>0</v>
      </c>
      <c r="CH154" s="1323">
        <f t="shared" si="246"/>
        <v>0</v>
      </c>
      <c r="CI154" s="1323">
        <f t="shared" si="247"/>
        <v>0</v>
      </c>
      <c r="CJ154" s="1323">
        <f t="shared" si="248"/>
        <v>0</v>
      </c>
      <c r="CK154" s="1323">
        <f t="shared" si="249"/>
        <v>0</v>
      </c>
      <c r="CL154" s="1323">
        <f t="shared" si="250"/>
        <v>0</v>
      </c>
      <c r="CM154" s="1323">
        <f t="shared" si="251"/>
        <v>0</v>
      </c>
      <c r="CN154" s="1323">
        <f t="shared" si="252"/>
        <v>0</v>
      </c>
      <c r="CO154" s="1323">
        <f t="shared" si="253"/>
        <v>0</v>
      </c>
      <c r="CP154" s="1323">
        <f t="shared" si="254"/>
        <v>0</v>
      </c>
      <c r="CQ154" s="1323">
        <f t="shared" si="255"/>
        <v>0</v>
      </c>
      <c r="CR154" s="1323">
        <f t="shared" si="256"/>
        <v>0</v>
      </c>
      <c r="CS154" s="1323">
        <f t="shared" si="257"/>
        <v>0</v>
      </c>
      <c r="CT154" s="1323">
        <f t="shared" si="258"/>
        <v>0</v>
      </c>
      <c r="CU154" s="1323">
        <f t="shared" si="259"/>
        <v>0</v>
      </c>
      <c r="CV154" s="1323">
        <f t="shared" si="260"/>
        <v>0</v>
      </c>
    </row>
    <row r="155" spans="18:100">
      <c r="R155" s="1238">
        <v>64</v>
      </c>
      <c r="S155" s="1239"/>
      <c r="T155" s="1238">
        <v>64</v>
      </c>
      <c r="U155" s="1239"/>
      <c r="V155" s="1238">
        <v>64</v>
      </c>
      <c r="W155" s="1239"/>
      <c r="X155" s="1238">
        <v>64</v>
      </c>
      <c r="Y155" s="1239"/>
      <c r="Z155" s="1238">
        <v>64</v>
      </c>
      <c r="AA155" s="1239"/>
      <c r="AB155" s="1238">
        <v>64</v>
      </c>
      <c r="AC155" s="1239"/>
      <c r="AD155" s="1238">
        <v>64</v>
      </c>
      <c r="AE155" s="1239"/>
      <c r="AF155" s="1238">
        <v>64</v>
      </c>
      <c r="AG155" s="1239"/>
      <c r="AH155" s="1238">
        <v>64</v>
      </c>
      <c r="AI155" s="1239"/>
      <c r="AJ155" s="1238">
        <v>64</v>
      </c>
      <c r="AK155" s="1239"/>
      <c r="AL155" s="1238">
        <v>64</v>
      </c>
      <c r="AM155" s="1239"/>
      <c r="AN155" s="1238">
        <v>64</v>
      </c>
      <c r="AO155" s="1239"/>
      <c r="AP155" s="1238">
        <v>64</v>
      </c>
      <c r="AQ155" s="1239"/>
      <c r="AR155" s="1238">
        <v>64</v>
      </c>
      <c r="AS155" s="1239"/>
      <c r="AT155" s="1238">
        <v>64</v>
      </c>
      <c r="AU155" s="1239"/>
      <c r="AV155" s="1238">
        <v>64</v>
      </c>
      <c r="AW155" s="1239"/>
      <c r="AX155" s="1238">
        <v>64</v>
      </c>
      <c r="AY155" s="1239"/>
      <c r="AZ155" s="1238">
        <v>64</v>
      </c>
      <c r="BA155" s="1239"/>
      <c r="BB155" s="1238">
        <v>64</v>
      </c>
      <c r="BC155" s="1239"/>
      <c r="BD155" s="1238">
        <v>64</v>
      </c>
      <c r="BE155" s="1241"/>
      <c r="BI155" s="1323">
        <f t="shared" si="262"/>
        <v>0</v>
      </c>
      <c r="BJ155" s="1323">
        <f t="shared" si="263"/>
        <v>0</v>
      </c>
      <c r="BK155" s="1323">
        <f t="shared" si="264"/>
        <v>0</v>
      </c>
      <c r="BL155" s="1323">
        <f t="shared" si="265"/>
        <v>0</v>
      </c>
      <c r="BM155" s="1323">
        <f t="shared" si="276"/>
        <v>0</v>
      </c>
      <c r="BN155" s="1323">
        <f t="shared" si="277"/>
        <v>0</v>
      </c>
      <c r="BO155" s="1323">
        <f t="shared" si="278"/>
        <v>0</v>
      </c>
      <c r="BP155" s="1323">
        <f t="shared" si="279"/>
        <v>0</v>
      </c>
      <c r="BQ155" s="1323">
        <f t="shared" si="280"/>
        <v>0</v>
      </c>
      <c r="BR155" s="1323">
        <f t="shared" si="281"/>
        <v>0</v>
      </c>
      <c r="BS155" s="1323">
        <f t="shared" si="231"/>
        <v>0</v>
      </c>
      <c r="BT155" s="1323">
        <f t="shared" si="232"/>
        <v>0</v>
      </c>
      <c r="BU155" s="1323">
        <f t="shared" si="233"/>
        <v>0</v>
      </c>
      <c r="BV155" s="1323">
        <f t="shared" si="234"/>
        <v>0</v>
      </c>
      <c r="BW155" s="1323">
        <f t="shared" si="235"/>
        <v>0</v>
      </c>
      <c r="BX155" s="1323">
        <f t="shared" si="236"/>
        <v>0</v>
      </c>
      <c r="BY155" s="1323">
        <f t="shared" si="237"/>
        <v>0</v>
      </c>
      <c r="BZ155" s="1323">
        <f t="shared" si="238"/>
        <v>0</v>
      </c>
      <c r="CA155" s="1323">
        <f t="shared" si="239"/>
        <v>0</v>
      </c>
      <c r="CB155" s="1323">
        <f t="shared" si="240"/>
        <v>0</v>
      </c>
      <c r="CC155" s="1323">
        <f t="shared" si="241"/>
        <v>0</v>
      </c>
      <c r="CD155" s="1323">
        <f t="shared" si="242"/>
        <v>0</v>
      </c>
      <c r="CE155" s="1323">
        <f t="shared" si="243"/>
        <v>0</v>
      </c>
      <c r="CF155" s="1323">
        <f t="shared" si="244"/>
        <v>0</v>
      </c>
      <c r="CG155" s="1323">
        <f t="shared" si="245"/>
        <v>0</v>
      </c>
      <c r="CH155" s="1323">
        <f t="shared" si="246"/>
        <v>0</v>
      </c>
      <c r="CI155" s="1323">
        <f t="shared" si="247"/>
        <v>0</v>
      </c>
      <c r="CJ155" s="1323">
        <f t="shared" si="248"/>
        <v>0</v>
      </c>
      <c r="CK155" s="1323">
        <f t="shared" si="249"/>
        <v>0</v>
      </c>
      <c r="CL155" s="1323">
        <f t="shared" si="250"/>
        <v>0</v>
      </c>
      <c r="CM155" s="1323">
        <f t="shared" si="251"/>
        <v>0</v>
      </c>
      <c r="CN155" s="1323">
        <f t="shared" si="252"/>
        <v>0</v>
      </c>
      <c r="CO155" s="1323">
        <f t="shared" si="253"/>
        <v>0</v>
      </c>
      <c r="CP155" s="1323">
        <f t="shared" si="254"/>
        <v>0</v>
      </c>
      <c r="CQ155" s="1323">
        <f t="shared" si="255"/>
        <v>0</v>
      </c>
      <c r="CR155" s="1323">
        <f t="shared" si="256"/>
        <v>0</v>
      </c>
      <c r="CS155" s="1323">
        <f t="shared" si="257"/>
        <v>0</v>
      </c>
      <c r="CT155" s="1323">
        <f t="shared" si="258"/>
        <v>0</v>
      </c>
      <c r="CU155" s="1323">
        <f t="shared" si="259"/>
        <v>0</v>
      </c>
      <c r="CV155" s="1323">
        <f t="shared" si="260"/>
        <v>0</v>
      </c>
    </row>
    <row r="156" spans="18:100">
      <c r="R156" s="1238">
        <v>65</v>
      </c>
      <c r="S156" s="1239"/>
      <c r="T156" s="1238">
        <v>65</v>
      </c>
      <c r="U156" s="1239"/>
      <c r="V156" s="1238">
        <v>65</v>
      </c>
      <c r="W156" s="1239"/>
      <c r="X156" s="1238">
        <v>65</v>
      </c>
      <c r="Y156" s="1239"/>
      <c r="Z156" s="1238">
        <v>65</v>
      </c>
      <c r="AA156" s="1239"/>
      <c r="AB156" s="1238">
        <v>65</v>
      </c>
      <c r="AC156" s="1239"/>
      <c r="AD156" s="1238">
        <v>65</v>
      </c>
      <c r="AE156" s="1239"/>
      <c r="AF156" s="1238">
        <v>65</v>
      </c>
      <c r="AG156" s="1239"/>
      <c r="AH156" s="1238">
        <v>65</v>
      </c>
      <c r="AI156" s="1239"/>
      <c r="AJ156" s="1238">
        <v>65</v>
      </c>
      <c r="AK156" s="1239"/>
      <c r="AL156" s="1238">
        <v>65</v>
      </c>
      <c r="AM156" s="1239"/>
      <c r="AN156" s="1238">
        <v>65</v>
      </c>
      <c r="AO156" s="1239"/>
      <c r="AP156" s="1238">
        <v>65</v>
      </c>
      <c r="AQ156" s="1239"/>
      <c r="AR156" s="1238">
        <v>65</v>
      </c>
      <c r="AS156" s="1239"/>
      <c r="AT156" s="1238">
        <v>65</v>
      </c>
      <c r="AU156" s="1239"/>
      <c r="AV156" s="1238">
        <v>65</v>
      </c>
      <c r="AW156" s="1239"/>
      <c r="AX156" s="1238">
        <v>65</v>
      </c>
      <c r="AY156" s="1239"/>
      <c r="AZ156" s="1238">
        <v>65</v>
      </c>
      <c r="BA156" s="1239"/>
      <c r="BB156" s="1238">
        <v>65</v>
      </c>
      <c r="BC156" s="1239"/>
      <c r="BD156" s="1238">
        <v>65</v>
      </c>
      <c r="BE156" s="1241"/>
      <c r="BI156" s="1323">
        <f t="shared" si="262"/>
        <v>0</v>
      </c>
      <c r="BJ156" s="1323">
        <f t="shared" si="263"/>
        <v>0</v>
      </c>
      <c r="BK156" s="1323">
        <f t="shared" si="264"/>
        <v>0</v>
      </c>
      <c r="BL156" s="1323">
        <f t="shared" si="265"/>
        <v>0</v>
      </c>
      <c r="BM156" s="1323">
        <f t="shared" si="276"/>
        <v>0</v>
      </c>
      <c r="BN156" s="1323">
        <f t="shared" si="277"/>
        <v>0</v>
      </c>
      <c r="BO156" s="1323">
        <f t="shared" si="278"/>
        <v>0</v>
      </c>
      <c r="BP156" s="1323">
        <f t="shared" si="279"/>
        <v>0</v>
      </c>
      <c r="BQ156" s="1323">
        <f t="shared" si="280"/>
        <v>0</v>
      </c>
      <c r="BR156" s="1323">
        <f t="shared" si="281"/>
        <v>0</v>
      </c>
      <c r="BS156" s="1323">
        <f t="shared" ref="BS156:BS191" si="282">IF(OR(AB$88=$BI$85,AB156=""),0,IF(AB156&lt;$E$89,1,0))</f>
        <v>0</v>
      </c>
      <c r="BT156" s="1323">
        <f t="shared" ref="BT156:BT191" si="283">IF(OR(AC$88=$BI$85,AC156=""),0,IF(AC156&lt;$E$89,1,0))</f>
        <v>0</v>
      </c>
      <c r="BU156" s="1323">
        <f t="shared" ref="BU156:BU191" si="284">IF(OR(AD$88=$BI$85,AD156=""),0,IF(AD156&lt;$E$89,1,0))</f>
        <v>0</v>
      </c>
      <c r="BV156" s="1323">
        <f t="shared" ref="BV156:BV191" si="285">IF(OR(AE$88=$BI$85,AE156=""),0,IF(AE156&lt;$E$89,1,0))</f>
        <v>0</v>
      </c>
      <c r="BW156" s="1323">
        <f t="shared" ref="BW156:BW191" si="286">IF(OR(AF$88=$BI$85,AF156=""),0,IF(AF156&lt;$E$89,1,0))</f>
        <v>0</v>
      </c>
      <c r="BX156" s="1323">
        <f t="shared" ref="BX156:BX191" si="287">IF(OR(AG$88=$BI$85,AG156=""),0,IF(AG156&lt;$E$89,1,0))</f>
        <v>0</v>
      </c>
      <c r="BY156" s="1323">
        <f t="shared" ref="BY156:BY191" si="288">IF(OR(AH$88=$BI$85,AH156=""),0,IF(AH156&lt;$E$89,1,0))</f>
        <v>0</v>
      </c>
      <c r="BZ156" s="1323">
        <f t="shared" ref="BZ156:BZ191" si="289">IF(OR(AI$88=$BI$85,AI156=""),0,IF(AI156&lt;$E$89,1,0))</f>
        <v>0</v>
      </c>
      <c r="CA156" s="1323">
        <f t="shared" ref="CA156:CA191" si="290">IF(OR(AJ$88=$BI$85,AJ156=""),0,IF(AJ156&lt;$E$89,1,0))</f>
        <v>0</v>
      </c>
      <c r="CB156" s="1323">
        <f t="shared" ref="CB156:CB191" si="291">IF(OR(AK$88=$BI$85,AK156=""),0,IF(AK156&lt;$E$89,1,0))</f>
        <v>0</v>
      </c>
      <c r="CC156" s="1323">
        <f t="shared" ref="CC156:CC191" si="292">IF(OR(AL$88=$BI$85,AL156=""),0,IF(AL156&lt;$E$89,1,0))</f>
        <v>0</v>
      </c>
      <c r="CD156" s="1323">
        <f t="shared" ref="CD156:CD191" si="293">IF(OR(AM$88=$BI$85,AM156=""),0,IF(AM156&lt;$E$89,1,0))</f>
        <v>0</v>
      </c>
      <c r="CE156" s="1323">
        <f t="shared" ref="CE156:CE191" si="294">IF(OR(AN$88=$BI$85,AN156=""),0,IF(AN156&lt;$E$89,1,0))</f>
        <v>0</v>
      </c>
      <c r="CF156" s="1323">
        <f t="shared" ref="CF156:CF191" si="295">IF(OR(AO$88=$BI$85,AO156=""),0,IF(AO156&lt;$E$89,1,0))</f>
        <v>0</v>
      </c>
      <c r="CG156" s="1323">
        <f t="shared" ref="CG156:CG191" si="296">IF(OR(AP$88=$BI$85,AP156=""),0,IF(AP156&lt;$E$89,1,0))</f>
        <v>0</v>
      </c>
      <c r="CH156" s="1323">
        <f t="shared" ref="CH156:CH191" si="297">IF(OR(AQ$88=$BI$85,AQ156=""),0,IF(AQ156&lt;$E$89,1,0))</f>
        <v>0</v>
      </c>
      <c r="CI156" s="1323">
        <f t="shared" ref="CI156:CI191" si="298">IF(OR(AR$88=$BI$85,AR156=""),0,IF(AR156&lt;$E$89,1,0))</f>
        <v>0</v>
      </c>
      <c r="CJ156" s="1323">
        <f t="shared" ref="CJ156:CJ191" si="299">IF(OR(AS$88=$BI$85,AS156=""),0,IF(AS156&lt;$E$89,1,0))</f>
        <v>0</v>
      </c>
      <c r="CK156" s="1323">
        <f t="shared" ref="CK156:CK191" si="300">IF(OR(AT$88=$BI$85,AT156=""),0,IF(AT156&lt;$E$89,1,0))</f>
        <v>0</v>
      </c>
      <c r="CL156" s="1323">
        <f t="shared" ref="CL156:CL191" si="301">IF(OR(AU$88=$BI$85,AU156=""),0,IF(AU156&lt;$E$89,1,0))</f>
        <v>0</v>
      </c>
      <c r="CM156" s="1323">
        <f t="shared" ref="CM156:CM191" si="302">IF(OR(AV$88=$BI$85,AV156=""),0,IF(AV156&lt;$E$89,1,0))</f>
        <v>0</v>
      </c>
      <c r="CN156" s="1323">
        <f t="shared" ref="CN156:CN191" si="303">IF(OR(AW$88=$BI$85,AW156=""),0,IF(AW156&lt;$E$89,1,0))</f>
        <v>0</v>
      </c>
      <c r="CO156" s="1323">
        <f t="shared" ref="CO156:CO191" si="304">IF(OR(AX$88=$BI$85,AX156=""),0,IF(AX156&lt;$E$89,1,0))</f>
        <v>0</v>
      </c>
      <c r="CP156" s="1323">
        <f t="shared" ref="CP156:CP191" si="305">IF(OR(AY$88=$BI$85,AY156=""),0,IF(AY156&lt;$E$89,1,0))</f>
        <v>0</v>
      </c>
      <c r="CQ156" s="1323">
        <f t="shared" ref="CQ156:CQ191" si="306">IF(OR(AZ$88=$BI$85,AZ156=""),0,IF(AZ156&lt;$E$89,1,0))</f>
        <v>0</v>
      </c>
      <c r="CR156" s="1323">
        <f t="shared" ref="CR156:CR191" si="307">IF(OR(BA$88=$BI$85,BA156=""),0,IF(BA156&lt;$E$89,1,0))</f>
        <v>0</v>
      </c>
      <c r="CS156" s="1323">
        <f t="shared" ref="CS156:CS191" si="308">IF(OR(BB$88=$BI$85,BB156=""),0,IF(BB156&lt;$E$89,1,0))</f>
        <v>0</v>
      </c>
      <c r="CT156" s="1323">
        <f t="shared" ref="CT156:CT191" si="309">IF(OR(BC$88=$BI$85,BC156=""),0,IF(BC156&lt;$E$89,1,0))</f>
        <v>0</v>
      </c>
      <c r="CU156" s="1323">
        <f t="shared" ref="CU156:CU191" si="310">IF(OR(BD$88=$BI$85,BD156=""),0,IF(BD156&lt;$E$89,1,0))</f>
        <v>0</v>
      </c>
      <c r="CV156" s="1323">
        <f t="shared" ref="CV156:CV191" si="311">IF(OR(BE$88=$BI$85,BE156=""),0,IF(BE156&lt;$E$89,1,0))</f>
        <v>0</v>
      </c>
    </row>
    <row r="157" spans="18:100">
      <c r="R157" s="1238">
        <v>66</v>
      </c>
      <c r="S157" s="1239"/>
      <c r="T157" s="1238">
        <v>66</v>
      </c>
      <c r="U157" s="1239"/>
      <c r="V157" s="1238">
        <v>66</v>
      </c>
      <c r="W157" s="1239"/>
      <c r="X157" s="1238">
        <v>66</v>
      </c>
      <c r="Y157" s="1239"/>
      <c r="Z157" s="1238">
        <v>66</v>
      </c>
      <c r="AA157" s="1239"/>
      <c r="AB157" s="1238">
        <v>66</v>
      </c>
      <c r="AC157" s="1239"/>
      <c r="AD157" s="1238">
        <v>66</v>
      </c>
      <c r="AE157" s="1239"/>
      <c r="AF157" s="1238">
        <v>66</v>
      </c>
      <c r="AG157" s="1239"/>
      <c r="AH157" s="1238">
        <v>66</v>
      </c>
      <c r="AI157" s="1239"/>
      <c r="AJ157" s="1238">
        <v>66</v>
      </c>
      <c r="AK157" s="1239"/>
      <c r="AL157" s="1238">
        <v>66</v>
      </c>
      <c r="AM157" s="1239"/>
      <c r="AN157" s="1238">
        <v>66</v>
      </c>
      <c r="AO157" s="1239"/>
      <c r="AP157" s="1238">
        <v>66</v>
      </c>
      <c r="AQ157" s="1239"/>
      <c r="AR157" s="1238">
        <v>66</v>
      </c>
      <c r="AS157" s="1239"/>
      <c r="AT157" s="1238">
        <v>66</v>
      </c>
      <c r="AU157" s="1239"/>
      <c r="AV157" s="1238">
        <v>66</v>
      </c>
      <c r="AW157" s="1239"/>
      <c r="AX157" s="1238">
        <v>66</v>
      </c>
      <c r="AY157" s="1239"/>
      <c r="AZ157" s="1238">
        <v>66</v>
      </c>
      <c r="BA157" s="1239"/>
      <c r="BB157" s="1238">
        <v>66</v>
      </c>
      <c r="BC157" s="1239"/>
      <c r="BD157" s="1238">
        <v>66</v>
      </c>
      <c r="BE157" s="1241"/>
      <c r="BI157" s="1323">
        <f t="shared" ref="BI157:BI191" si="312">IF(OR(R$88=$BI$85,R157=""),0,IF(R157&lt;$E$89,1,0))</f>
        <v>0</v>
      </c>
      <c r="BJ157" s="1323">
        <f t="shared" ref="BJ157:BJ191" si="313">IF(OR(S$88=$BI$85,S157=""),0,IF(S157&lt;$E$89,1,0))</f>
        <v>0</v>
      </c>
      <c r="BK157" s="1323">
        <f t="shared" ref="BK157:BK191" si="314">IF(OR(T$88=$BI$85,T157=""),0,IF(T157&lt;$E$89,1,0))</f>
        <v>0</v>
      </c>
      <c r="BL157" s="1323">
        <f t="shared" ref="BL157:BL191" si="315">IF(OR(U$88=$BI$85,U157=""),0,IF(U157&lt;$E$89,1,0))</f>
        <v>0</v>
      </c>
      <c r="BM157" s="1323">
        <f t="shared" si="276"/>
        <v>0</v>
      </c>
      <c r="BN157" s="1323">
        <f t="shared" si="277"/>
        <v>0</v>
      </c>
      <c r="BO157" s="1323">
        <f t="shared" si="278"/>
        <v>0</v>
      </c>
      <c r="BP157" s="1323">
        <f t="shared" si="279"/>
        <v>0</v>
      </c>
      <c r="BQ157" s="1323">
        <f t="shared" si="280"/>
        <v>0</v>
      </c>
      <c r="BR157" s="1323">
        <f t="shared" si="281"/>
        <v>0</v>
      </c>
      <c r="BS157" s="1323">
        <f t="shared" si="282"/>
        <v>0</v>
      </c>
      <c r="BT157" s="1323">
        <f t="shared" si="283"/>
        <v>0</v>
      </c>
      <c r="BU157" s="1323">
        <f t="shared" si="284"/>
        <v>0</v>
      </c>
      <c r="BV157" s="1323">
        <f t="shared" si="285"/>
        <v>0</v>
      </c>
      <c r="BW157" s="1323">
        <f t="shared" si="286"/>
        <v>0</v>
      </c>
      <c r="BX157" s="1323">
        <f t="shared" si="287"/>
        <v>0</v>
      </c>
      <c r="BY157" s="1323">
        <f t="shared" si="288"/>
        <v>0</v>
      </c>
      <c r="BZ157" s="1323">
        <f t="shared" si="289"/>
        <v>0</v>
      </c>
      <c r="CA157" s="1323">
        <f t="shared" si="290"/>
        <v>0</v>
      </c>
      <c r="CB157" s="1323">
        <f t="shared" si="291"/>
        <v>0</v>
      </c>
      <c r="CC157" s="1323">
        <f t="shared" si="292"/>
        <v>0</v>
      </c>
      <c r="CD157" s="1323">
        <f t="shared" si="293"/>
        <v>0</v>
      </c>
      <c r="CE157" s="1323">
        <f t="shared" si="294"/>
        <v>0</v>
      </c>
      <c r="CF157" s="1323">
        <f t="shared" si="295"/>
        <v>0</v>
      </c>
      <c r="CG157" s="1323">
        <f t="shared" si="296"/>
        <v>0</v>
      </c>
      <c r="CH157" s="1323">
        <f t="shared" si="297"/>
        <v>0</v>
      </c>
      <c r="CI157" s="1323">
        <f t="shared" si="298"/>
        <v>0</v>
      </c>
      <c r="CJ157" s="1323">
        <f t="shared" si="299"/>
        <v>0</v>
      </c>
      <c r="CK157" s="1323">
        <f t="shared" si="300"/>
        <v>0</v>
      </c>
      <c r="CL157" s="1323">
        <f t="shared" si="301"/>
        <v>0</v>
      </c>
      <c r="CM157" s="1323">
        <f t="shared" si="302"/>
        <v>0</v>
      </c>
      <c r="CN157" s="1323">
        <f t="shared" si="303"/>
        <v>0</v>
      </c>
      <c r="CO157" s="1323">
        <f t="shared" si="304"/>
        <v>0</v>
      </c>
      <c r="CP157" s="1323">
        <f t="shared" si="305"/>
        <v>0</v>
      </c>
      <c r="CQ157" s="1323">
        <f t="shared" si="306"/>
        <v>0</v>
      </c>
      <c r="CR157" s="1323">
        <f t="shared" si="307"/>
        <v>0</v>
      </c>
      <c r="CS157" s="1323">
        <f t="shared" si="308"/>
        <v>0</v>
      </c>
      <c r="CT157" s="1323">
        <f t="shared" si="309"/>
        <v>0</v>
      </c>
      <c r="CU157" s="1323">
        <f t="shared" si="310"/>
        <v>0</v>
      </c>
      <c r="CV157" s="1323">
        <f t="shared" si="311"/>
        <v>0</v>
      </c>
    </row>
    <row r="158" spans="18:100">
      <c r="R158" s="1238">
        <v>67</v>
      </c>
      <c r="S158" s="1239"/>
      <c r="T158" s="1238">
        <v>67</v>
      </c>
      <c r="U158" s="1239"/>
      <c r="V158" s="1238">
        <v>67</v>
      </c>
      <c r="W158" s="1239"/>
      <c r="X158" s="1238">
        <v>67</v>
      </c>
      <c r="Y158" s="1239"/>
      <c r="Z158" s="1238">
        <v>67</v>
      </c>
      <c r="AA158" s="1239"/>
      <c r="AB158" s="1238">
        <v>67</v>
      </c>
      <c r="AC158" s="1239"/>
      <c r="AD158" s="1238">
        <v>67</v>
      </c>
      <c r="AE158" s="1239"/>
      <c r="AF158" s="1238">
        <v>67</v>
      </c>
      <c r="AG158" s="1239"/>
      <c r="AH158" s="1238">
        <v>67</v>
      </c>
      <c r="AI158" s="1239"/>
      <c r="AJ158" s="1238">
        <v>67</v>
      </c>
      <c r="AK158" s="1239"/>
      <c r="AL158" s="1238">
        <v>67</v>
      </c>
      <c r="AM158" s="1239"/>
      <c r="AN158" s="1238">
        <v>67</v>
      </c>
      <c r="AO158" s="1239"/>
      <c r="AP158" s="1238">
        <v>67</v>
      </c>
      <c r="AQ158" s="1239"/>
      <c r="AR158" s="1238">
        <v>67</v>
      </c>
      <c r="AS158" s="1239"/>
      <c r="AT158" s="1238">
        <v>67</v>
      </c>
      <c r="AU158" s="1239"/>
      <c r="AV158" s="1238">
        <v>67</v>
      </c>
      <c r="AW158" s="1239"/>
      <c r="AX158" s="1238">
        <v>67</v>
      </c>
      <c r="AY158" s="1239"/>
      <c r="AZ158" s="1238">
        <v>67</v>
      </c>
      <c r="BA158" s="1239"/>
      <c r="BB158" s="1238">
        <v>67</v>
      </c>
      <c r="BC158" s="1239"/>
      <c r="BD158" s="1238">
        <v>67</v>
      </c>
      <c r="BE158" s="1241"/>
      <c r="BI158" s="1323">
        <f t="shared" si="312"/>
        <v>0</v>
      </c>
      <c r="BJ158" s="1323">
        <f t="shared" si="313"/>
        <v>0</v>
      </c>
      <c r="BK158" s="1323">
        <f t="shared" si="314"/>
        <v>0</v>
      </c>
      <c r="BL158" s="1323">
        <f t="shared" si="315"/>
        <v>0</v>
      </c>
      <c r="BM158" s="1323">
        <f t="shared" si="276"/>
        <v>0</v>
      </c>
      <c r="BN158" s="1323">
        <f t="shared" si="277"/>
        <v>0</v>
      </c>
      <c r="BO158" s="1323">
        <f t="shared" si="278"/>
        <v>0</v>
      </c>
      <c r="BP158" s="1323">
        <f t="shared" si="279"/>
        <v>0</v>
      </c>
      <c r="BQ158" s="1323">
        <f t="shared" si="280"/>
        <v>0</v>
      </c>
      <c r="BR158" s="1323">
        <f t="shared" si="281"/>
        <v>0</v>
      </c>
      <c r="BS158" s="1323">
        <f t="shared" si="282"/>
        <v>0</v>
      </c>
      <c r="BT158" s="1323">
        <f t="shared" si="283"/>
        <v>0</v>
      </c>
      <c r="BU158" s="1323">
        <f t="shared" si="284"/>
        <v>0</v>
      </c>
      <c r="BV158" s="1323">
        <f t="shared" si="285"/>
        <v>0</v>
      </c>
      <c r="BW158" s="1323">
        <f t="shared" si="286"/>
        <v>0</v>
      </c>
      <c r="BX158" s="1323">
        <f t="shared" si="287"/>
        <v>0</v>
      </c>
      <c r="BY158" s="1323">
        <f t="shared" si="288"/>
        <v>0</v>
      </c>
      <c r="BZ158" s="1323">
        <f t="shared" si="289"/>
        <v>0</v>
      </c>
      <c r="CA158" s="1323">
        <f t="shared" si="290"/>
        <v>0</v>
      </c>
      <c r="CB158" s="1323">
        <f t="shared" si="291"/>
        <v>0</v>
      </c>
      <c r="CC158" s="1323">
        <f t="shared" si="292"/>
        <v>0</v>
      </c>
      <c r="CD158" s="1323">
        <f t="shared" si="293"/>
        <v>0</v>
      </c>
      <c r="CE158" s="1323">
        <f t="shared" si="294"/>
        <v>0</v>
      </c>
      <c r="CF158" s="1323">
        <f t="shared" si="295"/>
        <v>0</v>
      </c>
      <c r="CG158" s="1323">
        <f t="shared" si="296"/>
        <v>0</v>
      </c>
      <c r="CH158" s="1323">
        <f t="shared" si="297"/>
        <v>0</v>
      </c>
      <c r="CI158" s="1323">
        <f t="shared" si="298"/>
        <v>0</v>
      </c>
      <c r="CJ158" s="1323">
        <f t="shared" si="299"/>
        <v>0</v>
      </c>
      <c r="CK158" s="1323">
        <f t="shared" si="300"/>
        <v>0</v>
      </c>
      <c r="CL158" s="1323">
        <f t="shared" si="301"/>
        <v>0</v>
      </c>
      <c r="CM158" s="1323">
        <f t="shared" si="302"/>
        <v>0</v>
      </c>
      <c r="CN158" s="1323">
        <f t="shared" si="303"/>
        <v>0</v>
      </c>
      <c r="CO158" s="1323">
        <f t="shared" si="304"/>
        <v>0</v>
      </c>
      <c r="CP158" s="1323">
        <f t="shared" si="305"/>
        <v>0</v>
      </c>
      <c r="CQ158" s="1323">
        <f t="shared" si="306"/>
        <v>0</v>
      </c>
      <c r="CR158" s="1323">
        <f t="shared" si="307"/>
        <v>0</v>
      </c>
      <c r="CS158" s="1323">
        <f t="shared" si="308"/>
        <v>0</v>
      </c>
      <c r="CT158" s="1323">
        <f t="shared" si="309"/>
        <v>0</v>
      </c>
      <c r="CU158" s="1323">
        <f t="shared" si="310"/>
        <v>0</v>
      </c>
      <c r="CV158" s="1323">
        <f t="shared" si="311"/>
        <v>0</v>
      </c>
    </row>
    <row r="159" spans="18:100">
      <c r="R159" s="1238">
        <v>68</v>
      </c>
      <c r="S159" s="1239"/>
      <c r="T159" s="1238">
        <v>68</v>
      </c>
      <c r="U159" s="1239"/>
      <c r="V159" s="1238">
        <v>68</v>
      </c>
      <c r="W159" s="1239"/>
      <c r="X159" s="1238">
        <v>68</v>
      </c>
      <c r="Y159" s="1239"/>
      <c r="Z159" s="1238">
        <v>68</v>
      </c>
      <c r="AA159" s="1239"/>
      <c r="AB159" s="1238">
        <v>68</v>
      </c>
      <c r="AC159" s="1239"/>
      <c r="AD159" s="1238">
        <v>68</v>
      </c>
      <c r="AE159" s="1239"/>
      <c r="AF159" s="1238">
        <v>68</v>
      </c>
      <c r="AG159" s="1239"/>
      <c r="AH159" s="1238">
        <v>68</v>
      </c>
      <c r="AI159" s="1239"/>
      <c r="AJ159" s="1238">
        <v>68</v>
      </c>
      <c r="AK159" s="1239"/>
      <c r="AL159" s="1238">
        <v>68</v>
      </c>
      <c r="AM159" s="1239"/>
      <c r="AN159" s="1238">
        <v>68</v>
      </c>
      <c r="AO159" s="1239"/>
      <c r="AP159" s="1238">
        <v>68</v>
      </c>
      <c r="AQ159" s="1239"/>
      <c r="AR159" s="1238">
        <v>68</v>
      </c>
      <c r="AS159" s="1239"/>
      <c r="AT159" s="1238">
        <v>68</v>
      </c>
      <c r="AU159" s="1239"/>
      <c r="AV159" s="1238">
        <v>68</v>
      </c>
      <c r="AW159" s="1239"/>
      <c r="AX159" s="1238">
        <v>68</v>
      </c>
      <c r="AY159" s="1239"/>
      <c r="AZ159" s="1238">
        <v>68</v>
      </c>
      <c r="BA159" s="1239"/>
      <c r="BB159" s="1238">
        <v>68</v>
      </c>
      <c r="BC159" s="1239"/>
      <c r="BD159" s="1238">
        <v>68</v>
      </c>
      <c r="BE159" s="1241"/>
      <c r="BI159" s="1323">
        <f t="shared" si="312"/>
        <v>0</v>
      </c>
      <c r="BJ159" s="1323">
        <f t="shared" si="313"/>
        <v>0</v>
      </c>
      <c r="BK159" s="1323">
        <f t="shared" si="314"/>
        <v>0</v>
      </c>
      <c r="BL159" s="1323">
        <f t="shared" si="315"/>
        <v>0</v>
      </c>
      <c r="BM159" s="1323">
        <f t="shared" si="276"/>
        <v>0</v>
      </c>
      <c r="BN159" s="1323">
        <f t="shared" si="277"/>
        <v>0</v>
      </c>
      <c r="BO159" s="1323">
        <f t="shared" si="278"/>
        <v>0</v>
      </c>
      <c r="BP159" s="1323">
        <f t="shared" si="279"/>
        <v>0</v>
      </c>
      <c r="BQ159" s="1323">
        <f t="shared" si="280"/>
        <v>0</v>
      </c>
      <c r="BR159" s="1323">
        <f t="shared" si="281"/>
        <v>0</v>
      </c>
      <c r="BS159" s="1323">
        <f t="shared" si="282"/>
        <v>0</v>
      </c>
      <c r="BT159" s="1323">
        <f t="shared" si="283"/>
        <v>0</v>
      </c>
      <c r="BU159" s="1323">
        <f t="shared" si="284"/>
        <v>0</v>
      </c>
      <c r="BV159" s="1323">
        <f t="shared" si="285"/>
        <v>0</v>
      </c>
      <c r="BW159" s="1323">
        <f t="shared" si="286"/>
        <v>0</v>
      </c>
      <c r="BX159" s="1323">
        <f t="shared" si="287"/>
        <v>0</v>
      </c>
      <c r="BY159" s="1323">
        <f t="shared" si="288"/>
        <v>0</v>
      </c>
      <c r="BZ159" s="1323">
        <f t="shared" si="289"/>
        <v>0</v>
      </c>
      <c r="CA159" s="1323">
        <f t="shared" si="290"/>
        <v>0</v>
      </c>
      <c r="CB159" s="1323">
        <f t="shared" si="291"/>
        <v>0</v>
      </c>
      <c r="CC159" s="1323">
        <f t="shared" si="292"/>
        <v>0</v>
      </c>
      <c r="CD159" s="1323">
        <f t="shared" si="293"/>
        <v>0</v>
      </c>
      <c r="CE159" s="1323">
        <f t="shared" si="294"/>
        <v>0</v>
      </c>
      <c r="CF159" s="1323">
        <f t="shared" si="295"/>
        <v>0</v>
      </c>
      <c r="CG159" s="1323">
        <f t="shared" si="296"/>
        <v>0</v>
      </c>
      <c r="CH159" s="1323">
        <f t="shared" si="297"/>
        <v>0</v>
      </c>
      <c r="CI159" s="1323">
        <f t="shared" si="298"/>
        <v>0</v>
      </c>
      <c r="CJ159" s="1323">
        <f t="shared" si="299"/>
        <v>0</v>
      </c>
      <c r="CK159" s="1323">
        <f t="shared" si="300"/>
        <v>0</v>
      </c>
      <c r="CL159" s="1323">
        <f t="shared" si="301"/>
        <v>0</v>
      </c>
      <c r="CM159" s="1323">
        <f t="shared" si="302"/>
        <v>0</v>
      </c>
      <c r="CN159" s="1323">
        <f t="shared" si="303"/>
        <v>0</v>
      </c>
      <c r="CO159" s="1323">
        <f t="shared" si="304"/>
        <v>0</v>
      </c>
      <c r="CP159" s="1323">
        <f t="shared" si="305"/>
        <v>0</v>
      </c>
      <c r="CQ159" s="1323">
        <f t="shared" si="306"/>
        <v>0</v>
      </c>
      <c r="CR159" s="1323">
        <f t="shared" si="307"/>
        <v>0</v>
      </c>
      <c r="CS159" s="1323">
        <f t="shared" si="308"/>
        <v>0</v>
      </c>
      <c r="CT159" s="1323">
        <f t="shared" si="309"/>
        <v>0</v>
      </c>
      <c r="CU159" s="1323">
        <f t="shared" si="310"/>
        <v>0</v>
      </c>
      <c r="CV159" s="1323">
        <f t="shared" si="311"/>
        <v>0</v>
      </c>
    </row>
    <row r="160" spans="18:100">
      <c r="R160" s="1238">
        <v>69</v>
      </c>
      <c r="S160" s="1239"/>
      <c r="T160" s="1238">
        <v>69</v>
      </c>
      <c r="U160" s="1239"/>
      <c r="V160" s="1238">
        <v>69</v>
      </c>
      <c r="W160" s="1239"/>
      <c r="X160" s="1238">
        <v>69</v>
      </c>
      <c r="Y160" s="1239"/>
      <c r="Z160" s="1238">
        <v>69</v>
      </c>
      <c r="AA160" s="1239"/>
      <c r="AB160" s="1238">
        <v>69</v>
      </c>
      <c r="AC160" s="1239"/>
      <c r="AD160" s="1238">
        <v>69</v>
      </c>
      <c r="AE160" s="1239"/>
      <c r="AF160" s="1238">
        <v>69</v>
      </c>
      <c r="AG160" s="1239"/>
      <c r="AH160" s="1238">
        <v>69</v>
      </c>
      <c r="AI160" s="1239"/>
      <c r="AJ160" s="1238">
        <v>69</v>
      </c>
      <c r="AK160" s="1239"/>
      <c r="AL160" s="1238">
        <v>69</v>
      </c>
      <c r="AM160" s="1239"/>
      <c r="AN160" s="1238">
        <v>69</v>
      </c>
      <c r="AO160" s="1239"/>
      <c r="AP160" s="1238">
        <v>69</v>
      </c>
      <c r="AQ160" s="1239"/>
      <c r="AR160" s="1238">
        <v>69</v>
      </c>
      <c r="AS160" s="1239"/>
      <c r="AT160" s="1238">
        <v>69</v>
      </c>
      <c r="AU160" s="1239"/>
      <c r="AV160" s="1238">
        <v>69</v>
      </c>
      <c r="AW160" s="1239"/>
      <c r="AX160" s="1238">
        <v>69</v>
      </c>
      <c r="AY160" s="1239"/>
      <c r="AZ160" s="1238">
        <v>69</v>
      </c>
      <c r="BA160" s="1239"/>
      <c r="BB160" s="1238">
        <v>69</v>
      </c>
      <c r="BC160" s="1239"/>
      <c r="BD160" s="1238">
        <v>69</v>
      </c>
      <c r="BE160" s="1241"/>
      <c r="BI160" s="1323">
        <f t="shared" si="312"/>
        <v>0</v>
      </c>
      <c r="BJ160" s="1323">
        <f t="shared" si="313"/>
        <v>0</v>
      </c>
      <c r="BK160" s="1323">
        <f t="shared" si="314"/>
        <v>0</v>
      </c>
      <c r="BL160" s="1323">
        <f t="shared" si="315"/>
        <v>0</v>
      </c>
      <c r="BM160" s="1323">
        <f t="shared" si="276"/>
        <v>0</v>
      </c>
      <c r="BN160" s="1323">
        <f t="shared" si="277"/>
        <v>0</v>
      </c>
      <c r="BO160" s="1323">
        <f t="shared" si="278"/>
        <v>0</v>
      </c>
      <c r="BP160" s="1323">
        <f t="shared" si="279"/>
        <v>0</v>
      </c>
      <c r="BQ160" s="1323">
        <f t="shared" si="280"/>
        <v>0</v>
      </c>
      <c r="BR160" s="1323">
        <f t="shared" si="281"/>
        <v>0</v>
      </c>
      <c r="BS160" s="1323">
        <f t="shared" si="282"/>
        <v>0</v>
      </c>
      <c r="BT160" s="1323">
        <f t="shared" si="283"/>
        <v>0</v>
      </c>
      <c r="BU160" s="1323">
        <f t="shared" si="284"/>
        <v>0</v>
      </c>
      <c r="BV160" s="1323">
        <f t="shared" si="285"/>
        <v>0</v>
      </c>
      <c r="BW160" s="1323">
        <f t="shared" si="286"/>
        <v>0</v>
      </c>
      <c r="BX160" s="1323">
        <f t="shared" si="287"/>
        <v>0</v>
      </c>
      <c r="BY160" s="1323">
        <f t="shared" si="288"/>
        <v>0</v>
      </c>
      <c r="BZ160" s="1323">
        <f t="shared" si="289"/>
        <v>0</v>
      </c>
      <c r="CA160" s="1323">
        <f t="shared" si="290"/>
        <v>0</v>
      </c>
      <c r="CB160" s="1323">
        <f t="shared" si="291"/>
        <v>0</v>
      </c>
      <c r="CC160" s="1323">
        <f t="shared" si="292"/>
        <v>0</v>
      </c>
      <c r="CD160" s="1323">
        <f t="shared" si="293"/>
        <v>0</v>
      </c>
      <c r="CE160" s="1323">
        <f t="shared" si="294"/>
        <v>0</v>
      </c>
      <c r="CF160" s="1323">
        <f t="shared" si="295"/>
        <v>0</v>
      </c>
      <c r="CG160" s="1323">
        <f t="shared" si="296"/>
        <v>0</v>
      </c>
      <c r="CH160" s="1323">
        <f t="shared" si="297"/>
        <v>0</v>
      </c>
      <c r="CI160" s="1323">
        <f t="shared" si="298"/>
        <v>0</v>
      </c>
      <c r="CJ160" s="1323">
        <f t="shared" si="299"/>
        <v>0</v>
      </c>
      <c r="CK160" s="1323">
        <f t="shared" si="300"/>
        <v>0</v>
      </c>
      <c r="CL160" s="1323">
        <f t="shared" si="301"/>
        <v>0</v>
      </c>
      <c r="CM160" s="1323">
        <f t="shared" si="302"/>
        <v>0</v>
      </c>
      <c r="CN160" s="1323">
        <f t="shared" si="303"/>
        <v>0</v>
      </c>
      <c r="CO160" s="1323">
        <f t="shared" si="304"/>
        <v>0</v>
      </c>
      <c r="CP160" s="1323">
        <f t="shared" si="305"/>
        <v>0</v>
      </c>
      <c r="CQ160" s="1323">
        <f t="shared" si="306"/>
        <v>0</v>
      </c>
      <c r="CR160" s="1323">
        <f t="shared" si="307"/>
        <v>0</v>
      </c>
      <c r="CS160" s="1323">
        <f t="shared" si="308"/>
        <v>0</v>
      </c>
      <c r="CT160" s="1323">
        <f t="shared" si="309"/>
        <v>0</v>
      </c>
      <c r="CU160" s="1323">
        <f t="shared" si="310"/>
        <v>0</v>
      </c>
      <c r="CV160" s="1323">
        <f t="shared" si="311"/>
        <v>0</v>
      </c>
    </row>
    <row r="161" spans="18:100">
      <c r="R161" s="1238">
        <v>70</v>
      </c>
      <c r="S161" s="1239"/>
      <c r="T161" s="1238">
        <v>70</v>
      </c>
      <c r="U161" s="1239"/>
      <c r="V161" s="1238">
        <v>70</v>
      </c>
      <c r="W161" s="1239"/>
      <c r="X161" s="1238">
        <v>70</v>
      </c>
      <c r="Y161" s="1239"/>
      <c r="Z161" s="1238">
        <v>70</v>
      </c>
      <c r="AA161" s="1239"/>
      <c r="AB161" s="1238">
        <v>70</v>
      </c>
      <c r="AC161" s="1239"/>
      <c r="AD161" s="1238">
        <v>70</v>
      </c>
      <c r="AE161" s="1239"/>
      <c r="AF161" s="1238">
        <v>70</v>
      </c>
      <c r="AG161" s="1239"/>
      <c r="AH161" s="1238">
        <v>70</v>
      </c>
      <c r="AI161" s="1239"/>
      <c r="AJ161" s="1238">
        <v>70</v>
      </c>
      <c r="AK161" s="1239"/>
      <c r="AL161" s="1238">
        <v>70</v>
      </c>
      <c r="AM161" s="1239"/>
      <c r="AN161" s="1238">
        <v>70</v>
      </c>
      <c r="AO161" s="1239"/>
      <c r="AP161" s="1238">
        <v>70</v>
      </c>
      <c r="AQ161" s="1239"/>
      <c r="AR161" s="1238">
        <v>70</v>
      </c>
      <c r="AS161" s="1239"/>
      <c r="AT161" s="1238">
        <v>70</v>
      </c>
      <c r="AU161" s="1239"/>
      <c r="AV161" s="1238">
        <v>70</v>
      </c>
      <c r="AW161" s="1239"/>
      <c r="AX161" s="1238">
        <v>70</v>
      </c>
      <c r="AY161" s="1239"/>
      <c r="AZ161" s="1238">
        <v>70</v>
      </c>
      <c r="BA161" s="1239"/>
      <c r="BB161" s="1238">
        <v>70</v>
      </c>
      <c r="BC161" s="1239"/>
      <c r="BD161" s="1238">
        <v>70</v>
      </c>
      <c r="BE161" s="1241"/>
      <c r="BI161" s="1323">
        <f t="shared" si="312"/>
        <v>0</v>
      </c>
      <c r="BJ161" s="1323">
        <f t="shared" si="313"/>
        <v>0</v>
      </c>
      <c r="BK161" s="1323">
        <f t="shared" si="314"/>
        <v>0</v>
      </c>
      <c r="BL161" s="1323">
        <f t="shared" si="315"/>
        <v>0</v>
      </c>
      <c r="BM161" s="1323">
        <f t="shared" si="276"/>
        <v>0</v>
      </c>
      <c r="BN161" s="1323">
        <f t="shared" si="277"/>
        <v>0</v>
      </c>
      <c r="BO161" s="1323">
        <f t="shared" si="278"/>
        <v>0</v>
      </c>
      <c r="BP161" s="1323">
        <f t="shared" si="279"/>
        <v>0</v>
      </c>
      <c r="BQ161" s="1323">
        <f t="shared" si="280"/>
        <v>0</v>
      </c>
      <c r="BR161" s="1323">
        <f t="shared" si="281"/>
        <v>0</v>
      </c>
      <c r="BS161" s="1323">
        <f t="shared" si="282"/>
        <v>0</v>
      </c>
      <c r="BT161" s="1323">
        <f t="shared" si="283"/>
        <v>0</v>
      </c>
      <c r="BU161" s="1323">
        <f t="shared" si="284"/>
        <v>0</v>
      </c>
      <c r="BV161" s="1323">
        <f t="shared" si="285"/>
        <v>0</v>
      </c>
      <c r="BW161" s="1323">
        <f t="shared" si="286"/>
        <v>0</v>
      </c>
      <c r="BX161" s="1323">
        <f t="shared" si="287"/>
        <v>0</v>
      </c>
      <c r="BY161" s="1323">
        <f t="shared" si="288"/>
        <v>0</v>
      </c>
      <c r="BZ161" s="1323">
        <f t="shared" si="289"/>
        <v>0</v>
      </c>
      <c r="CA161" s="1323">
        <f t="shared" si="290"/>
        <v>0</v>
      </c>
      <c r="CB161" s="1323">
        <f t="shared" si="291"/>
        <v>0</v>
      </c>
      <c r="CC161" s="1323">
        <f t="shared" si="292"/>
        <v>0</v>
      </c>
      <c r="CD161" s="1323">
        <f t="shared" si="293"/>
        <v>0</v>
      </c>
      <c r="CE161" s="1323">
        <f t="shared" si="294"/>
        <v>0</v>
      </c>
      <c r="CF161" s="1323">
        <f t="shared" si="295"/>
        <v>0</v>
      </c>
      <c r="CG161" s="1323">
        <f t="shared" si="296"/>
        <v>0</v>
      </c>
      <c r="CH161" s="1323">
        <f t="shared" si="297"/>
        <v>0</v>
      </c>
      <c r="CI161" s="1323">
        <f t="shared" si="298"/>
        <v>0</v>
      </c>
      <c r="CJ161" s="1323">
        <f t="shared" si="299"/>
        <v>0</v>
      </c>
      <c r="CK161" s="1323">
        <f t="shared" si="300"/>
        <v>0</v>
      </c>
      <c r="CL161" s="1323">
        <f t="shared" si="301"/>
        <v>0</v>
      </c>
      <c r="CM161" s="1323">
        <f t="shared" si="302"/>
        <v>0</v>
      </c>
      <c r="CN161" s="1323">
        <f t="shared" si="303"/>
        <v>0</v>
      </c>
      <c r="CO161" s="1323">
        <f t="shared" si="304"/>
        <v>0</v>
      </c>
      <c r="CP161" s="1323">
        <f t="shared" si="305"/>
        <v>0</v>
      </c>
      <c r="CQ161" s="1323">
        <f t="shared" si="306"/>
        <v>0</v>
      </c>
      <c r="CR161" s="1323">
        <f t="shared" si="307"/>
        <v>0</v>
      </c>
      <c r="CS161" s="1323">
        <f t="shared" si="308"/>
        <v>0</v>
      </c>
      <c r="CT161" s="1323">
        <f t="shared" si="309"/>
        <v>0</v>
      </c>
      <c r="CU161" s="1323">
        <f t="shared" si="310"/>
        <v>0</v>
      </c>
      <c r="CV161" s="1323">
        <f t="shared" si="311"/>
        <v>0</v>
      </c>
    </row>
    <row r="162" spans="18:100">
      <c r="R162" s="1238">
        <v>71</v>
      </c>
      <c r="S162" s="1239"/>
      <c r="T162" s="1238">
        <v>71</v>
      </c>
      <c r="U162" s="1239"/>
      <c r="V162" s="1238">
        <v>71</v>
      </c>
      <c r="W162" s="1239"/>
      <c r="X162" s="1238">
        <v>71</v>
      </c>
      <c r="Y162" s="1239"/>
      <c r="Z162" s="1238">
        <v>71</v>
      </c>
      <c r="AA162" s="1239"/>
      <c r="AB162" s="1238">
        <v>71</v>
      </c>
      <c r="AC162" s="1239"/>
      <c r="AD162" s="1238">
        <v>71</v>
      </c>
      <c r="AE162" s="1239"/>
      <c r="AF162" s="1238">
        <v>71</v>
      </c>
      <c r="AG162" s="1239"/>
      <c r="AH162" s="1238">
        <v>71</v>
      </c>
      <c r="AI162" s="1239"/>
      <c r="AJ162" s="1238">
        <v>71</v>
      </c>
      <c r="AK162" s="1239"/>
      <c r="AL162" s="1238">
        <v>71</v>
      </c>
      <c r="AM162" s="1239"/>
      <c r="AN162" s="1238">
        <v>71</v>
      </c>
      <c r="AO162" s="1239"/>
      <c r="AP162" s="1238">
        <v>71</v>
      </c>
      <c r="AQ162" s="1239"/>
      <c r="AR162" s="1238">
        <v>71</v>
      </c>
      <c r="AS162" s="1239"/>
      <c r="AT162" s="1238">
        <v>71</v>
      </c>
      <c r="AU162" s="1239"/>
      <c r="AV162" s="1238">
        <v>71</v>
      </c>
      <c r="AW162" s="1239"/>
      <c r="AX162" s="1238">
        <v>71</v>
      </c>
      <c r="AY162" s="1239"/>
      <c r="AZ162" s="1238">
        <v>71</v>
      </c>
      <c r="BA162" s="1239"/>
      <c r="BB162" s="1238">
        <v>71</v>
      </c>
      <c r="BC162" s="1239"/>
      <c r="BD162" s="1238">
        <v>71</v>
      </c>
      <c r="BE162" s="1241"/>
      <c r="BI162" s="1323">
        <f t="shared" si="312"/>
        <v>0</v>
      </c>
      <c r="BJ162" s="1323">
        <f t="shared" si="313"/>
        <v>0</v>
      </c>
      <c r="BK162" s="1323">
        <f t="shared" si="314"/>
        <v>0</v>
      </c>
      <c r="BL162" s="1323">
        <f t="shared" si="315"/>
        <v>0</v>
      </c>
      <c r="BM162" s="1323">
        <f t="shared" si="276"/>
        <v>0</v>
      </c>
      <c r="BN162" s="1323">
        <f t="shared" si="277"/>
        <v>0</v>
      </c>
      <c r="BO162" s="1323">
        <f t="shared" si="278"/>
        <v>0</v>
      </c>
      <c r="BP162" s="1323">
        <f t="shared" si="279"/>
        <v>0</v>
      </c>
      <c r="BQ162" s="1323">
        <f t="shared" si="280"/>
        <v>0</v>
      </c>
      <c r="BR162" s="1323">
        <f t="shared" si="281"/>
        <v>0</v>
      </c>
      <c r="BS162" s="1323">
        <f t="shared" si="282"/>
        <v>0</v>
      </c>
      <c r="BT162" s="1323">
        <f t="shared" si="283"/>
        <v>0</v>
      </c>
      <c r="BU162" s="1323">
        <f t="shared" si="284"/>
        <v>0</v>
      </c>
      <c r="BV162" s="1323">
        <f t="shared" si="285"/>
        <v>0</v>
      </c>
      <c r="BW162" s="1323">
        <f t="shared" si="286"/>
        <v>0</v>
      </c>
      <c r="BX162" s="1323">
        <f t="shared" si="287"/>
        <v>0</v>
      </c>
      <c r="BY162" s="1323">
        <f t="shared" si="288"/>
        <v>0</v>
      </c>
      <c r="BZ162" s="1323">
        <f t="shared" si="289"/>
        <v>0</v>
      </c>
      <c r="CA162" s="1323">
        <f t="shared" si="290"/>
        <v>0</v>
      </c>
      <c r="CB162" s="1323">
        <f t="shared" si="291"/>
        <v>0</v>
      </c>
      <c r="CC162" s="1323">
        <f t="shared" si="292"/>
        <v>0</v>
      </c>
      <c r="CD162" s="1323">
        <f t="shared" si="293"/>
        <v>0</v>
      </c>
      <c r="CE162" s="1323">
        <f t="shared" si="294"/>
        <v>0</v>
      </c>
      <c r="CF162" s="1323">
        <f t="shared" si="295"/>
        <v>0</v>
      </c>
      <c r="CG162" s="1323">
        <f t="shared" si="296"/>
        <v>0</v>
      </c>
      <c r="CH162" s="1323">
        <f t="shared" si="297"/>
        <v>0</v>
      </c>
      <c r="CI162" s="1323">
        <f t="shared" si="298"/>
        <v>0</v>
      </c>
      <c r="CJ162" s="1323">
        <f t="shared" si="299"/>
        <v>0</v>
      </c>
      <c r="CK162" s="1323">
        <f t="shared" si="300"/>
        <v>0</v>
      </c>
      <c r="CL162" s="1323">
        <f t="shared" si="301"/>
        <v>0</v>
      </c>
      <c r="CM162" s="1323">
        <f t="shared" si="302"/>
        <v>0</v>
      </c>
      <c r="CN162" s="1323">
        <f t="shared" si="303"/>
        <v>0</v>
      </c>
      <c r="CO162" s="1323">
        <f t="shared" si="304"/>
        <v>0</v>
      </c>
      <c r="CP162" s="1323">
        <f t="shared" si="305"/>
        <v>0</v>
      </c>
      <c r="CQ162" s="1323">
        <f t="shared" si="306"/>
        <v>0</v>
      </c>
      <c r="CR162" s="1323">
        <f t="shared" si="307"/>
        <v>0</v>
      </c>
      <c r="CS162" s="1323">
        <f t="shared" si="308"/>
        <v>0</v>
      </c>
      <c r="CT162" s="1323">
        <f t="shared" si="309"/>
        <v>0</v>
      </c>
      <c r="CU162" s="1323">
        <f t="shared" si="310"/>
        <v>0</v>
      </c>
      <c r="CV162" s="1323">
        <f t="shared" si="311"/>
        <v>0</v>
      </c>
    </row>
    <row r="163" spans="18:100">
      <c r="R163" s="1238">
        <v>72</v>
      </c>
      <c r="S163" s="1239"/>
      <c r="T163" s="1238">
        <v>72</v>
      </c>
      <c r="U163" s="1239"/>
      <c r="V163" s="1238">
        <v>72</v>
      </c>
      <c r="W163" s="1239"/>
      <c r="X163" s="1238">
        <v>72</v>
      </c>
      <c r="Y163" s="1239"/>
      <c r="Z163" s="1238">
        <v>72</v>
      </c>
      <c r="AA163" s="1239"/>
      <c r="AB163" s="1238">
        <v>72</v>
      </c>
      <c r="AC163" s="1239"/>
      <c r="AD163" s="1238">
        <v>72</v>
      </c>
      <c r="AE163" s="1239"/>
      <c r="AF163" s="1238">
        <v>72</v>
      </c>
      <c r="AG163" s="1239"/>
      <c r="AH163" s="1238">
        <v>72</v>
      </c>
      <c r="AI163" s="1239"/>
      <c r="AJ163" s="1238">
        <v>72</v>
      </c>
      <c r="AK163" s="1239"/>
      <c r="AL163" s="1238">
        <v>72</v>
      </c>
      <c r="AM163" s="1239"/>
      <c r="AN163" s="1238">
        <v>72</v>
      </c>
      <c r="AO163" s="1239"/>
      <c r="AP163" s="1238">
        <v>72</v>
      </c>
      <c r="AQ163" s="1239"/>
      <c r="AR163" s="1238">
        <v>72</v>
      </c>
      <c r="AS163" s="1239"/>
      <c r="AT163" s="1238">
        <v>72</v>
      </c>
      <c r="AU163" s="1239"/>
      <c r="AV163" s="1238">
        <v>72</v>
      </c>
      <c r="AW163" s="1239"/>
      <c r="AX163" s="1238">
        <v>72</v>
      </c>
      <c r="AY163" s="1239"/>
      <c r="AZ163" s="1238">
        <v>72</v>
      </c>
      <c r="BA163" s="1239"/>
      <c r="BB163" s="1238">
        <v>72</v>
      </c>
      <c r="BC163" s="1239"/>
      <c r="BD163" s="1238">
        <v>72</v>
      </c>
      <c r="BE163" s="1241"/>
      <c r="BI163" s="1323">
        <f t="shared" si="312"/>
        <v>0</v>
      </c>
      <c r="BJ163" s="1323">
        <f t="shared" si="313"/>
        <v>0</v>
      </c>
      <c r="BK163" s="1323">
        <f t="shared" si="314"/>
        <v>0</v>
      </c>
      <c r="BL163" s="1323">
        <f t="shared" si="315"/>
        <v>0</v>
      </c>
      <c r="BM163" s="1323">
        <f t="shared" si="276"/>
        <v>0</v>
      </c>
      <c r="BN163" s="1323">
        <f t="shared" si="277"/>
        <v>0</v>
      </c>
      <c r="BO163" s="1323">
        <f t="shared" si="278"/>
        <v>0</v>
      </c>
      <c r="BP163" s="1323">
        <f t="shared" si="279"/>
        <v>0</v>
      </c>
      <c r="BQ163" s="1323">
        <f t="shared" si="280"/>
        <v>0</v>
      </c>
      <c r="BR163" s="1323">
        <f t="shared" si="281"/>
        <v>0</v>
      </c>
      <c r="BS163" s="1323">
        <f t="shared" si="282"/>
        <v>0</v>
      </c>
      <c r="BT163" s="1323">
        <f t="shared" si="283"/>
        <v>0</v>
      </c>
      <c r="BU163" s="1323">
        <f t="shared" si="284"/>
        <v>0</v>
      </c>
      <c r="BV163" s="1323">
        <f t="shared" si="285"/>
        <v>0</v>
      </c>
      <c r="BW163" s="1323">
        <f t="shared" si="286"/>
        <v>0</v>
      </c>
      <c r="BX163" s="1323">
        <f t="shared" si="287"/>
        <v>0</v>
      </c>
      <c r="BY163" s="1323">
        <f t="shared" si="288"/>
        <v>0</v>
      </c>
      <c r="BZ163" s="1323">
        <f t="shared" si="289"/>
        <v>0</v>
      </c>
      <c r="CA163" s="1323">
        <f t="shared" si="290"/>
        <v>0</v>
      </c>
      <c r="CB163" s="1323">
        <f t="shared" si="291"/>
        <v>0</v>
      </c>
      <c r="CC163" s="1323">
        <f t="shared" si="292"/>
        <v>0</v>
      </c>
      <c r="CD163" s="1323">
        <f t="shared" si="293"/>
        <v>0</v>
      </c>
      <c r="CE163" s="1323">
        <f t="shared" si="294"/>
        <v>0</v>
      </c>
      <c r="CF163" s="1323">
        <f t="shared" si="295"/>
        <v>0</v>
      </c>
      <c r="CG163" s="1323">
        <f t="shared" si="296"/>
        <v>0</v>
      </c>
      <c r="CH163" s="1323">
        <f t="shared" si="297"/>
        <v>0</v>
      </c>
      <c r="CI163" s="1323">
        <f t="shared" si="298"/>
        <v>0</v>
      </c>
      <c r="CJ163" s="1323">
        <f t="shared" si="299"/>
        <v>0</v>
      </c>
      <c r="CK163" s="1323">
        <f t="shared" si="300"/>
        <v>0</v>
      </c>
      <c r="CL163" s="1323">
        <f t="shared" si="301"/>
        <v>0</v>
      </c>
      <c r="CM163" s="1323">
        <f t="shared" si="302"/>
        <v>0</v>
      </c>
      <c r="CN163" s="1323">
        <f t="shared" si="303"/>
        <v>0</v>
      </c>
      <c r="CO163" s="1323">
        <f t="shared" si="304"/>
        <v>0</v>
      </c>
      <c r="CP163" s="1323">
        <f t="shared" si="305"/>
        <v>0</v>
      </c>
      <c r="CQ163" s="1323">
        <f t="shared" si="306"/>
        <v>0</v>
      </c>
      <c r="CR163" s="1323">
        <f t="shared" si="307"/>
        <v>0</v>
      </c>
      <c r="CS163" s="1323">
        <f t="shared" si="308"/>
        <v>0</v>
      </c>
      <c r="CT163" s="1323">
        <f t="shared" si="309"/>
        <v>0</v>
      </c>
      <c r="CU163" s="1323">
        <f t="shared" si="310"/>
        <v>0</v>
      </c>
      <c r="CV163" s="1323">
        <f t="shared" si="311"/>
        <v>0</v>
      </c>
    </row>
    <row r="164" spans="18:100">
      <c r="R164" s="1238">
        <v>73</v>
      </c>
      <c r="S164" s="1239"/>
      <c r="T164" s="1238">
        <v>73</v>
      </c>
      <c r="U164" s="1239"/>
      <c r="V164" s="1238">
        <v>73</v>
      </c>
      <c r="W164" s="1239"/>
      <c r="X164" s="1238">
        <v>73</v>
      </c>
      <c r="Y164" s="1239"/>
      <c r="Z164" s="1238">
        <v>73</v>
      </c>
      <c r="AA164" s="1239"/>
      <c r="AB164" s="1238">
        <v>73</v>
      </c>
      <c r="AC164" s="1239"/>
      <c r="AD164" s="1238">
        <v>73</v>
      </c>
      <c r="AE164" s="1239"/>
      <c r="AF164" s="1238">
        <v>73</v>
      </c>
      <c r="AG164" s="1239"/>
      <c r="AH164" s="1238">
        <v>73</v>
      </c>
      <c r="AI164" s="1239"/>
      <c r="AJ164" s="1238">
        <v>73</v>
      </c>
      <c r="AK164" s="1239"/>
      <c r="AL164" s="1238">
        <v>73</v>
      </c>
      <c r="AM164" s="1239"/>
      <c r="AN164" s="1238">
        <v>73</v>
      </c>
      <c r="AO164" s="1239"/>
      <c r="AP164" s="1238">
        <v>73</v>
      </c>
      <c r="AQ164" s="1239"/>
      <c r="AR164" s="1238">
        <v>73</v>
      </c>
      <c r="AS164" s="1239"/>
      <c r="AT164" s="1238">
        <v>73</v>
      </c>
      <c r="AU164" s="1239"/>
      <c r="AV164" s="1238">
        <v>73</v>
      </c>
      <c r="AW164" s="1239"/>
      <c r="AX164" s="1238">
        <v>73</v>
      </c>
      <c r="AY164" s="1239"/>
      <c r="AZ164" s="1238">
        <v>73</v>
      </c>
      <c r="BA164" s="1239"/>
      <c r="BB164" s="1238">
        <v>73</v>
      </c>
      <c r="BC164" s="1239"/>
      <c r="BD164" s="1238">
        <v>73</v>
      </c>
      <c r="BE164" s="1241"/>
      <c r="BI164" s="1323">
        <f t="shared" si="312"/>
        <v>0</v>
      </c>
      <c r="BJ164" s="1323">
        <f t="shared" si="313"/>
        <v>0</v>
      </c>
      <c r="BK164" s="1323">
        <f t="shared" si="314"/>
        <v>0</v>
      </c>
      <c r="BL164" s="1323">
        <f t="shared" si="315"/>
        <v>0</v>
      </c>
      <c r="BM164" s="1323">
        <f t="shared" si="276"/>
        <v>0</v>
      </c>
      <c r="BN164" s="1323">
        <f t="shared" si="277"/>
        <v>0</v>
      </c>
      <c r="BO164" s="1323">
        <f t="shared" si="278"/>
        <v>0</v>
      </c>
      <c r="BP164" s="1323">
        <f t="shared" si="279"/>
        <v>0</v>
      </c>
      <c r="BQ164" s="1323">
        <f t="shared" si="280"/>
        <v>0</v>
      </c>
      <c r="BR164" s="1323">
        <f t="shared" si="281"/>
        <v>0</v>
      </c>
      <c r="BS164" s="1323">
        <f t="shared" si="282"/>
        <v>0</v>
      </c>
      <c r="BT164" s="1323">
        <f t="shared" si="283"/>
        <v>0</v>
      </c>
      <c r="BU164" s="1323">
        <f t="shared" si="284"/>
        <v>0</v>
      </c>
      <c r="BV164" s="1323">
        <f t="shared" si="285"/>
        <v>0</v>
      </c>
      <c r="BW164" s="1323">
        <f t="shared" si="286"/>
        <v>0</v>
      </c>
      <c r="BX164" s="1323">
        <f t="shared" si="287"/>
        <v>0</v>
      </c>
      <c r="BY164" s="1323">
        <f t="shared" si="288"/>
        <v>0</v>
      </c>
      <c r="BZ164" s="1323">
        <f t="shared" si="289"/>
        <v>0</v>
      </c>
      <c r="CA164" s="1323">
        <f t="shared" si="290"/>
        <v>0</v>
      </c>
      <c r="CB164" s="1323">
        <f t="shared" si="291"/>
        <v>0</v>
      </c>
      <c r="CC164" s="1323">
        <f t="shared" si="292"/>
        <v>0</v>
      </c>
      <c r="CD164" s="1323">
        <f t="shared" si="293"/>
        <v>0</v>
      </c>
      <c r="CE164" s="1323">
        <f t="shared" si="294"/>
        <v>0</v>
      </c>
      <c r="CF164" s="1323">
        <f t="shared" si="295"/>
        <v>0</v>
      </c>
      <c r="CG164" s="1323">
        <f t="shared" si="296"/>
        <v>0</v>
      </c>
      <c r="CH164" s="1323">
        <f t="shared" si="297"/>
        <v>0</v>
      </c>
      <c r="CI164" s="1323">
        <f t="shared" si="298"/>
        <v>0</v>
      </c>
      <c r="CJ164" s="1323">
        <f t="shared" si="299"/>
        <v>0</v>
      </c>
      <c r="CK164" s="1323">
        <f t="shared" si="300"/>
        <v>0</v>
      </c>
      <c r="CL164" s="1323">
        <f t="shared" si="301"/>
        <v>0</v>
      </c>
      <c r="CM164" s="1323">
        <f t="shared" si="302"/>
        <v>0</v>
      </c>
      <c r="CN164" s="1323">
        <f t="shared" si="303"/>
        <v>0</v>
      </c>
      <c r="CO164" s="1323">
        <f t="shared" si="304"/>
        <v>0</v>
      </c>
      <c r="CP164" s="1323">
        <f t="shared" si="305"/>
        <v>0</v>
      </c>
      <c r="CQ164" s="1323">
        <f t="shared" si="306"/>
        <v>0</v>
      </c>
      <c r="CR164" s="1323">
        <f t="shared" si="307"/>
        <v>0</v>
      </c>
      <c r="CS164" s="1323">
        <f t="shared" si="308"/>
        <v>0</v>
      </c>
      <c r="CT164" s="1323">
        <f t="shared" si="309"/>
        <v>0</v>
      </c>
      <c r="CU164" s="1323">
        <f t="shared" si="310"/>
        <v>0</v>
      </c>
      <c r="CV164" s="1323">
        <f t="shared" si="311"/>
        <v>0</v>
      </c>
    </row>
    <row r="165" spans="18:100">
      <c r="R165" s="1238">
        <v>74</v>
      </c>
      <c r="S165" s="1239"/>
      <c r="T165" s="1238">
        <v>74</v>
      </c>
      <c r="U165" s="1239"/>
      <c r="V165" s="1238">
        <v>74</v>
      </c>
      <c r="W165" s="1239"/>
      <c r="X165" s="1238">
        <v>74</v>
      </c>
      <c r="Y165" s="1239"/>
      <c r="Z165" s="1238">
        <v>74</v>
      </c>
      <c r="AA165" s="1239"/>
      <c r="AB165" s="1238">
        <v>74</v>
      </c>
      <c r="AC165" s="1239"/>
      <c r="AD165" s="1238">
        <v>74</v>
      </c>
      <c r="AE165" s="1239"/>
      <c r="AF165" s="1238">
        <v>74</v>
      </c>
      <c r="AG165" s="1239"/>
      <c r="AH165" s="1238">
        <v>74</v>
      </c>
      <c r="AI165" s="1239"/>
      <c r="AJ165" s="1238">
        <v>74</v>
      </c>
      <c r="AK165" s="1239"/>
      <c r="AL165" s="1238">
        <v>74</v>
      </c>
      <c r="AM165" s="1239"/>
      <c r="AN165" s="1238">
        <v>74</v>
      </c>
      <c r="AO165" s="1239"/>
      <c r="AP165" s="1238">
        <v>74</v>
      </c>
      <c r="AQ165" s="1239"/>
      <c r="AR165" s="1238">
        <v>74</v>
      </c>
      <c r="AS165" s="1239"/>
      <c r="AT165" s="1238">
        <v>74</v>
      </c>
      <c r="AU165" s="1239"/>
      <c r="AV165" s="1238">
        <v>74</v>
      </c>
      <c r="AW165" s="1239"/>
      <c r="AX165" s="1238">
        <v>74</v>
      </c>
      <c r="AY165" s="1239"/>
      <c r="AZ165" s="1238">
        <v>74</v>
      </c>
      <c r="BA165" s="1239"/>
      <c r="BB165" s="1238">
        <v>74</v>
      </c>
      <c r="BC165" s="1239"/>
      <c r="BD165" s="1238">
        <v>74</v>
      </c>
      <c r="BE165" s="1241"/>
      <c r="BI165" s="1323">
        <f t="shared" si="312"/>
        <v>0</v>
      </c>
      <c r="BJ165" s="1323">
        <f t="shared" si="313"/>
        <v>0</v>
      </c>
      <c r="BK165" s="1323">
        <f t="shared" si="314"/>
        <v>0</v>
      </c>
      <c r="BL165" s="1323">
        <f t="shared" si="315"/>
        <v>0</v>
      </c>
      <c r="BM165" s="1323">
        <f t="shared" si="276"/>
        <v>0</v>
      </c>
      <c r="BN165" s="1323">
        <f t="shared" si="277"/>
        <v>0</v>
      </c>
      <c r="BO165" s="1323">
        <f t="shared" si="278"/>
        <v>0</v>
      </c>
      <c r="BP165" s="1323">
        <f t="shared" si="279"/>
        <v>0</v>
      </c>
      <c r="BQ165" s="1323">
        <f t="shared" si="280"/>
        <v>0</v>
      </c>
      <c r="BR165" s="1323">
        <f t="shared" si="281"/>
        <v>0</v>
      </c>
      <c r="BS165" s="1323">
        <f t="shared" si="282"/>
        <v>0</v>
      </c>
      <c r="BT165" s="1323">
        <f t="shared" si="283"/>
        <v>0</v>
      </c>
      <c r="BU165" s="1323">
        <f t="shared" si="284"/>
        <v>0</v>
      </c>
      <c r="BV165" s="1323">
        <f t="shared" si="285"/>
        <v>0</v>
      </c>
      <c r="BW165" s="1323">
        <f t="shared" si="286"/>
        <v>0</v>
      </c>
      <c r="BX165" s="1323">
        <f t="shared" si="287"/>
        <v>0</v>
      </c>
      <c r="BY165" s="1323">
        <f t="shared" si="288"/>
        <v>0</v>
      </c>
      <c r="BZ165" s="1323">
        <f t="shared" si="289"/>
        <v>0</v>
      </c>
      <c r="CA165" s="1323">
        <f t="shared" si="290"/>
        <v>0</v>
      </c>
      <c r="CB165" s="1323">
        <f t="shared" si="291"/>
        <v>0</v>
      </c>
      <c r="CC165" s="1323">
        <f t="shared" si="292"/>
        <v>0</v>
      </c>
      <c r="CD165" s="1323">
        <f t="shared" si="293"/>
        <v>0</v>
      </c>
      <c r="CE165" s="1323">
        <f t="shared" si="294"/>
        <v>0</v>
      </c>
      <c r="CF165" s="1323">
        <f t="shared" si="295"/>
        <v>0</v>
      </c>
      <c r="CG165" s="1323">
        <f t="shared" si="296"/>
        <v>0</v>
      </c>
      <c r="CH165" s="1323">
        <f t="shared" si="297"/>
        <v>0</v>
      </c>
      <c r="CI165" s="1323">
        <f t="shared" si="298"/>
        <v>0</v>
      </c>
      <c r="CJ165" s="1323">
        <f t="shared" si="299"/>
        <v>0</v>
      </c>
      <c r="CK165" s="1323">
        <f t="shared" si="300"/>
        <v>0</v>
      </c>
      <c r="CL165" s="1323">
        <f t="shared" si="301"/>
        <v>0</v>
      </c>
      <c r="CM165" s="1323">
        <f t="shared" si="302"/>
        <v>0</v>
      </c>
      <c r="CN165" s="1323">
        <f t="shared" si="303"/>
        <v>0</v>
      </c>
      <c r="CO165" s="1323">
        <f t="shared" si="304"/>
        <v>0</v>
      </c>
      <c r="CP165" s="1323">
        <f t="shared" si="305"/>
        <v>0</v>
      </c>
      <c r="CQ165" s="1323">
        <f t="shared" si="306"/>
        <v>0</v>
      </c>
      <c r="CR165" s="1323">
        <f t="shared" si="307"/>
        <v>0</v>
      </c>
      <c r="CS165" s="1323">
        <f t="shared" si="308"/>
        <v>0</v>
      </c>
      <c r="CT165" s="1323">
        <f t="shared" si="309"/>
        <v>0</v>
      </c>
      <c r="CU165" s="1323">
        <f t="shared" si="310"/>
        <v>0</v>
      </c>
      <c r="CV165" s="1323">
        <f t="shared" si="311"/>
        <v>0</v>
      </c>
    </row>
    <row r="166" spans="18:100">
      <c r="R166" s="1238">
        <v>75</v>
      </c>
      <c r="S166" s="1239"/>
      <c r="T166" s="1238">
        <v>75</v>
      </c>
      <c r="U166" s="1239"/>
      <c r="V166" s="1238">
        <v>75</v>
      </c>
      <c r="W166" s="1239"/>
      <c r="X166" s="1238">
        <v>75</v>
      </c>
      <c r="Y166" s="1239"/>
      <c r="Z166" s="1238">
        <v>75</v>
      </c>
      <c r="AA166" s="1239"/>
      <c r="AB166" s="1238">
        <v>75</v>
      </c>
      <c r="AC166" s="1239"/>
      <c r="AD166" s="1238">
        <v>75</v>
      </c>
      <c r="AE166" s="1239"/>
      <c r="AF166" s="1238">
        <v>75</v>
      </c>
      <c r="AG166" s="1239"/>
      <c r="AH166" s="1238">
        <v>75</v>
      </c>
      <c r="AI166" s="1239"/>
      <c r="AJ166" s="1238">
        <v>75</v>
      </c>
      <c r="AK166" s="1239"/>
      <c r="AL166" s="1238">
        <v>75</v>
      </c>
      <c r="AM166" s="1239"/>
      <c r="AN166" s="1238">
        <v>75</v>
      </c>
      <c r="AO166" s="1239"/>
      <c r="AP166" s="1238">
        <v>75</v>
      </c>
      <c r="AQ166" s="1239"/>
      <c r="AR166" s="1238">
        <v>75</v>
      </c>
      <c r="AS166" s="1239"/>
      <c r="AT166" s="1238">
        <v>75</v>
      </c>
      <c r="AU166" s="1239"/>
      <c r="AV166" s="1238">
        <v>75</v>
      </c>
      <c r="AW166" s="1239"/>
      <c r="AX166" s="1238">
        <v>75</v>
      </c>
      <c r="AY166" s="1239"/>
      <c r="AZ166" s="1238">
        <v>75</v>
      </c>
      <c r="BA166" s="1239"/>
      <c r="BB166" s="1238">
        <v>75</v>
      </c>
      <c r="BC166" s="1239"/>
      <c r="BD166" s="1238">
        <v>75</v>
      </c>
      <c r="BE166" s="1241"/>
      <c r="BI166" s="1323">
        <f t="shared" si="312"/>
        <v>0</v>
      </c>
      <c r="BJ166" s="1323">
        <f t="shared" si="313"/>
        <v>0</v>
      </c>
      <c r="BK166" s="1323">
        <f t="shared" si="314"/>
        <v>0</v>
      </c>
      <c r="BL166" s="1323">
        <f t="shared" si="315"/>
        <v>0</v>
      </c>
      <c r="BM166" s="1323">
        <f t="shared" si="276"/>
        <v>0</v>
      </c>
      <c r="BN166" s="1323">
        <f t="shared" si="277"/>
        <v>0</v>
      </c>
      <c r="BO166" s="1323">
        <f t="shared" si="278"/>
        <v>0</v>
      </c>
      <c r="BP166" s="1323">
        <f t="shared" si="279"/>
        <v>0</v>
      </c>
      <c r="BQ166" s="1323">
        <f t="shared" si="280"/>
        <v>0</v>
      </c>
      <c r="BR166" s="1323">
        <f t="shared" si="281"/>
        <v>0</v>
      </c>
      <c r="BS166" s="1323">
        <f t="shared" si="282"/>
        <v>0</v>
      </c>
      <c r="BT166" s="1323">
        <f t="shared" si="283"/>
        <v>0</v>
      </c>
      <c r="BU166" s="1323">
        <f t="shared" si="284"/>
        <v>0</v>
      </c>
      <c r="BV166" s="1323">
        <f t="shared" si="285"/>
        <v>0</v>
      </c>
      <c r="BW166" s="1323">
        <f t="shared" si="286"/>
        <v>0</v>
      </c>
      <c r="BX166" s="1323">
        <f t="shared" si="287"/>
        <v>0</v>
      </c>
      <c r="BY166" s="1323">
        <f t="shared" si="288"/>
        <v>0</v>
      </c>
      <c r="BZ166" s="1323">
        <f t="shared" si="289"/>
        <v>0</v>
      </c>
      <c r="CA166" s="1323">
        <f t="shared" si="290"/>
        <v>0</v>
      </c>
      <c r="CB166" s="1323">
        <f t="shared" si="291"/>
        <v>0</v>
      </c>
      <c r="CC166" s="1323">
        <f t="shared" si="292"/>
        <v>0</v>
      </c>
      <c r="CD166" s="1323">
        <f t="shared" si="293"/>
        <v>0</v>
      </c>
      <c r="CE166" s="1323">
        <f t="shared" si="294"/>
        <v>0</v>
      </c>
      <c r="CF166" s="1323">
        <f t="shared" si="295"/>
        <v>0</v>
      </c>
      <c r="CG166" s="1323">
        <f t="shared" si="296"/>
        <v>0</v>
      </c>
      <c r="CH166" s="1323">
        <f t="shared" si="297"/>
        <v>0</v>
      </c>
      <c r="CI166" s="1323">
        <f t="shared" si="298"/>
        <v>0</v>
      </c>
      <c r="CJ166" s="1323">
        <f t="shared" si="299"/>
        <v>0</v>
      </c>
      <c r="CK166" s="1323">
        <f t="shared" si="300"/>
        <v>0</v>
      </c>
      <c r="CL166" s="1323">
        <f t="shared" si="301"/>
        <v>0</v>
      </c>
      <c r="CM166" s="1323">
        <f t="shared" si="302"/>
        <v>0</v>
      </c>
      <c r="CN166" s="1323">
        <f t="shared" si="303"/>
        <v>0</v>
      </c>
      <c r="CO166" s="1323">
        <f t="shared" si="304"/>
        <v>0</v>
      </c>
      <c r="CP166" s="1323">
        <f t="shared" si="305"/>
        <v>0</v>
      </c>
      <c r="CQ166" s="1323">
        <f t="shared" si="306"/>
        <v>0</v>
      </c>
      <c r="CR166" s="1323">
        <f t="shared" si="307"/>
        <v>0</v>
      </c>
      <c r="CS166" s="1323">
        <f t="shared" si="308"/>
        <v>0</v>
      </c>
      <c r="CT166" s="1323">
        <f t="shared" si="309"/>
        <v>0</v>
      </c>
      <c r="CU166" s="1323">
        <f t="shared" si="310"/>
        <v>0</v>
      </c>
      <c r="CV166" s="1323">
        <f t="shared" si="311"/>
        <v>0</v>
      </c>
    </row>
    <row r="167" spans="18:100">
      <c r="R167" s="1238">
        <v>76</v>
      </c>
      <c r="S167" s="1239"/>
      <c r="T167" s="1238">
        <v>76</v>
      </c>
      <c r="U167" s="1239"/>
      <c r="V167" s="1238">
        <v>76</v>
      </c>
      <c r="W167" s="1239"/>
      <c r="X167" s="1238">
        <v>76</v>
      </c>
      <c r="Y167" s="1239"/>
      <c r="Z167" s="1238">
        <v>76</v>
      </c>
      <c r="AA167" s="1239"/>
      <c r="AB167" s="1238">
        <v>76</v>
      </c>
      <c r="AC167" s="1239"/>
      <c r="AD167" s="1238">
        <v>76</v>
      </c>
      <c r="AE167" s="1239"/>
      <c r="AF167" s="1238">
        <v>76</v>
      </c>
      <c r="AG167" s="1239"/>
      <c r="AH167" s="1238">
        <v>76</v>
      </c>
      <c r="AI167" s="1239"/>
      <c r="AJ167" s="1238">
        <v>76</v>
      </c>
      <c r="AK167" s="1239"/>
      <c r="AL167" s="1238">
        <v>76</v>
      </c>
      <c r="AM167" s="1239"/>
      <c r="AN167" s="1238">
        <v>76</v>
      </c>
      <c r="AO167" s="1239"/>
      <c r="AP167" s="1238">
        <v>76</v>
      </c>
      <c r="AQ167" s="1239"/>
      <c r="AR167" s="1238">
        <v>76</v>
      </c>
      <c r="AS167" s="1239"/>
      <c r="AT167" s="1238">
        <v>76</v>
      </c>
      <c r="AU167" s="1239"/>
      <c r="AV167" s="1238">
        <v>76</v>
      </c>
      <c r="AW167" s="1239"/>
      <c r="AX167" s="1238">
        <v>76</v>
      </c>
      <c r="AY167" s="1239"/>
      <c r="AZ167" s="1238">
        <v>76</v>
      </c>
      <c r="BA167" s="1239"/>
      <c r="BB167" s="1238">
        <v>76</v>
      </c>
      <c r="BC167" s="1239"/>
      <c r="BD167" s="1238">
        <v>76</v>
      </c>
      <c r="BE167" s="1241"/>
      <c r="BI167" s="1323">
        <f t="shared" si="312"/>
        <v>0</v>
      </c>
      <c r="BJ167" s="1323">
        <f t="shared" si="313"/>
        <v>0</v>
      </c>
      <c r="BK167" s="1323">
        <f t="shared" si="314"/>
        <v>0</v>
      </c>
      <c r="BL167" s="1323">
        <f t="shared" si="315"/>
        <v>0</v>
      </c>
      <c r="BM167" s="1323">
        <f t="shared" si="276"/>
        <v>0</v>
      </c>
      <c r="BN167" s="1323">
        <f t="shared" si="277"/>
        <v>0</v>
      </c>
      <c r="BO167" s="1323">
        <f t="shared" si="278"/>
        <v>0</v>
      </c>
      <c r="BP167" s="1323">
        <f t="shared" si="279"/>
        <v>0</v>
      </c>
      <c r="BQ167" s="1323">
        <f t="shared" si="280"/>
        <v>0</v>
      </c>
      <c r="BR167" s="1323">
        <f t="shared" si="281"/>
        <v>0</v>
      </c>
      <c r="BS167" s="1323">
        <f t="shared" si="282"/>
        <v>0</v>
      </c>
      <c r="BT167" s="1323">
        <f t="shared" si="283"/>
        <v>0</v>
      </c>
      <c r="BU167" s="1323">
        <f t="shared" si="284"/>
        <v>0</v>
      </c>
      <c r="BV167" s="1323">
        <f t="shared" si="285"/>
        <v>0</v>
      </c>
      <c r="BW167" s="1323">
        <f t="shared" si="286"/>
        <v>0</v>
      </c>
      <c r="BX167" s="1323">
        <f t="shared" si="287"/>
        <v>0</v>
      </c>
      <c r="BY167" s="1323">
        <f t="shared" si="288"/>
        <v>0</v>
      </c>
      <c r="BZ167" s="1323">
        <f t="shared" si="289"/>
        <v>0</v>
      </c>
      <c r="CA167" s="1323">
        <f t="shared" si="290"/>
        <v>0</v>
      </c>
      <c r="CB167" s="1323">
        <f t="shared" si="291"/>
        <v>0</v>
      </c>
      <c r="CC167" s="1323">
        <f t="shared" si="292"/>
        <v>0</v>
      </c>
      <c r="CD167" s="1323">
        <f t="shared" si="293"/>
        <v>0</v>
      </c>
      <c r="CE167" s="1323">
        <f t="shared" si="294"/>
        <v>0</v>
      </c>
      <c r="CF167" s="1323">
        <f t="shared" si="295"/>
        <v>0</v>
      </c>
      <c r="CG167" s="1323">
        <f t="shared" si="296"/>
        <v>0</v>
      </c>
      <c r="CH167" s="1323">
        <f t="shared" si="297"/>
        <v>0</v>
      </c>
      <c r="CI167" s="1323">
        <f t="shared" si="298"/>
        <v>0</v>
      </c>
      <c r="CJ167" s="1323">
        <f t="shared" si="299"/>
        <v>0</v>
      </c>
      <c r="CK167" s="1323">
        <f t="shared" si="300"/>
        <v>0</v>
      </c>
      <c r="CL167" s="1323">
        <f t="shared" si="301"/>
        <v>0</v>
      </c>
      <c r="CM167" s="1323">
        <f t="shared" si="302"/>
        <v>0</v>
      </c>
      <c r="CN167" s="1323">
        <f t="shared" si="303"/>
        <v>0</v>
      </c>
      <c r="CO167" s="1323">
        <f t="shared" si="304"/>
        <v>0</v>
      </c>
      <c r="CP167" s="1323">
        <f t="shared" si="305"/>
        <v>0</v>
      </c>
      <c r="CQ167" s="1323">
        <f t="shared" si="306"/>
        <v>0</v>
      </c>
      <c r="CR167" s="1323">
        <f t="shared" si="307"/>
        <v>0</v>
      </c>
      <c r="CS167" s="1323">
        <f t="shared" si="308"/>
        <v>0</v>
      </c>
      <c r="CT167" s="1323">
        <f t="shared" si="309"/>
        <v>0</v>
      </c>
      <c r="CU167" s="1323">
        <f t="shared" si="310"/>
        <v>0</v>
      </c>
      <c r="CV167" s="1323">
        <f t="shared" si="311"/>
        <v>0</v>
      </c>
    </row>
    <row r="168" spans="18:100">
      <c r="R168" s="1238">
        <v>77</v>
      </c>
      <c r="S168" s="1239"/>
      <c r="T168" s="1238">
        <v>77</v>
      </c>
      <c r="U168" s="1239"/>
      <c r="V168" s="1238">
        <v>77</v>
      </c>
      <c r="W168" s="1239"/>
      <c r="X168" s="1238">
        <v>77</v>
      </c>
      <c r="Y168" s="1239"/>
      <c r="Z168" s="1238">
        <v>77</v>
      </c>
      <c r="AA168" s="1239"/>
      <c r="AB168" s="1238">
        <v>77</v>
      </c>
      <c r="AC168" s="1239"/>
      <c r="AD168" s="1238">
        <v>77</v>
      </c>
      <c r="AE168" s="1239"/>
      <c r="AF168" s="1238">
        <v>77</v>
      </c>
      <c r="AG168" s="1239"/>
      <c r="AH168" s="1238">
        <v>77</v>
      </c>
      <c r="AI168" s="1239"/>
      <c r="AJ168" s="1238">
        <v>77</v>
      </c>
      <c r="AK168" s="1239"/>
      <c r="AL168" s="1238">
        <v>77</v>
      </c>
      <c r="AM168" s="1239"/>
      <c r="AN168" s="1238">
        <v>77</v>
      </c>
      <c r="AO168" s="1239"/>
      <c r="AP168" s="1238">
        <v>77</v>
      </c>
      <c r="AQ168" s="1239"/>
      <c r="AR168" s="1238">
        <v>77</v>
      </c>
      <c r="AS168" s="1239"/>
      <c r="AT168" s="1238">
        <v>77</v>
      </c>
      <c r="AU168" s="1239"/>
      <c r="AV168" s="1238">
        <v>77</v>
      </c>
      <c r="AW168" s="1239"/>
      <c r="AX168" s="1238">
        <v>77</v>
      </c>
      <c r="AY168" s="1239"/>
      <c r="AZ168" s="1238">
        <v>77</v>
      </c>
      <c r="BA168" s="1239"/>
      <c r="BB168" s="1238">
        <v>77</v>
      </c>
      <c r="BC168" s="1239"/>
      <c r="BD168" s="1238">
        <v>77</v>
      </c>
      <c r="BE168" s="1241"/>
      <c r="BI168" s="1323">
        <f t="shared" si="312"/>
        <v>0</v>
      </c>
      <c r="BJ168" s="1323">
        <f t="shared" si="313"/>
        <v>0</v>
      </c>
      <c r="BK168" s="1323">
        <f t="shared" si="314"/>
        <v>0</v>
      </c>
      <c r="BL168" s="1323">
        <f t="shared" si="315"/>
        <v>0</v>
      </c>
      <c r="BM168" s="1323">
        <f t="shared" si="276"/>
        <v>0</v>
      </c>
      <c r="BN168" s="1323">
        <f t="shared" si="277"/>
        <v>0</v>
      </c>
      <c r="BO168" s="1323">
        <f t="shared" si="278"/>
        <v>0</v>
      </c>
      <c r="BP168" s="1323">
        <f t="shared" si="279"/>
        <v>0</v>
      </c>
      <c r="BQ168" s="1323">
        <f t="shared" si="280"/>
        <v>0</v>
      </c>
      <c r="BR168" s="1323">
        <f t="shared" si="281"/>
        <v>0</v>
      </c>
      <c r="BS168" s="1323">
        <f t="shared" si="282"/>
        <v>0</v>
      </c>
      <c r="BT168" s="1323">
        <f t="shared" si="283"/>
        <v>0</v>
      </c>
      <c r="BU168" s="1323">
        <f t="shared" si="284"/>
        <v>0</v>
      </c>
      <c r="BV168" s="1323">
        <f t="shared" si="285"/>
        <v>0</v>
      </c>
      <c r="BW168" s="1323">
        <f t="shared" si="286"/>
        <v>0</v>
      </c>
      <c r="BX168" s="1323">
        <f t="shared" si="287"/>
        <v>0</v>
      </c>
      <c r="BY168" s="1323">
        <f t="shared" si="288"/>
        <v>0</v>
      </c>
      <c r="BZ168" s="1323">
        <f t="shared" si="289"/>
        <v>0</v>
      </c>
      <c r="CA168" s="1323">
        <f t="shared" si="290"/>
        <v>0</v>
      </c>
      <c r="CB168" s="1323">
        <f t="shared" si="291"/>
        <v>0</v>
      </c>
      <c r="CC168" s="1323">
        <f t="shared" si="292"/>
        <v>0</v>
      </c>
      <c r="CD168" s="1323">
        <f t="shared" si="293"/>
        <v>0</v>
      </c>
      <c r="CE168" s="1323">
        <f t="shared" si="294"/>
        <v>0</v>
      </c>
      <c r="CF168" s="1323">
        <f t="shared" si="295"/>
        <v>0</v>
      </c>
      <c r="CG168" s="1323">
        <f t="shared" si="296"/>
        <v>0</v>
      </c>
      <c r="CH168" s="1323">
        <f t="shared" si="297"/>
        <v>0</v>
      </c>
      <c r="CI168" s="1323">
        <f t="shared" si="298"/>
        <v>0</v>
      </c>
      <c r="CJ168" s="1323">
        <f t="shared" si="299"/>
        <v>0</v>
      </c>
      <c r="CK168" s="1323">
        <f t="shared" si="300"/>
        <v>0</v>
      </c>
      <c r="CL168" s="1323">
        <f t="shared" si="301"/>
        <v>0</v>
      </c>
      <c r="CM168" s="1323">
        <f t="shared" si="302"/>
        <v>0</v>
      </c>
      <c r="CN168" s="1323">
        <f t="shared" si="303"/>
        <v>0</v>
      </c>
      <c r="CO168" s="1323">
        <f t="shared" si="304"/>
        <v>0</v>
      </c>
      <c r="CP168" s="1323">
        <f t="shared" si="305"/>
        <v>0</v>
      </c>
      <c r="CQ168" s="1323">
        <f t="shared" si="306"/>
        <v>0</v>
      </c>
      <c r="CR168" s="1323">
        <f t="shared" si="307"/>
        <v>0</v>
      </c>
      <c r="CS168" s="1323">
        <f t="shared" si="308"/>
        <v>0</v>
      </c>
      <c r="CT168" s="1323">
        <f t="shared" si="309"/>
        <v>0</v>
      </c>
      <c r="CU168" s="1323">
        <f t="shared" si="310"/>
        <v>0</v>
      </c>
      <c r="CV168" s="1323">
        <f t="shared" si="311"/>
        <v>0</v>
      </c>
    </row>
    <row r="169" spans="18:100">
      <c r="R169" s="1238">
        <v>78</v>
      </c>
      <c r="S169" s="1239"/>
      <c r="T169" s="1238">
        <v>78</v>
      </c>
      <c r="U169" s="1239"/>
      <c r="V169" s="1238">
        <v>78</v>
      </c>
      <c r="W169" s="1239"/>
      <c r="X169" s="1238">
        <v>78</v>
      </c>
      <c r="Y169" s="1239"/>
      <c r="Z169" s="1238">
        <v>78</v>
      </c>
      <c r="AA169" s="1239"/>
      <c r="AB169" s="1238">
        <v>78</v>
      </c>
      <c r="AC169" s="1239"/>
      <c r="AD169" s="1238">
        <v>78</v>
      </c>
      <c r="AE169" s="1239"/>
      <c r="AF169" s="1238">
        <v>78</v>
      </c>
      <c r="AG169" s="1239"/>
      <c r="AH169" s="1238">
        <v>78</v>
      </c>
      <c r="AI169" s="1239"/>
      <c r="AJ169" s="1238">
        <v>78</v>
      </c>
      <c r="AK169" s="1239"/>
      <c r="AL169" s="1238">
        <v>78</v>
      </c>
      <c r="AM169" s="1239"/>
      <c r="AN169" s="1238">
        <v>78</v>
      </c>
      <c r="AO169" s="1239"/>
      <c r="AP169" s="1238">
        <v>78</v>
      </c>
      <c r="AQ169" s="1239"/>
      <c r="AR169" s="1238">
        <v>78</v>
      </c>
      <c r="AS169" s="1239"/>
      <c r="AT169" s="1238">
        <v>78</v>
      </c>
      <c r="AU169" s="1239"/>
      <c r="AV169" s="1238">
        <v>78</v>
      </c>
      <c r="AW169" s="1239"/>
      <c r="AX169" s="1238">
        <v>78</v>
      </c>
      <c r="AY169" s="1239"/>
      <c r="AZ169" s="1238">
        <v>78</v>
      </c>
      <c r="BA169" s="1239"/>
      <c r="BB169" s="1238">
        <v>78</v>
      </c>
      <c r="BC169" s="1239"/>
      <c r="BD169" s="1238">
        <v>78</v>
      </c>
      <c r="BE169" s="1241"/>
      <c r="BI169" s="1323">
        <f t="shared" si="312"/>
        <v>0</v>
      </c>
      <c r="BJ169" s="1323">
        <f t="shared" si="313"/>
        <v>0</v>
      </c>
      <c r="BK169" s="1323">
        <f t="shared" si="314"/>
        <v>0</v>
      </c>
      <c r="BL169" s="1323">
        <f t="shared" si="315"/>
        <v>0</v>
      </c>
      <c r="BM169" s="1323">
        <f t="shared" si="276"/>
        <v>0</v>
      </c>
      <c r="BN169" s="1323">
        <f t="shared" si="277"/>
        <v>0</v>
      </c>
      <c r="BO169" s="1323">
        <f t="shared" si="278"/>
        <v>0</v>
      </c>
      <c r="BP169" s="1323">
        <f t="shared" si="279"/>
        <v>0</v>
      </c>
      <c r="BQ169" s="1323">
        <f t="shared" si="280"/>
        <v>0</v>
      </c>
      <c r="BR169" s="1323">
        <f t="shared" si="281"/>
        <v>0</v>
      </c>
      <c r="BS169" s="1323">
        <f t="shared" si="282"/>
        <v>0</v>
      </c>
      <c r="BT169" s="1323">
        <f t="shared" si="283"/>
        <v>0</v>
      </c>
      <c r="BU169" s="1323">
        <f t="shared" si="284"/>
        <v>0</v>
      </c>
      <c r="BV169" s="1323">
        <f t="shared" si="285"/>
        <v>0</v>
      </c>
      <c r="BW169" s="1323">
        <f t="shared" si="286"/>
        <v>0</v>
      </c>
      <c r="BX169" s="1323">
        <f t="shared" si="287"/>
        <v>0</v>
      </c>
      <c r="BY169" s="1323">
        <f t="shared" si="288"/>
        <v>0</v>
      </c>
      <c r="BZ169" s="1323">
        <f t="shared" si="289"/>
        <v>0</v>
      </c>
      <c r="CA169" s="1323">
        <f t="shared" si="290"/>
        <v>0</v>
      </c>
      <c r="CB169" s="1323">
        <f t="shared" si="291"/>
        <v>0</v>
      </c>
      <c r="CC169" s="1323">
        <f t="shared" si="292"/>
        <v>0</v>
      </c>
      <c r="CD169" s="1323">
        <f t="shared" si="293"/>
        <v>0</v>
      </c>
      <c r="CE169" s="1323">
        <f t="shared" si="294"/>
        <v>0</v>
      </c>
      <c r="CF169" s="1323">
        <f t="shared" si="295"/>
        <v>0</v>
      </c>
      <c r="CG169" s="1323">
        <f t="shared" si="296"/>
        <v>0</v>
      </c>
      <c r="CH169" s="1323">
        <f t="shared" si="297"/>
        <v>0</v>
      </c>
      <c r="CI169" s="1323">
        <f t="shared" si="298"/>
        <v>0</v>
      </c>
      <c r="CJ169" s="1323">
        <f t="shared" si="299"/>
        <v>0</v>
      </c>
      <c r="CK169" s="1323">
        <f t="shared" si="300"/>
        <v>0</v>
      </c>
      <c r="CL169" s="1323">
        <f t="shared" si="301"/>
        <v>0</v>
      </c>
      <c r="CM169" s="1323">
        <f t="shared" si="302"/>
        <v>0</v>
      </c>
      <c r="CN169" s="1323">
        <f t="shared" si="303"/>
        <v>0</v>
      </c>
      <c r="CO169" s="1323">
        <f t="shared" si="304"/>
        <v>0</v>
      </c>
      <c r="CP169" s="1323">
        <f t="shared" si="305"/>
        <v>0</v>
      </c>
      <c r="CQ169" s="1323">
        <f t="shared" si="306"/>
        <v>0</v>
      </c>
      <c r="CR169" s="1323">
        <f t="shared" si="307"/>
        <v>0</v>
      </c>
      <c r="CS169" s="1323">
        <f t="shared" si="308"/>
        <v>0</v>
      </c>
      <c r="CT169" s="1323">
        <f t="shared" si="309"/>
        <v>0</v>
      </c>
      <c r="CU169" s="1323">
        <f t="shared" si="310"/>
        <v>0</v>
      </c>
      <c r="CV169" s="1323">
        <f t="shared" si="311"/>
        <v>0</v>
      </c>
    </row>
    <row r="170" spans="18:100">
      <c r="R170" s="1238">
        <v>79</v>
      </c>
      <c r="S170" s="1239"/>
      <c r="T170" s="1238">
        <v>79</v>
      </c>
      <c r="U170" s="1239"/>
      <c r="V170" s="1238">
        <v>79</v>
      </c>
      <c r="W170" s="1239"/>
      <c r="X170" s="1238">
        <v>79</v>
      </c>
      <c r="Y170" s="1239"/>
      <c r="Z170" s="1238">
        <v>79</v>
      </c>
      <c r="AA170" s="1239"/>
      <c r="AB170" s="1238">
        <v>79</v>
      </c>
      <c r="AC170" s="1239"/>
      <c r="AD170" s="1238">
        <v>79</v>
      </c>
      <c r="AE170" s="1239"/>
      <c r="AF170" s="1238">
        <v>79</v>
      </c>
      <c r="AG170" s="1239"/>
      <c r="AH170" s="1238">
        <v>79</v>
      </c>
      <c r="AI170" s="1239"/>
      <c r="AJ170" s="1238">
        <v>79</v>
      </c>
      <c r="AK170" s="1239"/>
      <c r="AL170" s="1238">
        <v>79</v>
      </c>
      <c r="AM170" s="1239"/>
      <c r="AN170" s="1238">
        <v>79</v>
      </c>
      <c r="AO170" s="1239"/>
      <c r="AP170" s="1238">
        <v>79</v>
      </c>
      <c r="AQ170" s="1239"/>
      <c r="AR170" s="1238">
        <v>79</v>
      </c>
      <c r="AS170" s="1239"/>
      <c r="AT170" s="1238">
        <v>79</v>
      </c>
      <c r="AU170" s="1239"/>
      <c r="AV170" s="1238">
        <v>79</v>
      </c>
      <c r="AW170" s="1239"/>
      <c r="AX170" s="1238">
        <v>79</v>
      </c>
      <c r="AY170" s="1239"/>
      <c r="AZ170" s="1238">
        <v>79</v>
      </c>
      <c r="BA170" s="1239"/>
      <c r="BB170" s="1238">
        <v>79</v>
      </c>
      <c r="BC170" s="1239"/>
      <c r="BD170" s="1238">
        <v>79</v>
      </c>
      <c r="BE170" s="1241"/>
      <c r="BI170" s="1323">
        <f t="shared" si="312"/>
        <v>0</v>
      </c>
      <c r="BJ170" s="1323">
        <f t="shared" si="313"/>
        <v>0</v>
      </c>
      <c r="BK170" s="1323">
        <f t="shared" si="314"/>
        <v>0</v>
      </c>
      <c r="BL170" s="1323">
        <f t="shared" si="315"/>
        <v>0</v>
      </c>
      <c r="BM170" s="1323">
        <f t="shared" si="276"/>
        <v>0</v>
      </c>
      <c r="BN170" s="1323">
        <f t="shared" si="277"/>
        <v>0</v>
      </c>
      <c r="BO170" s="1323">
        <f t="shared" si="278"/>
        <v>0</v>
      </c>
      <c r="BP170" s="1323">
        <f t="shared" si="279"/>
        <v>0</v>
      </c>
      <c r="BQ170" s="1323">
        <f t="shared" si="280"/>
        <v>0</v>
      </c>
      <c r="BR170" s="1323">
        <f t="shared" si="281"/>
        <v>0</v>
      </c>
      <c r="BS170" s="1323">
        <f t="shared" si="282"/>
        <v>0</v>
      </c>
      <c r="BT170" s="1323">
        <f t="shared" si="283"/>
        <v>0</v>
      </c>
      <c r="BU170" s="1323">
        <f t="shared" si="284"/>
        <v>0</v>
      </c>
      <c r="BV170" s="1323">
        <f t="shared" si="285"/>
        <v>0</v>
      </c>
      <c r="BW170" s="1323">
        <f t="shared" si="286"/>
        <v>0</v>
      </c>
      <c r="BX170" s="1323">
        <f t="shared" si="287"/>
        <v>0</v>
      </c>
      <c r="BY170" s="1323">
        <f t="shared" si="288"/>
        <v>0</v>
      </c>
      <c r="BZ170" s="1323">
        <f t="shared" si="289"/>
        <v>0</v>
      </c>
      <c r="CA170" s="1323">
        <f t="shared" si="290"/>
        <v>0</v>
      </c>
      <c r="CB170" s="1323">
        <f t="shared" si="291"/>
        <v>0</v>
      </c>
      <c r="CC170" s="1323">
        <f t="shared" si="292"/>
        <v>0</v>
      </c>
      <c r="CD170" s="1323">
        <f t="shared" si="293"/>
        <v>0</v>
      </c>
      <c r="CE170" s="1323">
        <f t="shared" si="294"/>
        <v>0</v>
      </c>
      <c r="CF170" s="1323">
        <f t="shared" si="295"/>
        <v>0</v>
      </c>
      <c r="CG170" s="1323">
        <f t="shared" si="296"/>
        <v>0</v>
      </c>
      <c r="CH170" s="1323">
        <f t="shared" si="297"/>
        <v>0</v>
      </c>
      <c r="CI170" s="1323">
        <f t="shared" si="298"/>
        <v>0</v>
      </c>
      <c r="CJ170" s="1323">
        <f t="shared" si="299"/>
        <v>0</v>
      </c>
      <c r="CK170" s="1323">
        <f t="shared" si="300"/>
        <v>0</v>
      </c>
      <c r="CL170" s="1323">
        <f t="shared" si="301"/>
        <v>0</v>
      </c>
      <c r="CM170" s="1323">
        <f t="shared" si="302"/>
        <v>0</v>
      </c>
      <c r="CN170" s="1323">
        <f t="shared" si="303"/>
        <v>0</v>
      </c>
      <c r="CO170" s="1323">
        <f t="shared" si="304"/>
        <v>0</v>
      </c>
      <c r="CP170" s="1323">
        <f t="shared" si="305"/>
        <v>0</v>
      </c>
      <c r="CQ170" s="1323">
        <f t="shared" si="306"/>
        <v>0</v>
      </c>
      <c r="CR170" s="1323">
        <f t="shared" si="307"/>
        <v>0</v>
      </c>
      <c r="CS170" s="1323">
        <f t="shared" si="308"/>
        <v>0</v>
      </c>
      <c r="CT170" s="1323">
        <f t="shared" si="309"/>
        <v>0</v>
      </c>
      <c r="CU170" s="1323">
        <f t="shared" si="310"/>
        <v>0</v>
      </c>
      <c r="CV170" s="1323">
        <f t="shared" si="311"/>
        <v>0</v>
      </c>
    </row>
    <row r="171" spans="18:100">
      <c r="R171" s="1238">
        <v>80</v>
      </c>
      <c r="S171" s="1239"/>
      <c r="T171" s="1238">
        <v>80</v>
      </c>
      <c r="U171" s="1239"/>
      <c r="V171" s="1238">
        <v>80</v>
      </c>
      <c r="W171" s="1239"/>
      <c r="X171" s="1238">
        <v>80</v>
      </c>
      <c r="Y171" s="1239"/>
      <c r="Z171" s="1238">
        <v>80</v>
      </c>
      <c r="AA171" s="1239"/>
      <c r="AB171" s="1238">
        <v>80</v>
      </c>
      <c r="AC171" s="1239"/>
      <c r="AD171" s="1238">
        <v>80</v>
      </c>
      <c r="AE171" s="1239"/>
      <c r="AF171" s="1238">
        <v>80</v>
      </c>
      <c r="AG171" s="1239"/>
      <c r="AH171" s="1238">
        <v>80</v>
      </c>
      <c r="AI171" s="1239"/>
      <c r="AJ171" s="1238">
        <v>80</v>
      </c>
      <c r="AK171" s="1239"/>
      <c r="AL171" s="1238">
        <v>80</v>
      </c>
      <c r="AM171" s="1239"/>
      <c r="AN171" s="1238">
        <v>80</v>
      </c>
      <c r="AO171" s="1239"/>
      <c r="AP171" s="1238">
        <v>80</v>
      </c>
      <c r="AQ171" s="1239"/>
      <c r="AR171" s="1238">
        <v>80</v>
      </c>
      <c r="AS171" s="1239"/>
      <c r="AT171" s="1238">
        <v>80</v>
      </c>
      <c r="AU171" s="1239"/>
      <c r="AV171" s="1238">
        <v>80</v>
      </c>
      <c r="AW171" s="1239"/>
      <c r="AX171" s="1238">
        <v>80</v>
      </c>
      <c r="AY171" s="1239"/>
      <c r="AZ171" s="1238">
        <v>80</v>
      </c>
      <c r="BA171" s="1239"/>
      <c r="BB171" s="1238">
        <v>80</v>
      </c>
      <c r="BC171" s="1239"/>
      <c r="BD171" s="1238">
        <v>80</v>
      </c>
      <c r="BE171" s="1241"/>
      <c r="BI171" s="1323">
        <f t="shared" si="312"/>
        <v>0</v>
      </c>
      <c r="BJ171" s="1323">
        <f t="shared" si="313"/>
        <v>0</v>
      </c>
      <c r="BK171" s="1323">
        <f t="shared" si="314"/>
        <v>0</v>
      </c>
      <c r="BL171" s="1323">
        <f t="shared" si="315"/>
        <v>0</v>
      </c>
      <c r="BM171" s="1323">
        <f t="shared" si="276"/>
        <v>0</v>
      </c>
      <c r="BN171" s="1323">
        <f t="shared" si="277"/>
        <v>0</v>
      </c>
      <c r="BO171" s="1323">
        <f t="shared" si="278"/>
        <v>0</v>
      </c>
      <c r="BP171" s="1323">
        <f t="shared" si="279"/>
        <v>0</v>
      </c>
      <c r="BQ171" s="1323">
        <f t="shared" si="280"/>
        <v>0</v>
      </c>
      <c r="BR171" s="1323">
        <f t="shared" si="281"/>
        <v>0</v>
      </c>
      <c r="BS171" s="1323">
        <f t="shared" si="282"/>
        <v>0</v>
      </c>
      <c r="BT171" s="1323">
        <f t="shared" si="283"/>
        <v>0</v>
      </c>
      <c r="BU171" s="1323">
        <f t="shared" si="284"/>
        <v>0</v>
      </c>
      <c r="BV171" s="1323">
        <f t="shared" si="285"/>
        <v>0</v>
      </c>
      <c r="BW171" s="1323">
        <f t="shared" si="286"/>
        <v>0</v>
      </c>
      <c r="BX171" s="1323">
        <f t="shared" si="287"/>
        <v>0</v>
      </c>
      <c r="BY171" s="1323">
        <f t="shared" si="288"/>
        <v>0</v>
      </c>
      <c r="BZ171" s="1323">
        <f t="shared" si="289"/>
        <v>0</v>
      </c>
      <c r="CA171" s="1323">
        <f t="shared" si="290"/>
        <v>0</v>
      </c>
      <c r="CB171" s="1323">
        <f t="shared" si="291"/>
        <v>0</v>
      </c>
      <c r="CC171" s="1323">
        <f t="shared" si="292"/>
        <v>0</v>
      </c>
      <c r="CD171" s="1323">
        <f t="shared" si="293"/>
        <v>0</v>
      </c>
      <c r="CE171" s="1323">
        <f t="shared" si="294"/>
        <v>0</v>
      </c>
      <c r="CF171" s="1323">
        <f t="shared" si="295"/>
        <v>0</v>
      </c>
      <c r="CG171" s="1323">
        <f t="shared" si="296"/>
        <v>0</v>
      </c>
      <c r="CH171" s="1323">
        <f t="shared" si="297"/>
        <v>0</v>
      </c>
      <c r="CI171" s="1323">
        <f t="shared" si="298"/>
        <v>0</v>
      </c>
      <c r="CJ171" s="1323">
        <f t="shared" si="299"/>
        <v>0</v>
      </c>
      <c r="CK171" s="1323">
        <f t="shared" si="300"/>
        <v>0</v>
      </c>
      <c r="CL171" s="1323">
        <f t="shared" si="301"/>
        <v>0</v>
      </c>
      <c r="CM171" s="1323">
        <f t="shared" si="302"/>
        <v>0</v>
      </c>
      <c r="CN171" s="1323">
        <f t="shared" si="303"/>
        <v>0</v>
      </c>
      <c r="CO171" s="1323">
        <f t="shared" si="304"/>
        <v>0</v>
      </c>
      <c r="CP171" s="1323">
        <f t="shared" si="305"/>
        <v>0</v>
      </c>
      <c r="CQ171" s="1323">
        <f t="shared" si="306"/>
        <v>0</v>
      </c>
      <c r="CR171" s="1323">
        <f t="shared" si="307"/>
        <v>0</v>
      </c>
      <c r="CS171" s="1323">
        <f t="shared" si="308"/>
        <v>0</v>
      </c>
      <c r="CT171" s="1323">
        <f t="shared" si="309"/>
        <v>0</v>
      </c>
      <c r="CU171" s="1323">
        <f t="shared" si="310"/>
        <v>0</v>
      </c>
      <c r="CV171" s="1323">
        <f t="shared" si="311"/>
        <v>0</v>
      </c>
    </row>
    <row r="172" spans="18:100">
      <c r="R172" s="1238">
        <v>81</v>
      </c>
      <c r="S172" s="1239"/>
      <c r="T172" s="1238">
        <v>81</v>
      </c>
      <c r="U172" s="1239"/>
      <c r="V172" s="1238">
        <v>81</v>
      </c>
      <c r="W172" s="1239"/>
      <c r="X172" s="1238">
        <v>81</v>
      </c>
      <c r="Y172" s="1239"/>
      <c r="Z172" s="1238">
        <v>81</v>
      </c>
      <c r="AA172" s="1239"/>
      <c r="AB172" s="1238">
        <v>81</v>
      </c>
      <c r="AC172" s="1239"/>
      <c r="AD172" s="1238">
        <v>81</v>
      </c>
      <c r="AE172" s="1239"/>
      <c r="AF172" s="1238">
        <v>81</v>
      </c>
      <c r="AG172" s="1239"/>
      <c r="AH172" s="1238">
        <v>81</v>
      </c>
      <c r="AI172" s="1239"/>
      <c r="AJ172" s="1238">
        <v>81</v>
      </c>
      <c r="AK172" s="1239"/>
      <c r="AL172" s="1238">
        <v>81</v>
      </c>
      <c r="AM172" s="1239"/>
      <c r="AN172" s="1238">
        <v>81</v>
      </c>
      <c r="AO172" s="1239"/>
      <c r="AP172" s="1238">
        <v>81</v>
      </c>
      <c r="AQ172" s="1239"/>
      <c r="AR172" s="1238">
        <v>81</v>
      </c>
      <c r="AS172" s="1239"/>
      <c r="AT172" s="1238">
        <v>81</v>
      </c>
      <c r="AU172" s="1239"/>
      <c r="AV172" s="1238">
        <v>81</v>
      </c>
      <c r="AW172" s="1239"/>
      <c r="AX172" s="1238">
        <v>81</v>
      </c>
      <c r="AY172" s="1239"/>
      <c r="AZ172" s="1238">
        <v>81</v>
      </c>
      <c r="BA172" s="1239"/>
      <c r="BB172" s="1238">
        <v>81</v>
      </c>
      <c r="BC172" s="1239"/>
      <c r="BD172" s="1238">
        <v>81</v>
      </c>
      <c r="BE172" s="1241"/>
      <c r="BI172" s="1323">
        <f t="shared" si="312"/>
        <v>0</v>
      </c>
      <c r="BJ172" s="1323">
        <f t="shared" si="313"/>
        <v>0</v>
      </c>
      <c r="BK172" s="1323">
        <f t="shared" si="314"/>
        <v>0</v>
      </c>
      <c r="BL172" s="1323">
        <f t="shared" si="315"/>
        <v>0</v>
      </c>
      <c r="BM172" s="1323">
        <f t="shared" ref="BM172:BM191" si="316">IF(OR(V$88=$BI$85,V172=""),0,IF(V172&lt;$E$89,1,0))</f>
        <v>0</v>
      </c>
      <c r="BN172" s="1323">
        <f t="shared" ref="BN172:BN191" si="317">IF(OR(W$88=$BI$85,W172=""),0,IF(W172&lt;$E$89,1,0))</f>
        <v>0</v>
      </c>
      <c r="BO172" s="1323">
        <f t="shared" ref="BO172:BO191" si="318">IF(OR(X$88=$BI$85,X172=""),0,IF(X172&lt;$E$89,1,0))</f>
        <v>0</v>
      </c>
      <c r="BP172" s="1323">
        <f t="shared" ref="BP172:BP191" si="319">IF(OR(Y$88=$BI$85,Y172=""),0,IF(Y172&lt;$E$89,1,0))</f>
        <v>0</v>
      </c>
      <c r="BQ172" s="1323">
        <f t="shared" ref="BQ172:BQ191" si="320">IF(OR(Z$88=$BI$85,Z172=""),0,IF(Z172&lt;$E$89,1,0))</f>
        <v>0</v>
      </c>
      <c r="BR172" s="1323">
        <f t="shared" ref="BR172:BR191" si="321">IF(OR(AA$88=$BI$85,AA172=""),0,IF(AA172&lt;$E$89,1,0))</f>
        <v>0</v>
      </c>
      <c r="BS172" s="1323">
        <f t="shared" si="282"/>
        <v>0</v>
      </c>
      <c r="BT172" s="1323">
        <f t="shared" si="283"/>
        <v>0</v>
      </c>
      <c r="BU172" s="1323">
        <f t="shared" si="284"/>
        <v>0</v>
      </c>
      <c r="BV172" s="1323">
        <f t="shared" si="285"/>
        <v>0</v>
      </c>
      <c r="BW172" s="1323">
        <f t="shared" si="286"/>
        <v>0</v>
      </c>
      <c r="BX172" s="1323">
        <f t="shared" si="287"/>
        <v>0</v>
      </c>
      <c r="BY172" s="1323">
        <f t="shared" si="288"/>
        <v>0</v>
      </c>
      <c r="BZ172" s="1323">
        <f t="shared" si="289"/>
        <v>0</v>
      </c>
      <c r="CA172" s="1323">
        <f t="shared" si="290"/>
        <v>0</v>
      </c>
      <c r="CB172" s="1323">
        <f t="shared" si="291"/>
        <v>0</v>
      </c>
      <c r="CC172" s="1323">
        <f t="shared" si="292"/>
        <v>0</v>
      </c>
      <c r="CD172" s="1323">
        <f t="shared" si="293"/>
        <v>0</v>
      </c>
      <c r="CE172" s="1323">
        <f t="shared" si="294"/>
        <v>0</v>
      </c>
      <c r="CF172" s="1323">
        <f t="shared" si="295"/>
        <v>0</v>
      </c>
      <c r="CG172" s="1323">
        <f t="shared" si="296"/>
        <v>0</v>
      </c>
      <c r="CH172" s="1323">
        <f t="shared" si="297"/>
        <v>0</v>
      </c>
      <c r="CI172" s="1323">
        <f t="shared" si="298"/>
        <v>0</v>
      </c>
      <c r="CJ172" s="1323">
        <f t="shared" si="299"/>
        <v>0</v>
      </c>
      <c r="CK172" s="1323">
        <f t="shared" si="300"/>
        <v>0</v>
      </c>
      <c r="CL172" s="1323">
        <f t="shared" si="301"/>
        <v>0</v>
      </c>
      <c r="CM172" s="1323">
        <f t="shared" si="302"/>
        <v>0</v>
      </c>
      <c r="CN172" s="1323">
        <f t="shared" si="303"/>
        <v>0</v>
      </c>
      <c r="CO172" s="1323">
        <f t="shared" si="304"/>
        <v>0</v>
      </c>
      <c r="CP172" s="1323">
        <f t="shared" si="305"/>
        <v>0</v>
      </c>
      <c r="CQ172" s="1323">
        <f t="shared" si="306"/>
        <v>0</v>
      </c>
      <c r="CR172" s="1323">
        <f t="shared" si="307"/>
        <v>0</v>
      </c>
      <c r="CS172" s="1323">
        <f t="shared" si="308"/>
        <v>0</v>
      </c>
      <c r="CT172" s="1323">
        <f t="shared" si="309"/>
        <v>0</v>
      </c>
      <c r="CU172" s="1323">
        <f t="shared" si="310"/>
        <v>0</v>
      </c>
      <c r="CV172" s="1323">
        <f t="shared" si="311"/>
        <v>0</v>
      </c>
    </row>
    <row r="173" spans="18:100">
      <c r="R173" s="1238">
        <v>82</v>
      </c>
      <c r="S173" s="1239"/>
      <c r="T173" s="1238">
        <v>82</v>
      </c>
      <c r="U173" s="1239"/>
      <c r="V173" s="1238">
        <v>82</v>
      </c>
      <c r="W173" s="1239"/>
      <c r="X173" s="1238">
        <v>82</v>
      </c>
      <c r="Y173" s="1239"/>
      <c r="Z173" s="1238">
        <v>82</v>
      </c>
      <c r="AA173" s="1239"/>
      <c r="AB173" s="1238">
        <v>82</v>
      </c>
      <c r="AC173" s="1239"/>
      <c r="AD173" s="1238">
        <v>82</v>
      </c>
      <c r="AE173" s="1239"/>
      <c r="AF173" s="1238">
        <v>82</v>
      </c>
      <c r="AG173" s="1239"/>
      <c r="AH173" s="1238">
        <v>82</v>
      </c>
      <c r="AI173" s="1239"/>
      <c r="AJ173" s="1238">
        <v>82</v>
      </c>
      <c r="AK173" s="1239"/>
      <c r="AL173" s="1238">
        <v>82</v>
      </c>
      <c r="AM173" s="1239"/>
      <c r="AN173" s="1238">
        <v>82</v>
      </c>
      <c r="AO173" s="1239"/>
      <c r="AP173" s="1238">
        <v>82</v>
      </c>
      <c r="AQ173" s="1239"/>
      <c r="AR173" s="1238">
        <v>82</v>
      </c>
      <c r="AS173" s="1239"/>
      <c r="AT173" s="1238">
        <v>82</v>
      </c>
      <c r="AU173" s="1239"/>
      <c r="AV173" s="1238">
        <v>82</v>
      </c>
      <c r="AW173" s="1239"/>
      <c r="AX173" s="1238">
        <v>82</v>
      </c>
      <c r="AY173" s="1239"/>
      <c r="AZ173" s="1238">
        <v>82</v>
      </c>
      <c r="BA173" s="1239"/>
      <c r="BB173" s="1238">
        <v>82</v>
      </c>
      <c r="BC173" s="1239"/>
      <c r="BD173" s="1238">
        <v>82</v>
      </c>
      <c r="BE173" s="1241"/>
      <c r="BI173" s="1323">
        <f t="shared" si="312"/>
        <v>0</v>
      </c>
      <c r="BJ173" s="1323">
        <f t="shared" si="313"/>
        <v>0</v>
      </c>
      <c r="BK173" s="1323">
        <f t="shared" si="314"/>
        <v>0</v>
      </c>
      <c r="BL173" s="1323">
        <f t="shared" si="315"/>
        <v>0</v>
      </c>
      <c r="BM173" s="1323">
        <f t="shared" si="316"/>
        <v>0</v>
      </c>
      <c r="BN173" s="1323">
        <f t="shared" si="317"/>
        <v>0</v>
      </c>
      <c r="BO173" s="1323">
        <f t="shared" si="318"/>
        <v>0</v>
      </c>
      <c r="BP173" s="1323">
        <f t="shared" si="319"/>
        <v>0</v>
      </c>
      <c r="BQ173" s="1323">
        <f t="shared" si="320"/>
        <v>0</v>
      </c>
      <c r="BR173" s="1323">
        <f t="shared" si="321"/>
        <v>0</v>
      </c>
      <c r="BS173" s="1323">
        <f t="shared" si="282"/>
        <v>0</v>
      </c>
      <c r="BT173" s="1323">
        <f t="shared" si="283"/>
        <v>0</v>
      </c>
      <c r="BU173" s="1323">
        <f t="shared" si="284"/>
        <v>0</v>
      </c>
      <c r="BV173" s="1323">
        <f t="shared" si="285"/>
        <v>0</v>
      </c>
      <c r="BW173" s="1323">
        <f t="shared" si="286"/>
        <v>0</v>
      </c>
      <c r="BX173" s="1323">
        <f t="shared" si="287"/>
        <v>0</v>
      </c>
      <c r="BY173" s="1323">
        <f t="shared" si="288"/>
        <v>0</v>
      </c>
      <c r="BZ173" s="1323">
        <f t="shared" si="289"/>
        <v>0</v>
      </c>
      <c r="CA173" s="1323">
        <f t="shared" si="290"/>
        <v>0</v>
      </c>
      <c r="CB173" s="1323">
        <f t="shared" si="291"/>
        <v>0</v>
      </c>
      <c r="CC173" s="1323">
        <f t="shared" si="292"/>
        <v>0</v>
      </c>
      <c r="CD173" s="1323">
        <f t="shared" si="293"/>
        <v>0</v>
      </c>
      <c r="CE173" s="1323">
        <f t="shared" si="294"/>
        <v>0</v>
      </c>
      <c r="CF173" s="1323">
        <f t="shared" si="295"/>
        <v>0</v>
      </c>
      <c r="CG173" s="1323">
        <f t="shared" si="296"/>
        <v>0</v>
      </c>
      <c r="CH173" s="1323">
        <f t="shared" si="297"/>
        <v>0</v>
      </c>
      <c r="CI173" s="1323">
        <f t="shared" si="298"/>
        <v>0</v>
      </c>
      <c r="CJ173" s="1323">
        <f t="shared" si="299"/>
        <v>0</v>
      </c>
      <c r="CK173" s="1323">
        <f t="shared" si="300"/>
        <v>0</v>
      </c>
      <c r="CL173" s="1323">
        <f t="shared" si="301"/>
        <v>0</v>
      </c>
      <c r="CM173" s="1323">
        <f t="shared" si="302"/>
        <v>0</v>
      </c>
      <c r="CN173" s="1323">
        <f t="shared" si="303"/>
        <v>0</v>
      </c>
      <c r="CO173" s="1323">
        <f t="shared" si="304"/>
        <v>0</v>
      </c>
      <c r="CP173" s="1323">
        <f t="shared" si="305"/>
        <v>0</v>
      </c>
      <c r="CQ173" s="1323">
        <f t="shared" si="306"/>
        <v>0</v>
      </c>
      <c r="CR173" s="1323">
        <f t="shared" si="307"/>
        <v>0</v>
      </c>
      <c r="CS173" s="1323">
        <f t="shared" si="308"/>
        <v>0</v>
      </c>
      <c r="CT173" s="1323">
        <f t="shared" si="309"/>
        <v>0</v>
      </c>
      <c r="CU173" s="1323">
        <f t="shared" si="310"/>
        <v>0</v>
      </c>
      <c r="CV173" s="1323">
        <f t="shared" si="311"/>
        <v>0</v>
      </c>
    </row>
    <row r="174" spans="18:100">
      <c r="R174" s="1238">
        <v>83</v>
      </c>
      <c r="S174" s="1239"/>
      <c r="T174" s="1238">
        <v>83</v>
      </c>
      <c r="U174" s="1239"/>
      <c r="V174" s="1238">
        <v>83</v>
      </c>
      <c r="W174" s="1239"/>
      <c r="X174" s="1238">
        <v>83</v>
      </c>
      <c r="Y174" s="1239"/>
      <c r="Z174" s="1238">
        <v>83</v>
      </c>
      <c r="AA174" s="1239"/>
      <c r="AB174" s="1238">
        <v>83</v>
      </c>
      <c r="AC174" s="1239"/>
      <c r="AD174" s="1238">
        <v>83</v>
      </c>
      <c r="AE174" s="1239"/>
      <c r="AF174" s="1238">
        <v>83</v>
      </c>
      <c r="AG174" s="1239"/>
      <c r="AH174" s="1238">
        <v>83</v>
      </c>
      <c r="AI174" s="1239"/>
      <c r="AJ174" s="1238">
        <v>83</v>
      </c>
      <c r="AK174" s="1239"/>
      <c r="AL174" s="1238">
        <v>83</v>
      </c>
      <c r="AM174" s="1239"/>
      <c r="AN174" s="1238">
        <v>83</v>
      </c>
      <c r="AO174" s="1239"/>
      <c r="AP174" s="1238">
        <v>83</v>
      </c>
      <c r="AQ174" s="1239"/>
      <c r="AR174" s="1238">
        <v>83</v>
      </c>
      <c r="AS174" s="1239"/>
      <c r="AT174" s="1238">
        <v>83</v>
      </c>
      <c r="AU174" s="1239"/>
      <c r="AV174" s="1238">
        <v>83</v>
      </c>
      <c r="AW174" s="1239"/>
      <c r="AX174" s="1238">
        <v>83</v>
      </c>
      <c r="AY174" s="1239"/>
      <c r="AZ174" s="1238">
        <v>83</v>
      </c>
      <c r="BA174" s="1239"/>
      <c r="BB174" s="1238">
        <v>83</v>
      </c>
      <c r="BC174" s="1239"/>
      <c r="BD174" s="1238">
        <v>83</v>
      </c>
      <c r="BE174" s="1241"/>
      <c r="BI174" s="1323">
        <f t="shared" si="312"/>
        <v>0</v>
      </c>
      <c r="BJ174" s="1323">
        <f t="shared" si="313"/>
        <v>0</v>
      </c>
      <c r="BK174" s="1323">
        <f t="shared" si="314"/>
        <v>0</v>
      </c>
      <c r="BL174" s="1323">
        <f t="shared" si="315"/>
        <v>0</v>
      </c>
      <c r="BM174" s="1323">
        <f t="shared" si="316"/>
        <v>0</v>
      </c>
      <c r="BN174" s="1323">
        <f t="shared" si="317"/>
        <v>0</v>
      </c>
      <c r="BO174" s="1323">
        <f t="shared" si="318"/>
        <v>0</v>
      </c>
      <c r="BP174" s="1323">
        <f t="shared" si="319"/>
        <v>0</v>
      </c>
      <c r="BQ174" s="1323">
        <f t="shared" si="320"/>
        <v>0</v>
      </c>
      <c r="BR174" s="1323">
        <f t="shared" si="321"/>
        <v>0</v>
      </c>
      <c r="BS174" s="1323">
        <f t="shared" si="282"/>
        <v>0</v>
      </c>
      <c r="BT174" s="1323">
        <f t="shared" si="283"/>
        <v>0</v>
      </c>
      <c r="BU174" s="1323">
        <f t="shared" si="284"/>
        <v>0</v>
      </c>
      <c r="BV174" s="1323">
        <f t="shared" si="285"/>
        <v>0</v>
      </c>
      <c r="BW174" s="1323">
        <f t="shared" si="286"/>
        <v>0</v>
      </c>
      <c r="BX174" s="1323">
        <f t="shared" si="287"/>
        <v>0</v>
      </c>
      <c r="BY174" s="1323">
        <f t="shared" si="288"/>
        <v>0</v>
      </c>
      <c r="BZ174" s="1323">
        <f t="shared" si="289"/>
        <v>0</v>
      </c>
      <c r="CA174" s="1323">
        <f t="shared" si="290"/>
        <v>0</v>
      </c>
      <c r="CB174" s="1323">
        <f t="shared" si="291"/>
        <v>0</v>
      </c>
      <c r="CC174" s="1323">
        <f t="shared" si="292"/>
        <v>0</v>
      </c>
      <c r="CD174" s="1323">
        <f t="shared" si="293"/>
        <v>0</v>
      </c>
      <c r="CE174" s="1323">
        <f t="shared" si="294"/>
        <v>0</v>
      </c>
      <c r="CF174" s="1323">
        <f t="shared" si="295"/>
        <v>0</v>
      </c>
      <c r="CG174" s="1323">
        <f t="shared" si="296"/>
        <v>0</v>
      </c>
      <c r="CH174" s="1323">
        <f t="shared" si="297"/>
        <v>0</v>
      </c>
      <c r="CI174" s="1323">
        <f t="shared" si="298"/>
        <v>0</v>
      </c>
      <c r="CJ174" s="1323">
        <f t="shared" si="299"/>
        <v>0</v>
      </c>
      <c r="CK174" s="1323">
        <f t="shared" si="300"/>
        <v>0</v>
      </c>
      <c r="CL174" s="1323">
        <f t="shared" si="301"/>
        <v>0</v>
      </c>
      <c r="CM174" s="1323">
        <f t="shared" si="302"/>
        <v>0</v>
      </c>
      <c r="CN174" s="1323">
        <f t="shared" si="303"/>
        <v>0</v>
      </c>
      <c r="CO174" s="1323">
        <f t="shared" si="304"/>
        <v>0</v>
      </c>
      <c r="CP174" s="1323">
        <f t="shared" si="305"/>
        <v>0</v>
      </c>
      <c r="CQ174" s="1323">
        <f t="shared" si="306"/>
        <v>0</v>
      </c>
      <c r="CR174" s="1323">
        <f t="shared" si="307"/>
        <v>0</v>
      </c>
      <c r="CS174" s="1323">
        <f t="shared" si="308"/>
        <v>0</v>
      </c>
      <c r="CT174" s="1323">
        <f t="shared" si="309"/>
        <v>0</v>
      </c>
      <c r="CU174" s="1323">
        <f t="shared" si="310"/>
        <v>0</v>
      </c>
      <c r="CV174" s="1323">
        <f t="shared" si="311"/>
        <v>0</v>
      </c>
    </row>
    <row r="175" spans="18:100">
      <c r="R175" s="1238">
        <v>84</v>
      </c>
      <c r="S175" s="1239"/>
      <c r="T175" s="1238">
        <v>84</v>
      </c>
      <c r="U175" s="1239"/>
      <c r="V175" s="1238">
        <v>84</v>
      </c>
      <c r="W175" s="1239"/>
      <c r="X175" s="1238">
        <v>84</v>
      </c>
      <c r="Y175" s="1239"/>
      <c r="Z175" s="1238">
        <v>84</v>
      </c>
      <c r="AA175" s="1239"/>
      <c r="AB175" s="1238">
        <v>84</v>
      </c>
      <c r="AC175" s="1239"/>
      <c r="AD175" s="1238">
        <v>84</v>
      </c>
      <c r="AE175" s="1239"/>
      <c r="AF175" s="1238">
        <v>84</v>
      </c>
      <c r="AG175" s="1239"/>
      <c r="AH175" s="1238">
        <v>84</v>
      </c>
      <c r="AI175" s="1239"/>
      <c r="AJ175" s="1238">
        <v>84</v>
      </c>
      <c r="AK175" s="1239"/>
      <c r="AL175" s="1238">
        <v>84</v>
      </c>
      <c r="AM175" s="1239"/>
      <c r="AN175" s="1238">
        <v>84</v>
      </c>
      <c r="AO175" s="1239"/>
      <c r="AP175" s="1238">
        <v>84</v>
      </c>
      <c r="AQ175" s="1239"/>
      <c r="AR175" s="1238">
        <v>84</v>
      </c>
      <c r="AS175" s="1239"/>
      <c r="AT175" s="1238">
        <v>84</v>
      </c>
      <c r="AU175" s="1239"/>
      <c r="AV175" s="1238">
        <v>84</v>
      </c>
      <c r="AW175" s="1239"/>
      <c r="AX175" s="1238">
        <v>84</v>
      </c>
      <c r="AY175" s="1239"/>
      <c r="AZ175" s="1238">
        <v>84</v>
      </c>
      <c r="BA175" s="1239"/>
      <c r="BB175" s="1238">
        <v>84</v>
      </c>
      <c r="BC175" s="1239"/>
      <c r="BD175" s="1238">
        <v>84</v>
      </c>
      <c r="BE175" s="1241"/>
      <c r="BI175" s="1323">
        <f t="shared" si="312"/>
        <v>0</v>
      </c>
      <c r="BJ175" s="1323">
        <f t="shared" si="313"/>
        <v>0</v>
      </c>
      <c r="BK175" s="1323">
        <f t="shared" si="314"/>
        <v>0</v>
      </c>
      <c r="BL175" s="1323">
        <f t="shared" si="315"/>
        <v>0</v>
      </c>
      <c r="BM175" s="1323">
        <f t="shared" si="316"/>
        <v>0</v>
      </c>
      <c r="BN175" s="1323">
        <f t="shared" si="317"/>
        <v>0</v>
      </c>
      <c r="BO175" s="1323">
        <f t="shared" si="318"/>
        <v>0</v>
      </c>
      <c r="BP175" s="1323">
        <f t="shared" si="319"/>
        <v>0</v>
      </c>
      <c r="BQ175" s="1323">
        <f t="shared" si="320"/>
        <v>0</v>
      </c>
      <c r="BR175" s="1323">
        <f t="shared" si="321"/>
        <v>0</v>
      </c>
      <c r="BS175" s="1323">
        <f t="shared" si="282"/>
        <v>0</v>
      </c>
      <c r="BT175" s="1323">
        <f t="shared" si="283"/>
        <v>0</v>
      </c>
      <c r="BU175" s="1323">
        <f t="shared" si="284"/>
        <v>0</v>
      </c>
      <c r="BV175" s="1323">
        <f t="shared" si="285"/>
        <v>0</v>
      </c>
      <c r="BW175" s="1323">
        <f t="shared" si="286"/>
        <v>0</v>
      </c>
      <c r="BX175" s="1323">
        <f t="shared" si="287"/>
        <v>0</v>
      </c>
      <c r="BY175" s="1323">
        <f t="shared" si="288"/>
        <v>0</v>
      </c>
      <c r="BZ175" s="1323">
        <f t="shared" si="289"/>
        <v>0</v>
      </c>
      <c r="CA175" s="1323">
        <f t="shared" si="290"/>
        <v>0</v>
      </c>
      <c r="CB175" s="1323">
        <f t="shared" si="291"/>
        <v>0</v>
      </c>
      <c r="CC175" s="1323">
        <f t="shared" si="292"/>
        <v>0</v>
      </c>
      <c r="CD175" s="1323">
        <f t="shared" si="293"/>
        <v>0</v>
      </c>
      <c r="CE175" s="1323">
        <f t="shared" si="294"/>
        <v>0</v>
      </c>
      <c r="CF175" s="1323">
        <f t="shared" si="295"/>
        <v>0</v>
      </c>
      <c r="CG175" s="1323">
        <f t="shared" si="296"/>
        <v>0</v>
      </c>
      <c r="CH175" s="1323">
        <f t="shared" si="297"/>
        <v>0</v>
      </c>
      <c r="CI175" s="1323">
        <f t="shared" si="298"/>
        <v>0</v>
      </c>
      <c r="CJ175" s="1323">
        <f t="shared" si="299"/>
        <v>0</v>
      </c>
      <c r="CK175" s="1323">
        <f t="shared" si="300"/>
        <v>0</v>
      </c>
      <c r="CL175" s="1323">
        <f t="shared" si="301"/>
        <v>0</v>
      </c>
      <c r="CM175" s="1323">
        <f t="shared" si="302"/>
        <v>0</v>
      </c>
      <c r="CN175" s="1323">
        <f t="shared" si="303"/>
        <v>0</v>
      </c>
      <c r="CO175" s="1323">
        <f t="shared" si="304"/>
        <v>0</v>
      </c>
      <c r="CP175" s="1323">
        <f t="shared" si="305"/>
        <v>0</v>
      </c>
      <c r="CQ175" s="1323">
        <f t="shared" si="306"/>
        <v>0</v>
      </c>
      <c r="CR175" s="1323">
        <f t="shared" si="307"/>
        <v>0</v>
      </c>
      <c r="CS175" s="1323">
        <f t="shared" si="308"/>
        <v>0</v>
      </c>
      <c r="CT175" s="1323">
        <f t="shared" si="309"/>
        <v>0</v>
      </c>
      <c r="CU175" s="1323">
        <f t="shared" si="310"/>
        <v>0</v>
      </c>
      <c r="CV175" s="1323">
        <f t="shared" si="311"/>
        <v>0</v>
      </c>
    </row>
    <row r="176" spans="18:100">
      <c r="R176" s="1238">
        <v>85</v>
      </c>
      <c r="S176" s="1239"/>
      <c r="T176" s="1238">
        <v>85</v>
      </c>
      <c r="U176" s="1239"/>
      <c r="V176" s="1238">
        <v>85</v>
      </c>
      <c r="W176" s="1239"/>
      <c r="X176" s="1238">
        <v>85</v>
      </c>
      <c r="Y176" s="1239"/>
      <c r="Z176" s="1238">
        <v>85</v>
      </c>
      <c r="AA176" s="1239"/>
      <c r="AB176" s="1238">
        <v>85</v>
      </c>
      <c r="AC176" s="1239"/>
      <c r="AD176" s="1238">
        <v>85</v>
      </c>
      <c r="AE176" s="1239"/>
      <c r="AF176" s="1238">
        <v>85</v>
      </c>
      <c r="AG176" s="1239"/>
      <c r="AH176" s="1238">
        <v>85</v>
      </c>
      <c r="AI176" s="1239"/>
      <c r="AJ176" s="1238">
        <v>85</v>
      </c>
      <c r="AK176" s="1239"/>
      <c r="AL176" s="1238">
        <v>85</v>
      </c>
      <c r="AM176" s="1239"/>
      <c r="AN176" s="1238">
        <v>85</v>
      </c>
      <c r="AO176" s="1239"/>
      <c r="AP176" s="1238">
        <v>85</v>
      </c>
      <c r="AQ176" s="1239"/>
      <c r="AR176" s="1238">
        <v>85</v>
      </c>
      <c r="AS176" s="1239"/>
      <c r="AT176" s="1238">
        <v>85</v>
      </c>
      <c r="AU176" s="1239"/>
      <c r="AV176" s="1238">
        <v>85</v>
      </c>
      <c r="AW176" s="1239"/>
      <c r="AX176" s="1238">
        <v>85</v>
      </c>
      <c r="AY176" s="1239"/>
      <c r="AZ176" s="1238">
        <v>85</v>
      </c>
      <c r="BA176" s="1239"/>
      <c r="BB176" s="1238">
        <v>85</v>
      </c>
      <c r="BC176" s="1239"/>
      <c r="BD176" s="1238">
        <v>85</v>
      </c>
      <c r="BE176" s="1241"/>
      <c r="BI176" s="1323">
        <f t="shared" si="312"/>
        <v>0</v>
      </c>
      <c r="BJ176" s="1323">
        <f t="shared" si="313"/>
        <v>0</v>
      </c>
      <c r="BK176" s="1323">
        <f t="shared" si="314"/>
        <v>0</v>
      </c>
      <c r="BL176" s="1323">
        <f t="shared" si="315"/>
        <v>0</v>
      </c>
      <c r="BM176" s="1323">
        <f t="shared" si="316"/>
        <v>0</v>
      </c>
      <c r="BN176" s="1323">
        <f t="shared" si="317"/>
        <v>0</v>
      </c>
      <c r="BO176" s="1323">
        <f t="shared" si="318"/>
        <v>0</v>
      </c>
      <c r="BP176" s="1323">
        <f t="shared" si="319"/>
        <v>0</v>
      </c>
      <c r="BQ176" s="1323">
        <f t="shared" si="320"/>
        <v>0</v>
      </c>
      <c r="BR176" s="1323">
        <f t="shared" si="321"/>
        <v>0</v>
      </c>
      <c r="BS176" s="1323">
        <f t="shared" si="282"/>
        <v>0</v>
      </c>
      <c r="BT176" s="1323">
        <f t="shared" si="283"/>
        <v>0</v>
      </c>
      <c r="BU176" s="1323">
        <f t="shared" si="284"/>
        <v>0</v>
      </c>
      <c r="BV176" s="1323">
        <f t="shared" si="285"/>
        <v>0</v>
      </c>
      <c r="BW176" s="1323">
        <f t="shared" si="286"/>
        <v>0</v>
      </c>
      <c r="BX176" s="1323">
        <f t="shared" si="287"/>
        <v>0</v>
      </c>
      <c r="BY176" s="1323">
        <f t="shared" si="288"/>
        <v>0</v>
      </c>
      <c r="BZ176" s="1323">
        <f t="shared" si="289"/>
        <v>0</v>
      </c>
      <c r="CA176" s="1323">
        <f t="shared" si="290"/>
        <v>0</v>
      </c>
      <c r="CB176" s="1323">
        <f t="shared" si="291"/>
        <v>0</v>
      </c>
      <c r="CC176" s="1323">
        <f t="shared" si="292"/>
        <v>0</v>
      </c>
      <c r="CD176" s="1323">
        <f t="shared" si="293"/>
        <v>0</v>
      </c>
      <c r="CE176" s="1323">
        <f t="shared" si="294"/>
        <v>0</v>
      </c>
      <c r="CF176" s="1323">
        <f t="shared" si="295"/>
        <v>0</v>
      </c>
      <c r="CG176" s="1323">
        <f t="shared" si="296"/>
        <v>0</v>
      </c>
      <c r="CH176" s="1323">
        <f t="shared" si="297"/>
        <v>0</v>
      </c>
      <c r="CI176" s="1323">
        <f t="shared" si="298"/>
        <v>0</v>
      </c>
      <c r="CJ176" s="1323">
        <f t="shared" si="299"/>
        <v>0</v>
      </c>
      <c r="CK176" s="1323">
        <f t="shared" si="300"/>
        <v>0</v>
      </c>
      <c r="CL176" s="1323">
        <f t="shared" si="301"/>
        <v>0</v>
      </c>
      <c r="CM176" s="1323">
        <f t="shared" si="302"/>
        <v>0</v>
      </c>
      <c r="CN176" s="1323">
        <f t="shared" si="303"/>
        <v>0</v>
      </c>
      <c r="CO176" s="1323">
        <f t="shared" si="304"/>
        <v>0</v>
      </c>
      <c r="CP176" s="1323">
        <f t="shared" si="305"/>
        <v>0</v>
      </c>
      <c r="CQ176" s="1323">
        <f t="shared" si="306"/>
        <v>0</v>
      </c>
      <c r="CR176" s="1323">
        <f t="shared" si="307"/>
        <v>0</v>
      </c>
      <c r="CS176" s="1323">
        <f t="shared" si="308"/>
        <v>0</v>
      </c>
      <c r="CT176" s="1323">
        <f t="shared" si="309"/>
        <v>0</v>
      </c>
      <c r="CU176" s="1323">
        <f t="shared" si="310"/>
        <v>0</v>
      </c>
      <c r="CV176" s="1323">
        <f t="shared" si="311"/>
        <v>0</v>
      </c>
    </row>
    <row r="177" spans="18:100">
      <c r="R177" s="1238">
        <v>86</v>
      </c>
      <c r="S177" s="1239"/>
      <c r="T177" s="1238">
        <v>86</v>
      </c>
      <c r="U177" s="1239"/>
      <c r="V177" s="1238">
        <v>86</v>
      </c>
      <c r="W177" s="1239"/>
      <c r="X177" s="1238">
        <v>86</v>
      </c>
      <c r="Y177" s="1239"/>
      <c r="Z177" s="1238">
        <v>86</v>
      </c>
      <c r="AA177" s="1239"/>
      <c r="AB177" s="1238">
        <v>86</v>
      </c>
      <c r="AC177" s="1239"/>
      <c r="AD177" s="1238">
        <v>86</v>
      </c>
      <c r="AE177" s="1239"/>
      <c r="AF177" s="1238">
        <v>86</v>
      </c>
      <c r="AG177" s="1239"/>
      <c r="AH177" s="1238">
        <v>86</v>
      </c>
      <c r="AI177" s="1239"/>
      <c r="AJ177" s="1238">
        <v>86</v>
      </c>
      <c r="AK177" s="1239"/>
      <c r="AL177" s="1238">
        <v>86</v>
      </c>
      <c r="AM177" s="1239"/>
      <c r="AN177" s="1238">
        <v>86</v>
      </c>
      <c r="AO177" s="1239"/>
      <c r="AP177" s="1238">
        <v>86</v>
      </c>
      <c r="AQ177" s="1239"/>
      <c r="AR177" s="1238">
        <v>86</v>
      </c>
      <c r="AS177" s="1239"/>
      <c r="AT177" s="1238">
        <v>86</v>
      </c>
      <c r="AU177" s="1239"/>
      <c r="AV177" s="1238">
        <v>86</v>
      </c>
      <c r="AW177" s="1239"/>
      <c r="AX177" s="1238">
        <v>86</v>
      </c>
      <c r="AY177" s="1239"/>
      <c r="AZ177" s="1238">
        <v>86</v>
      </c>
      <c r="BA177" s="1239"/>
      <c r="BB177" s="1238">
        <v>86</v>
      </c>
      <c r="BC177" s="1239"/>
      <c r="BD177" s="1238">
        <v>86</v>
      </c>
      <c r="BE177" s="1241"/>
      <c r="BI177" s="1323">
        <f t="shared" si="312"/>
        <v>0</v>
      </c>
      <c r="BJ177" s="1323">
        <f t="shared" si="313"/>
        <v>0</v>
      </c>
      <c r="BK177" s="1323">
        <f t="shared" si="314"/>
        <v>0</v>
      </c>
      <c r="BL177" s="1323">
        <f t="shared" si="315"/>
        <v>0</v>
      </c>
      <c r="BM177" s="1323">
        <f t="shared" si="316"/>
        <v>0</v>
      </c>
      <c r="BN177" s="1323">
        <f t="shared" si="317"/>
        <v>0</v>
      </c>
      <c r="BO177" s="1323">
        <f t="shared" si="318"/>
        <v>0</v>
      </c>
      <c r="BP177" s="1323">
        <f t="shared" si="319"/>
        <v>0</v>
      </c>
      <c r="BQ177" s="1323">
        <f t="shared" si="320"/>
        <v>0</v>
      </c>
      <c r="BR177" s="1323">
        <f t="shared" si="321"/>
        <v>0</v>
      </c>
      <c r="BS177" s="1323">
        <f t="shared" si="282"/>
        <v>0</v>
      </c>
      <c r="BT177" s="1323">
        <f t="shared" si="283"/>
        <v>0</v>
      </c>
      <c r="BU177" s="1323">
        <f t="shared" si="284"/>
        <v>0</v>
      </c>
      <c r="BV177" s="1323">
        <f t="shared" si="285"/>
        <v>0</v>
      </c>
      <c r="BW177" s="1323">
        <f t="shared" si="286"/>
        <v>0</v>
      </c>
      <c r="BX177" s="1323">
        <f t="shared" si="287"/>
        <v>0</v>
      </c>
      <c r="BY177" s="1323">
        <f t="shared" si="288"/>
        <v>0</v>
      </c>
      <c r="BZ177" s="1323">
        <f t="shared" si="289"/>
        <v>0</v>
      </c>
      <c r="CA177" s="1323">
        <f t="shared" si="290"/>
        <v>0</v>
      </c>
      <c r="CB177" s="1323">
        <f t="shared" si="291"/>
        <v>0</v>
      </c>
      <c r="CC177" s="1323">
        <f t="shared" si="292"/>
        <v>0</v>
      </c>
      <c r="CD177" s="1323">
        <f t="shared" si="293"/>
        <v>0</v>
      </c>
      <c r="CE177" s="1323">
        <f t="shared" si="294"/>
        <v>0</v>
      </c>
      <c r="CF177" s="1323">
        <f t="shared" si="295"/>
        <v>0</v>
      </c>
      <c r="CG177" s="1323">
        <f t="shared" si="296"/>
        <v>0</v>
      </c>
      <c r="CH177" s="1323">
        <f t="shared" si="297"/>
        <v>0</v>
      </c>
      <c r="CI177" s="1323">
        <f t="shared" si="298"/>
        <v>0</v>
      </c>
      <c r="CJ177" s="1323">
        <f t="shared" si="299"/>
        <v>0</v>
      </c>
      <c r="CK177" s="1323">
        <f t="shared" si="300"/>
        <v>0</v>
      </c>
      <c r="CL177" s="1323">
        <f t="shared" si="301"/>
        <v>0</v>
      </c>
      <c r="CM177" s="1323">
        <f t="shared" si="302"/>
        <v>0</v>
      </c>
      <c r="CN177" s="1323">
        <f t="shared" si="303"/>
        <v>0</v>
      </c>
      <c r="CO177" s="1323">
        <f t="shared" si="304"/>
        <v>0</v>
      </c>
      <c r="CP177" s="1323">
        <f t="shared" si="305"/>
        <v>0</v>
      </c>
      <c r="CQ177" s="1323">
        <f t="shared" si="306"/>
        <v>0</v>
      </c>
      <c r="CR177" s="1323">
        <f t="shared" si="307"/>
        <v>0</v>
      </c>
      <c r="CS177" s="1323">
        <f t="shared" si="308"/>
        <v>0</v>
      </c>
      <c r="CT177" s="1323">
        <f t="shared" si="309"/>
        <v>0</v>
      </c>
      <c r="CU177" s="1323">
        <f t="shared" si="310"/>
        <v>0</v>
      </c>
      <c r="CV177" s="1323">
        <f t="shared" si="311"/>
        <v>0</v>
      </c>
    </row>
    <row r="178" spans="18:100">
      <c r="R178" s="1238">
        <v>87</v>
      </c>
      <c r="S178" s="1239"/>
      <c r="T178" s="1238">
        <v>87</v>
      </c>
      <c r="U178" s="1239"/>
      <c r="V178" s="1238">
        <v>87</v>
      </c>
      <c r="W178" s="1239"/>
      <c r="X178" s="1238">
        <v>87</v>
      </c>
      <c r="Y178" s="1239"/>
      <c r="Z178" s="1238">
        <v>87</v>
      </c>
      <c r="AA178" s="1239"/>
      <c r="AB178" s="1238">
        <v>87</v>
      </c>
      <c r="AC178" s="1239"/>
      <c r="AD178" s="1238">
        <v>87</v>
      </c>
      <c r="AE178" s="1239"/>
      <c r="AF178" s="1238">
        <v>87</v>
      </c>
      <c r="AG178" s="1239"/>
      <c r="AH178" s="1238">
        <v>87</v>
      </c>
      <c r="AI178" s="1239"/>
      <c r="AJ178" s="1238">
        <v>87</v>
      </c>
      <c r="AK178" s="1239"/>
      <c r="AL178" s="1238">
        <v>87</v>
      </c>
      <c r="AM178" s="1239"/>
      <c r="AN178" s="1238">
        <v>87</v>
      </c>
      <c r="AO178" s="1239"/>
      <c r="AP178" s="1238">
        <v>87</v>
      </c>
      <c r="AQ178" s="1239"/>
      <c r="AR178" s="1238">
        <v>87</v>
      </c>
      <c r="AS178" s="1239"/>
      <c r="AT178" s="1238">
        <v>87</v>
      </c>
      <c r="AU178" s="1239"/>
      <c r="AV178" s="1238">
        <v>87</v>
      </c>
      <c r="AW178" s="1239"/>
      <c r="AX178" s="1238">
        <v>87</v>
      </c>
      <c r="AY178" s="1239"/>
      <c r="AZ178" s="1238">
        <v>87</v>
      </c>
      <c r="BA178" s="1239"/>
      <c r="BB178" s="1238">
        <v>87</v>
      </c>
      <c r="BC178" s="1239"/>
      <c r="BD178" s="1238">
        <v>87</v>
      </c>
      <c r="BE178" s="1241"/>
      <c r="BI178" s="1323">
        <f t="shared" si="312"/>
        <v>0</v>
      </c>
      <c r="BJ178" s="1323">
        <f t="shared" si="313"/>
        <v>0</v>
      </c>
      <c r="BK178" s="1323">
        <f t="shared" si="314"/>
        <v>0</v>
      </c>
      <c r="BL178" s="1323">
        <f t="shared" si="315"/>
        <v>0</v>
      </c>
      <c r="BM178" s="1323">
        <f t="shared" si="316"/>
        <v>0</v>
      </c>
      <c r="BN178" s="1323">
        <f t="shared" si="317"/>
        <v>0</v>
      </c>
      <c r="BO178" s="1323">
        <f t="shared" si="318"/>
        <v>0</v>
      </c>
      <c r="BP178" s="1323">
        <f t="shared" si="319"/>
        <v>0</v>
      </c>
      <c r="BQ178" s="1323">
        <f t="shared" si="320"/>
        <v>0</v>
      </c>
      <c r="BR178" s="1323">
        <f t="shared" si="321"/>
        <v>0</v>
      </c>
      <c r="BS178" s="1323">
        <f t="shared" si="282"/>
        <v>0</v>
      </c>
      <c r="BT178" s="1323">
        <f t="shared" si="283"/>
        <v>0</v>
      </c>
      <c r="BU178" s="1323">
        <f t="shared" si="284"/>
        <v>0</v>
      </c>
      <c r="BV178" s="1323">
        <f t="shared" si="285"/>
        <v>0</v>
      </c>
      <c r="BW178" s="1323">
        <f t="shared" si="286"/>
        <v>0</v>
      </c>
      <c r="BX178" s="1323">
        <f t="shared" si="287"/>
        <v>0</v>
      </c>
      <c r="BY178" s="1323">
        <f t="shared" si="288"/>
        <v>0</v>
      </c>
      <c r="BZ178" s="1323">
        <f t="shared" si="289"/>
        <v>0</v>
      </c>
      <c r="CA178" s="1323">
        <f t="shared" si="290"/>
        <v>0</v>
      </c>
      <c r="CB178" s="1323">
        <f t="shared" si="291"/>
        <v>0</v>
      </c>
      <c r="CC178" s="1323">
        <f t="shared" si="292"/>
        <v>0</v>
      </c>
      <c r="CD178" s="1323">
        <f t="shared" si="293"/>
        <v>0</v>
      </c>
      <c r="CE178" s="1323">
        <f t="shared" si="294"/>
        <v>0</v>
      </c>
      <c r="CF178" s="1323">
        <f t="shared" si="295"/>
        <v>0</v>
      </c>
      <c r="CG178" s="1323">
        <f t="shared" si="296"/>
        <v>0</v>
      </c>
      <c r="CH178" s="1323">
        <f t="shared" si="297"/>
        <v>0</v>
      </c>
      <c r="CI178" s="1323">
        <f t="shared" si="298"/>
        <v>0</v>
      </c>
      <c r="CJ178" s="1323">
        <f t="shared" si="299"/>
        <v>0</v>
      </c>
      <c r="CK178" s="1323">
        <f t="shared" si="300"/>
        <v>0</v>
      </c>
      <c r="CL178" s="1323">
        <f t="shared" si="301"/>
        <v>0</v>
      </c>
      <c r="CM178" s="1323">
        <f t="shared" si="302"/>
        <v>0</v>
      </c>
      <c r="CN178" s="1323">
        <f t="shared" si="303"/>
        <v>0</v>
      </c>
      <c r="CO178" s="1323">
        <f t="shared" si="304"/>
        <v>0</v>
      </c>
      <c r="CP178" s="1323">
        <f t="shared" si="305"/>
        <v>0</v>
      </c>
      <c r="CQ178" s="1323">
        <f t="shared" si="306"/>
        <v>0</v>
      </c>
      <c r="CR178" s="1323">
        <f t="shared" si="307"/>
        <v>0</v>
      </c>
      <c r="CS178" s="1323">
        <f t="shared" si="308"/>
        <v>0</v>
      </c>
      <c r="CT178" s="1323">
        <f t="shared" si="309"/>
        <v>0</v>
      </c>
      <c r="CU178" s="1323">
        <f t="shared" si="310"/>
        <v>0</v>
      </c>
      <c r="CV178" s="1323">
        <f t="shared" si="311"/>
        <v>0</v>
      </c>
    </row>
    <row r="179" spans="18:100">
      <c r="R179" s="1238">
        <v>88</v>
      </c>
      <c r="S179" s="1239"/>
      <c r="T179" s="1238">
        <v>88</v>
      </c>
      <c r="U179" s="1239"/>
      <c r="V179" s="1238">
        <v>88</v>
      </c>
      <c r="W179" s="1239"/>
      <c r="X179" s="1238">
        <v>88</v>
      </c>
      <c r="Y179" s="1239"/>
      <c r="Z179" s="1238">
        <v>88</v>
      </c>
      <c r="AA179" s="1239"/>
      <c r="AB179" s="1238">
        <v>88</v>
      </c>
      <c r="AC179" s="1239"/>
      <c r="AD179" s="1238">
        <v>88</v>
      </c>
      <c r="AE179" s="1239"/>
      <c r="AF179" s="1238">
        <v>88</v>
      </c>
      <c r="AG179" s="1239"/>
      <c r="AH179" s="1238">
        <v>88</v>
      </c>
      <c r="AI179" s="1239"/>
      <c r="AJ179" s="1238">
        <v>88</v>
      </c>
      <c r="AK179" s="1239"/>
      <c r="AL179" s="1238">
        <v>88</v>
      </c>
      <c r="AM179" s="1239"/>
      <c r="AN179" s="1238">
        <v>88</v>
      </c>
      <c r="AO179" s="1239"/>
      <c r="AP179" s="1238">
        <v>88</v>
      </c>
      <c r="AQ179" s="1239"/>
      <c r="AR179" s="1238">
        <v>88</v>
      </c>
      <c r="AS179" s="1239"/>
      <c r="AT179" s="1238">
        <v>88</v>
      </c>
      <c r="AU179" s="1239"/>
      <c r="AV179" s="1238">
        <v>88</v>
      </c>
      <c r="AW179" s="1239"/>
      <c r="AX179" s="1238">
        <v>88</v>
      </c>
      <c r="AY179" s="1239"/>
      <c r="AZ179" s="1238">
        <v>88</v>
      </c>
      <c r="BA179" s="1239"/>
      <c r="BB179" s="1238">
        <v>88</v>
      </c>
      <c r="BC179" s="1239"/>
      <c r="BD179" s="1238">
        <v>88</v>
      </c>
      <c r="BE179" s="1241"/>
      <c r="BI179" s="1323">
        <f t="shared" si="312"/>
        <v>0</v>
      </c>
      <c r="BJ179" s="1323">
        <f t="shared" si="313"/>
        <v>0</v>
      </c>
      <c r="BK179" s="1323">
        <f t="shared" si="314"/>
        <v>0</v>
      </c>
      <c r="BL179" s="1323">
        <f t="shared" si="315"/>
        <v>0</v>
      </c>
      <c r="BM179" s="1323">
        <f t="shared" si="316"/>
        <v>0</v>
      </c>
      <c r="BN179" s="1323">
        <f t="shared" si="317"/>
        <v>0</v>
      </c>
      <c r="BO179" s="1323">
        <f t="shared" si="318"/>
        <v>0</v>
      </c>
      <c r="BP179" s="1323">
        <f t="shared" si="319"/>
        <v>0</v>
      </c>
      <c r="BQ179" s="1323">
        <f t="shared" si="320"/>
        <v>0</v>
      </c>
      <c r="BR179" s="1323">
        <f t="shared" si="321"/>
        <v>0</v>
      </c>
      <c r="BS179" s="1323">
        <f t="shared" si="282"/>
        <v>0</v>
      </c>
      <c r="BT179" s="1323">
        <f t="shared" si="283"/>
        <v>0</v>
      </c>
      <c r="BU179" s="1323">
        <f t="shared" si="284"/>
        <v>0</v>
      </c>
      <c r="BV179" s="1323">
        <f t="shared" si="285"/>
        <v>0</v>
      </c>
      <c r="BW179" s="1323">
        <f t="shared" si="286"/>
        <v>0</v>
      </c>
      <c r="BX179" s="1323">
        <f t="shared" si="287"/>
        <v>0</v>
      </c>
      <c r="BY179" s="1323">
        <f t="shared" si="288"/>
        <v>0</v>
      </c>
      <c r="BZ179" s="1323">
        <f t="shared" si="289"/>
        <v>0</v>
      </c>
      <c r="CA179" s="1323">
        <f t="shared" si="290"/>
        <v>0</v>
      </c>
      <c r="CB179" s="1323">
        <f t="shared" si="291"/>
        <v>0</v>
      </c>
      <c r="CC179" s="1323">
        <f t="shared" si="292"/>
        <v>0</v>
      </c>
      <c r="CD179" s="1323">
        <f t="shared" si="293"/>
        <v>0</v>
      </c>
      <c r="CE179" s="1323">
        <f t="shared" si="294"/>
        <v>0</v>
      </c>
      <c r="CF179" s="1323">
        <f t="shared" si="295"/>
        <v>0</v>
      </c>
      <c r="CG179" s="1323">
        <f t="shared" si="296"/>
        <v>0</v>
      </c>
      <c r="CH179" s="1323">
        <f t="shared" si="297"/>
        <v>0</v>
      </c>
      <c r="CI179" s="1323">
        <f t="shared" si="298"/>
        <v>0</v>
      </c>
      <c r="CJ179" s="1323">
        <f t="shared" si="299"/>
        <v>0</v>
      </c>
      <c r="CK179" s="1323">
        <f t="shared" si="300"/>
        <v>0</v>
      </c>
      <c r="CL179" s="1323">
        <f t="shared" si="301"/>
        <v>0</v>
      </c>
      <c r="CM179" s="1323">
        <f t="shared" si="302"/>
        <v>0</v>
      </c>
      <c r="CN179" s="1323">
        <f t="shared" si="303"/>
        <v>0</v>
      </c>
      <c r="CO179" s="1323">
        <f t="shared" si="304"/>
        <v>0</v>
      </c>
      <c r="CP179" s="1323">
        <f t="shared" si="305"/>
        <v>0</v>
      </c>
      <c r="CQ179" s="1323">
        <f t="shared" si="306"/>
        <v>0</v>
      </c>
      <c r="CR179" s="1323">
        <f t="shared" si="307"/>
        <v>0</v>
      </c>
      <c r="CS179" s="1323">
        <f t="shared" si="308"/>
        <v>0</v>
      </c>
      <c r="CT179" s="1323">
        <f t="shared" si="309"/>
        <v>0</v>
      </c>
      <c r="CU179" s="1323">
        <f t="shared" si="310"/>
        <v>0</v>
      </c>
      <c r="CV179" s="1323">
        <f t="shared" si="311"/>
        <v>0</v>
      </c>
    </row>
    <row r="180" spans="18:100">
      <c r="R180" s="1238">
        <v>89</v>
      </c>
      <c r="S180" s="1239"/>
      <c r="T180" s="1238">
        <v>89</v>
      </c>
      <c r="U180" s="1239"/>
      <c r="V180" s="1238">
        <v>89</v>
      </c>
      <c r="W180" s="1239"/>
      <c r="X180" s="1238">
        <v>89</v>
      </c>
      <c r="Y180" s="1239"/>
      <c r="Z180" s="1238">
        <v>89</v>
      </c>
      <c r="AA180" s="1239"/>
      <c r="AB180" s="1238">
        <v>89</v>
      </c>
      <c r="AC180" s="1239"/>
      <c r="AD180" s="1238">
        <v>89</v>
      </c>
      <c r="AE180" s="1239"/>
      <c r="AF180" s="1238">
        <v>89</v>
      </c>
      <c r="AG180" s="1239"/>
      <c r="AH180" s="1238">
        <v>89</v>
      </c>
      <c r="AI180" s="1239"/>
      <c r="AJ180" s="1238">
        <v>89</v>
      </c>
      <c r="AK180" s="1239"/>
      <c r="AL180" s="1238">
        <v>89</v>
      </c>
      <c r="AM180" s="1239"/>
      <c r="AN180" s="1238">
        <v>89</v>
      </c>
      <c r="AO180" s="1239"/>
      <c r="AP180" s="1238">
        <v>89</v>
      </c>
      <c r="AQ180" s="1239"/>
      <c r="AR180" s="1238">
        <v>89</v>
      </c>
      <c r="AS180" s="1239"/>
      <c r="AT180" s="1238">
        <v>89</v>
      </c>
      <c r="AU180" s="1239"/>
      <c r="AV180" s="1238">
        <v>89</v>
      </c>
      <c r="AW180" s="1239"/>
      <c r="AX180" s="1238">
        <v>89</v>
      </c>
      <c r="AY180" s="1239"/>
      <c r="AZ180" s="1238">
        <v>89</v>
      </c>
      <c r="BA180" s="1239"/>
      <c r="BB180" s="1238">
        <v>89</v>
      </c>
      <c r="BC180" s="1239"/>
      <c r="BD180" s="1238">
        <v>89</v>
      </c>
      <c r="BE180" s="1241"/>
      <c r="BI180" s="1323">
        <f t="shared" si="312"/>
        <v>0</v>
      </c>
      <c r="BJ180" s="1323">
        <f t="shared" si="313"/>
        <v>0</v>
      </c>
      <c r="BK180" s="1323">
        <f t="shared" si="314"/>
        <v>0</v>
      </c>
      <c r="BL180" s="1323">
        <f t="shared" si="315"/>
        <v>0</v>
      </c>
      <c r="BM180" s="1323">
        <f t="shared" si="316"/>
        <v>0</v>
      </c>
      <c r="BN180" s="1323">
        <f t="shared" si="317"/>
        <v>0</v>
      </c>
      <c r="BO180" s="1323">
        <f t="shared" si="318"/>
        <v>0</v>
      </c>
      <c r="BP180" s="1323">
        <f t="shared" si="319"/>
        <v>0</v>
      </c>
      <c r="BQ180" s="1323">
        <f t="shared" si="320"/>
        <v>0</v>
      </c>
      <c r="BR180" s="1323">
        <f t="shared" si="321"/>
        <v>0</v>
      </c>
      <c r="BS180" s="1323">
        <f t="shared" si="282"/>
        <v>0</v>
      </c>
      <c r="BT180" s="1323">
        <f t="shared" si="283"/>
        <v>0</v>
      </c>
      <c r="BU180" s="1323">
        <f t="shared" si="284"/>
        <v>0</v>
      </c>
      <c r="BV180" s="1323">
        <f t="shared" si="285"/>
        <v>0</v>
      </c>
      <c r="BW180" s="1323">
        <f t="shared" si="286"/>
        <v>0</v>
      </c>
      <c r="BX180" s="1323">
        <f t="shared" si="287"/>
        <v>0</v>
      </c>
      <c r="BY180" s="1323">
        <f t="shared" si="288"/>
        <v>0</v>
      </c>
      <c r="BZ180" s="1323">
        <f t="shared" si="289"/>
        <v>0</v>
      </c>
      <c r="CA180" s="1323">
        <f t="shared" si="290"/>
        <v>0</v>
      </c>
      <c r="CB180" s="1323">
        <f t="shared" si="291"/>
        <v>0</v>
      </c>
      <c r="CC180" s="1323">
        <f t="shared" si="292"/>
        <v>0</v>
      </c>
      <c r="CD180" s="1323">
        <f t="shared" si="293"/>
        <v>0</v>
      </c>
      <c r="CE180" s="1323">
        <f t="shared" si="294"/>
        <v>0</v>
      </c>
      <c r="CF180" s="1323">
        <f t="shared" si="295"/>
        <v>0</v>
      </c>
      <c r="CG180" s="1323">
        <f t="shared" si="296"/>
        <v>0</v>
      </c>
      <c r="CH180" s="1323">
        <f t="shared" si="297"/>
        <v>0</v>
      </c>
      <c r="CI180" s="1323">
        <f t="shared" si="298"/>
        <v>0</v>
      </c>
      <c r="CJ180" s="1323">
        <f t="shared" si="299"/>
        <v>0</v>
      </c>
      <c r="CK180" s="1323">
        <f t="shared" si="300"/>
        <v>0</v>
      </c>
      <c r="CL180" s="1323">
        <f t="shared" si="301"/>
        <v>0</v>
      </c>
      <c r="CM180" s="1323">
        <f t="shared" si="302"/>
        <v>0</v>
      </c>
      <c r="CN180" s="1323">
        <f t="shared" si="303"/>
        <v>0</v>
      </c>
      <c r="CO180" s="1323">
        <f t="shared" si="304"/>
        <v>0</v>
      </c>
      <c r="CP180" s="1323">
        <f t="shared" si="305"/>
        <v>0</v>
      </c>
      <c r="CQ180" s="1323">
        <f t="shared" si="306"/>
        <v>0</v>
      </c>
      <c r="CR180" s="1323">
        <f t="shared" si="307"/>
        <v>0</v>
      </c>
      <c r="CS180" s="1323">
        <f t="shared" si="308"/>
        <v>0</v>
      </c>
      <c r="CT180" s="1323">
        <f t="shared" si="309"/>
        <v>0</v>
      </c>
      <c r="CU180" s="1323">
        <f t="shared" si="310"/>
        <v>0</v>
      </c>
      <c r="CV180" s="1323">
        <f t="shared" si="311"/>
        <v>0</v>
      </c>
    </row>
    <row r="181" spans="18:100">
      <c r="R181" s="1238">
        <v>90</v>
      </c>
      <c r="S181" s="1239"/>
      <c r="T181" s="1238">
        <v>90</v>
      </c>
      <c r="U181" s="1239"/>
      <c r="V181" s="1238">
        <v>90</v>
      </c>
      <c r="W181" s="1239"/>
      <c r="X181" s="1238">
        <v>90</v>
      </c>
      <c r="Y181" s="1239"/>
      <c r="Z181" s="1238">
        <v>90</v>
      </c>
      <c r="AA181" s="1239"/>
      <c r="AB181" s="1238">
        <v>90</v>
      </c>
      <c r="AC181" s="1239"/>
      <c r="AD181" s="1238">
        <v>90</v>
      </c>
      <c r="AE181" s="1239"/>
      <c r="AF181" s="1238">
        <v>90</v>
      </c>
      <c r="AG181" s="1239"/>
      <c r="AH181" s="1238">
        <v>90</v>
      </c>
      <c r="AI181" s="1239"/>
      <c r="AJ181" s="1238">
        <v>90</v>
      </c>
      <c r="AK181" s="1239"/>
      <c r="AL181" s="1238">
        <v>90</v>
      </c>
      <c r="AM181" s="1239"/>
      <c r="AN181" s="1238">
        <v>90</v>
      </c>
      <c r="AO181" s="1239"/>
      <c r="AP181" s="1238">
        <v>90</v>
      </c>
      <c r="AQ181" s="1239"/>
      <c r="AR181" s="1238">
        <v>90</v>
      </c>
      <c r="AS181" s="1239"/>
      <c r="AT181" s="1238">
        <v>90</v>
      </c>
      <c r="AU181" s="1239"/>
      <c r="AV181" s="1238">
        <v>90</v>
      </c>
      <c r="AW181" s="1239"/>
      <c r="AX181" s="1238">
        <v>90</v>
      </c>
      <c r="AY181" s="1239"/>
      <c r="AZ181" s="1238">
        <v>90</v>
      </c>
      <c r="BA181" s="1239"/>
      <c r="BB181" s="1238">
        <v>90</v>
      </c>
      <c r="BC181" s="1239"/>
      <c r="BD181" s="1238">
        <v>90</v>
      </c>
      <c r="BE181" s="1241"/>
      <c r="BI181" s="1323">
        <f t="shared" si="312"/>
        <v>0</v>
      </c>
      <c r="BJ181" s="1323">
        <f t="shared" si="313"/>
        <v>0</v>
      </c>
      <c r="BK181" s="1323">
        <f t="shared" si="314"/>
        <v>0</v>
      </c>
      <c r="BL181" s="1323">
        <f t="shared" si="315"/>
        <v>0</v>
      </c>
      <c r="BM181" s="1323">
        <f t="shared" si="316"/>
        <v>0</v>
      </c>
      <c r="BN181" s="1323">
        <f t="shared" si="317"/>
        <v>0</v>
      </c>
      <c r="BO181" s="1323">
        <f t="shared" si="318"/>
        <v>0</v>
      </c>
      <c r="BP181" s="1323">
        <f t="shared" si="319"/>
        <v>0</v>
      </c>
      <c r="BQ181" s="1323">
        <f t="shared" si="320"/>
        <v>0</v>
      </c>
      <c r="BR181" s="1323">
        <f t="shared" si="321"/>
        <v>0</v>
      </c>
      <c r="BS181" s="1323">
        <f t="shared" si="282"/>
        <v>0</v>
      </c>
      <c r="BT181" s="1323">
        <f t="shared" si="283"/>
        <v>0</v>
      </c>
      <c r="BU181" s="1323">
        <f t="shared" si="284"/>
        <v>0</v>
      </c>
      <c r="BV181" s="1323">
        <f t="shared" si="285"/>
        <v>0</v>
      </c>
      <c r="BW181" s="1323">
        <f t="shared" si="286"/>
        <v>0</v>
      </c>
      <c r="BX181" s="1323">
        <f t="shared" si="287"/>
        <v>0</v>
      </c>
      <c r="BY181" s="1323">
        <f t="shared" si="288"/>
        <v>0</v>
      </c>
      <c r="BZ181" s="1323">
        <f t="shared" si="289"/>
        <v>0</v>
      </c>
      <c r="CA181" s="1323">
        <f t="shared" si="290"/>
        <v>0</v>
      </c>
      <c r="CB181" s="1323">
        <f t="shared" si="291"/>
        <v>0</v>
      </c>
      <c r="CC181" s="1323">
        <f t="shared" si="292"/>
        <v>0</v>
      </c>
      <c r="CD181" s="1323">
        <f t="shared" si="293"/>
        <v>0</v>
      </c>
      <c r="CE181" s="1323">
        <f t="shared" si="294"/>
        <v>0</v>
      </c>
      <c r="CF181" s="1323">
        <f t="shared" si="295"/>
        <v>0</v>
      </c>
      <c r="CG181" s="1323">
        <f t="shared" si="296"/>
        <v>0</v>
      </c>
      <c r="CH181" s="1323">
        <f t="shared" si="297"/>
        <v>0</v>
      </c>
      <c r="CI181" s="1323">
        <f t="shared" si="298"/>
        <v>0</v>
      </c>
      <c r="CJ181" s="1323">
        <f t="shared" si="299"/>
        <v>0</v>
      </c>
      <c r="CK181" s="1323">
        <f t="shared" si="300"/>
        <v>0</v>
      </c>
      <c r="CL181" s="1323">
        <f t="shared" si="301"/>
        <v>0</v>
      </c>
      <c r="CM181" s="1323">
        <f t="shared" si="302"/>
        <v>0</v>
      </c>
      <c r="CN181" s="1323">
        <f t="shared" si="303"/>
        <v>0</v>
      </c>
      <c r="CO181" s="1323">
        <f t="shared" si="304"/>
        <v>0</v>
      </c>
      <c r="CP181" s="1323">
        <f t="shared" si="305"/>
        <v>0</v>
      </c>
      <c r="CQ181" s="1323">
        <f t="shared" si="306"/>
        <v>0</v>
      </c>
      <c r="CR181" s="1323">
        <f t="shared" si="307"/>
        <v>0</v>
      </c>
      <c r="CS181" s="1323">
        <f t="shared" si="308"/>
        <v>0</v>
      </c>
      <c r="CT181" s="1323">
        <f t="shared" si="309"/>
        <v>0</v>
      </c>
      <c r="CU181" s="1323">
        <f t="shared" si="310"/>
        <v>0</v>
      </c>
      <c r="CV181" s="1323">
        <f t="shared" si="311"/>
        <v>0</v>
      </c>
    </row>
    <row r="182" spans="18:100">
      <c r="R182" s="1238">
        <v>91</v>
      </c>
      <c r="S182" s="1239"/>
      <c r="T182" s="1238">
        <v>91</v>
      </c>
      <c r="U182" s="1239"/>
      <c r="V182" s="1238">
        <v>91</v>
      </c>
      <c r="W182" s="1239"/>
      <c r="X182" s="1238">
        <v>91</v>
      </c>
      <c r="Y182" s="1239"/>
      <c r="Z182" s="1238">
        <v>91</v>
      </c>
      <c r="AA182" s="1239"/>
      <c r="AB182" s="1238">
        <v>91</v>
      </c>
      <c r="AC182" s="1239"/>
      <c r="AD182" s="1238">
        <v>91</v>
      </c>
      <c r="AE182" s="1239"/>
      <c r="AF182" s="1238">
        <v>91</v>
      </c>
      <c r="AG182" s="1239"/>
      <c r="AH182" s="1238">
        <v>91</v>
      </c>
      <c r="AI182" s="1239"/>
      <c r="AJ182" s="1238">
        <v>91</v>
      </c>
      <c r="AK182" s="1239"/>
      <c r="AL182" s="1238">
        <v>91</v>
      </c>
      <c r="AM182" s="1239"/>
      <c r="AN182" s="1238">
        <v>91</v>
      </c>
      <c r="AO182" s="1239"/>
      <c r="AP182" s="1238">
        <v>91</v>
      </c>
      <c r="AQ182" s="1239"/>
      <c r="AR182" s="1238">
        <v>91</v>
      </c>
      <c r="AS182" s="1239"/>
      <c r="AT182" s="1238">
        <v>91</v>
      </c>
      <c r="AU182" s="1239"/>
      <c r="AV182" s="1238">
        <v>91</v>
      </c>
      <c r="AW182" s="1239"/>
      <c r="AX182" s="1238">
        <v>91</v>
      </c>
      <c r="AY182" s="1239"/>
      <c r="AZ182" s="1238">
        <v>91</v>
      </c>
      <c r="BA182" s="1239"/>
      <c r="BB182" s="1238">
        <v>91</v>
      </c>
      <c r="BC182" s="1239"/>
      <c r="BD182" s="1238">
        <v>91</v>
      </c>
      <c r="BE182" s="1241"/>
      <c r="BI182" s="1323">
        <f t="shared" si="312"/>
        <v>0</v>
      </c>
      <c r="BJ182" s="1323">
        <f t="shared" si="313"/>
        <v>0</v>
      </c>
      <c r="BK182" s="1323">
        <f t="shared" si="314"/>
        <v>0</v>
      </c>
      <c r="BL182" s="1323">
        <f t="shared" si="315"/>
        <v>0</v>
      </c>
      <c r="BM182" s="1323">
        <f t="shared" si="316"/>
        <v>0</v>
      </c>
      <c r="BN182" s="1323">
        <f t="shared" si="317"/>
        <v>0</v>
      </c>
      <c r="BO182" s="1323">
        <f t="shared" si="318"/>
        <v>0</v>
      </c>
      <c r="BP182" s="1323">
        <f t="shared" si="319"/>
        <v>0</v>
      </c>
      <c r="BQ182" s="1323">
        <f t="shared" si="320"/>
        <v>0</v>
      </c>
      <c r="BR182" s="1323">
        <f t="shared" si="321"/>
        <v>0</v>
      </c>
      <c r="BS182" s="1323">
        <f t="shared" si="282"/>
        <v>0</v>
      </c>
      <c r="BT182" s="1323">
        <f t="shared" si="283"/>
        <v>0</v>
      </c>
      <c r="BU182" s="1323">
        <f t="shared" si="284"/>
        <v>0</v>
      </c>
      <c r="BV182" s="1323">
        <f t="shared" si="285"/>
        <v>0</v>
      </c>
      <c r="BW182" s="1323">
        <f t="shared" si="286"/>
        <v>0</v>
      </c>
      <c r="BX182" s="1323">
        <f t="shared" si="287"/>
        <v>0</v>
      </c>
      <c r="BY182" s="1323">
        <f t="shared" si="288"/>
        <v>0</v>
      </c>
      <c r="BZ182" s="1323">
        <f t="shared" si="289"/>
        <v>0</v>
      </c>
      <c r="CA182" s="1323">
        <f t="shared" si="290"/>
        <v>0</v>
      </c>
      <c r="CB182" s="1323">
        <f t="shared" si="291"/>
        <v>0</v>
      </c>
      <c r="CC182" s="1323">
        <f t="shared" si="292"/>
        <v>0</v>
      </c>
      <c r="CD182" s="1323">
        <f t="shared" si="293"/>
        <v>0</v>
      </c>
      <c r="CE182" s="1323">
        <f t="shared" si="294"/>
        <v>0</v>
      </c>
      <c r="CF182" s="1323">
        <f t="shared" si="295"/>
        <v>0</v>
      </c>
      <c r="CG182" s="1323">
        <f t="shared" si="296"/>
        <v>0</v>
      </c>
      <c r="CH182" s="1323">
        <f t="shared" si="297"/>
        <v>0</v>
      </c>
      <c r="CI182" s="1323">
        <f t="shared" si="298"/>
        <v>0</v>
      </c>
      <c r="CJ182" s="1323">
        <f t="shared" si="299"/>
        <v>0</v>
      </c>
      <c r="CK182" s="1323">
        <f t="shared" si="300"/>
        <v>0</v>
      </c>
      <c r="CL182" s="1323">
        <f t="shared" si="301"/>
        <v>0</v>
      </c>
      <c r="CM182" s="1323">
        <f t="shared" si="302"/>
        <v>0</v>
      </c>
      <c r="CN182" s="1323">
        <f t="shared" si="303"/>
        <v>0</v>
      </c>
      <c r="CO182" s="1323">
        <f t="shared" si="304"/>
        <v>0</v>
      </c>
      <c r="CP182" s="1323">
        <f t="shared" si="305"/>
        <v>0</v>
      </c>
      <c r="CQ182" s="1323">
        <f t="shared" si="306"/>
        <v>0</v>
      </c>
      <c r="CR182" s="1323">
        <f t="shared" si="307"/>
        <v>0</v>
      </c>
      <c r="CS182" s="1323">
        <f t="shared" si="308"/>
        <v>0</v>
      </c>
      <c r="CT182" s="1323">
        <f t="shared" si="309"/>
        <v>0</v>
      </c>
      <c r="CU182" s="1323">
        <f t="shared" si="310"/>
        <v>0</v>
      </c>
      <c r="CV182" s="1323">
        <f t="shared" si="311"/>
        <v>0</v>
      </c>
    </row>
    <row r="183" spans="18:100">
      <c r="R183" s="1238">
        <v>92</v>
      </c>
      <c r="S183" s="1239"/>
      <c r="T183" s="1238">
        <v>92</v>
      </c>
      <c r="U183" s="1239"/>
      <c r="V183" s="1238">
        <v>92</v>
      </c>
      <c r="W183" s="1239"/>
      <c r="X183" s="1238">
        <v>92</v>
      </c>
      <c r="Y183" s="1239"/>
      <c r="Z183" s="1238">
        <v>92</v>
      </c>
      <c r="AA183" s="1239"/>
      <c r="AB183" s="1238">
        <v>92</v>
      </c>
      <c r="AC183" s="1239"/>
      <c r="AD183" s="1238">
        <v>92</v>
      </c>
      <c r="AE183" s="1239"/>
      <c r="AF183" s="1238">
        <v>92</v>
      </c>
      <c r="AG183" s="1239"/>
      <c r="AH183" s="1238">
        <v>92</v>
      </c>
      <c r="AI183" s="1239"/>
      <c r="AJ183" s="1238">
        <v>92</v>
      </c>
      <c r="AK183" s="1239"/>
      <c r="AL183" s="1238">
        <v>92</v>
      </c>
      <c r="AM183" s="1239"/>
      <c r="AN183" s="1238">
        <v>92</v>
      </c>
      <c r="AO183" s="1239"/>
      <c r="AP183" s="1238">
        <v>92</v>
      </c>
      <c r="AQ183" s="1239"/>
      <c r="AR183" s="1238">
        <v>92</v>
      </c>
      <c r="AS183" s="1239"/>
      <c r="AT183" s="1238">
        <v>92</v>
      </c>
      <c r="AU183" s="1239"/>
      <c r="AV183" s="1238">
        <v>92</v>
      </c>
      <c r="AW183" s="1239"/>
      <c r="AX183" s="1238">
        <v>92</v>
      </c>
      <c r="AY183" s="1239"/>
      <c r="AZ183" s="1238">
        <v>92</v>
      </c>
      <c r="BA183" s="1239"/>
      <c r="BB183" s="1238">
        <v>92</v>
      </c>
      <c r="BC183" s="1239"/>
      <c r="BD183" s="1238">
        <v>92</v>
      </c>
      <c r="BE183" s="1241"/>
      <c r="BI183" s="1323">
        <f t="shared" si="312"/>
        <v>0</v>
      </c>
      <c r="BJ183" s="1323">
        <f t="shared" si="313"/>
        <v>0</v>
      </c>
      <c r="BK183" s="1323">
        <f t="shared" si="314"/>
        <v>0</v>
      </c>
      <c r="BL183" s="1323">
        <f t="shared" si="315"/>
        <v>0</v>
      </c>
      <c r="BM183" s="1323">
        <f t="shared" si="316"/>
        <v>0</v>
      </c>
      <c r="BN183" s="1323">
        <f t="shared" si="317"/>
        <v>0</v>
      </c>
      <c r="BO183" s="1323">
        <f t="shared" si="318"/>
        <v>0</v>
      </c>
      <c r="BP183" s="1323">
        <f t="shared" si="319"/>
        <v>0</v>
      </c>
      <c r="BQ183" s="1323">
        <f t="shared" si="320"/>
        <v>0</v>
      </c>
      <c r="BR183" s="1323">
        <f t="shared" si="321"/>
        <v>0</v>
      </c>
      <c r="BS183" s="1323">
        <f t="shared" si="282"/>
        <v>0</v>
      </c>
      <c r="BT183" s="1323">
        <f t="shared" si="283"/>
        <v>0</v>
      </c>
      <c r="BU183" s="1323">
        <f t="shared" si="284"/>
        <v>0</v>
      </c>
      <c r="BV183" s="1323">
        <f t="shared" si="285"/>
        <v>0</v>
      </c>
      <c r="BW183" s="1323">
        <f t="shared" si="286"/>
        <v>0</v>
      </c>
      <c r="BX183" s="1323">
        <f t="shared" si="287"/>
        <v>0</v>
      </c>
      <c r="BY183" s="1323">
        <f t="shared" si="288"/>
        <v>0</v>
      </c>
      <c r="BZ183" s="1323">
        <f t="shared" si="289"/>
        <v>0</v>
      </c>
      <c r="CA183" s="1323">
        <f t="shared" si="290"/>
        <v>0</v>
      </c>
      <c r="CB183" s="1323">
        <f t="shared" si="291"/>
        <v>0</v>
      </c>
      <c r="CC183" s="1323">
        <f t="shared" si="292"/>
        <v>0</v>
      </c>
      <c r="CD183" s="1323">
        <f t="shared" si="293"/>
        <v>0</v>
      </c>
      <c r="CE183" s="1323">
        <f t="shared" si="294"/>
        <v>0</v>
      </c>
      <c r="CF183" s="1323">
        <f t="shared" si="295"/>
        <v>0</v>
      </c>
      <c r="CG183" s="1323">
        <f t="shared" si="296"/>
        <v>0</v>
      </c>
      <c r="CH183" s="1323">
        <f t="shared" si="297"/>
        <v>0</v>
      </c>
      <c r="CI183" s="1323">
        <f t="shared" si="298"/>
        <v>0</v>
      </c>
      <c r="CJ183" s="1323">
        <f t="shared" si="299"/>
        <v>0</v>
      </c>
      <c r="CK183" s="1323">
        <f t="shared" si="300"/>
        <v>0</v>
      </c>
      <c r="CL183" s="1323">
        <f t="shared" si="301"/>
        <v>0</v>
      </c>
      <c r="CM183" s="1323">
        <f t="shared" si="302"/>
        <v>0</v>
      </c>
      <c r="CN183" s="1323">
        <f t="shared" si="303"/>
        <v>0</v>
      </c>
      <c r="CO183" s="1323">
        <f t="shared" si="304"/>
        <v>0</v>
      </c>
      <c r="CP183" s="1323">
        <f t="shared" si="305"/>
        <v>0</v>
      </c>
      <c r="CQ183" s="1323">
        <f t="shared" si="306"/>
        <v>0</v>
      </c>
      <c r="CR183" s="1323">
        <f t="shared" si="307"/>
        <v>0</v>
      </c>
      <c r="CS183" s="1323">
        <f t="shared" si="308"/>
        <v>0</v>
      </c>
      <c r="CT183" s="1323">
        <f t="shared" si="309"/>
        <v>0</v>
      </c>
      <c r="CU183" s="1323">
        <f t="shared" si="310"/>
        <v>0</v>
      </c>
      <c r="CV183" s="1323">
        <f t="shared" si="311"/>
        <v>0</v>
      </c>
    </row>
    <row r="184" spans="18:100">
      <c r="R184" s="1238">
        <v>93</v>
      </c>
      <c r="S184" s="1239"/>
      <c r="T184" s="1238">
        <v>93</v>
      </c>
      <c r="U184" s="1239"/>
      <c r="V184" s="1238">
        <v>93</v>
      </c>
      <c r="W184" s="1239"/>
      <c r="X184" s="1238">
        <v>93</v>
      </c>
      <c r="Y184" s="1239"/>
      <c r="Z184" s="1238">
        <v>93</v>
      </c>
      <c r="AA184" s="1239"/>
      <c r="AB184" s="1238">
        <v>93</v>
      </c>
      <c r="AC184" s="1239"/>
      <c r="AD184" s="1238">
        <v>93</v>
      </c>
      <c r="AE184" s="1239"/>
      <c r="AF184" s="1238">
        <v>93</v>
      </c>
      <c r="AG184" s="1239"/>
      <c r="AH184" s="1238">
        <v>93</v>
      </c>
      <c r="AI184" s="1239"/>
      <c r="AJ184" s="1238">
        <v>93</v>
      </c>
      <c r="AK184" s="1239"/>
      <c r="AL184" s="1238">
        <v>93</v>
      </c>
      <c r="AM184" s="1239"/>
      <c r="AN184" s="1238">
        <v>93</v>
      </c>
      <c r="AO184" s="1239"/>
      <c r="AP184" s="1238">
        <v>93</v>
      </c>
      <c r="AQ184" s="1239"/>
      <c r="AR184" s="1238">
        <v>93</v>
      </c>
      <c r="AS184" s="1239"/>
      <c r="AT184" s="1238">
        <v>93</v>
      </c>
      <c r="AU184" s="1239"/>
      <c r="AV184" s="1238">
        <v>93</v>
      </c>
      <c r="AW184" s="1239"/>
      <c r="AX184" s="1238">
        <v>93</v>
      </c>
      <c r="AY184" s="1239"/>
      <c r="AZ184" s="1238">
        <v>93</v>
      </c>
      <c r="BA184" s="1239"/>
      <c r="BB184" s="1238">
        <v>93</v>
      </c>
      <c r="BC184" s="1239"/>
      <c r="BD184" s="1238">
        <v>93</v>
      </c>
      <c r="BE184" s="1241"/>
      <c r="BI184" s="1323">
        <f t="shared" si="312"/>
        <v>0</v>
      </c>
      <c r="BJ184" s="1323">
        <f t="shared" si="313"/>
        <v>0</v>
      </c>
      <c r="BK184" s="1323">
        <f t="shared" si="314"/>
        <v>0</v>
      </c>
      <c r="BL184" s="1323">
        <f t="shared" si="315"/>
        <v>0</v>
      </c>
      <c r="BM184" s="1323">
        <f t="shared" si="316"/>
        <v>0</v>
      </c>
      <c r="BN184" s="1323">
        <f t="shared" si="317"/>
        <v>0</v>
      </c>
      <c r="BO184" s="1323">
        <f t="shared" si="318"/>
        <v>0</v>
      </c>
      <c r="BP184" s="1323">
        <f t="shared" si="319"/>
        <v>0</v>
      </c>
      <c r="BQ184" s="1323">
        <f t="shared" si="320"/>
        <v>0</v>
      </c>
      <c r="BR184" s="1323">
        <f t="shared" si="321"/>
        <v>0</v>
      </c>
      <c r="BS184" s="1323">
        <f t="shared" si="282"/>
        <v>0</v>
      </c>
      <c r="BT184" s="1323">
        <f t="shared" si="283"/>
        <v>0</v>
      </c>
      <c r="BU184" s="1323">
        <f t="shared" si="284"/>
        <v>0</v>
      </c>
      <c r="BV184" s="1323">
        <f t="shared" si="285"/>
        <v>0</v>
      </c>
      <c r="BW184" s="1323">
        <f t="shared" si="286"/>
        <v>0</v>
      </c>
      <c r="BX184" s="1323">
        <f t="shared" si="287"/>
        <v>0</v>
      </c>
      <c r="BY184" s="1323">
        <f t="shared" si="288"/>
        <v>0</v>
      </c>
      <c r="BZ184" s="1323">
        <f t="shared" si="289"/>
        <v>0</v>
      </c>
      <c r="CA184" s="1323">
        <f t="shared" si="290"/>
        <v>0</v>
      </c>
      <c r="CB184" s="1323">
        <f t="shared" si="291"/>
        <v>0</v>
      </c>
      <c r="CC184" s="1323">
        <f t="shared" si="292"/>
        <v>0</v>
      </c>
      <c r="CD184" s="1323">
        <f t="shared" si="293"/>
        <v>0</v>
      </c>
      <c r="CE184" s="1323">
        <f t="shared" si="294"/>
        <v>0</v>
      </c>
      <c r="CF184" s="1323">
        <f t="shared" si="295"/>
        <v>0</v>
      </c>
      <c r="CG184" s="1323">
        <f t="shared" si="296"/>
        <v>0</v>
      </c>
      <c r="CH184" s="1323">
        <f t="shared" si="297"/>
        <v>0</v>
      </c>
      <c r="CI184" s="1323">
        <f t="shared" si="298"/>
        <v>0</v>
      </c>
      <c r="CJ184" s="1323">
        <f t="shared" si="299"/>
        <v>0</v>
      </c>
      <c r="CK184" s="1323">
        <f t="shared" si="300"/>
        <v>0</v>
      </c>
      <c r="CL184" s="1323">
        <f t="shared" si="301"/>
        <v>0</v>
      </c>
      <c r="CM184" s="1323">
        <f t="shared" si="302"/>
        <v>0</v>
      </c>
      <c r="CN184" s="1323">
        <f t="shared" si="303"/>
        <v>0</v>
      </c>
      <c r="CO184" s="1323">
        <f t="shared" si="304"/>
        <v>0</v>
      </c>
      <c r="CP184" s="1323">
        <f t="shared" si="305"/>
        <v>0</v>
      </c>
      <c r="CQ184" s="1323">
        <f t="shared" si="306"/>
        <v>0</v>
      </c>
      <c r="CR184" s="1323">
        <f t="shared" si="307"/>
        <v>0</v>
      </c>
      <c r="CS184" s="1323">
        <f t="shared" si="308"/>
        <v>0</v>
      </c>
      <c r="CT184" s="1323">
        <f t="shared" si="309"/>
        <v>0</v>
      </c>
      <c r="CU184" s="1323">
        <f t="shared" si="310"/>
        <v>0</v>
      </c>
      <c r="CV184" s="1323">
        <f t="shared" si="311"/>
        <v>0</v>
      </c>
    </row>
    <row r="185" spans="18:100">
      <c r="R185" s="1238">
        <v>94</v>
      </c>
      <c r="S185" s="1239"/>
      <c r="T185" s="1238">
        <v>94</v>
      </c>
      <c r="U185" s="1239"/>
      <c r="V185" s="1238">
        <v>94</v>
      </c>
      <c r="W185" s="1239"/>
      <c r="X185" s="1238">
        <v>94</v>
      </c>
      <c r="Y185" s="1239"/>
      <c r="Z185" s="1238">
        <v>94</v>
      </c>
      <c r="AA185" s="1239"/>
      <c r="AB185" s="1238">
        <v>94</v>
      </c>
      <c r="AC185" s="1239"/>
      <c r="AD185" s="1238">
        <v>94</v>
      </c>
      <c r="AE185" s="1239"/>
      <c r="AF185" s="1238">
        <v>94</v>
      </c>
      <c r="AG185" s="1239"/>
      <c r="AH185" s="1238">
        <v>94</v>
      </c>
      <c r="AI185" s="1239"/>
      <c r="AJ185" s="1238">
        <v>94</v>
      </c>
      <c r="AK185" s="1239"/>
      <c r="AL185" s="1238">
        <v>94</v>
      </c>
      <c r="AM185" s="1239"/>
      <c r="AN185" s="1238">
        <v>94</v>
      </c>
      <c r="AO185" s="1239"/>
      <c r="AP185" s="1238">
        <v>94</v>
      </c>
      <c r="AQ185" s="1239"/>
      <c r="AR185" s="1238">
        <v>94</v>
      </c>
      <c r="AS185" s="1239"/>
      <c r="AT185" s="1238">
        <v>94</v>
      </c>
      <c r="AU185" s="1239"/>
      <c r="AV185" s="1238">
        <v>94</v>
      </c>
      <c r="AW185" s="1239"/>
      <c r="AX185" s="1238">
        <v>94</v>
      </c>
      <c r="AY185" s="1239"/>
      <c r="AZ185" s="1238">
        <v>94</v>
      </c>
      <c r="BA185" s="1239"/>
      <c r="BB185" s="1238">
        <v>94</v>
      </c>
      <c r="BC185" s="1239"/>
      <c r="BD185" s="1238">
        <v>94</v>
      </c>
      <c r="BE185" s="1241"/>
      <c r="BI185" s="1323">
        <f t="shared" si="312"/>
        <v>0</v>
      </c>
      <c r="BJ185" s="1323">
        <f t="shared" si="313"/>
        <v>0</v>
      </c>
      <c r="BK185" s="1323">
        <f t="shared" si="314"/>
        <v>0</v>
      </c>
      <c r="BL185" s="1323">
        <f t="shared" si="315"/>
        <v>0</v>
      </c>
      <c r="BM185" s="1323">
        <f t="shared" si="316"/>
        <v>0</v>
      </c>
      <c r="BN185" s="1323">
        <f t="shared" si="317"/>
        <v>0</v>
      </c>
      <c r="BO185" s="1323">
        <f t="shared" si="318"/>
        <v>0</v>
      </c>
      <c r="BP185" s="1323">
        <f t="shared" si="319"/>
        <v>0</v>
      </c>
      <c r="BQ185" s="1323">
        <f t="shared" si="320"/>
        <v>0</v>
      </c>
      <c r="BR185" s="1323">
        <f t="shared" si="321"/>
        <v>0</v>
      </c>
      <c r="BS185" s="1323">
        <f t="shared" si="282"/>
        <v>0</v>
      </c>
      <c r="BT185" s="1323">
        <f t="shared" si="283"/>
        <v>0</v>
      </c>
      <c r="BU185" s="1323">
        <f t="shared" si="284"/>
        <v>0</v>
      </c>
      <c r="BV185" s="1323">
        <f t="shared" si="285"/>
        <v>0</v>
      </c>
      <c r="BW185" s="1323">
        <f t="shared" si="286"/>
        <v>0</v>
      </c>
      <c r="BX185" s="1323">
        <f t="shared" si="287"/>
        <v>0</v>
      </c>
      <c r="BY185" s="1323">
        <f t="shared" si="288"/>
        <v>0</v>
      </c>
      <c r="BZ185" s="1323">
        <f t="shared" si="289"/>
        <v>0</v>
      </c>
      <c r="CA185" s="1323">
        <f t="shared" si="290"/>
        <v>0</v>
      </c>
      <c r="CB185" s="1323">
        <f t="shared" si="291"/>
        <v>0</v>
      </c>
      <c r="CC185" s="1323">
        <f t="shared" si="292"/>
        <v>0</v>
      </c>
      <c r="CD185" s="1323">
        <f t="shared" si="293"/>
        <v>0</v>
      </c>
      <c r="CE185" s="1323">
        <f t="shared" si="294"/>
        <v>0</v>
      </c>
      <c r="CF185" s="1323">
        <f t="shared" si="295"/>
        <v>0</v>
      </c>
      <c r="CG185" s="1323">
        <f t="shared" si="296"/>
        <v>0</v>
      </c>
      <c r="CH185" s="1323">
        <f t="shared" si="297"/>
        <v>0</v>
      </c>
      <c r="CI185" s="1323">
        <f t="shared" si="298"/>
        <v>0</v>
      </c>
      <c r="CJ185" s="1323">
        <f t="shared" si="299"/>
        <v>0</v>
      </c>
      <c r="CK185" s="1323">
        <f t="shared" si="300"/>
        <v>0</v>
      </c>
      <c r="CL185" s="1323">
        <f t="shared" si="301"/>
        <v>0</v>
      </c>
      <c r="CM185" s="1323">
        <f t="shared" si="302"/>
        <v>0</v>
      </c>
      <c r="CN185" s="1323">
        <f t="shared" si="303"/>
        <v>0</v>
      </c>
      <c r="CO185" s="1323">
        <f t="shared" si="304"/>
        <v>0</v>
      </c>
      <c r="CP185" s="1323">
        <f t="shared" si="305"/>
        <v>0</v>
      </c>
      <c r="CQ185" s="1323">
        <f t="shared" si="306"/>
        <v>0</v>
      </c>
      <c r="CR185" s="1323">
        <f t="shared" si="307"/>
        <v>0</v>
      </c>
      <c r="CS185" s="1323">
        <f t="shared" si="308"/>
        <v>0</v>
      </c>
      <c r="CT185" s="1323">
        <f t="shared" si="309"/>
        <v>0</v>
      </c>
      <c r="CU185" s="1323">
        <f t="shared" si="310"/>
        <v>0</v>
      </c>
      <c r="CV185" s="1323">
        <f t="shared" si="311"/>
        <v>0</v>
      </c>
    </row>
    <row r="186" spans="18:100">
      <c r="R186" s="1238">
        <v>95</v>
      </c>
      <c r="S186" s="1239"/>
      <c r="T186" s="1238">
        <v>95</v>
      </c>
      <c r="U186" s="1239"/>
      <c r="V186" s="1238">
        <v>95</v>
      </c>
      <c r="W186" s="1239"/>
      <c r="X186" s="1238">
        <v>95</v>
      </c>
      <c r="Y186" s="1239"/>
      <c r="Z186" s="1238">
        <v>95</v>
      </c>
      <c r="AA186" s="1239"/>
      <c r="AB186" s="1238">
        <v>95</v>
      </c>
      <c r="AC186" s="1239"/>
      <c r="AD186" s="1238">
        <v>95</v>
      </c>
      <c r="AE186" s="1239"/>
      <c r="AF186" s="1238">
        <v>95</v>
      </c>
      <c r="AG186" s="1239"/>
      <c r="AH186" s="1238">
        <v>95</v>
      </c>
      <c r="AI186" s="1239"/>
      <c r="AJ186" s="1238">
        <v>95</v>
      </c>
      <c r="AK186" s="1239"/>
      <c r="AL186" s="1238">
        <v>95</v>
      </c>
      <c r="AM186" s="1239"/>
      <c r="AN186" s="1238">
        <v>95</v>
      </c>
      <c r="AO186" s="1239"/>
      <c r="AP186" s="1238">
        <v>95</v>
      </c>
      <c r="AQ186" s="1239"/>
      <c r="AR186" s="1238">
        <v>95</v>
      </c>
      <c r="AS186" s="1239"/>
      <c r="AT186" s="1238">
        <v>95</v>
      </c>
      <c r="AU186" s="1239"/>
      <c r="AV186" s="1238">
        <v>95</v>
      </c>
      <c r="AW186" s="1239"/>
      <c r="AX186" s="1238">
        <v>95</v>
      </c>
      <c r="AY186" s="1239"/>
      <c r="AZ186" s="1238">
        <v>95</v>
      </c>
      <c r="BA186" s="1239"/>
      <c r="BB186" s="1238">
        <v>95</v>
      </c>
      <c r="BC186" s="1239"/>
      <c r="BD186" s="1238">
        <v>95</v>
      </c>
      <c r="BE186" s="1241"/>
      <c r="BI186" s="1323">
        <f t="shared" si="312"/>
        <v>0</v>
      </c>
      <c r="BJ186" s="1323">
        <f t="shared" si="313"/>
        <v>0</v>
      </c>
      <c r="BK186" s="1323">
        <f t="shared" si="314"/>
        <v>0</v>
      </c>
      <c r="BL186" s="1323">
        <f t="shared" si="315"/>
        <v>0</v>
      </c>
      <c r="BM186" s="1323">
        <f t="shared" si="316"/>
        <v>0</v>
      </c>
      <c r="BN186" s="1323">
        <f t="shared" si="317"/>
        <v>0</v>
      </c>
      <c r="BO186" s="1323">
        <f t="shared" si="318"/>
        <v>0</v>
      </c>
      <c r="BP186" s="1323">
        <f t="shared" si="319"/>
        <v>0</v>
      </c>
      <c r="BQ186" s="1323">
        <f t="shared" si="320"/>
        <v>0</v>
      </c>
      <c r="BR186" s="1323">
        <f t="shared" si="321"/>
        <v>0</v>
      </c>
      <c r="BS186" s="1323">
        <f t="shared" si="282"/>
        <v>0</v>
      </c>
      <c r="BT186" s="1323">
        <f t="shared" si="283"/>
        <v>0</v>
      </c>
      <c r="BU186" s="1323">
        <f t="shared" si="284"/>
        <v>0</v>
      </c>
      <c r="BV186" s="1323">
        <f t="shared" si="285"/>
        <v>0</v>
      </c>
      <c r="BW186" s="1323">
        <f t="shared" si="286"/>
        <v>0</v>
      </c>
      <c r="BX186" s="1323">
        <f t="shared" si="287"/>
        <v>0</v>
      </c>
      <c r="BY186" s="1323">
        <f t="shared" si="288"/>
        <v>0</v>
      </c>
      <c r="BZ186" s="1323">
        <f t="shared" si="289"/>
        <v>0</v>
      </c>
      <c r="CA186" s="1323">
        <f t="shared" si="290"/>
        <v>0</v>
      </c>
      <c r="CB186" s="1323">
        <f t="shared" si="291"/>
        <v>0</v>
      </c>
      <c r="CC186" s="1323">
        <f t="shared" si="292"/>
        <v>0</v>
      </c>
      <c r="CD186" s="1323">
        <f t="shared" si="293"/>
        <v>0</v>
      </c>
      <c r="CE186" s="1323">
        <f t="shared" si="294"/>
        <v>0</v>
      </c>
      <c r="CF186" s="1323">
        <f t="shared" si="295"/>
        <v>0</v>
      </c>
      <c r="CG186" s="1323">
        <f t="shared" si="296"/>
        <v>0</v>
      </c>
      <c r="CH186" s="1323">
        <f t="shared" si="297"/>
        <v>0</v>
      </c>
      <c r="CI186" s="1323">
        <f t="shared" si="298"/>
        <v>0</v>
      </c>
      <c r="CJ186" s="1323">
        <f t="shared" si="299"/>
        <v>0</v>
      </c>
      <c r="CK186" s="1323">
        <f t="shared" si="300"/>
        <v>0</v>
      </c>
      <c r="CL186" s="1323">
        <f t="shared" si="301"/>
        <v>0</v>
      </c>
      <c r="CM186" s="1323">
        <f t="shared" si="302"/>
        <v>0</v>
      </c>
      <c r="CN186" s="1323">
        <f t="shared" si="303"/>
        <v>0</v>
      </c>
      <c r="CO186" s="1323">
        <f t="shared" si="304"/>
        <v>0</v>
      </c>
      <c r="CP186" s="1323">
        <f t="shared" si="305"/>
        <v>0</v>
      </c>
      <c r="CQ186" s="1323">
        <f t="shared" si="306"/>
        <v>0</v>
      </c>
      <c r="CR186" s="1323">
        <f t="shared" si="307"/>
        <v>0</v>
      </c>
      <c r="CS186" s="1323">
        <f t="shared" si="308"/>
        <v>0</v>
      </c>
      <c r="CT186" s="1323">
        <f t="shared" si="309"/>
        <v>0</v>
      </c>
      <c r="CU186" s="1323">
        <f t="shared" si="310"/>
        <v>0</v>
      </c>
      <c r="CV186" s="1323">
        <f t="shared" si="311"/>
        <v>0</v>
      </c>
    </row>
    <row r="187" spans="18:100">
      <c r="R187" s="1238">
        <v>96</v>
      </c>
      <c r="S187" s="1239"/>
      <c r="T187" s="1238">
        <v>96</v>
      </c>
      <c r="U187" s="1239"/>
      <c r="V187" s="1238">
        <v>96</v>
      </c>
      <c r="W187" s="1239"/>
      <c r="X187" s="1238">
        <v>96</v>
      </c>
      <c r="Y187" s="1239"/>
      <c r="Z187" s="1238">
        <v>96</v>
      </c>
      <c r="AA187" s="1239"/>
      <c r="AB187" s="1238">
        <v>96</v>
      </c>
      <c r="AC187" s="1239"/>
      <c r="AD187" s="1238">
        <v>96</v>
      </c>
      <c r="AE187" s="1239"/>
      <c r="AF187" s="1238">
        <v>96</v>
      </c>
      <c r="AG187" s="1239"/>
      <c r="AH187" s="1238">
        <v>96</v>
      </c>
      <c r="AI187" s="1239"/>
      <c r="AJ187" s="1238">
        <v>96</v>
      </c>
      <c r="AK187" s="1239"/>
      <c r="AL187" s="1238">
        <v>96</v>
      </c>
      <c r="AM187" s="1239"/>
      <c r="AN187" s="1238">
        <v>96</v>
      </c>
      <c r="AO187" s="1239"/>
      <c r="AP187" s="1238">
        <v>96</v>
      </c>
      <c r="AQ187" s="1239"/>
      <c r="AR187" s="1238">
        <v>96</v>
      </c>
      <c r="AS187" s="1239"/>
      <c r="AT187" s="1238">
        <v>96</v>
      </c>
      <c r="AU187" s="1239"/>
      <c r="AV187" s="1238">
        <v>96</v>
      </c>
      <c r="AW187" s="1239"/>
      <c r="AX187" s="1238">
        <v>96</v>
      </c>
      <c r="AY187" s="1239"/>
      <c r="AZ187" s="1238">
        <v>96</v>
      </c>
      <c r="BA187" s="1239"/>
      <c r="BB187" s="1238">
        <v>96</v>
      </c>
      <c r="BC187" s="1239"/>
      <c r="BD187" s="1238">
        <v>96</v>
      </c>
      <c r="BE187" s="1241"/>
      <c r="BI187" s="1323">
        <f t="shared" si="312"/>
        <v>0</v>
      </c>
      <c r="BJ187" s="1323">
        <f t="shared" si="313"/>
        <v>0</v>
      </c>
      <c r="BK187" s="1323">
        <f t="shared" si="314"/>
        <v>0</v>
      </c>
      <c r="BL187" s="1323">
        <f t="shared" si="315"/>
        <v>0</v>
      </c>
      <c r="BM187" s="1323">
        <f t="shared" si="316"/>
        <v>0</v>
      </c>
      <c r="BN187" s="1323">
        <f t="shared" si="317"/>
        <v>0</v>
      </c>
      <c r="BO187" s="1323">
        <f t="shared" si="318"/>
        <v>0</v>
      </c>
      <c r="BP187" s="1323">
        <f t="shared" si="319"/>
        <v>0</v>
      </c>
      <c r="BQ187" s="1323">
        <f t="shared" si="320"/>
        <v>0</v>
      </c>
      <c r="BR187" s="1323">
        <f t="shared" si="321"/>
        <v>0</v>
      </c>
      <c r="BS187" s="1323">
        <f t="shared" si="282"/>
        <v>0</v>
      </c>
      <c r="BT187" s="1323">
        <f t="shared" si="283"/>
        <v>0</v>
      </c>
      <c r="BU187" s="1323">
        <f t="shared" si="284"/>
        <v>0</v>
      </c>
      <c r="BV187" s="1323">
        <f t="shared" si="285"/>
        <v>0</v>
      </c>
      <c r="BW187" s="1323">
        <f t="shared" si="286"/>
        <v>0</v>
      </c>
      <c r="BX187" s="1323">
        <f t="shared" si="287"/>
        <v>0</v>
      </c>
      <c r="BY187" s="1323">
        <f t="shared" si="288"/>
        <v>0</v>
      </c>
      <c r="BZ187" s="1323">
        <f t="shared" si="289"/>
        <v>0</v>
      </c>
      <c r="CA187" s="1323">
        <f t="shared" si="290"/>
        <v>0</v>
      </c>
      <c r="CB187" s="1323">
        <f t="shared" si="291"/>
        <v>0</v>
      </c>
      <c r="CC187" s="1323">
        <f t="shared" si="292"/>
        <v>0</v>
      </c>
      <c r="CD187" s="1323">
        <f t="shared" si="293"/>
        <v>0</v>
      </c>
      <c r="CE187" s="1323">
        <f t="shared" si="294"/>
        <v>0</v>
      </c>
      <c r="CF187" s="1323">
        <f t="shared" si="295"/>
        <v>0</v>
      </c>
      <c r="CG187" s="1323">
        <f t="shared" si="296"/>
        <v>0</v>
      </c>
      <c r="CH187" s="1323">
        <f t="shared" si="297"/>
        <v>0</v>
      </c>
      <c r="CI187" s="1323">
        <f t="shared" si="298"/>
        <v>0</v>
      </c>
      <c r="CJ187" s="1323">
        <f t="shared" si="299"/>
        <v>0</v>
      </c>
      <c r="CK187" s="1323">
        <f t="shared" si="300"/>
        <v>0</v>
      </c>
      <c r="CL187" s="1323">
        <f t="shared" si="301"/>
        <v>0</v>
      </c>
      <c r="CM187" s="1323">
        <f t="shared" si="302"/>
        <v>0</v>
      </c>
      <c r="CN187" s="1323">
        <f t="shared" si="303"/>
        <v>0</v>
      </c>
      <c r="CO187" s="1323">
        <f t="shared" si="304"/>
        <v>0</v>
      </c>
      <c r="CP187" s="1323">
        <f t="shared" si="305"/>
        <v>0</v>
      </c>
      <c r="CQ187" s="1323">
        <f t="shared" si="306"/>
        <v>0</v>
      </c>
      <c r="CR187" s="1323">
        <f t="shared" si="307"/>
        <v>0</v>
      </c>
      <c r="CS187" s="1323">
        <f t="shared" si="308"/>
        <v>0</v>
      </c>
      <c r="CT187" s="1323">
        <f t="shared" si="309"/>
        <v>0</v>
      </c>
      <c r="CU187" s="1323">
        <f t="shared" si="310"/>
        <v>0</v>
      </c>
      <c r="CV187" s="1323">
        <f t="shared" si="311"/>
        <v>0</v>
      </c>
    </row>
    <row r="188" spans="18:100">
      <c r="R188" s="1238">
        <v>97</v>
      </c>
      <c r="S188" s="1239"/>
      <c r="T188" s="1238">
        <v>97</v>
      </c>
      <c r="U188" s="1239"/>
      <c r="V188" s="1238">
        <v>97</v>
      </c>
      <c r="W188" s="1239"/>
      <c r="X188" s="1238">
        <v>97</v>
      </c>
      <c r="Y188" s="1239"/>
      <c r="Z188" s="1238">
        <v>97</v>
      </c>
      <c r="AA188" s="1239"/>
      <c r="AB188" s="1238">
        <v>97</v>
      </c>
      <c r="AC188" s="1239"/>
      <c r="AD188" s="1238">
        <v>97</v>
      </c>
      <c r="AE188" s="1239"/>
      <c r="AF188" s="1238">
        <v>97</v>
      </c>
      <c r="AG188" s="1239"/>
      <c r="AH188" s="1238">
        <v>97</v>
      </c>
      <c r="AI188" s="1239"/>
      <c r="AJ188" s="1238">
        <v>97</v>
      </c>
      <c r="AK188" s="1239"/>
      <c r="AL188" s="1238">
        <v>97</v>
      </c>
      <c r="AM188" s="1239"/>
      <c r="AN188" s="1238">
        <v>97</v>
      </c>
      <c r="AO188" s="1239"/>
      <c r="AP188" s="1238">
        <v>97</v>
      </c>
      <c r="AQ188" s="1239"/>
      <c r="AR188" s="1238">
        <v>97</v>
      </c>
      <c r="AS188" s="1239"/>
      <c r="AT188" s="1238">
        <v>97</v>
      </c>
      <c r="AU188" s="1239"/>
      <c r="AV188" s="1238">
        <v>97</v>
      </c>
      <c r="AW188" s="1239"/>
      <c r="AX188" s="1238">
        <v>97</v>
      </c>
      <c r="AY188" s="1239"/>
      <c r="AZ188" s="1238">
        <v>97</v>
      </c>
      <c r="BA188" s="1239"/>
      <c r="BB188" s="1238">
        <v>97</v>
      </c>
      <c r="BC188" s="1239"/>
      <c r="BD188" s="1238">
        <v>97</v>
      </c>
      <c r="BE188" s="1241"/>
      <c r="BI188" s="1323">
        <f t="shared" si="312"/>
        <v>0</v>
      </c>
      <c r="BJ188" s="1323">
        <f t="shared" si="313"/>
        <v>0</v>
      </c>
      <c r="BK188" s="1323">
        <f t="shared" si="314"/>
        <v>0</v>
      </c>
      <c r="BL188" s="1323">
        <f t="shared" si="315"/>
        <v>0</v>
      </c>
      <c r="BM188" s="1323">
        <f t="shared" si="316"/>
        <v>0</v>
      </c>
      <c r="BN188" s="1323">
        <f t="shared" si="317"/>
        <v>0</v>
      </c>
      <c r="BO188" s="1323">
        <f t="shared" si="318"/>
        <v>0</v>
      </c>
      <c r="BP188" s="1323">
        <f t="shared" si="319"/>
        <v>0</v>
      </c>
      <c r="BQ188" s="1323">
        <f t="shared" si="320"/>
        <v>0</v>
      </c>
      <c r="BR188" s="1323">
        <f t="shared" si="321"/>
        <v>0</v>
      </c>
      <c r="BS188" s="1323">
        <f t="shared" si="282"/>
        <v>0</v>
      </c>
      <c r="BT188" s="1323">
        <f t="shared" si="283"/>
        <v>0</v>
      </c>
      <c r="BU188" s="1323">
        <f t="shared" si="284"/>
        <v>0</v>
      </c>
      <c r="BV188" s="1323">
        <f t="shared" si="285"/>
        <v>0</v>
      </c>
      <c r="BW188" s="1323">
        <f t="shared" si="286"/>
        <v>0</v>
      </c>
      <c r="BX188" s="1323">
        <f t="shared" si="287"/>
        <v>0</v>
      </c>
      <c r="BY188" s="1323">
        <f t="shared" si="288"/>
        <v>0</v>
      </c>
      <c r="BZ188" s="1323">
        <f t="shared" si="289"/>
        <v>0</v>
      </c>
      <c r="CA188" s="1323">
        <f t="shared" si="290"/>
        <v>0</v>
      </c>
      <c r="CB188" s="1323">
        <f t="shared" si="291"/>
        <v>0</v>
      </c>
      <c r="CC188" s="1323">
        <f t="shared" si="292"/>
        <v>0</v>
      </c>
      <c r="CD188" s="1323">
        <f t="shared" si="293"/>
        <v>0</v>
      </c>
      <c r="CE188" s="1323">
        <f t="shared" si="294"/>
        <v>0</v>
      </c>
      <c r="CF188" s="1323">
        <f t="shared" si="295"/>
        <v>0</v>
      </c>
      <c r="CG188" s="1323">
        <f t="shared" si="296"/>
        <v>0</v>
      </c>
      <c r="CH188" s="1323">
        <f t="shared" si="297"/>
        <v>0</v>
      </c>
      <c r="CI188" s="1323">
        <f t="shared" si="298"/>
        <v>0</v>
      </c>
      <c r="CJ188" s="1323">
        <f t="shared" si="299"/>
        <v>0</v>
      </c>
      <c r="CK188" s="1323">
        <f t="shared" si="300"/>
        <v>0</v>
      </c>
      <c r="CL188" s="1323">
        <f t="shared" si="301"/>
        <v>0</v>
      </c>
      <c r="CM188" s="1323">
        <f t="shared" si="302"/>
        <v>0</v>
      </c>
      <c r="CN188" s="1323">
        <f t="shared" si="303"/>
        <v>0</v>
      </c>
      <c r="CO188" s="1323">
        <f t="shared" si="304"/>
        <v>0</v>
      </c>
      <c r="CP188" s="1323">
        <f t="shared" si="305"/>
        <v>0</v>
      </c>
      <c r="CQ188" s="1323">
        <f t="shared" si="306"/>
        <v>0</v>
      </c>
      <c r="CR188" s="1323">
        <f t="shared" si="307"/>
        <v>0</v>
      </c>
      <c r="CS188" s="1323">
        <f t="shared" si="308"/>
        <v>0</v>
      </c>
      <c r="CT188" s="1323">
        <f t="shared" si="309"/>
        <v>0</v>
      </c>
      <c r="CU188" s="1323">
        <f t="shared" si="310"/>
        <v>0</v>
      </c>
      <c r="CV188" s="1323">
        <f t="shared" si="311"/>
        <v>0</v>
      </c>
    </row>
    <row r="189" spans="18:100">
      <c r="R189" s="1238">
        <v>98</v>
      </c>
      <c r="S189" s="1239"/>
      <c r="T189" s="1238">
        <v>98</v>
      </c>
      <c r="U189" s="1239"/>
      <c r="V189" s="1238">
        <v>98</v>
      </c>
      <c r="W189" s="1239"/>
      <c r="X189" s="1238">
        <v>98</v>
      </c>
      <c r="Y189" s="1239"/>
      <c r="Z189" s="1238">
        <v>98</v>
      </c>
      <c r="AA189" s="1239"/>
      <c r="AB189" s="1238">
        <v>98</v>
      </c>
      <c r="AC189" s="1239"/>
      <c r="AD189" s="1238">
        <v>98</v>
      </c>
      <c r="AE189" s="1239"/>
      <c r="AF189" s="1238">
        <v>98</v>
      </c>
      <c r="AG189" s="1239"/>
      <c r="AH189" s="1238">
        <v>98</v>
      </c>
      <c r="AI189" s="1239"/>
      <c r="AJ189" s="1238">
        <v>98</v>
      </c>
      <c r="AK189" s="1239"/>
      <c r="AL189" s="1238">
        <v>98</v>
      </c>
      <c r="AM189" s="1239"/>
      <c r="AN189" s="1238">
        <v>98</v>
      </c>
      <c r="AO189" s="1239"/>
      <c r="AP189" s="1238">
        <v>98</v>
      </c>
      <c r="AQ189" s="1239"/>
      <c r="AR189" s="1238">
        <v>98</v>
      </c>
      <c r="AS189" s="1239"/>
      <c r="AT189" s="1238">
        <v>98</v>
      </c>
      <c r="AU189" s="1239"/>
      <c r="AV189" s="1238">
        <v>98</v>
      </c>
      <c r="AW189" s="1239"/>
      <c r="AX189" s="1238">
        <v>98</v>
      </c>
      <c r="AY189" s="1239"/>
      <c r="AZ189" s="1238">
        <v>98</v>
      </c>
      <c r="BA189" s="1239"/>
      <c r="BB189" s="1238">
        <v>98</v>
      </c>
      <c r="BC189" s="1239"/>
      <c r="BD189" s="1238">
        <v>98</v>
      </c>
      <c r="BE189" s="1241"/>
      <c r="BI189" s="1323">
        <f t="shared" si="312"/>
        <v>0</v>
      </c>
      <c r="BJ189" s="1323">
        <f t="shared" si="313"/>
        <v>0</v>
      </c>
      <c r="BK189" s="1323">
        <f t="shared" si="314"/>
        <v>0</v>
      </c>
      <c r="BL189" s="1323">
        <f t="shared" si="315"/>
        <v>0</v>
      </c>
      <c r="BM189" s="1323">
        <f t="shared" si="316"/>
        <v>0</v>
      </c>
      <c r="BN189" s="1323">
        <f t="shared" si="317"/>
        <v>0</v>
      </c>
      <c r="BO189" s="1323">
        <f t="shared" si="318"/>
        <v>0</v>
      </c>
      <c r="BP189" s="1323">
        <f t="shared" si="319"/>
        <v>0</v>
      </c>
      <c r="BQ189" s="1323">
        <f t="shared" si="320"/>
        <v>0</v>
      </c>
      <c r="BR189" s="1323">
        <f t="shared" si="321"/>
        <v>0</v>
      </c>
      <c r="BS189" s="1323">
        <f t="shared" si="282"/>
        <v>0</v>
      </c>
      <c r="BT189" s="1323">
        <f t="shared" si="283"/>
        <v>0</v>
      </c>
      <c r="BU189" s="1323">
        <f t="shared" si="284"/>
        <v>0</v>
      </c>
      <c r="BV189" s="1323">
        <f t="shared" si="285"/>
        <v>0</v>
      </c>
      <c r="BW189" s="1323">
        <f t="shared" si="286"/>
        <v>0</v>
      </c>
      <c r="BX189" s="1323">
        <f t="shared" si="287"/>
        <v>0</v>
      </c>
      <c r="BY189" s="1323">
        <f t="shared" si="288"/>
        <v>0</v>
      </c>
      <c r="BZ189" s="1323">
        <f t="shared" si="289"/>
        <v>0</v>
      </c>
      <c r="CA189" s="1323">
        <f t="shared" si="290"/>
        <v>0</v>
      </c>
      <c r="CB189" s="1323">
        <f t="shared" si="291"/>
        <v>0</v>
      </c>
      <c r="CC189" s="1323">
        <f t="shared" si="292"/>
        <v>0</v>
      </c>
      <c r="CD189" s="1323">
        <f t="shared" si="293"/>
        <v>0</v>
      </c>
      <c r="CE189" s="1323">
        <f t="shared" si="294"/>
        <v>0</v>
      </c>
      <c r="CF189" s="1323">
        <f t="shared" si="295"/>
        <v>0</v>
      </c>
      <c r="CG189" s="1323">
        <f t="shared" si="296"/>
        <v>0</v>
      </c>
      <c r="CH189" s="1323">
        <f t="shared" si="297"/>
        <v>0</v>
      </c>
      <c r="CI189" s="1323">
        <f t="shared" si="298"/>
        <v>0</v>
      </c>
      <c r="CJ189" s="1323">
        <f t="shared" si="299"/>
        <v>0</v>
      </c>
      <c r="CK189" s="1323">
        <f t="shared" si="300"/>
        <v>0</v>
      </c>
      <c r="CL189" s="1323">
        <f t="shared" si="301"/>
        <v>0</v>
      </c>
      <c r="CM189" s="1323">
        <f t="shared" si="302"/>
        <v>0</v>
      </c>
      <c r="CN189" s="1323">
        <f t="shared" si="303"/>
        <v>0</v>
      </c>
      <c r="CO189" s="1323">
        <f t="shared" si="304"/>
        <v>0</v>
      </c>
      <c r="CP189" s="1323">
        <f t="shared" si="305"/>
        <v>0</v>
      </c>
      <c r="CQ189" s="1323">
        <f t="shared" si="306"/>
        <v>0</v>
      </c>
      <c r="CR189" s="1323">
        <f t="shared" si="307"/>
        <v>0</v>
      </c>
      <c r="CS189" s="1323">
        <f t="shared" si="308"/>
        <v>0</v>
      </c>
      <c r="CT189" s="1323">
        <f t="shared" si="309"/>
        <v>0</v>
      </c>
      <c r="CU189" s="1323">
        <f t="shared" si="310"/>
        <v>0</v>
      </c>
      <c r="CV189" s="1323">
        <f t="shared" si="311"/>
        <v>0</v>
      </c>
    </row>
    <row r="190" spans="18:100">
      <c r="R190" s="1238">
        <v>99</v>
      </c>
      <c r="S190" s="1239"/>
      <c r="T190" s="1238">
        <v>99</v>
      </c>
      <c r="U190" s="1239"/>
      <c r="V190" s="1238">
        <v>99</v>
      </c>
      <c r="W190" s="1239"/>
      <c r="X190" s="1238">
        <v>99</v>
      </c>
      <c r="Y190" s="1239"/>
      <c r="Z190" s="1238">
        <v>99</v>
      </c>
      <c r="AA190" s="1239"/>
      <c r="AB190" s="1238">
        <v>99</v>
      </c>
      <c r="AC190" s="1239"/>
      <c r="AD190" s="1238">
        <v>99</v>
      </c>
      <c r="AE190" s="1239"/>
      <c r="AF190" s="1238">
        <v>99</v>
      </c>
      <c r="AG190" s="1239"/>
      <c r="AH190" s="1238">
        <v>99</v>
      </c>
      <c r="AI190" s="1239"/>
      <c r="AJ190" s="1238">
        <v>99</v>
      </c>
      <c r="AK190" s="1239"/>
      <c r="AL190" s="1238">
        <v>99</v>
      </c>
      <c r="AM190" s="1239"/>
      <c r="AN190" s="1238">
        <v>99</v>
      </c>
      <c r="AO190" s="1239"/>
      <c r="AP190" s="1238">
        <v>99</v>
      </c>
      <c r="AQ190" s="1239"/>
      <c r="AR190" s="1238">
        <v>99</v>
      </c>
      <c r="AS190" s="1239"/>
      <c r="AT190" s="1238">
        <v>99</v>
      </c>
      <c r="AU190" s="1239"/>
      <c r="AV190" s="1238">
        <v>99</v>
      </c>
      <c r="AW190" s="1239"/>
      <c r="AX190" s="1238">
        <v>99</v>
      </c>
      <c r="AY190" s="1239"/>
      <c r="AZ190" s="1238">
        <v>99</v>
      </c>
      <c r="BA190" s="1239"/>
      <c r="BB190" s="1238">
        <v>99</v>
      </c>
      <c r="BC190" s="1239"/>
      <c r="BD190" s="1238">
        <v>99</v>
      </c>
      <c r="BE190" s="1241"/>
      <c r="BI190" s="1323">
        <f t="shared" si="312"/>
        <v>0</v>
      </c>
      <c r="BJ190" s="1323">
        <f t="shared" si="313"/>
        <v>0</v>
      </c>
      <c r="BK190" s="1323">
        <f t="shared" si="314"/>
        <v>0</v>
      </c>
      <c r="BL190" s="1323">
        <f t="shared" si="315"/>
        <v>0</v>
      </c>
      <c r="BM190" s="1323">
        <f t="shared" si="316"/>
        <v>0</v>
      </c>
      <c r="BN190" s="1323">
        <f t="shared" si="317"/>
        <v>0</v>
      </c>
      <c r="BO190" s="1323">
        <f t="shared" si="318"/>
        <v>0</v>
      </c>
      <c r="BP190" s="1323">
        <f t="shared" si="319"/>
        <v>0</v>
      </c>
      <c r="BQ190" s="1323">
        <f t="shared" si="320"/>
        <v>0</v>
      </c>
      <c r="BR190" s="1323">
        <f t="shared" si="321"/>
        <v>0</v>
      </c>
      <c r="BS190" s="1323">
        <f t="shared" si="282"/>
        <v>0</v>
      </c>
      <c r="BT190" s="1323">
        <f t="shared" si="283"/>
        <v>0</v>
      </c>
      <c r="BU190" s="1323">
        <f t="shared" si="284"/>
        <v>0</v>
      </c>
      <c r="BV190" s="1323">
        <f t="shared" si="285"/>
        <v>0</v>
      </c>
      <c r="BW190" s="1323">
        <f t="shared" si="286"/>
        <v>0</v>
      </c>
      <c r="BX190" s="1323">
        <f t="shared" si="287"/>
        <v>0</v>
      </c>
      <c r="BY190" s="1323">
        <f t="shared" si="288"/>
        <v>0</v>
      </c>
      <c r="BZ190" s="1323">
        <f t="shared" si="289"/>
        <v>0</v>
      </c>
      <c r="CA190" s="1323">
        <f t="shared" si="290"/>
        <v>0</v>
      </c>
      <c r="CB190" s="1323">
        <f t="shared" si="291"/>
        <v>0</v>
      </c>
      <c r="CC190" s="1323">
        <f t="shared" si="292"/>
        <v>0</v>
      </c>
      <c r="CD190" s="1323">
        <f t="shared" si="293"/>
        <v>0</v>
      </c>
      <c r="CE190" s="1323">
        <f t="shared" si="294"/>
        <v>0</v>
      </c>
      <c r="CF190" s="1323">
        <f t="shared" si="295"/>
        <v>0</v>
      </c>
      <c r="CG190" s="1323">
        <f t="shared" si="296"/>
        <v>0</v>
      </c>
      <c r="CH190" s="1323">
        <f t="shared" si="297"/>
        <v>0</v>
      </c>
      <c r="CI190" s="1323">
        <f t="shared" si="298"/>
        <v>0</v>
      </c>
      <c r="CJ190" s="1323">
        <f t="shared" si="299"/>
        <v>0</v>
      </c>
      <c r="CK190" s="1323">
        <f t="shared" si="300"/>
        <v>0</v>
      </c>
      <c r="CL190" s="1323">
        <f t="shared" si="301"/>
        <v>0</v>
      </c>
      <c r="CM190" s="1323">
        <f t="shared" si="302"/>
        <v>0</v>
      </c>
      <c r="CN190" s="1323">
        <f t="shared" si="303"/>
        <v>0</v>
      </c>
      <c r="CO190" s="1323">
        <f t="shared" si="304"/>
        <v>0</v>
      </c>
      <c r="CP190" s="1323">
        <f t="shared" si="305"/>
        <v>0</v>
      </c>
      <c r="CQ190" s="1323">
        <f t="shared" si="306"/>
        <v>0</v>
      </c>
      <c r="CR190" s="1323">
        <f t="shared" si="307"/>
        <v>0</v>
      </c>
      <c r="CS190" s="1323">
        <f t="shared" si="308"/>
        <v>0</v>
      </c>
      <c r="CT190" s="1323">
        <f t="shared" si="309"/>
        <v>0</v>
      </c>
      <c r="CU190" s="1323">
        <f t="shared" si="310"/>
        <v>0</v>
      </c>
      <c r="CV190" s="1323">
        <f t="shared" si="311"/>
        <v>0</v>
      </c>
    </row>
    <row r="191" spans="18:100">
      <c r="R191" s="1238">
        <v>100</v>
      </c>
      <c r="S191" s="1239"/>
      <c r="T191" s="1238">
        <v>100</v>
      </c>
      <c r="U191" s="1239"/>
      <c r="V191" s="1238">
        <v>100</v>
      </c>
      <c r="W191" s="1239"/>
      <c r="X191" s="1238">
        <v>100</v>
      </c>
      <c r="Y191" s="1239"/>
      <c r="Z191" s="1238">
        <v>100</v>
      </c>
      <c r="AA191" s="1239"/>
      <c r="AB191" s="1238">
        <v>100</v>
      </c>
      <c r="AC191" s="1239"/>
      <c r="AD191" s="1238">
        <v>100</v>
      </c>
      <c r="AE191" s="1239"/>
      <c r="AF191" s="1238">
        <v>100</v>
      </c>
      <c r="AG191" s="1239"/>
      <c r="AH191" s="1238">
        <v>100</v>
      </c>
      <c r="AI191" s="1239"/>
      <c r="AJ191" s="1238">
        <v>100</v>
      </c>
      <c r="AK191" s="1239"/>
      <c r="AL191" s="1238">
        <v>100</v>
      </c>
      <c r="AM191" s="1239"/>
      <c r="AN191" s="1238">
        <v>100</v>
      </c>
      <c r="AO191" s="1239"/>
      <c r="AP191" s="1238">
        <v>100</v>
      </c>
      <c r="AQ191" s="1239"/>
      <c r="AR191" s="1238">
        <v>100</v>
      </c>
      <c r="AS191" s="1239"/>
      <c r="AT191" s="1238">
        <v>100</v>
      </c>
      <c r="AU191" s="1239"/>
      <c r="AV191" s="1238">
        <v>100</v>
      </c>
      <c r="AW191" s="1239"/>
      <c r="AX191" s="1238">
        <v>100</v>
      </c>
      <c r="AY191" s="1239"/>
      <c r="AZ191" s="1238">
        <v>100</v>
      </c>
      <c r="BA191" s="1239"/>
      <c r="BB191" s="1238">
        <v>100</v>
      </c>
      <c r="BC191" s="1239"/>
      <c r="BD191" s="1238">
        <v>100</v>
      </c>
      <c r="BE191" s="1241"/>
      <c r="BI191" s="1323">
        <f t="shared" si="312"/>
        <v>0</v>
      </c>
      <c r="BJ191" s="1323">
        <f t="shared" si="313"/>
        <v>0</v>
      </c>
      <c r="BK191" s="1323">
        <f t="shared" si="314"/>
        <v>0</v>
      </c>
      <c r="BL191" s="1323">
        <f t="shared" si="315"/>
        <v>0</v>
      </c>
      <c r="BM191" s="1323">
        <f t="shared" si="316"/>
        <v>0</v>
      </c>
      <c r="BN191" s="1323">
        <f t="shared" si="317"/>
        <v>0</v>
      </c>
      <c r="BO191" s="1323">
        <f t="shared" si="318"/>
        <v>0</v>
      </c>
      <c r="BP191" s="1323">
        <f t="shared" si="319"/>
        <v>0</v>
      </c>
      <c r="BQ191" s="1323">
        <f t="shared" si="320"/>
        <v>0</v>
      </c>
      <c r="BR191" s="1323">
        <f t="shared" si="321"/>
        <v>0</v>
      </c>
      <c r="BS191" s="1323">
        <f t="shared" si="282"/>
        <v>0</v>
      </c>
      <c r="BT191" s="1323">
        <f t="shared" si="283"/>
        <v>0</v>
      </c>
      <c r="BU191" s="1323">
        <f t="shared" si="284"/>
        <v>0</v>
      </c>
      <c r="BV191" s="1323">
        <f t="shared" si="285"/>
        <v>0</v>
      </c>
      <c r="BW191" s="1323">
        <f t="shared" si="286"/>
        <v>0</v>
      </c>
      <c r="BX191" s="1323">
        <f t="shared" si="287"/>
        <v>0</v>
      </c>
      <c r="BY191" s="1323">
        <f t="shared" si="288"/>
        <v>0</v>
      </c>
      <c r="BZ191" s="1323">
        <f t="shared" si="289"/>
        <v>0</v>
      </c>
      <c r="CA191" s="1323">
        <f t="shared" si="290"/>
        <v>0</v>
      </c>
      <c r="CB191" s="1323">
        <f t="shared" si="291"/>
        <v>0</v>
      </c>
      <c r="CC191" s="1323">
        <f t="shared" si="292"/>
        <v>0</v>
      </c>
      <c r="CD191" s="1323">
        <f t="shared" si="293"/>
        <v>0</v>
      </c>
      <c r="CE191" s="1323">
        <f t="shared" si="294"/>
        <v>0</v>
      </c>
      <c r="CF191" s="1323">
        <f t="shared" si="295"/>
        <v>0</v>
      </c>
      <c r="CG191" s="1323">
        <f t="shared" si="296"/>
        <v>0</v>
      </c>
      <c r="CH191" s="1323">
        <f t="shared" si="297"/>
        <v>0</v>
      </c>
      <c r="CI191" s="1323">
        <f t="shared" si="298"/>
        <v>0</v>
      </c>
      <c r="CJ191" s="1323">
        <f t="shared" si="299"/>
        <v>0</v>
      </c>
      <c r="CK191" s="1323">
        <f t="shared" si="300"/>
        <v>0</v>
      </c>
      <c r="CL191" s="1323">
        <f t="shared" si="301"/>
        <v>0</v>
      </c>
      <c r="CM191" s="1323">
        <f t="shared" si="302"/>
        <v>0</v>
      </c>
      <c r="CN191" s="1323">
        <f t="shared" si="303"/>
        <v>0</v>
      </c>
      <c r="CO191" s="1323">
        <f t="shared" si="304"/>
        <v>0</v>
      </c>
      <c r="CP191" s="1323">
        <f t="shared" si="305"/>
        <v>0</v>
      </c>
      <c r="CQ191" s="1323">
        <f t="shared" si="306"/>
        <v>0</v>
      </c>
      <c r="CR191" s="1323">
        <f t="shared" si="307"/>
        <v>0</v>
      </c>
      <c r="CS191" s="1323">
        <f t="shared" si="308"/>
        <v>0</v>
      </c>
      <c r="CT191" s="1323">
        <f t="shared" si="309"/>
        <v>0</v>
      </c>
      <c r="CU191" s="1323">
        <f t="shared" si="310"/>
        <v>0</v>
      </c>
      <c r="CV191" s="1323">
        <f t="shared" si="311"/>
        <v>0</v>
      </c>
    </row>
    <row r="192" spans="18:100">
      <c r="R192" s="693"/>
      <c r="S192" s="693"/>
    </row>
  </sheetData>
  <sheetProtection algorithmName="SHA-512" hashValue="BmSpqsuWOp4fCEmO0vFuAfbH/rp5/aRmym6o0lA4VfsfxpKAue62FvY3wlDaIhgvAmEmlZjDVCd5fGEGweQUkA==" saltValue="G+G8CWCoI+cc/lHimuWMvw==" spinCount="100000" sheet="1" objects="1" scenarios="1" formatCells="0" formatColumns="0"/>
  <customSheetViews>
    <customSheetView guid="{AE7FCA23-A141-42BB-B68F-DD99A7DC8BEA}" topLeftCell="A58">
      <selection activeCell="R11" sqref="R11"/>
      <pageMargins left="0.7" right="0.7" top="0.75" bottom="0.75" header="0.3" footer="0.3"/>
      <pageSetup paperSize="9" orientation="portrait" r:id="rId1"/>
    </customSheetView>
    <customSheetView guid="{A2242E59-B958-429D-B3CE-85E415A7ABA5}">
      <selection activeCell="S14" sqref="S14"/>
      <pageMargins left="0.7" right="0.7" top="0.75" bottom="0.75" header="0.3" footer="0.3"/>
      <pageSetup paperSize="9" orientation="portrait" r:id="rId2"/>
    </customSheetView>
  </customSheetViews>
  <mergeCells count="126">
    <mergeCell ref="B58:D58"/>
    <mergeCell ref="C68:D68"/>
    <mergeCell ref="C69:D69"/>
    <mergeCell ref="C67:D67"/>
    <mergeCell ref="C59:D59"/>
    <mergeCell ref="C60:D60"/>
    <mergeCell ref="C61:D61"/>
    <mergeCell ref="C62:D62"/>
    <mergeCell ref="R88:R91"/>
    <mergeCell ref="Z87:AA87"/>
    <mergeCell ref="Z88:Z91"/>
    <mergeCell ref="AC88:AC91"/>
    <mergeCell ref="W88:W91"/>
    <mergeCell ref="V88:V91"/>
    <mergeCell ref="AA88:AA91"/>
    <mergeCell ref="X88:X91"/>
    <mergeCell ref="AB88:AB91"/>
    <mergeCell ref="R86:S86"/>
    <mergeCell ref="AB87:AC87"/>
    <mergeCell ref="S88:S91"/>
    <mergeCell ref="T88:T91"/>
    <mergeCell ref="U88:U91"/>
    <mergeCell ref="Y88:Y91"/>
    <mergeCell ref="V87:W87"/>
    <mergeCell ref="R87:S87"/>
    <mergeCell ref="T87:U87"/>
    <mergeCell ref="X87:Y87"/>
    <mergeCell ref="B38:D38"/>
    <mergeCell ref="B45:D45"/>
    <mergeCell ref="B27:C27"/>
    <mergeCell ref="B30:C30"/>
    <mergeCell ref="B35:M36"/>
    <mergeCell ref="A75:N75"/>
    <mergeCell ref="B84:N84"/>
    <mergeCell ref="B87:B88"/>
    <mergeCell ref="C87:E87"/>
    <mergeCell ref="B76:N76"/>
    <mergeCell ref="B78:N78"/>
    <mergeCell ref="B83:N83"/>
    <mergeCell ref="B85:N85"/>
    <mergeCell ref="K86:N108"/>
    <mergeCell ref="B86:J86"/>
    <mergeCell ref="F87:I87"/>
    <mergeCell ref="C52:N52"/>
    <mergeCell ref="B71:N71"/>
    <mergeCell ref="B49:B50"/>
    <mergeCell ref="C49:N50"/>
    <mergeCell ref="C51:N51"/>
    <mergeCell ref="C63:D63"/>
    <mergeCell ref="C64:D64"/>
    <mergeCell ref="B81:N82"/>
    <mergeCell ref="B109:N109"/>
    <mergeCell ref="C15:K16"/>
    <mergeCell ref="M12:N16"/>
    <mergeCell ref="A1:O1"/>
    <mergeCell ref="A5:O5"/>
    <mergeCell ref="A6:O6"/>
    <mergeCell ref="A8:N8"/>
    <mergeCell ref="C9:M9"/>
    <mergeCell ref="C10:M10"/>
    <mergeCell ref="D27:M28"/>
    <mergeCell ref="D30:M33"/>
    <mergeCell ref="N24:N48"/>
    <mergeCell ref="B23:N23"/>
    <mergeCell ref="N9:N11"/>
    <mergeCell ref="B24:M25"/>
    <mergeCell ref="B20:J21"/>
    <mergeCell ref="C65:D65"/>
    <mergeCell ref="C66:D66"/>
    <mergeCell ref="B53:N53"/>
    <mergeCell ref="B54:N55"/>
    <mergeCell ref="B56:N56"/>
    <mergeCell ref="B57:D57"/>
    <mergeCell ref="E57:N70"/>
    <mergeCell ref="C70:D70"/>
    <mergeCell ref="B22:J22"/>
    <mergeCell ref="B17:N19"/>
    <mergeCell ref="L20:N20"/>
    <mergeCell ref="M21:N22"/>
    <mergeCell ref="C11:M11"/>
    <mergeCell ref="B12:J12"/>
    <mergeCell ref="B13:B14"/>
    <mergeCell ref="C13:K14"/>
    <mergeCell ref="B15:B16"/>
    <mergeCell ref="AJ87:AK87"/>
    <mergeCell ref="AJ88:AJ91"/>
    <mergeCell ref="AK88:AK91"/>
    <mergeCell ref="AL87:AM87"/>
    <mergeCell ref="AL88:AL91"/>
    <mergeCell ref="AM88:AM91"/>
    <mergeCell ref="AN87:AO87"/>
    <mergeCell ref="AN88:AN91"/>
    <mergeCell ref="AO88:AO91"/>
    <mergeCell ref="AD87:AE87"/>
    <mergeCell ref="AD88:AD91"/>
    <mergeCell ref="AE88:AE91"/>
    <mergeCell ref="AF87:AG87"/>
    <mergeCell ref="AF88:AF91"/>
    <mergeCell ref="AG88:AG91"/>
    <mergeCell ref="AH87:AI87"/>
    <mergeCell ref="AH88:AH91"/>
    <mergeCell ref="AI88:AI91"/>
    <mergeCell ref="BB87:BC87"/>
    <mergeCell ref="BB88:BB91"/>
    <mergeCell ref="BC88:BC91"/>
    <mergeCell ref="BD87:BE87"/>
    <mergeCell ref="BD88:BD91"/>
    <mergeCell ref="BE88:BE91"/>
    <mergeCell ref="AP87:AQ87"/>
    <mergeCell ref="AP88:AP91"/>
    <mergeCell ref="AQ88:AQ91"/>
    <mergeCell ref="AR87:AS87"/>
    <mergeCell ref="AR88:AR91"/>
    <mergeCell ref="AS88:AS91"/>
    <mergeCell ref="AT87:AU87"/>
    <mergeCell ref="AT88:AT91"/>
    <mergeCell ref="AU88:AU91"/>
    <mergeCell ref="AV87:AW87"/>
    <mergeCell ref="AV88:AV91"/>
    <mergeCell ref="AW88:AW91"/>
    <mergeCell ref="AX87:AY87"/>
    <mergeCell ref="AX88:AX91"/>
    <mergeCell ref="AY88:AY91"/>
    <mergeCell ref="AZ87:BA87"/>
    <mergeCell ref="AZ88:AZ91"/>
    <mergeCell ref="BA88:BA91"/>
  </mergeCells>
  <conditionalFormatting sqref="B13:C13">
    <cfRule type="expression" dxfId="102" priority="6">
      <formula>$S13=1</formula>
    </cfRule>
  </conditionalFormatting>
  <conditionalFormatting sqref="B15:C15">
    <cfRule type="expression" dxfId="101" priority="5">
      <formula>$S15=1</formula>
    </cfRule>
  </conditionalFormatting>
  <conditionalFormatting sqref="L13:L16">
    <cfRule type="expression" dxfId="100" priority="171">
      <formula>#REF!=1</formula>
    </cfRule>
  </conditionalFormatting>
  <conditionalFormatting sqref="R92:BE191">
    <cfRule type="expression" dxfId="99" priority="1">
      <formula>BI92=1</formula>
    </cfRule>
  </conditionalFormatting>
  <pageMargins left="0.7" right="0.7" top="0.75" bottom="0.75" header="0.3" footer="0.3"/>
  <pageSetup paperSize="9" orientation="portrait" r:id="rId3"/>
  <ignoredErrors>
    <ignoredError sqref="C89:C108 D89:D108" unlockedFormula="1"/>
  </ignoredError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257"/>
  <sheetViews>
    <sheetView showGridLines="0" showRowColHeaders="0" zoomScale="90" zoomScaleNormal="90" workbookViewId="0">
      <selection activeCell="A139" sqref="A139"/>
    </sheetView>
  </sheetViews>
  <sheetFormatPr defaultRowHeight="15"/>
  <cols>
    <col min="1" max="1" width="3.7109375" style="676" customWidth="1"/>
    <col min="2" max="2" width="14.140625" style="676" customWidth="1"/>
    <col min="3" max="11" width="9.140625" style="676"/>
    <col min="12" max="13" width="8.42578125" style="676" customWidth="1"/>
    <col min="14" max="14" width="10" style="676" customWidth="1"/>
    <col min="15" max="15" width="1.5703125" style="676" customWidth="1"/>
    <col min="16" max="16" width="5" style="676" customWidth="1"/>
    <col min="17" max="18" width="9.140625" style="676"/>
    <col min="19" max="19" width="6.140625" style="676" customWidth="1"/>
    <col min="20" max="22" width="18.7109375" style="676" customWidth="1"/>
    <col min="23" max="23" width="9.140625" style="676"/>
    <col min="24" max="26" width="18.7109375" style="676" customWidth="1"/>
    <col min="27" max="27" width="9.140625" style="676"/>
    <col min="28" max="30" width="18.7109375" style="676" customWidth="1"/>
    <col min="31" max="31" width="9.140625" style="676"/>
    <col min="32" max="34" width="18.7109375" style="676" customWidth="1"/>
    <col min="35" max="35" width="9.140625" style="676"/>
    <col min="36" max="38" width="18.7109375" style="676" customWidth="1"/>
    <col min="39" max="39" width="9.140625" style="676"/>
    <col min="40" max="42" width="18.7109375" style="676" customWidth="1"/>
    <col min="43" max="43" width="9.140625" style="676"/>
    <col min="44" max="46" width="18.7109375" style="676" customWidth="1"/>
    <col min="47" max="47" width="9.140625" style="676"/>
    <col min="48" max="50" width="18.7109375" style="676" customWidth="1"/>
    <col min="51" max="51" width="9.140625" style="676"/>
    <col min="52" max="54" width="18.7109375" style="676" customWidth="1"/>
    <col min="55" max="55" width="9.140625" style="676"/>
    <col min="56" max="58" width="18.7109375" style="676" customWidth="1"/>
    <col min="59" max="59" width="9.140625" style="676"/>
    <col min="60" max="62" width="18.7109375" style="676" customWidth="1"/>
    <col min="63" max="63" width="9.140625" style="676"/>
    <col min="64" max="66" width="18.7109375" style="676" customWidth="1"/>
    <col min="67" max="67" width="9.140625" style="676"/>
    <col min="68" max="70" width="18.7109375" style="676" customWidth="1"/>
    <col min="71" max="71" width="9.140625" style="676"/>
    <col min="72" max="74" width="18.7109375" style="676" customWidth="1"/>
    <col min="75" max="75" width="9.140625" style="676"/>
    <col min="76" max="78" width="18.7109375" style="676" customWidth="1"/>
    <col min="79" max="79" width="9.140625" style="676"/>
    <col min="80" max="82" width="18.7109375" style="676" customWidth="1"/>
    <col min="83" max="83" width="9.140625" style="676"/>
    <col min="84" max="86" width="18.7109375" style="676" customWidth="1"/>
    <col min="87" max="87" width="9.140625" style="676"/>
    <col min="88" max="90" width="18.7109375" style="676" customWidth="1"/>
    <col min="91" max="91" width="9.140625" style="676"/>
    <col min="92" max="94" width="18.7109375" style="676" customWidth="1"/>
    <col min="95" max="95" width="9.140625" style="676"/>
    <col min="96" max="98" width="18.7109375" style="676" customWidth="1"/>
    <col min="99" max="103" width="9.140625" style="676"/>
    <col min="104" max="139" width="0" style="676" hidden="1" customWidth="1"/>
    <col min="140" max="140" width="11" style="676" hidden="1" customWidth="1"/>
    <col min="141" max="188" width="0" style="676" hidden="1" customWidth="1"/>
    <col min="189" max="189" width="18.140625" style="676" hidden="1" customWidth="1"/>
    <col min="190" max="190" width="5.42578125" style="676" hidden="1" customWidth="1"/>
    <col min="191" max="193" width="9.140625" style="676" hidden="1" customWidth="1"/>
    <col min="194" max="194" width="4.85546875" style="676" hidden="1" customWidth="1"/>
    <col min="195" max="197" width="9.140625" style="676" hidden="1" customWidth="1"/>
    <col min="198" max="198" width="5.42578125" style="676" hidden="1" customWidth="1"/>
    <col min="199" max="201" width="9.140625" style="676" hidden="1" customWidth="1"/>
    <col min="202" max="202" width="5.85546875" style="676" hidden="1" customWidth="1"/>
    <col min="203" max="205" width="9.140625" style="676" hidden="1" customWidth="1"/>
    <col min="206" max="206" width="5.7109375" style="676" hidden="1" customWidth="1"/>
    <col min="207" max="209" width="9.140625" style="676" hidden="1" customWidth="1"/>
    <col min="210" max="210" width="5.42578125" style="676" hidden="1" customWidth="1"/>
    <col min="211" max="213" width="9.140625" style="676" hidden="1" customWidth="1"/>
    <col min="214" max="16384" width="9.140625" style="676"/>
  </cols>
  <sheetData>
    <row r="1" spans="1:26" ht="18.75">
      <c r="A1" s="1895" t="s">
        <v>653</v>
      </c>
      <c r="B1" s="1895"/>
      <c r="C1" s="1895"/>
      <c r="D1" s="1895"/>
      <c r="E1" s="1895"/>
      <c r="F1" s="1895"/>
      <c r="G1" s="1895"/>
      <c r="H1" s="1895"/>
      <c r="I1" s="1895"/>
      <c r="J1" s="1895"/>
      <c r="K1" s="1895"/>
      <c r="L1" s="1895"/>
      <c r="M1" s="1895"/>
      <c r="N1" s="1895"/>
      <c r="O1" s="1895"/>
    </row>
    <row r="2" spans="1:26" ht="18.75">
      <c r="A2" s="289"/>
      <c r="B2" s="408" t="s">
        <v>214</v>
      </c>
      <c r="C2" s="286"/>
      <c r="D2" s="286"/>
      <c r="E2" s="286"/>
      <c r="F2" s="286"/>
      <c r="G2" s="286"/>
      <c r="H2" s="286"/>
      <c r="I2" s="286"/>
      <c r="J2" s="286"/>
      <c r="K2" s="286"/>
      <c r="L2" s="289"/>
      <c r="M2" s="289"/>
      <c r="N2" s="292"/>
    </row>
    <row r="3" spans="1:26">
      <c r="A3" s="289"/>
      <c r="B3" s="408" t="s">
        <v>267</v>
      </c>
      <c r="C3" s="454"/>
      <c r="D3" s="454"/>
      <c r="E3" s="454"/>
      <c r="F3" s="454"/>
      <c r="G3" s="454"/>
      <c r="H3" s="454"/>
      <c r="I3" s="454"/>
      <c r="J3" s="454"/>
      <c r="K3" s="454"/>
      <c r="L3" s="289"/>
      <c r="M3" s="289"/>
      <c r="N3" s="292"/>
    </row>
    <row r="4" spans="1:26">
      <c r="A4" s="289"/>
      <c r="B4" s="408" t="s">
        <v>294</v>
      </c>
      <c r="C4" s="454"/>
      <c r="D4" s="454"/>
      <c r="E4" s="454"/>
      <c r="F4" s="454"/>
      <c r="G4" s="454"/>
      <c r="H4" s="454"/>
      <c r="I4" s="454"/>
      <c r="J4" s="454"/>
      <c r="K4" s="454"/>
      <c r="L4" s="289"/>
      <c r="M4" s="289"/>
      <c r="N4" s="292"/>
    </row>
    <row r="5" spans="1:26" ht="30.75" customHeight="1">
      <c r="A5" s="1896" t="s">
        <v>1183</v>
      </c>
      <c r="B5" s="1896"/>
      <c r="C5" s="1896"/>
      <c r="D5" s="1896"/>
      <c r="E5" s="1896"/>
      <c r="F5" s="1896"/>
      <c r="G5" s="1896"/>
      <c r="H5" s="1896"/>
      <c r="I5" s="1896"/>
      <c r="J5" s="1896"/>
      <c r="K5" s="1896"/>
      <c r="L5" s="1896"/>
      <c r="M5" s="1896"/>
      <c r="N5" s="1896"/>
      <c r="O5" s="1896"/>
    </row>
    <row r="6" spans="1:26">
      <c r="A6" s="1897" t="s">
        <v>331</v>
      </c>
      <c r="B6" s="1897"/>
      <c r="C6" s="1897"/>
      <c r="D6" s="1897"/>
      <c r="E6" s="1897"/>
      <c r="F6" s="1897"/>
      <c r="G6" s="1897"/>
      <c r="H6" s="1897"/>
      <c r="I6" s="1897"/>
      <c r="J6" s="1897"/>
      <c r="K6" s="1897"/>
      <c r="L6" s="1897"/>
      <c r="M6" s="1897"/>
      <c r="N6" s="1897"/>
      <c r="O6" s="1897"/>
    </row>
    <row r="7" spans="1:26" ht="18.75">
      <c r="A7" s="332"/>
      <c r="B7" s="332"/>
      <c r="C7" s="455"/>
      <c r="D7" s="455"/>
      <c r="E7" s="455"/>
      <c r="F7" s="455"/>
      <c r="G7" s="455"/>
      <c r="H7" s="455"/>
      <c r="I7" s="455"/>
      <c r="J7" s="455"/>
      <c r="K7" s="455"/>
      <c r="L7" s="332"/>
      <c r="M7" s="332"/>
      <c r="N7" s="316"/>
      <c r="O7" s="289"/>
    </row>
    <row r="8" spans="1:26" ht="15.75">
      <c r="A8" s="1898" t="s">
        <v>1175</v>
      </c>
      <c r="B8" s="1898"/>
      <c r="C8" s="1898"/>
      <c r="D8" s="1898"/>
      <c r="E8" s="1898"/>
      <c r="F8" s="1898"/>
      <c r="G8" s="1898"/>
      <c r="H8" s="1898"/>
      <c r="I8" s="1898"/>
      <c r="J8" s="1898"/>
      <c r="K8" s="1898"/>
      <c r="L8" s="1898"/>
      <c r="M8" s="1898"/>
      <c r="N8" s="1898"/>
      <c r="O8" s="456"/>
    </row>
    <row r="9" spans="1:26">
      <c r="A9" s="457"/>
      <c r="B9" s="1443" t="s">
        <v>12</v>
      </c>
      <c r="C9" s="1899" t="s">
        <v>13</v>
      </c>
      <c r="D9" s="1900"/>
      <c r="E9" s="1900"/>
      <c r="F9" s="1900"/>
      <c r="G9" s="1900"/>
      <c r="H9" s="1900"/>
      <c r="I9" s="1900"/>
      <c r="J9" s="1900"/>
      <c r="K9" s="1900"/>
      <c r="L9" s="1900"/>
      <c r="M9" s="1901"/>
      <c r="N9" s="1908"/>
      <c r="O9" s="456"/>
    </row>
    <row r="10" spans="1:26" ht="69.75" customHeight="1">
      <c r="A10" s="457"/>
      <c r="B10" s="1947" t="s">
        <v>877</v>
      </c>
      <c r="C10" s="1949" t="s">
        <v>1053</v>
      </c>
      <c r="D10" s="1950"/>
      <c r="E10" s="1950"/>
      <c r="F10" s="1950"/>
      <c r="G10" s="1950"/>
      <c r="H10" s="1950"/>
      <c r="I10" s="1950"/>
      <c r="J10" s="1950"/>
      <c r="K10" s="1950"/>
      <c r="L10" s="1950"/>
      <c r="M10" s="1951"/>
      <c r="N10" s="1946"/>
      <c r="O10" s="456"/>
      <c r="S10" s="997"/>
      <c r="T10" s="997"/>
      <c r="U10" s="997"/>
      <c r="V10" s="997"/>
      <c r="W10" s="997"/>
      <c r="X10" s="997"/>
      <c r="Y10" s="997"/>
      <c r="Z10" s="997"/>
    </row>
    <row r="11" spans="1:26" ht="138" customHeight="1">
      <c r="A11" s="457"/>
      <c r="B11" s="1948"/>
      <c r="C11" s="1952" t="s">
        <v>1068</v>
      </c>
      <c r="D11" s="1953"/>
      <c r="E11" s="1953"/>
      <c r="F11" s="1953"/>
      <c r="G11" s="1953"/>
      <c r="H11" s="1953"/>
      <c r="I11" s="1953"/>
      <c r="J11" s="1953"/>
      <c r="K11" s="1953"/>
      <c r="L11" s="1953"/>
      <c r="M11" s="1954"/>
      <c r="N11" s="1946"/>
      <c r="O11" s="456"/>
      <c r="S11" s="997"/>
      <c r="T11" s="997"/>
      <c r="U11" s="997"/>
      <c r="V11" s="997"/>
      <c r="W11" s="997"/>
      <c r="X11" s="997"/>
      <c r="Y11" s="997"/>
      <c r="Z11" s="1484"/>
    </row>
    <row r="12" spans="1:26" ht="20.25" customHeight="1">
      <c r="A12" s="457"/>
      <c r="B12" s="1948"/>
      <c r="C12" s="1485"/>
      <c r="D12" s="1486"/>
      <c r="E12" s="1486"/>
      <c r="F12" s="1486"/>
      <c r="G12" s="1486"/>
      <c r="H12" s="1486"/>
      <c r="I12" s="1486"/>
      <c r="J12" s="1486"/>
      <c r="K12" s="1486"/>
      <c r="L12" s="1486"/>
      <c r="M12" s="1487"/>
      <c r="N12" s="1946"/>
      <c r="O12" s="456"/>
      <c r="S12" s="997"/>
      <c r="T12" s="997"/>
      <c r="U12" s="997"/>
      <c r="V12" s="997"/>
      <c r="W12" s="997"/>
      <c r="X12" s="997"/>
      <c r="Y12" s="997"/>
      <c r="Z12" s="1484"/>
    </row>
    <row r="13" spans="1:26" ht="64.5" customHeight="1">
      <c r="A13" s="457"/>
      <c r="B13" s="1062" t="s">
        <v>11</v>
      </c>
      <c r="C13" s="1955" t="s">
        <v>1034</v>
      </c>
      <c r="D13" s="1955"/>
      <c r="E13" s="1955"/>
      <c r="F13" s="1955"/>
      <c r="G13" s="1955"/>
      <c r="H13" s="1955"/>
      <c r="I13" s="1955"/>
      <c r="J13" s="1955"/>
      <c r="K13" s="1955"/>
      <c r="L13" s="1955"/>
      <c r="M13" s="1955"/>
      <c r="N13" s="1908"/>
      <c r="O13" s="456"/>
    </row>
    <row r="14" spans="1:26" ht="64.5" customHeight="1">
      <c r="A14" s="457"/>
      <c r="B14" s="1101"/>
      <c r="C14" s="1488"/>
      <c r="D14" s="1488"/>
      <c r="E14" s="1488"/>
      <c r="F14" s="1488"/>
      <c r="G14" s="1488"/>
      <c r="H14" s="1488"/>
      <c r="I14" s="1488"/>
      <c r="J14" s="1488"/>
      <c r="K14" s="1488"/>
      <c r="L14" s="1488"/>
      <c r="M14" s="1488"/>
      <c r="N14" s="1946"/>
      <c r="O14" s="456"/>
    </row>
    <row r="15" spans="1:26" ht="33.75" customHeight="1">
      <c r="A15" s="457"/>
      <c r="B15" s="1978" t="s">
        <v>898</v>
      </c>
      <c r="C15" s="1978"/>
      <c r="D15" s="1978"/>
      <c r="E15" s="1978"/>
      <c r="F15" s="1978"/>
      <c r="G15" s="1978"/>
      <c r="H15" s="1978"/>
      <c r="I15" s="1978"/>
      <c r="J15" s="1978"/>
      <c r="K15" s="1978"/>
      <c r="L15" s="1980" t="s">
        <v>891</v>
      </c>
      <c r="M15" s="1980"/>
      <c r="N15" s="1946"/>
      <c r="O15" s="456"/>
    </row>
    <row r="16" spans="1:26" ht="31.5" customHeight="1">
      <c r="A16" s="457"/>
      <c r="B16" s="1979"/>
      <c r="C16" s="1978"/>
      <c r="D16" s="1978"/>
      <c r="E16" s="1978"/>
      <c r="F16" s="1978"/>
      <c r="G16" s="1978"/>
      <c r="H16" s="1978"/>
      <c r="I16" s="1978"/>
      <c r="J16" s="1978"/>
      <c r="K16" s="1978"/>
      <c r="L16" s="1489" t="s">
        <v>1036</v>
      </c>
      <c r="M16" s="1489" t="s">
        <v>1037</v>
      </c>
      <c r="N16" s="1946"/>
      <c r="O16" s="456"/>
    </row>
    <row r="17" spans="1:15" ht="98.25" customHeight="1">
      <c r="A17" s="457"/>
      <c r="B17" s="1490" t="s">
        <v>879</v>
      </c>
      <c r="C17" s="1981" t="s">
        <v>1033</v>
      </c>
      <c r="D17" s="1971"/>
      <c r="E17" s="1971"/>
      <c r="F17" s="1971"/>
      <c r="G17" s="1971"/>
      <c r="H17" s="1971"/>
      <c r="I17" s="1971"/>
      <c r="J17" s="1971"/>
      <c r="K17" s="1972"/>
      <c r="L17" s="1491" t="s">
        <v>1038</v>
      </c>
      <c r="M17" s="1067" t="s">
        <v>881</v>
      </c>
      <c r="N17" s="1908"/>
      <c r="O17" s="456"/>
    </row>
    <row r="18" spans="1:15" ht="17.25" customHeight="1">
      <c r="A18" s="457"/>
      <c r="B18" s="1960" t="s">
        <v>1049</v>
      </c>
      <c r="C18" s="1982" t="s">
        <v>1072</v>
      </c>
      <c r="D18" s="1982"/>
      <c r="E18" s="1982"/>
      <c r="F18" s="1982"/>
      <c r="G18" s="1982"/>
      <c r="H18" s="1982"/>
      <c r="I18" s="1982"/>
      <c r="J18" s="1982"/>
      <c r="K18" s="1983"/>
      <c r="L18" s="1492" t="s">
        <v>1039</v>
      </c>
      <c r="M18" s="1967">
        <v>0.5</v>
      </c>
      <c r="N18" s="1908"/>
      <c r="O18" s="456"/>
    </row>
    <row r="19" spans="1:15" ht="123.75" customHeight="1">
      <c r="A19" s="457"/>
      <c r="B19" s="1960"/>
      <c r="C19" s="1984"/>
      <c r="D19" s="1984"/>
      <c r="E19" s="1984"/>
      <c r="F19" s="1984"/>
      <c r="G19" s="1984"/>
      <c r="H19" s="1984"/>
      <c r="I19" s="1984"/>
      <c r="J19" s="1984"/>
      <c r="K19" s="1985"/>
      <c r="L19" s="1493">
        <v>0.3</v>
      </c>
      <c r="M19" s="1968"/>
      <c r="N19" s="1908"/>
      <c r="O19" s="456"/>
    </row>
    <row r="20" spans="1:15" ht="18" customHeight="1">
      <c r="A20" s="457"/>
      <c r="B20" s="1960"/>
      <c r="C20" s="1986" t="s">
        <v>1266</v>
      </c>
      <c r="D20" s="1986"/>
      <c r="E20" s="1986"/>
      <c r="F20" s="1986"/>
      <c r="G20" s="1986"/>
      <c r="H20" s="1986"/>
      <c r="I20" s="1986"/>
      <c r="J20" s="1986"/>
      <c r="K20" s="1987"/>
      <c r="L20" s="1494" t="s">
        <v>1040</v>
      </c>
      <c r="M20" s="1968"/>
      <c r="N20" s="1908"/>
      <c r="O20" s="456"/>
    </row>
    <row r="21" spans="1:15" ht="75.75" customHeight="1">
      <c r="A21" s="457"/>
      <c r="B21" s="1960"/>
      <c r="C21" s="1984"/>
      <c r="D21" s="1984"/>
      <c r="E21" s="1984"/>
      <c r="F21" s="1984"/>
      <c r="G21" s="1984"/>
      <c r="H21" s="1984"/>
      <c r="I21" s="1984"/>
      <c r="J21" s="1984"/>
      <c r="K21" s="1985"/>
      <c r="L21" s="1495">
        <v>0.7</v>
      </c>
      <c r="M21" s="1969"/>
      <c r="N21" s="1908"/>
      <c r="O21" s="456"/>
    </row>
    <row r="22" spans="1:15" ht="219" customHeight="1">
      <c r="A22" s="457"/>
      <c r="B22" s="1496" t="s">
        <v>841</v>
      </c>
      <c r="C22" s="1971" t="s">
        <v>1052</v>
      </c>
      <c r="D22" s="1971"/>
      <c r="E22" s="1971"/>
      <c r="F22" s="1971"/>
      <c r="G22" s="1971"/>
      <c r="H22" s="1971"/>
      <c r="I22" s="1971"/>
      <c r="J22" s="1971"/>
      <c r="K22" s="1972"/>
      <c r="L22" s="1497" t="s">
        <v>1038</v>
      </c>
      <c r="M22" s="1098" t="s">
        <v>882</v>
      </c>
      <c r="N22" s="1908"/>
      <c r="O22" s="456"/>
    </row>
    <row r="23" spans="1:15" ht="16.5" customHeight="1">
      <c r="A23" s="457"/>
      <c r="B23" s="1960" t="s">
        <v>1050</v>
      </c>
      <c r="C23" s="1963" t="s">
        <v>1071</v>
      </c>
      <c r="D23" s="1963"/>
      <c r="E23" s="1963"/>
      <c r="F23" s="1963"/>
      <c r="G23" s="1963"/>
      <c r="H23" s="1963"/>
      <c r="I23" s="1963"/>
      <c r="J23" s="1963"/>
      <c r="K23" s="1964"/>
      <c r="L23" s="1498" t="s">
        <v>1041</v>
      </c>
      <c r="M23" s="1973">
        <v>0.3</v>
      </c>
      <c r="N23" s="1908"/>
      <c r="O23" s="456"/>
    </row>
    <row r="24" spans="1:15" ht="121.5" customHeight="1">
      <c r="A24" s="457"/>
      <c r="B24" s="1960"/>
      <c r="C24" s="1965"/>
      <c r="D24" s="1965"/>
      <c r="E24" s="1965"/>
      <c r="F24" s="1965"/>
      <c r="G24" s="1965"/>
      <c r="H24" s="1965"/>
      <c r="I24" s="1965"/>
      <c r="J24" s="1965"/>
      <c r="K24" s="1966"/>
      <c r="L24" s="1499">
        <v>0.3</v>
      </c>
      <c r="M24" s="1974"/>
      <c r="N24" s="1908"/>
      <c r="O24" s="456"/>
    </row>
    <row r="25" spans="1:15" ht="17.25" customHeight="1">
      <c r="A25" s="457"/>
      <c r="B25" s="1960"/>
      <c r="C25" s="1976" t="s">
        <v>1267</v>
      </c>
      <c r="D25" s="1963"/>
      <c r="E25" s="1963"/>
      <c r="F25" s="1963"/>
      <c r="G25" s="1963"/>
      <c r="H25" s="1963"/>
      <c r="I25" s="1963"/>
      <c r="J25" s="1963"/>
      <c r="K25" s="1964"/>
      <c r="L25" s="1500" t="s">
        <v>1040</v>
      </c>
      <c r="M25" s="1974"/>
      <c r="N25" s="1908"/>
      <c r="O25" s="456"/>
    </row>
    <row r="26" spans="1:15" ht="82.5" customHeight="1">
      <c r="A26" s="457"/>
      <c r="B26" s="1961"/>
      <c r="C26" s="1965"/>
      <c r="D26" s="1965"/>
      <c r="E26" s="1965"/>
      <c r="F26" s="1965"/>
      <c r="G26" s="1965"/>
      <c r="H26" s="1965"/>
      <c r="I26" s="1965"/>
      <c r="J26" s="1965"/>
      <c r="K26" s="1966"/>
      <c r="L26" s="1501">
        <v>0.7</v>
      </c>
      <c r="M26" s="1975"/>
      <c r="N26" s="1908"/>
      <c r="O26" s="456"/>
    </row>
    <row r="27" spans="1:15" ht="75" customHeight="1">
      <c r="A27" s="457"/>
      <c r="B27" s="1502" t="s">
        <v>889</v>
      </c>
      <c r="C27" s="1971" t="s">
        <v>1032</v>
      </c>
      <c r="D27" s="1977"/>
      <c r="E27" s="1977"/>
      <c r="F27" s="1977"/>
      <c r="G27" s="1977"/>
      <c r="H27" s="1977"/>
      <c r="I27" s="1977"/>
      <c r="J27" s="1977"/>
      <c r="K27" s="1977"/>
      <c r="L27" s="1497" t="s">
        <v>1038</v>
      </c>
      <c r="M27" s="1067" t="s">
        <v>890</v>
      </c>
      <c r="N27" s="1908"/>
      <c r="O27" s="456"/>
    </row>
    <row r="28" spans="1:15" ht="17.25" customHeight="1">
      <c r="A28" s="457"/>
      <c r="B28" s="1960" t="s">
        <v>1051</v>
      </c>
      <c r="C28" s="1962" t="s">
        <v>1070</v>
      </c>
      <c r="D28" s="1963"/>
      <c r="E28" s="1963"/>
      <c r="F28" s="1963"/>
      <c r="G28" s="1963"/>
      <c r="H28" s="1963"/>
      <c r="I28" s="1963"/>
      <c r="J28" s="1963"/>
      <c r="K28" s="1964"/>
      <c r="L28" s="1497" t="s">
        <v>1041</v>
      </c>
      <c r="M28" s="1967">
        <v>0.2</v>
      </c>
      <c r="N28" s="1908"/>
      <c r="O28" s="456"/>
    </row>
    <row r="29" spans="1:15" ht="119.25" customHeight="1">
      <c r="A29" s="457"/>
      <c r="B29" s="1960"/>
      <c r="C29" s="1965"/>
      <c r="D29" s="1965"/>
      <c r="E29" s="1965"/>
      <c r="F29" s="1965"/>
      <c r="G29" s="1965"/>
      <c r="H29" s="1965"/>
      <c r="I29" s="1965"/>
      <c r="J29" s="1965"/>
      <c r="K29" s="1966"/>
      <c r="L29" s="1493">
        <v>0.3</v>
      </c>
      <c r="M29" s="1968"/>
      <c r="N29" s="1908"/>
      <c r="O29" s="456"/>
    </row>
    <row r="30" spans="1:15" ht="18" customHeight="1">
      <c r="A30" s="457"/>
      <c r="B30" s="1960"/>
      <c r="C30" s="1963" t="s">
        <v>1268</v>
      </c>
      <c r="D30" s="1963"/>
      <c r="E30" s="1963"/>
      <c r="F30" s="1963"/>
      <c r="G30" s="1963"/>
      <c r="H30" s="1963"/>
      <c r="I30" s="1963"/>
      <c r="J30" s="1963"/>
      <c r="K30" s="1964"/>
      <c r="L30" s="1500" t="s">
        <v>1040</v>
      </c>
      <c r="M30" s="1968"/>
      <c r="N30" s="1908"/>
      <c r="O30" s="456"/>
    </row>
    <row r="31" spans="1:15" ht="74.25" customHeight="1">
      <c r="A31" s="457"/>
      <c r="B31" s="1961"/>
      <c r="C31" s="1965"/>
      <c r="D31" s="1965"/>
      <c r="E31" s="1965"/>
      <c r="F31" s="1965"/>
      <c r="G31" s="1965"/>
      <c r="H31" s="1965"/>
      <c r="I31" s="1965"/>
      <c r="J31" s="1965"/>
      <c r="K31" s="1966"/>
      <c r="L31" s="1501">
        <v>0.7</v>
      </c>
      <c r="M31" s="1969"/>
      <c r="N31" s="1908"/>
      <c r="O31" s="456"/>
    </row>
    <row r="32" spans="1:15">
      <c r="A32" s="457"/>
      <c r="B32" s="1884"/>
      <c r="C32" s="1884"/>
      <c r="D32" s="1884"/>
      <c r="E32" s="1884"/>
      <c r="F32" s="1884"/>
      <c r="G32" s="1884"/>
      <c r="H32" s="1884"/>
      <c r="I32" s="1884"/>
      <c r="J32" s="1884"/>
      <c r="K32" s="1884"/>
      <c r="L32" s="1884"/>
      <c r="M32" s="1884"/>
      <c r="N32" s="1884"/>
      <c r="O32" s="456"/>
    </row>
    <row r="33" spans="1:15">
      <c r="A33" s="457"/>
      <c r="B33" s="1884"/>
      <c r="C33" s="1884"/>
      <c r="D33" s="1884"/>
      <c r="E33" s="1884"/>
      <c r="F33" s="1884"/>
      <c r="G33" s="1884"/>
      <c r="H33" s="1884"/>
      <c r="I33" s="1884"/>
      <c r="J33" s="1884"/>
      <c r="K33" s="1884"/>
      <c r="L33" s="1884"/>
      <c r="M33" s="1884"/>
      <c r="N33" s="1884"/>
      <c r="O33" s="456"/>
    </row>
    <row r="34" spans="1:15">
      <c r="A34" s="457"/>
      <c r="B34" s="1884"/>
      <c r="C34" s="1884"/>
      <c r="D34" s="1884"/>
      <c r="E34" s="1884"/>
      <c r="F34" s="1884"/>
      <c r="G34" s="1884"/>
      <c r="H34" s="1884"/>
      <c r="I34" s="1884"/>
      <c r="J34" s="1884"/>
      <c r="K34" s="1884"/>
      <c r="L34" s="1884"/>
      <c r="M34" s="1884"/>
      <c r="N34" s="1884"/>
      <c r="O34" s="456"/>
    </row>
    <row r="35" spans="1:15" ht="30" customHeight="1">
      <c r="A35" s="457"/>
      <c r="B35" s="1882" t="s">
        <v>1042</v>
      </c>
      <c r="C35" s="1882"/>
      <c r="D35" s="1882"/>
      <c r="E35" s="1882"/>
      <c r="F35" s="1882"/>
      <c r="G35" s="1882"/>
      <c r="H35" s="1882"/>
      <c r="I35" s="1882"/>
      <c r="J35" s="1882"/>
      <c r="K35" s="620" t="s">
        <v>716</v>
      </c>
      <c r="L35" s="863"/>
      <c r="M35" s="1884"/>
      <c r="N35" s="1884"/>
      <c r="O35" s="456"/>
    </row>
    <row r="36" spans="1:15" ht="18">
      <c r="A36" s="457"/>
      <c r="B36" s="1882"/>
      <c r="C36" s="1882"/>
      <c r="D36" s="1882"/>
      <c r="E36" s="1882"/>
      <c r="F36" s="1882"/>
      <c r="G36" s="1882"/>
      <c r="H36" s="1882"/>
      <c r="I36" s="1882"/>
      <c r="J36" s="1882"/>
      <c r="K36" s="776" t="s">
        <v>1044</v>
      </c>
      <c r="L36" s="776" t="s">
        <v>1045</v>
      </c>
      <c r="M36" s="1884"/>
      <c r="N36" s="1884"/>
      <c r="O36" s="456"/>
    </row>
    <row r="37" spans="1:15" ht="30.75" customHeight="1">
      <c r="A37" s="457"/>
      <c r="B37" s="1882" t="s">
        <v>1171</v>
      </c>
      <c r="C37" s="1882"/>
      <c r="D37" s="1882"/>
      <c r="E37" s="1882"/>
      <c r="F37" s="1882"/>
      <c r="G37" s="1882"/>
      <c r="H37" s="1882"/>
      <c r="I37" s="1882"/>
      <c r="J37" s="1883"/>
      <c r="K37" s="854">
        <v>0.3</v>
      </c>
      <c r="L37" s="854">
        <v>0.7</v>
      </c>
      <c r="M37" s="1884"/>
      <c r="N37" s="1884"/>
      <c r="O37" s="456"/>
    </row>
    <row r="38" spans="1:15">
      <c r="A38" s="457"/>
      <c r="B38" s="1884"/>
      <c r="C38" s="1884"/>
      <c r="D38" s="1884"/>
      <c r="E38" s="1884"/>
      <c r="F38" s="1884"/>
      <c r="G38" s="1884"/>
      <c r="H38" s="1884"/>
      <c r="I38" s="1884"/>
      <c r="J38" s="1884"/>
      <c r="K38" s="1884"/>
      <c r="L38" s="1884"/>
      <c r="M38" s="1884"/>
      <c r="N38" s="1884"/>
      <c r="O38" s="456"/>
    </row>
    <row r="39" spans="1:15">
      <c r="A39" s="457"/>
      <c r="B39" s="1884"/>
      <c r="C39" s="1884"/>
      <c r="D39" s="1884"/>
      <c r="E39" s="1884"/>
      <c r="F39" s="1884"/>
      <c r="G39" s="1884"/>
      <c r="H39" s="1884"/>
      <c r="I39" s="1884"/>
      <c r="J39" s="1884"/>
      <c r="K39" s="1884"/>
      <c r="L39" s="1884"/>
      <c r="M39" s="1884"/>
      <c r="N39" s="1884"/>
      <c r="O39" s="456"/>
    </row>
    <row r="40" spans="1:15" ht="30">
      <c r="A40" s="457"/>
      <c r="B40" s="1882" t="s">
        <v>1043</v>
      </c>
      <c r="C40" s="1882"/>
      <c r="D40" s="1882"/>
      <c r="E40" s="1882"/>
      <c r="F40" s="1882"/>
      <c r="G40" s="1882"/>
      <c r="H40" s="1882"/>
      <c r="I40" s="1882"/>
      <c r="J40" s="1882"/>
      <c r="K40" s="503" t="s">
        <v>640</v>
      </c>
      <c r="L40" s="1885"/>
      <c r="M40" s="1885"/>
      <c r="N40" s="1885"/>
      <c r="O40" s="456"/>
    </row>
    <row r="41" spans="1:15" ht="18">
      <c r="A41" s="457"/>
      <c r="B41" s="1882"/>
      <c r="C41" s="1882"/>
      <c r="D41" s="1882"/>
      <c r="E41" s="1882"/>
      <c r="F41" s="1882"/>
      <c r="G41" s="1882"/>
      <c r="H41" s="1882"/>
      <c r="I41" s="1882"/>
      <c r="J41" s="1882"/>
      <c r="K41" s="776" t="s">
        <v>85</v>
      </c>
      <c r="L41" s="776" t="s">
        <v>86</v>
      </c>
      <c r="M41" s="776" t="s">
        <v>124</v>
      </c>
      <c r="N41" s="1886"/>
      <c r="O41" s="456"/>
    </row>
    <row r="42" spans="1:15">
      <c r="A42" s="457"/>
      <c r="B42" s="1882" t="s">
        <v>1160</v>
      </c>
      <c r="C42" s="1882"/>
      <c r="D42" s="1882"/>
      <c r="E42" s="1882"/>
      <c r="F42" s="1882"/>
      <c r="G42" s="1882"/>
      <c r="H42" s="1882"/>
      <c r="I42" s="1882"/>
      <c r="J42" s="1883"/>
      <c r="K42" s="854">
        <v>0.5</v>
      </c>
      <c r="L42" s="854">
        <v>0.3</v>
      </c>
      <c r="M42" s="854">
        <v>0.2</v>
      </c>
      <c r="N42" s="1886"/>
      <c r="O42" s="456"/>
    </row>
    <row r="43" spans="1:15">
      <c r="A43" s="457"/>
      <c r="B43" s="1884"/>
      <c r="C43" s="1884"/>
      <c r="D43" s="1884"/>
      <c r="E43" s="1884"/>
      <c r="F43" s="1884"/>
      <c r="G43" s="1884"/>
      <c r="H43" s="1884"/>
      <c r="I43" s="1884"/>
      <c r="J43" s="1884"/>
      <c r="K43" s="1884"/>
      <c r="L43" s="1884"/>
      <c r="M43" s="1884"/>
      <c r="N43" s="1884"/>
      <c r="O43" s="456"/>
    </row>
    <row r="44" spans="1:15" ht="15" customHeight="1">
      <c r="A44" s="457"/>
      <c r="B44" s="1905" t="s">
        <v>1221</v>
      </c>
      <c r="C44" s="1905"/>
      <c r="D44" s="1905"/>
      <c r="E44" s="1905"/>
      <c r="F44" s="1905"/>
      <c r="G44" s="1905"/>
      <c r="H44" s="1905"/>
      <c r="I44" s="1905"/>
      <c r="J44" s="1905"/>
      <c r="K44" s="1905"/>
      <c r="L44" s="1905"/>
      <c r="M44" s="1905"/>
      <c r="N44" s="1884"/>
      <c r="O44" s="456"/>
    </row>
    <row r="45" spans="1:15">
      <c r="A45" s="457"/>
      <c r="B45" s="1905"/>
      <c r="C45" s="1905"/>
      <c r="D45" s="1905"/>
      <c r="E45" s="1905"/>
      <c r="F45" s="1905"/>
      <c r="G45" s="1905"/>
      <c r="H45" s="1905"/>
      <c r="I45" s="1905"/>
      <c r="J45" s="1905"/>
      <c r="K45" s="1905"/>
      <c r="L45" s="1905"/>
      <c r="M45" s="1905"/>
      <c r="N45" s="1884"/>
      <c r="O45" s="456"/>
    </row>
    <row r="46" spans="1:15">
      <c r="A46" s="457"/>
      <c r="B46" s="1441"/>
      <c r="C46" s="1441"/>
      <c r="D46" s="1441"/>
      <c r="E46" s="1441"/>
      <c r="F46" s="1441"/>
      <c r="G46" s="1441"/>
      <c r="H46" s="1441"/>
      <c r="I46" s="1441"/>
      <c r="J46" s="1441"/>
      <c r="K46" s="1441"/>
      <c r="L46" s="1441"/>
      <c r="M46" s="1441"/>
      <c r="N46" s="1884"/>
      <c r="O46" s="456"/>
    </row>
    <row r="47" spans="1:15" ht="15" customHeight="1">
      <c r="A47" s="457"/>
      <c r="B47" s="1916" t="s">
        <v>207</v>
      </c>
      <c r="C47" s="1916"/>
      <c r="D47" s="1959" t="s">
        <v>885</v>
      </c>
      <c r="E47" s="1959"/>
      <c r="F47" s="1959"/>
      <c r="G47" s="1959"/>
      <c r="H47" s="1959"/>
      <c r="I47" s="1959"/>
      <c r="J47" s="1959"/>
      <c r="K47" s="1959"/>
      <c r="L47" s="1959"/>
      <c r="M47" s="1959"/>
      <c r="N47" s="1884"/>
      <c r="O47" s="456"/>
    </row>
    <row r="48" spans="1:15">
      <c r="A48" s="457"/>
      <c r="B48" s="1441"/>
      <c r="C48" s="1015"/>
      <c r="D48" s="1959"/>
      <c r="E48" s="1959"/>
      <c r="F48" s="1959"/>
      <c r="G48" s="1959"/>
      <c r="H48" s="1959"/>
      <c r="I48" s="1959"/>
      <c r="J48" s="1959"/>
      <c r="K48" s="1959"/>
      <c r="L48" s="1959"/>
      <c r="M48" s="1959"/>
      <c r="N48" s="1884"/>
      <c r="O48" s="456"/>
    </row>
    <row r="49" spans="1:15">
      <c r="A49" s="457"/>
      <c r="B49" s="1441"/>
      <c r="C49" s="1015"/>
      <c r="D49" s="1959"/>
      <c r="E49" s="1959"/>
      <c r="F49" s="1959"/>
      <c r="G49" s="1959"/>
      <c r="H49" s="1959"/>
      <c r="I49" s="1959"/>
      <c r="J49" s="1959"/>
      <c r="K49" s="1959"/>
      <c r="L49" s="1959"/>
      <c r="M49" s="1959"/>
      <c r="N49" s="1884"/>
      <c r="O49" s="456"/>
    </row>
    <row r="50" spans="1:15" ht="15" customHeight="1">
      <c r="A50" s="457"/>
      <c r="B50" s="1905" t="s">
        <v>1055</v>
      </c>
      <c r="C50" s="1905"/>
      <c r="D50" s="1905"/>
      <c r="E50" s="1905"/>
      <c r="F50" s="1905"/>
      <c r="G50" s="1905"/>
      <c r="H50" s="1905"/>
      <c r="I50" s="1905"/>
      <c r="J50" s="1905"/>
      <c r="K50" s="1905"/>
      <c r="L50" s="1905"/>
      <c r="M50" s="1905"/>
      <c r="N50" s="1884"/>
      <c r="O50" s="456"/>
    </row>
    <row r="51" spans="1:15" ht="51.75" customHeight="1">
      <c r="A51" s="457"/>
      <c r="B51" s="1905"/>
      <c r="C51" s="1905"/>
      <c r="D51" s="1905"/>
      <c r="E51" s="1905"/>
      <c r="F51" s="1905"/>
      <c r="G51" s="1905"/>
      <c r="H51" s="1905"/>
      <c r="I51" s="1905"/>
      <c r="J51" s="1905"/>
      <c r="K51" s="1905"/>
      <c r="L51" s="1905"/>
      <c r="M51" s="1905"/>
      <c r="N51" s="1884"/>
      <c r="O51" s="456"/>
    </row>
    <row r="52" spans="1:15">
      <c r="A52" s="457"/>
      <c r="B52" s="688"/>
      <c r="C52" s="972"/>
      <c r="D52" s="972"/>
      <c r="E52" s="1063"/>
      <c r="F52" s="1063"/>
      <c r="G52" s="1063"/>
      <c r="H52" s="1063"/>
      <c r="I52" s="1063"/>
      <c r="J52" s="1063"/>
      <c r="K52" s="1063"/>
      <c r="L52" s="1063"/>
      <c r="M52" s="1063"/>
      <c r="N52" s="1884"/>
      <c r="O52" s="456"/>
    </row>
    <row r="53" spans="1:15">
      <c r="A53" s="457"/>
      <c r="B53" s="1914" t="s">
        <v>1029</v>
      </c>
      <c r="C53" s="1914"/>
      <c r="D53" s="972"/>
      <c r="E53" s="1063"/>
      <c r="F53" s="1063"/>
      <c r="G53" s="1063"/>
      <c r="H53" s="1063"/>
      <c r="I53" s="1063"/>
      <c r="J53" s="1063"/>
      <c r="K53" s="1063"/>
      <c r="L53" s="1063"/>
      <c r="M53" s="1063"/>
      <c r="N53" s="1884"/>
      <c r="O53" s="456"/>
    </row>
    <row r="54" spans="1:15">
      <c r="A54" s="457"/>
      <c r="B54" s="688"/>
      <c r="C54" s="972"/>
      <c r="D54" s="972"/>
      <c r="E54" s="1063"/>
      <c r="F54" s="1063"/>
      <c r="G54" s="1063"/>
      <c r="H54" s="1063"/>
      <c r="I54" s="1063"/>
      <c r="J54" s="1063"/>
      <c r="K54" s="1063"/>
      <c r="L54" s="1063"/>
      <c r="M54" s="1063"/>
      <c r="N54" s="1884"/>
      <c r="O54" s="456"/>
    </row>
    <row r="55" spans="1:15">
      <c r="A55" s="457"/>
      <c r="B55" s="688"/>
      <c r="C55" s="972"/>
      <c r="D55" s="972"/>
      <c r="E55" s="1063"/>
      <c r="F55" s="1063"/>
      <c r="G55" s="1063"/>
      <c r="H55" s="1063"/>
      <c r="I55" s="1063"/>
      <c r="J55" s="1063"/>
      <c r="K55" s="1063"/>
      <c r="L55" s="1063"/>
      <c r="M55" s="1063"/>
      <c r="N55" s="1884"/>
      <c r="O55" s="456"/>
    </row>
    <row r="56" spans="1:15">
      <c r="A56" s="457"/>
      <c r="B56" s="688"/>
      <c r="C56" s="972"/>
      <c r="D56" s="972"/>
      <c r="E56" s="1063"/>
      <c r="F56" s="1063"/>
      <c r="G56" s="1063"/>
      <c r="H56" s="1063"/>
      <c r="I56" s="1063"/>
      <c r="J56" s="1063"/>
      <c r="K56" s="1063"/>
      <c r="L56" s="1063"/>
      <c r="M56" s="1063"/>
      <c r="N56" s="1884"/>
      <c r="O56" s="456"/>
    </row>
    <row r="57" spans="1:15">
      <c r="A57" s="457"/>
      <c r="B57" s="899"/>
      <c r="C57" s="972"/>
      <c r="D57" s="972"/>
      <c r="E57" s="1063"/>
      <c r="F57" s="1063"/>
      <c r="G57" s="1063"/>
      <c r="H57" s="1063"/>
      <c r="I57" s="1063"/>
      <c r="J57" s="1063"/>
      <c r="K57" s="1063"/>
      <c r="L57" s="1063"/>
      <c r="M57" s="1063"/>
      <c r="N57" s="1884"/>
      <c r="O57" s="456"/>
    </row>
    <row r="58" spans="1:15">
      <c r="A58" s="457"/>
      <c r="B58" s="688"/>
      <c r="C58" s="689"/>
      <c r="D58" s="690"/>
      <c r="E58" s="690"/>
      <c r="F58" s="690"/>
      <c r="G58" s="690"/>
      <c r="H58" s="690"/>
      <c r="I58" s="690"/>
      <c r="J58" s="690"/>
      <c r="K58" s="690"/>
      <c r="L58" s="690"/>
      <c r="M58" s="690"/>
      <c r="N58" s="1884"/>
      <c r="O58" s="456"/>
    </row>
    <row r="59" spans="1:15">
      <c r="A59" s="457"/>
      <c r="B59" s="1915" t="s">
        <v>1030</v>
      </c>
      <c r="C59" s="1915"/>
      <c r="D59" s="1914"/>
      <c r="E59" s="1914"/>
      <c r="F59" s="1914"/>
      <c r="G59" s="1914"/>
      <c r="H59" s="1914"/>
      <c r="I59" s="1914"/>
      <c r="J59" s="1914"/>
      <c r="K59" s="1914"/>
      <c r="L59" s="1914"/>
      <c r="M59" s="1914"/>
      <c r="N59" s="1884"/>
      <c r="O59" s="456"/>
    </row>
    <row r="60" spans="1:15">
      <c r="A60" s="457"/>
      <c r="B60" s="1099"/>
      <c r="C60" s="972"/>
      <c r="D60" s="1914"/>
      <c r="E60" s="1914"/>
      <c r="F60" s="1914"/>
      <c r="G60" s="1914"/>
      <c r="H60" s="1914"/>
      <c r="I60" s="1914"/>
      <c r="J60" s="1914"/>
      <c r="K60" s="1914"/>
      <c r="L60" s="1914"/>
      <c r="M60" s="1914"/>
      <c r="N60" s="1884"/>
      <c r="O60" s="456"/>
    </row>
    <row r="61" spans="1:15">
      <c r="A61" s="457"/>
      <c r="B61" s="1099"/>
      <c r="C61" s="972"/>
      <c r="D61" s="1914"/>
      <c r="E61" s="1914"/>
      <c r="F61" s="1914"/>
      <c r="G61" s="1914"/>
      <c r="H61" s="1914"/>
      <c r="I61" s="1914"/>
      <c r="J61" s="1914"/>
      <c r="K61" s="1914"/>
      <c r="L61" s="1914"/>
      <c r="M61" s="1914"/>
      <c r="N61" s="1884"/>
      <c r="O61" s="456"/>
    </row>
    <row r="62" spans="1:15">
      <c r="A62" s="457"/>
      <c r="B62" s="1099"/>
      <c r="C62" s="972"/>
      <c r="D62" s="1914"/>
      <c r="E62" s="1914"/>
      <c r="F62" s="1914"/>
      <c r="G62" s="1914"/>
      <c r="H62" s="1914"/>
      <c r="I62" s="1914"/>
      <c r="J62" s="1914"/>
      <c r="K62" s="1914"/>
      <c r="L62" s="1914"/>
      <c r="M62" s="1914"/>
      <c r="N62" s="1884"/>
      <c r="O62" s="456"/>
    </row>
    <row r="63" spans="1:15">
      <c r="A63" s="457"/>
      <c r="B63" s="688"/>
      <c r="C63" s="972"/>
      <c r="D63" s="1914"/>
      <c r="E63" s="1914"/>
      <c r="F63" s="1914"/>
      <c r="G63" s="1914"/>
      <c r="H63" s="1914"/>
      <c r="I63" s="1914"/>
      <c r="J63" s="1914"/>
      <c r="K63" s="1914"/>
      <c r="L63" s="1914"/>
      <c r="M63" s="1914"/>
      <c r="N63" s="1884"/>
      <c r="O63" s="456"/>
    </row>
    <row r="64" spans="1:15" ht="54.75" customHeight="1">
      <c r="A64" s="457"/>
      <c r="B64" s="1905" t="s">
        <v>1069</v>
      </c>
      <c r="C64" s="1905"/>
      <c r="D64" s="1905"/>
      <c r="E64" s="1905"/>
      <c r="F64" s="1905"/>
      <c r="G64" s="1905"/>
      <c r="H64" s="1905"/>
      <c r="I64" s="1905"/>
      <c r="J64" s="1905"/>
      <c r="K64" s="1905"/>
      <c r="L64" s="1905"/>
      <c r="M64" s="1905"/>
      <c r="N64" s="1884"/>
      <c r="O64" s="456"/>
    </row>
    <row r="65" spans="1:15">
      <c r="A65" s="457"/>
      <c r="B65" s="688"/>
      <c r="C65" s="972"/>
      <c r="D65" s="1442"/>
      <c r="E65" s="1442"/>
      <c r="F65" s="1442"/>
      <c r="G65" s="1442"/>
      <c r="H65" s="1442"/>
      <c r="I65" s="1442"/>
      <c r="J65" s="1442"/>
      <c r="K65" s="1442"/>
      <c r="L65" s="1442"/>
      <c r="M65" s="1442"/>
      <c r="N65" s="1884"/>
      <c r="O65" s="456"/>
    </row>
    <row r="66" spans="1:15">
      <c r="A66" s="457"/>
      <c r="B66" s="1917" t="s">
        <v>1031</v>
      </c>
      <c r="C66" s="1917"/>
      <c r="D66" s="1442"/>
      <c r="E66" s="1442"/>
      <c r="F66" s="1442"/>
      <c r="G66" s="1442"/>
      <c r="H66" s="1442"/>
      <c r="I66" s="1442"/>
      <c r="J66" s="1442"/>
      <c r="K66" s="1442"/>
      <c r="L66" s="1442"/>
      <c r="M66" s="1442"/>
      <c r="N66" s="1884"/>
      <c r="O66" s="456"/>
    </row>
    <row r="67" spans="1:15">
      <c r="A67" s="457"/>
      <c r="B67" s="1099"/>
      <c r="C67" s="972"/>
      <c r="D67" s="1442"/>
      <c r="E67" s="1442"/>
      <c r="F67" s="1442"/>
      <c r="G67" s="1442"/>
      <c r="H67" s="1442"/>
      <c r="I67" s="1442"/>
      <c r="J67" s="1442"/>
      <c r="K67" s="1442"/>
      <c r="L67" s="1442"/>
      <c r="M67" s="1442"/>
      <c r="N67" s="1884"/>
      <c r="O67" s="456"/>
    </row>
    <row r="68" spans="1:15">
      <c r="A68" s="457"/>
      <c r="B68" s="1099"/>
      <c r="C68" s="972"/>
      <c r="D68" s="1442"/>
      <c r="E68" s="1442"/>
      <c r="F68" s="1442"/>
      <c r="G68" s="1442"/>
      <c r="H68" s="1442"/>
      <c r="I68" s="1442"/>
      <c r="J68" s="1442"/>
      <c r="K68" s="1442"/>
      <c r="L68" s="1442"/>
      <c r="M68" s="1442"/>
      <c r="N68" s="1884"/>
      <c r="O68" s="456"/>
    </row>
    <row r="69" spans="1:15">
      <c r="A69" s="457"/>
      <c r="B69" s="1099"/>
      <c r="C69" s="972"/>
      <c r="D69" s="1442"/>
      <c r="E69" s="1442"/>
      <c r="F69" s="1442"/>
      <c r="G69" s="1442"/>
      <c r="H69" s="1442"/>
      <c r="I69" s="1442"/>
      <c r="J69" s="1442"/>
      <c r="K69" s="1442"/>
      <c r="L69" s="1442"/>
      <c r="M69" s="1442"/>
      <c r="N69" s="1884"/>
      <c r="O69" s="456"/>
    </row>
    <row r="70" spans="1:15">
      <c r="A70" s="457"/>
      <c r="B70" s="1099"/>
      <c r="C70" s="972"/>
      <c r="D70" s="1442"/>
      <c r="E70" s="1442"/>
      <c r="F70" s="1442"/>
      <c r="G70" s="1442"/>
      <c r="H70" s="1442"/>
      <c r="I70" s="1442"/>
      <c r="J70" s="1442"/>
      <c r="K70" s="1442"/>
      <c r="L70" s="1442"/>
      <c r="M70" s="1442"/>
      <c r="N70" s="1884"/>
      <c r="O70" s="456"/>
    </row>
    <row r="71" spans="1:15" ht="40.5" customHeight="1">
      <c r="A71" s="457"/>
      <c r="B71" s="1970" t="s">
        <v>1048</v>
      </c>
      <c r="C71" s="1970"/>
      <c r="D71" s="1970"/>
      <c r="E71" s="1970"/>
      <c r="F71" s="1970"/>
      <c r="G71" s="1970"/>
      <c r="H71" s="1970"/>
      <c r="I71" s="1970"/>
      <c r="J71" s="1970"/>
      <c r="K71" s="1970"/>
      <c r="L71" s="1970"/>
      <c r="M71" s="1970"/>
      <c r="N71" s="1884"/>
      <c r="O71" s="456"/>
    </row>
    <row r="72" spans="1:15" ht="17.25" customHeight="1">
      <c r="A72" s="457"/>
      <c r="B72" s="1445"/>
      <c r="C72" s="1445"/>
      <c r="D72" s="1445"/>
      <c r="E72" s="1445"/>
      <c r="F72" s="1445"/>
      <c r="G72" s="1445"/>
      <c r="H72" s="1445"/>
      <c r="I72" s="1445"/>
      <c r="J72" s="1445"/>
      <c r="K72" s="1445"/>
      <c r="L72" s="1445"/>
      <c r="M72" s="1445"/>
      <c r="N72" s="1884"/>
      <c r="O72" s="456"/>
    </row>
    <row r="73" spans="1:15">
      <c r="A73" s="457"/>
      <c r="B73" s="1956" t="s">
        <v>1035</v>
      </c>
      <c r="C73" s="1956"/>
      <c r="D73" s="1442"/>
      <c r="E73" s="1442"/>
      <c r="F73" s="1442"/>
      <c r="G73" s="1442"/>
      <c r="H73" s="1442"/>
      <c r="I73" s="1442"/>
      <c r="J73" s="1442"/>
      <c r="K73" s="1442"/>
      <c r="L73" s="1442"/>
      <c r="M73" s="1442"/>
      <c r="N73" s="1884"/>
      <c r="O73" s="456"/>
    </row>
    <row r="74" spans="1:15">
      <c r="A74" s="457"/>
      <c r="B74" s="1102"/>
      <c r="C74" s="972"/>
      <c r="D74" s="1442"/>
      <c r="E74" s="1442"/>
      <c r="F74" s="1442"/>
      <c r="G74" s="1442"/>
      <c r="H74" s="1442"/>
      <c r="I74" s="1442"/>
      <c r="J74" s="1442"/>
      <c r="K74" s="1442"/>
      <c r="L74" s="1442"/>
      <c r="M74" s="1442"/>
      <c r="N74" s="1884"/>
      <c r="O74" s="456"/>
    </row>
    <row r="75" spans="1:15">
      <c r="A75" s="457"/>
      <c r="B75" s="1102"/>
      <c r="C75" s="972"/>
      <c r="D75" s="1442"/>
      <c r="E75" s="1442"/>
      <c r="F75" s="1442"/>
      <c r="G75" s="1442"/>
      <c r="H75" s="1442"/>
      <c r="I75" s="1442"/>
      <c r="J75" s="1442"/>
      <c r="K75" s="1442"/>
      <c r="L75" s="1442"/>
      <c r="M75" s="1442"/>
      <c r="N75" s="1884"/>
      <c r="O75" s="456"/>
    </row>
    <row r="76" spans="1:15">
      <c r="A76" s="457"/>
      <c r="B76" s="1102"/>
      <c r="C76" s="972"/>
      <c r="D76" s="1442"/>
      <c r="E76" s="1442"/>
      <c r="F76" s="1442"/>
      <c r="G76" s="1442"/>
      <c r="H76" s="1442"/>
      <c r="I76" s="1442"/>
      <c r="J76" s="1442"/>
      <c r="K76" s="1442"/>
      <c r="L76" s="1442"/>
      <c r="M76" s="1442"/>
      <c r="N76" s="1884"/>
      <c r="O76" s="456"/>
    </row>
    <row r="77" spans="1:15">
      <c r="A77" s="457"/>
      <c r="B77" s="1102"/>
      <c r="C77" s="972"/>
      <c r="D77" s="1442"/>
      <c r="E77" s="1442"/>
      <c r="F77" s="1442"/>
      <c r="G77" s="1442"/>
      <c r="H77" s="1442"/>
      <c r="I77" s="1442"/>
      <c r="J77" s="1442"/>
      <c r="K77" s="1442"/>
      <c r="L77" s="1442"/>
      <c r="M77" s="1442"/>
      <c r="N77" s="1884"/>
      <c r="O77" s="456"/>
    </row>
    <row r="78" spans="1:15" ht="18">
      <c r="A78" s="457"/>
      <c r="B78" s="1103" t="s">
        <v>1056</v>
      </c>
      <c r="C78" s="972"/>
      <c r="D78" s="1442"/>
      <c r="E78" s="1442"/>
      <c r="F78" s="1442"/>
      <c r="G78" s="1442"/>
      <c r="H78" s="1442"/>
      <c r="I78" s="1442"/>
      <c r="J78" s="1442"/>
      <c r="K78" s="1442"/>
      <c r="L78" s="1442"/>
      <c r="M78" s="1442"/>
      <c r="N78" s="1884"/>
      <c r="O78" s="456"/>
    </row>
    <row r="79" spans="1:15">
      <c r="A79" s="457"/>
      <c r="B79" s="1100"/>
      <c r="C79" s="972"/>
      <c r="D79" s="1442"/>
      <c r="E79" s="1442"/>
      <c r="F79" s="1442"/>
      <c r="G79" s="1442"/>
      <c r="H79" s="1442"/>
      <c r="I79" s="1442"/>
      <c r="J79" s="1442"/>
      <c r="K79" s="1442"/>
      <c r="L79" s="1442"/>
      <c r="M79" s="1442"/>
      <c r="N79" s="1884"/>
      <c r="O79" s="456"/>
    </row>
    <row r="80" spans="1:15">
      <c r="A80" s="457"/>
      <c r="B80" s="1956" t="s">
        <v>1046</v>
      </c>
      <c r="C80" s="1956"/>
      <c r="D80" s="1442"/>
      <c r="E80" s="1442"/>
      <c r="F80" s="1442"/>
      <c r="G80" s="1442"/>
      <c r="H80" s="1442"/>
      <c r="I80" s="1442"/>
      <c r="J80" s="1442"/>
      <c r="K80" s="1442"/>
      <c r="L80" s="1442"/>
      <c r="M80" s="1442"/>
      <c r="N80" s="1884"/>
      <c r="O80" s="456"/>
    </row>
    <row r="81" spans="1:15">
      <c r="A81" s="457"/>
      <c r="B81" s="1102"/>
      <c r="C81" s="972"/>
      <c r="D81" s="1442"/>
      <c r="E81" s="1442"/>
      <c r="F81" s="1442"/>
      <c r="G81" s="1442"/>
      <c r="H81" s="1442"/>
      <c r="I81" s="1442"/>
      <c r="J81" s="1442"/>
      <c r="K81" s="1442"/>
      <c r="L81" s="1442"/>
      <c r="M81" s="1442"/>
      <c r="N81" s="1884"/>
      <c r="O81" s="456"/>
    </row>
    <row r="82" spans="1:15">
      <c r="A82" s="457"/>
      <c r="B82" s="1102"/>
      <c r="C82" s="972"/>
      <c r="D82" s="1442"/>
      <c r="E82" s="1442"/>
      <c r="F82" s="1442"/>
      <c r="G82" s="1442"/>
      <c r="H82" s="1442"/>
      <c r="I82" s="1442"/>
      <c r="J82" s="1442"/>
      <c r="K82" s="1442"/>
      <c r="L82" s="1442"/>
      <c r="M82" s="1442"/>
      <c r="N82" s="1884"/>
      <c r="O82" s="456"/>
    </row>
    <row r="83" spans="1:15">
      <c r="A83" s="457"/>
      <c r="B83" s="1102"/>
      <c r="C83" s="972"/>
      <c r="D83" s="1442"/>
      <c r="E83" s="1442"/>
      <c r="F83" s="1442"/>
      <c r="G83" s="1442"/>
      <c r="H83" s="1442"/>
      <c r="I83" s="1442"/>
      <c r="J83" s="1442"/>
      <c r="K83" s="1442"/>
      <c r="L83" s="1442"/>
      <c r="M83" s="1442"/>
      <c r="N83" s="1884"/>
      <c r="O83" s="456"/>
    </row>
    <row r="84" spans="1:15">
      <c r="A84" s="457"/>
      <c r="B84" s="1100"/>
      <c r="C84" s="972"/>
      <c r="D84" s="1442"/>
      <c r="E84" s="1442"/>
      <c r="F84" s="1442"/>
      <c r="G84" s="1442"/>
      <c r="H84" s="1442"/>
      <c r="I84" s="1442"/>
      <c r="J84" s="1442"/>
      <c r="K84" s="1442"/>
      <c r="L84" s="1442"/>
      <c r="M84" s="1442"/>
      <c r="N84" s="1884"/>
      <c r="O84" s="456"/>
    </row>
    <row r="85" spans="1:15" ht="38.25" customHeight="1">
      <c r="A85" s="457"/>
      <c r="B85" s="1957" t="s">
        <v>1057</v>
      </c>
      <c r="C85" s="1957"/>
      <c r="D85" s="1957"/>
      <c r="E85" s="1957"/>
      <c r="F85" s="1957"/>
      <c r="G85" s="1957"/>
      <c r="H85" s="1957"/>
      <c r="I85" s="1957"/>
      <c r="J85" s="1957"/>
      <c r="K85" s="1957"/>
      <c r="L85" s="1957"/>
      <c r="M85" s="1957"/>
      <c r="N85" s="1884"/>
      <c r="O85" s="456"/>
    </row>
    <row r="86" spans="1:15">
      <c r="A86" s="457"/>
      <c r="B86" s="972"/>
      <c r="C86" s="972"/>
      <c r="D86" s="1442"/>
      <c r="E86" s="1442"/>
      <c r="F86" s="1442"/>
      <c r="G86" s="1442"/>
      <c r="H86" s="1442"/>
      <c r="I86" s="1442"/>
      <c r="J86" s="1442"/>
      <c r="K86" s="1442"/>
      <c r="L86" s="1442"/>
      <c r="M86" s="1442"/>
      <c r="N86" s="1884"/>
      <c r="O86" s="456"/>
    </row>
    <row r="87" spans="1:15">
      <c r="A87" s="457"/>
      <c r="B87" s="1956" t="s">
        <v>1054</v>
      </c>
      <c r="C87" s="1956"/>
      <c r="D87" s="1442"/>
      <c r="E87" s="1442"/>
      <c r="F87" s="1442"/>
      <c r="G87" s="1442"/>
      <c r="H87" s="1442"/>
      <c r="I87" s="1442"/>
      <c r="J87" s="1442"/>
      <c r="K87" s="1442"/>
      <c r="L87" s="1442"/>
      <c r="M87" s="1442"/>
      <c r="N87" s="1884"/>
      <c r="O87" s="456"/>
    </row>
    <row r="88" spans="1:15">
      <c r="A88" s="457"/>
      <c r="B88" s="1100"/>
      <c r="C88" s="972"/>
      <c r="D88" s="1442"/>
      <c r="E88" s="1442"/>
      <c r="F88" s="1442"/>
      <c r="G88" s="1442"/>
      <c r="H88" s="1442"/>
      <c r="I88" s="1442"/>
      <c r="J88" s="1442"/>
      <c r="K88" s="1442"/>
      <c r="L88" s="1442"/>
      <c r="M88" s="1442"/>
      <c r="N88" s="1884"/>
      <c r="O88" s="456"/>
    </row>
    <row r="89" spans="1:15">
      <c r="A89" s="457"/>
      <c r="B89" s="1100"/>
      <c r="C89" s="972"/>
      <c r="D89" s="1442"/>
      <c r="E89" s="1442"/>
      <c r="F89" s="1442"/>
      <c r="G89" s="1442"/>
      <c r="H89" s="1442"/>
      <c r="I89" s="1442"/>
      <c r="J89" s="1442"/>
      <c r="K89" s="1442"/>
      <c r="L89" s="1442"/>
      <c r="M89" s="1442"/>
      <c r="N89" s="1884"/>
      <c r="O89" s="456"/>
    </row>
    <row r="90" spans="1:15">
      <c r="A90" s="457"/>
      <c r="B90" s="1100"/>
      <c r="C90" s="972"/>
      <c r="D90" s="1442"/>
      <c r="E90" s="1442"/>
      <c r="F90" s="1442"/>
      <c r="G90" s="1442"/>
      <c r="H90" s="1442"/>
      <c r="I90" s="1442"/>
      <c r="J90" s="1442"/>
      <c r="K90" s="1442"/>
      <c r="L90" s="1442"/>
      <c r="M90" s="1442"/>
      <c r="N90" s="1884"/>
      <c r="O90" s="456"/>
    </row>
    <row r="91" spans="1:15">
      <c r="A91" s="457"/>
      <c r="B91" s="688"/>
      <c r="C91" s="972"/>
      <c r="D91" s="1442"/>
      <c r="E91" s="1442"/>
      <c r="F91" s="1442"/>
      <c r="G91" s="1442"/>
      <c r="H91" s="1442"/>
      <c r="I91" s="1442"/>
      <c r="J91" s="1442"/>
      <c r="K91" s="1442"/>
      <c r="L91" s="1442"/>
      <c r="M91" s="1442"/>
      <c r="N91" s="1884"/>
      <c r="O91" s="456"/>
    </row>
    <row r="92" spans="1:15" ht="18.75" customHeight="1">
      <c r="A92" s="457"/>
      <c r="B92" s="1061" t="s">
        <v>878</v>
      </c>
      <c r="C92" s="1958" t="s">
        <v>1067</v>
      </c>
      <c r="D92" s="1939"/>
      <c r="E92" s="1939"/>
      <c r="F92" s="1939"/>
      <c r="G92" s="1939"/>
      <c r="H92" s="1939"/>
      <c r="I92" s="1939"/>
      <c r="J92" s="1939"/>
      <c r="K92" s="1939"/>
      <c r="L92" s="1939"/>
      <c r="M92" s="1940"/>
      <c r="N92" s="1884"/>
      <c r="O92" s="456"/>
    </row>
    <row r="93" spans="1:15" ht="18">
      <c r="A93" s="457"/>
      <c r="B93" s="1097" t="s">
        <v>1062</v>
      </c>
      <c r="C93" s="1503" t="s">
        <v>1061</v>
      </c>
      <c r="D93" s="1504"/>
      <c r="E93" s="1504"/>
      <c r="F93" s="1504"/>
      <c r="G93" s="1504"/>
      <c r="H93" s="1504"/>
      <c r="I93" s="1504"/>
      <c r="J93" s="1504"/>
      <c r="K93" s="1504"/>
      <c r="L93" s="1504"/>
      <c r="M93" s="1505"/>
      <c r="N93" s="1884"/>
      <c r="O93" s="456"/>
    </row>
    <row r="94" spans="1:15">
      <c r="A94" s="457"/>
      <c r="B94" s="1097" t="s">
        <v>25</v>
      </c>
      <c r="C94" s="1503" t="s">
        <v>884</v>
      </c>
      <c r="D94" s="1504"/>
      <c r="E94" s="1504"/>
      <c r="F94" s="1504"/>
      <c r="G94" s="1504"/>
      <c r="H94" s="1504"/>
      <c r="I94" s="1504"/>
      <c r="J94" s="1504"/>
      <c r="K94" s="1504"/>
      <c r="L94" s="1504"/>
      <c r="M94" s="1505"/>
      <c r="N94" s="1884"/>
      <c r="O94" s="456"/>
    </row>
    <row r="95" spans="1:15" ht="18">
      <c r="A95" s="457"/>
      <c r="B95" s="1097" t="s">
        <v>1063</v>
      </c>
      <c r="C95" s="1503" t="s">
        <v>1058</v>
      </c>
      <c r="D95" s="1504"/>
      <c r="E95" s="1504"/>
      <c r="F95" s="1504"/>
      <c r="G95" s="1504"/>
      <c r="H95" s="1504"/>
      <c r="I95" s="1504"/>
      <c r="J95" s="1504"/>
      <c r="K95" s="1504"/>
      <c r="L95" s="1504"/>
      <c r="M95" s="1505"/>
      <c r="N95" s="1884"/>
      <c r="O95" s="456"/>
    </row>
    <row r="96" spans="1:15" ht="18">
      <c r="A96" s="457"/>
      <c r="B96" s="1097" t="s">
        <v>1064</v>
      </c>
      <c r="C96" s="1503" t="s">
        <v>1059</v>
      </c>
      <c r="D96" s="1504"/>
      <c r="E96" s="1504"/>
      <c r="F96" s="1504"/>
      <c r="G96" s="1504"/>
      <c r="H96" s="1504"/>
      <c r="I96" s="1504"/>
      <c r="J96" s="1504"/>
      <c r="K96" s="1504"/>
      <c r="L96" s="1504"/>
      <c r="M96" s="1505"/>
      <c r="N96" s="1884"/>
      <c r="O96" s="456"/>
    </row>
    <row r="97" spans="1:15" ht="18">
      <c r="A97" s="457"/>
      <c r="B97" s="1097" t="s">
        <v>1065</v>
      </c>
      <c r="C97" s="1503" t="s">
        <v>1060</v>
      </c>
      <c r="D97" s="1504"/>
      <c r="E97" s="1504"/>
      <c r="F97" s="1504"/>
      <c r="G97" s="1504"/>
      <c r="H97" s="1504"/>
      <c r="I97" s="1504"/>
      <c r="J97" s="1504"/>
      <c r="K97" s="1504"/>
      <c r="L97" s="1504"/>
      <c r="M97" s="1505"/>
      <c r="N97" s="1884"/>
      <c r="O97" s="456"/>
    </row>
    <row r="98" spans="1:15" ht="18">
      <c r="A98" s="457"/>
      <c r="B98" s="1097" t="s">
        <v>1066</v>
      </c>
      <c r="C98" s="1503" t="s">
        <v>1047</v>
      </c>
      <c r="D98" s="1504"/>
      <c r="E98" s="1504"/>
      <c r="F98" s="1504"/>
      <c r="G98" s="1504"/>
      <c r="H98" s="1504"/>
      <c r="I98" s="1504"/>
      <c r="J98" s="1504"/>
      <c r="K98" s="1504"/>
      <c r="L98" s="1504"/>
      <c r="M98" s="1505"/>
      <c r="N98" s="1884"/>
      <c r="O98" s="456"/>
    </row>
    <row r="99" spans="1:15">
      <c r="A99" s="457"/>
      <c r="B99" s="1988"/>
      <c r="C99" s="1988"/>
      <c r="D99" s="1988"/>
      <c r="E99" s="1988"/>
      <c r="F99" s="1988"/>
      <c r="G99" s="1988"/>
      <c r="H99" s="1988"/>
      <c r="I99" s="1988"/>
      <c r="J99" s="1988"/>
      <c r="K99" s="1988"/>
      <c r="L99" s="1988"/>
      <c r="M99" s="1988"/>
      <c r="N99" s="1988"/>
      <c r="O99" s="456"/>
    </row>
    <row r="100" spans="1:15" ht="30" customHeight="1">
      <c r="A100" s="457"/>
      <c r="B100" s="1911" t="s">
        <v>1235</v>
      </c>
      <c r="C100" s="1911"/>
      <c r="D100" s="1911"/>
      <c r="E100" s="1911"/>
      <c r="F100" s="1911"/>
      <c r="G100" s="1911"/>
      <c r="H100" s="1911"/>
      <c r="I100" s="1911"/>
      <c r="J100" s="1911"/>
      <c r="K100" s="1911"/>
      <c r="L100" s="1911"/>
      <c r="M100" s="1911"/>
      <c r="N100" s="1911"/>
      <c r="O100" s="456"/>
    </row>
    <row r="101" spans="1:15">
      <c r="A101" s="457"/>
      <c r="B101" s="1989" t="s">
        <v>1222</v>
      </c>
      <c r="C101" s="1989"/>
      <c r="D101" s="1989"/>
      <c r="E101" s="1989"/>
      <c r="F101" s="1989"/>
      <c r="G101" s="1989"/>
      <c r="H101" s="1989"/>
      <c r="I101" s="1989"/>
      <c r="J101" s="1989"/>
      <c r="K101" s="1989"/>
      <c r="L101" s="1989"/>
      <c r="M101" s="1989"/>
      <c r="N101" s="1989"/>
      <c r="O101" s="456"/>
    </row>
    <row r="102" spans="1:15">
      <c r="A102" s="457"/>
      <c r="B102" s="1944" t="s">
        <v>249</v>
      </c>
      <c r="C102" s="1944"/>
      <c r="D102" s="1944"/>
      <c r="E102" s="1944"/>
      <c r="F102" s="1944"/>
      <c r="G102" s="1944"/>
      <c r="H102" s="1944"/>
      <c r="I102" s="1990"/>
      <c r="J102" s="1928"/>
      <c r="K102" s="1928"/>
      <c r="L102" s="1928"/>
      <c r="M102" s="1928"/>
      <c r="N102" s="1928"/>
      <c r="O102" s="456"/>
    </row>
    <row r="103" spans="1:15" ht="57" customHeight="1">
      <c r="A103" s="457"/>
      <c r="B103" s="1444" t="s">
        <v>1227</v>
      </c>
      <c r="C103" s="1945" t="s">
        <v>1224</v>
      </c>
      <c r="D103" s="1945"/>
      <c r="E103" s="1945" t="s">
        <v>1225</v>
      </c>
      <c r="F103" s="1945"/>
      <c r="G103" s="1945" t="s">
        <v>1226</v>
      </c>
      <c r="H103" s="1945"/>
      <c r="I103" s="1990"/>
      <c r="J103" s="1928"/>
      <c r="K103" s="1928"/>
      <c r="L103" s="1928"/>
      <c r="M103" s="1928"/>
      <c r="N103" s="1928"/>
      <c r="O103" s="456"/>
    </row>
    <row r="104" spans="1:15">
      <c r="A104" s="457"/>
      <c r="B104" s="1506">
        <v>1</v>
      </c>
      <c r="C104" s="1991"/>
      <c r="D104" s="1992"/>
      <c r="E104" s="1991"/>
      <c r="F104" s="1992"/>
      <c r="G104" s="1993"/>
      <c r="H104" s="1994"/>
      <c r="I104" s="1990"/>
      <c r="J104" s="1928"/>
      <c r="K104" s="1928"/>
      <c r="L104" s="1928"/>
      <c r="M104" s="1928"/>
      <c r="N104" s="1928"/>
      <c r="O104" s="456"/>
    </row>
    <row r="105" spans="1:15">
      <c r="A105" s="457"/>
      <c r="B105" s="1506">
        <v>2</v>
      </c>
      <c r="C105" s="1991"/>
      <c r="D105" s="1992"/>
      <c r="E105" s="1991"/>
      <c r="F105" s="1992"/>
      <c r="G105" s="1993"/>
      <c r="H105" s="1994"/>
      <c r="I105" s="1990"/>
      <c r="J105" s="1928"/>
      <c r="K105" s="1928"/>
      <c r="L105" s="1928"/>
      <c r="M105" s="1928"/>
      <c r="N105" s="1928"/>
      <c r="O105" s="456"/>
    </row>
    <row r="106" spans="1:15">
      <c r="A106" s="457"/>
      <c r="B106" s="1506">
        <v>3</v>
      </c>
      <c r="C106" s="1991"/>
      <c r="D106" s="1992"/>
      <c r="E106" s="1991"/>
      <c r="F106" s="1992"/>
      <c r="G106" s="1993"/>
      <c r="H106" s="1994"/>
      <c r="I106" s="1990"/>
      <c r="J106" s="1928"/>
      <c r="K106" s="1928"/>
      <c r="L106" s="1928"/>
      <c r="M106" s="1928"/>
      <c r="N106" s="1928"/>
      <c r="O106" s="456"/>
    </row>
    <row r="107" spans="1:15">
      <c r="A107" s="457"/>
      <c r="B107" s="1506">
        <v>4</v>
      </c>
      <c r="C107" s="1991"/>
      <c r="D107" s="1992"/>
      <c r="E107" s="1991"/>
      <c r="F107" s="1992"/>
      <c r="G107" s="1993"/>
      <c r="H107" s="1994"/>
      <c r="I107" s="1990"/>
      <c r="J107" s="1928"/>
      <c r="K107" s="1928"/>
      <c r="L107" s="1928"/>
      <c r="M107" s="1928"/>
      <c r="N107" s="1928"/>
      <c r="O107" s="456"/>
    </row>
    <row r="108" spans="1:15">
      <c r="A108" s="457"/>
      <c r="B108" s="1506">
        <v>5</v>
      </c>
      <c r="C108" s="1991"/>
      <c r="D108" s="1992"/>
      <c r="E108" s="1991"/>
      <c r="F108" s="1992"/>
      <c r="G108" s="1993"/>
      <c r="H108" s="1994"/>
      <c r="I108" s="1990"/>
      <c r="J108" s="1928"/>
      <c r="K108" s="1928"/>
      <c r="L108" s="1928"/>
      <c r="M108" s="1928"/>
      <c r="N108" s="1928"/>
      <c r="O108" s="456"/>
    </row>
    <row r="109" spans="1:15">
      <c r="A109" s="457"/>
      <c r="B109" s="1506">
        <v>6</v>
      </c>
      <c r="C109" s="1991"/>
      <c r="D109" s="1992"/>
      <c r="E109" s="1991"/>
      <c r="F109" s="1992"/>
      <c r="G109" s="1993"/>
      <c r="H109" s="1994"/>
      <c r="I109" s="1990"/>
      <c r="J109" s="1928"/>
      <c r="K109" s="1928"/>
      <c r="L109" s="1928"/>
      <c r="M109" s="1928"/>
      <c r="N109" s="1928"/>
      <c r="O109" s="456"/>
    </row>
    <row r="110" spans="1:15">
      <c r="A110" s="457"/>
      <c r="B110" s="1506">
        <v>7</v>
      </c>
      <c r="C110" s="1991"/>
      <c r="D110" s="1992"/>
      <c r="E110" s="1991"/>
      <c r="F110" s="1992"/>
      <c r="G110" s="1993"/>
      <c r="H110" s="1994"/>
      <c r="I110" s="1990"/>
      <c r="J110" s="1928"/>
      <c r="K110" s="1928"/>
      <c r="L110" s="1928"/>
      <c r="M110" s="1928"/>
      <c r="N110" s="1928"/>
      <c r="O110" s="456"/>
    </row>
    <row r="111" spans="1:15">
      <c r="A111" s="457"/>
      <c r="B111" s="1506">
        <v>8</v>
      </c>
      <c r="C111" s="1991"/>
      <c r="D111" s="1992"/>
      <c r="E111" s="1991"/>
      <c r="F111" s="1992"/>
      <c r="G111" s="1993"/>
      <c r="H111" s="1994"/>
      <c r="I111" s="1990"/>
      <c r="J111" s="1928"/>
      <c r="K111" s="1928"/>
      <c r="L111" s="1928"/>
      <c r="M111" s="1928"/>
      <c r="N111" s="1928"/>
      <c r="O111" s="456"/>
    </row>
    <row r="112" spans="1:15">
      <c r="A112" s="457"/>
      <c r="B112" s="1506">
        <v>9</v>
      </c>
      <c r="C112" s="1991"/>
      <c r="D112" s="1992"/>
      <c r="E112" s="1991"/>
      <c r="F112" s="1992"/>
      <c r="G112" s="1993"/>
      <c r="H112" s="1994"/>
      <c r="I112" s="1990"/>
      <c r="J112" s="1928"/>
      <c r="K112" s="1928"/>
      <c r="L112" s="1928"/>
      <c r="M112" s="1928"/>
      <c r="N112" s="1928"/>
      <c r="O112" s="456"/>
    </row>
    <row r="113" spans="1:26">
      <c r="A113" s="457"/>
      <c r="B113" s="1506">
        <v>10</v>
      </c>
      <c r="C113" s="1991"/>
      <c r="D113" s="1992"/>
      <c r="E113" s="1991"/>
      <c r="F113" s="1992"/>
      <c r="G113" s="1993"/>
      <c r="H113" s="1994"/>
      <c r="I113" s="1990"/>
      <c r="J113" s="1928"/>
      <c r="K113" s="1928"/>
      <c r="L113" s="1928"/>
      <c r="M113" s="1928"/>
      <c r="N113" s="1928"/>
      <c r="O113" s="456"/>
    </row>
    <row r="114" spans="1:26">
      <c r="A114" s="457"/>
      <c r="B114" s="1506" t="s">
        <v>1134</v>
      </c>
      <c r="C114" s="1991"/>
      <c r="D114" s="1992"/>
      <c r="E114" s="1991"/>
      <c r="F114" s="1992"/>
      <c r="G114" s="1993"/>
      <c r="H114" s="1994"/>
      <c r="I114" s="1990"/>
      <c r="J114" s="1928"/>
      <c r="K114" s="1928"/>
      <c r="L114" s="1928"/>
      <c r="M114" s="1928"/>
      <c r="N114" s="1928"/>
      <c r="O114" s="456"/>
    </row>
    <row r="115" spans="1:26">
      <c r="A115" s="457"/>
      <c r="B115" s="1507"/>
      <c r="C115" s="1507"/>
      <c r="D115" s="1507"/>
      <c r="E115" s="1507"/>
      <c r="F115" s="1507"/>
      <c r="G115" s="1507"/>
      <c r="H115" s="1507"/>
      <c r="I115" s="1507"/>
      <c r="J115" s="1507"/>
      <c r="K115" s="1507"/>
      <c r="L115" s="1507"/>
      <c r="M115" s="1507"/>
      <c r="N115" s="1507"/>
      <c r="O115" s="456"/>
    </row>
    <row r="116" spans="1:26">
      <c r="A116" s="457"/>
      <c r="B116" s="1507"/>
      <c r="C116" s="1507"/>
      <c r="D116" s="1507"/>
      <c r="E116" s="1507"/>
      <c r="F116" s="1507"/>
      <c r="G116" s="1507"/>
      <c r="H116" s="1507"/>
      <c r="I116" s="1507"/>
      <c r="J116" s="1507"/>
      <c r="K116" s="1507"/>
      <c r="L116" s="1507"/>
      <c r="M116" s="1507"/>
      <c r="N116" s="1507"/>
      <c r="O116" s="456"/>
    </row>
    <row r="117" spans="1:26">
      <c r="A117" s="457"/>
      <c r="O117" s="456"/>
    </row>
    <row r="118" spans="1:26" ht="15" customHeight="1">
      <c r="A118" s="457"/>
      <c r="B118" s="1988"/>
      <c r="C118" s="1988"/>
      <c r="D118" s="1988"/>
      <c r="E118" s="1988"/>
      <c r="F118" s="1988"/>
      <c r="G118" s="1988"/>
      <c r="H118" s="1988"/>
      <c r="I118" s="1988"/>
      <c r="J118" s="1988"/>
      <c r="K118" s="1988"/>
      <c r="L118" s="1988"/>
      <c r="M118" s="1988"/>
      <c r="N118" s="1988"/>
      <c r="O118" s="456"/>
      <c r="T118" s="1268"/>
      <c r="U118" s="1508"/>
      <c r="V118" s="693"/>
    </row>
    <row r="119" spans="1:26" ht="15" customHeight="1">
      <c r="A119" s="457"/>
      <c r="B119" s="457"/>
      <c r="C119" s="457"/>
      <c r="D119" s="457"/>
      <c r="E119" s="457"/>
      <c r="F119" s="457"/>
      <c r="G119" s="457"/>
      <c r="H119" s="457"/>
      <c r="I119" s="457"/>
      <c r="J119" s="457"/>
      <c r="K119" s="457"/>
      <c r="L119" s="457"/>
      <c r="M119" s="457"/>
      <c r="N119" s="457"/>
      <c r="O119" s="457"/>
      <c r="T119" s="1508"/>
      <c r="U119" s="1509"/>
      <c r="V119" s="1509"/>
      <c r="W119" s="1509"/>
    </row>
    <row r="120" spans="1:26" ht="15" customHeight="1">
      <c r="A120" s="1446"/>
      <c r="B120" s="1447"/>
      <c r="C120" s="289"/>
      <c r="D120" s="289"/>
      <c r="E120" s="289"/>
      <c r="F120" s="289"/>
      <c r="G120" s="289"/>
      <c r="H120" s="289"/>
      <c r="I120" s="289"/>
      <c r="J120" s="289"/>
      <c r="K120" s="289"/>
      <c r="L120" s="142"/>
      <c r="M120" s="158" t="s">
        <v>631</v>
      </c>
      <c r="N120" s="292"/>
      <c r="O120" s="289"/>
      <c r="T120" s="1508"/>
      <c r="U120" s="1509"/>
      <c r="V120" s="1509"/>
      <c r="W120" s="1509"/>
    </row>
    <row r="121" spans="1:26" ht="15.75">
      <c r="A121" s="464"/>
      <c r="B121" s="464"/>
      <c r="C121" s="464"/>
      <c r="D121" s="464"/>
      <c r="E121" s="464"/>
      <c r="F121" s="464"/>
      <c r="G121" s="464"/>
      <c r="H121" s="464"/>
      <c r="I121" s="464"/>
      <c r="J121" s="464"/>
      <c r="K121" s="464"/>
      <c r="L121" s="464"/>
      <c r="M121" s="464"/>
      <c r="N121" s="464"/>
      <c r="O121" s="292"/>
      <c r="T121" s="1508"/>
      <c r="U121" s="1509"/>
      <c r="V121" s="1509"/>
      <c r="W121" s="1509"/>
    </row>
    <row r="122" spans="1:26" ht="15.75">
      <c r="A122" s="1918" t="s">
        <v>158</v>
      </c>
      <c r="B122" s="1918"/>
      <c r="C122" s="1918"/>
      <c r="D122" s="1918"/>
      <c r="E122" s="1918"/>
      <c r="F122" s="1918"/>
      <c r="G122" s="1918"/>
      <c r="H122" s="1918"/>
      <c r="I122" s="1918"/>
      <c r="J122" s="1918"/>
      <c r="K122" s="1918"/>
      <c r="L122" s="1918"/>
      <c r="M122" s="1918"/>
      <c r="N122" s="1918"/>
      <c r="O122" s="465"/>
      <c r="T122" s="1508"/>
      <c r="U122" s="1509"/>
      <c r="V122" s="1509"/>
      <c r="W122" s="1509"/>
    </row>
    <row r="123" spans="1:26">
      <c r="A123" s="465"/>
      <c r="B123" s="1925"/>
      <c r="C123" s="1925"/>
      <c r="D123" s="1925"/>
      <c r="E123" s="1925"/>
      <c r="F123" s="1925"/>
      <c r="G123" s="1925"/>
      <c r="H123" s="1925"/>
      <c r="I123" s="1925"/>
      <c r="J123" s="1925"/>
      <c r="K123" s="1925"/>
      <c r="L123" s="1925"/>
      <c r="M123" s="1925"/>
      <c r="N123" s="1925"/>
      <c r="O123" s="465"/>
      <c r="T123" s="1508"/>
      <c r="U123" s="1509"/>
      <c r="V123" s="1509"/>
      <c r="W123" s="1509"/>
    </row>
    <row r="124" spans="1:26">
      <c r="A124" s="465"/>
      <c r="B124" s="412" t="s">
        <v>651</v>
      </c>
      <c r="C124" s="413"/>
      <c r="D124" s="414"/>
      <c r="E124" s="414"/>
      <c r="F124" s="414"/>
      <c r="G124" s="414"/>
      <c r="H124" s="414"/>
      <c r="I124" s="414"/>
      <c r="J124" s="414"/>
      <c r="K124" s="414"/>
      <c r="L124" s="413"/>
      <c r="M124" s="413"/>
      <c r="N124" s="413"/>
      <c r="O124" s="465"/>
      <c r="T124" s="1508"/>
      <c r="U124" s="1508"/>
      <c r="V124" s="693"/>
    </row>
    <row r="125" spans="1:26" ht="18.75" customHeight="1">
      <c r="A125" s="465"/>
      <c r="B125" s="1926"/>
      <c r="C125" s="1926"/>
      <c r="D125" s="1926"/>
      <c r="E125" s="1926"/>
      <c r="F125" s="1926"/>
      <c r="G125" s="1926"/>
      <c r="H125" s="1926"/>
      <c r="I125" s="1926"/>
      <c r="J125" s="1926"/>
      <c r="K125" s="1926"/>
      <c r="L125" s="1926"/>
      <c r="M125" s="1926"/>
      <c r="N125" s="1926"/>
      <c r="O125" s="465"/>
      <c r="T125" s="1508"/>
      <c r="U125" s="1508"/>
      <c r="V125" s="693"/>
    </row>
    <row r="126" spans="1:26">
      <c r="A126" s="468" t="s">
        <v>127</v>
      </c>
      <c r="B126" s="427" t="s">
        <v>159</v>
      </c>
      <c r="C126" s="469"/>
      <c r="D126" s="469"/>
      <c r="E126" s="469"/>
      <c r="F126" s="469"/>
      <c r="G126" s="469"/>
      <c r="H126" s="469"/>
      <c r="I126" s="469"/>
      <c r="J126" s="469"/>
      <c r="K126" s="469"/>
      <c r="L126" s="469"/>
      <c r="M126" s="469"/>
      <c r="N126" s="469"/>
      <c r="O126" s="465"/>
    </row>
    <row r="127" spans="1:26">
      <c r="A127" s="468"/>
      <c r="B127" s="528" t="s">
        <v>1230</v>
      </c>
      <c r="C127" s="469"/>
      <c r="D127" s="469"/>
      <c r="E127" s="469"/>
      <c r="F127" s="469"/>
      <c r="G127" s="469"/>
      <c r="H127" s="469"/>
      <c r="I127" s="469"/>
      <c r="J127" s="469"/>
      <c r="K127" s="469"/>
      <c r="L127" s="469"/>
      <c r="M127" s="469"/>
      <c r="N127" s="469"/>
      <c r="O127" s="465"/>
      <c r="T127" s="1237"/>
      <c r="U127" s="1237"/>
      <c r="V127" s="1237"/>
      <c r="X127" s="1237"/>
      <c r="Y127" s="1237"/>
      <c r="Z127" s="1237"/>
    </row>
    <row r="128" spans="1:26">
      <c r="A128" s="468"/>
      <c r="B128" s="1996" t="s">
        <v>1231</v>
      </c>
      <c r="C128" s="1996"/>
      <c r="D128" s="1996"/>
      <c r="E128" s="1996"/>
      <c r="F128" s="1996"/>
      <c r="G128" s="1996"/>
      <c r="H128" s="1996"/>
      <c r="I128" s="1996"/>
      <c r="J128" s="1996"/>
      <c r="K128" s="1996"/>
      <c r="L128" s="1996"/>
      <c r="M128" s="1996"/>
      <c r="N128" s="1996"/>
      <c r="O128" s="465"/>
    </row>
    <row r="129" spans="1:213" ht="15" customHeight="1">
      <c r="A129" s="468"/>
      <c r="B129" s="1996"/>
      <c r="C129" s="1996"/>
      <c r="D129" s="1996"/>
      <c r="E129" s="1996"/>
      <c r="F129" s="1996"/>
      <c r="G129" s="1996"/>
      <c r="H129" s="1996"/>
      <c r="I129" s="1996"/>
      <c r="J129" s="1996"/>
      <c r="K129" s="1996"/>
      <c r="L129" s="1996"/>
      <c r="M129" s="1996"/>
      <c r="N129" s="1996"/>
      <c r="O129" s="465"/>
      <c r="S129" s="693"/>
      <c r="T129" s="693"/>
      <c r="U129" s="693"/>
      <c r="V129" s="693"/>
      <c r="CZ129" s="1323" t="s">
        <v>1258</v>
      </c>
    </row>
    <row r="130" spans="1:213" ht="15" customHeight="1">
      <c r="A130" s="470"/>
      <c r="B130" s="1913"/>
      <c r="C130" s="1913"/>
      <c r="D130" s="1913"/>
      <c r="E130" s="1913"/>
      <c r="F130" s="1913"/>
      <c r="G130" s="1913"/>
      <c r="H130" s="1913"/>
      <c r="I130" s="1913"/>
      <c r="J130" s="1913"/>
      <c r="K130" s="1913"/>
      <c r="L130" s="1913"/>
      <c r="M130" s="1913"/>
      <c r="N130" s="1913"/>
      <c r="O130" s="465"/>
      <c r="S130" s="1942" t="s">
        <v>1228</v>
      </c>
      <c r="T130" s="1943"/>
      <c r="U130" s="1943"/>
      <c r="V130" s="1943"/>
    </row>
    <row r="131" spans="1:213" ht="15" customHeight="1">
      <c r="A131" s="470"/>
      <c r="B131" s="1995" t="s">
        <v>1223</v>
      </c>
      <c r="C131" s="1995"/>
      <c r="D131" s="1995"/>
      <c r="E131" s="1995"/>
      <c r="F131" s="1995"/>
      <c r="G131" s="1995"/>
      <c r="H131" s="1995"/>
      <c r="I131" s="1995"/>
      <c r="J131" s="1995"/>
      <c r="K131" s="1995"/>
      <c r="L131" s="1995"/>
      <c r="M131" s="1995"/>
      <c r="N131" s="1995"/>
      <c r="O131" s="465"/>
      <c r="S131" s="1510"/>
      <c r="T131" s="1873" t="str">
        <f>B138</f>
        <v>Tiekėjas 1</v>
      </c>
      <c r="U131" s="1874"/>
      <c r="V131" s="1874"/>
      <c r="W131" s="1510"/>
      <c r="X131" s="1873" t="str">
        <f>B139</f>
        <v>Tiekėjas 2</v>
      </c>
      <c r="Y131" s="1874"/>
      <c r="Z131" s="1881"/>
      <c r="AA131" s="1510"/>
      <c r="AB131" s="1873" t="str">
        <f>B140</f>
        <v>Tiekėjas 3</v>
      </c>
      <c r="AC131" s="1874"/>
      <c r="AD131" s="1881"/>
      <c r="AE131" s="1510"/>
      <c r="AF131" s="1873" t="str">
        <f>B141</f>
        <v>Tiekėjas 4</v>
      </c>
      <c r="AG131" s="1874"/>
      <c r="AH131" s="1881"/>
      <c r="AI131" s="1510"/>
      <c r="AJ131" s="1873" t="str">
        <f>B142</f>
        <v>Tiekėjas 5</v>
      </c>
      <c r="AK131" s="1874"/>
      <c r="AL131" s="1881"/>
      <c r="AM131" s="1510"/>
      <c r="AN131" s="1873" t="str">
        <f>B143</f>
        <v>Tiekėjas 6</v>
      </c>
      <c r="AO131" s="1874"/>
      <c r="AP131" s="1881"/>
      <c r="AQ131" s="1510"/>
      <c r="AR131" s="1873" t="str">
        <f>B144</f>
        <v>Tiekėjas 7</v>
      </c>
      <c r="AS131" s="1874"/>
      <c r="AT131" s="1881"/>
      <c r="AU131" s="1510"/>
      <c r="AV131" s="1873" t="str">
        <f>B145</f>
        <v>Tiekėjas 8</v>
      </c>
      <c r="AW131" s="1874"/>
      <c r="AX131" s="1881"/>
      <c r="AY131" s="1510"/>
      <c r="AZ131" s="1873" t="str">
        <f>B146</f>
        <v>Tiekėjas 9</v>
      </c>
      <c r="BA131" s="1874"/>
      <c r="BB131" s="1881"/>
      <c r="BC131" s="1510"/>
      <c r="BD131" s="1873" t="str">
        <f>B147</f>
        <v>Tiekėjas 10</v>
      </c>
      <c r="BE131" s="1874"/>
      <c r="BF131" s="1881"/>
      <c r="BG131" s="1510"/>
      <c r="BH131" s="1873" t="str">
        <f>B148</f>
        <v>Tiekėjas 11</v>
      </c>
      <c r="BI131" s="1874"/>
      <c r="BJ131" s="1881"/>
      <c r="BK131" s="1510"/>
      <c r="BL131" s="1873" t="str">
        <f>B149</f>
        <v>Tiekėjas 12</v>
      </c>
      <c r="BM131" s="1874"/>
      <c r="BN131" s="1881"/>
      <c r="BO131" s="1510"/>
      <c r="BP131" s="1873" t="str">
        <f>B150</f>
        <v>Tiekėjas 13</v>
      </c>
      <c r="BQ131" s="1874"/>
      <c r="BR131" s="1881"/>
      <c r="BS131" s="1510"/>
      <c r="BT131" s="1873" t="str">
        <f>B151</f>
        <v>Tiekėjas 14</v>
      </c>
      <c r="BU131" s="1874"/>
      <c r="BV131" s="1881"/>
      <c r="BW131" s="1510"/>
      <c r="BX131" s="1873" t="str">
        <f>B152</f>
        <v>Tiekėjas 15</v>
      </c>
      <c r="BY131" s="1874"/>
      <c r="BZ131" s="1881"/>
      <c r="CA131" s="1510"/>
      <c r="CB131" s="1873" t="str">
        <f>B153</f>
        <v>Tiekėjas 16</v>
      </c>
      <c r="CC131" s="1874"/>
      <c r="CD131" s="1881"/>
      <c r="CE131" s="1510"/>
      <c r="CF131" s="1873" t="str">
        <f>B154</f>
        <v>Tiekėjas 17</v>
      </c>
      <c r="CG131" s="1874"/>
      <c r="CH131" s="1881"/>
      <c r="CI131" s="1510"/>
      <c r="CJ131" s="1873" t="str">
        <f>B155</f>
        <v>Tiekėjas 18</v>
      </c>
      <c r="CK131" s="1874"/>
      <c r="CL131" s="1881"/>
      <c r="CM131" s="1510"/>
      <c r="CN131" s="1873" t="str">
        <f>B156</f>
        <v>Tiekėjas 19</v>
      </c>
      <c r="CO131" s="1874"/>
      <c r="CP131" s="1881"/>
      <c r="CQ131" s="1510"/>
      <c r="CR131" s="1873" t="str">
        <f>B157</f>
        <v>Tiekėjas 20</v>
      </c>
      <c r="CS131" s="1874"/>
      <c r="CT131" s="1881"/>
    </row>
    <row r="132" spans="1:213" ht="15" customHeight="1">
      <c r="A132" s="470"/>
      <c r="B132" s="1995"/>
      <c r="C132" s="1995"/>
      <c r="D132" s="1995"/>
      <c r="E132" s="1995"/>
      <c r="F132" s="1995"/>
      <c r="G132" s="1995"/>
      <c r="H132" s="1995"/>
      <c r="I132" s="1995"/>
      <c r="J132" s="1995"/>
      <c r="K132" s="1995"/>
      <c r="L132" s="1995"/>
      <c r="M132" s="1995"/>
      <c r="N132" s="1995"/>
      <c r="O132" s="465"/>
      <c r="S132" s="1875" t="s">
        <v>1227</v>
      </c>
      <c r="T132" s="1878" t="s">
        <v>1224</v>
      </c>
      <c r="U132" s="1878" t="s">
        <v>1225</v>
      </c>
      <c r="V132" s="1878" t="s">
        <v>1226</v>
      </c>
      <c r="W132" s="1875" t="s">
        <v>1227</v>
      </c>
      <c r="X132" s="1878" t="s">
        <v>1224</v>
      </c>
      <c r="Y132" s="1878" t="s">
        <v>1225</v>
      </c>
      <c r="Z132" s="1875" t="s">
        <v>1226</v>
      </c>
      <c r="AA132" s="1875" t="s">
        <v>1227</v>
      </c>
      <c r="AB132" s="1878" t="s">
        <v>1224</v>
      </c>
      <c r="AC132" s="1878" t="s">
        <v>1225</v>
      </c>
      <c r="AD132" s="1875" t="s">
        <v>1226</v>
      </c>
      <c r="AE132" s="1875" t="s">
        <v>1227</v>
      </c>
      <c r="AF132" s="1878" t="s">
        <v>1224</v>
      </c>
      <c r="AG132" s="1878" t="s">
        <v>1225</v>
      </c>
      <c r="AH132" s="1875" t="s">
        <v>1226</v>
      </c>
      <c r="AI132" s="1875" t="s">
        <v>1227</v>
      </c>
      <c r="AJ132" s="1878" t="s">
        <v>1224</v>
      </c>
      <c r="AK132" s="1878" t="s">
        <v>1225</v>
      </c>
      <c r="AL132" s="1875" t="s">
        <v>1226</v>
      </c>
      <c r="AM132" s="1875" t="s">
        <v>1227</v>
      </c>
      <c r="AN132" s="1878" t="s">
        <v>1224</v>
      </c>
      <c r="AO132" s="1878" t="s">
        <v>1225</v>
      </c>
      <c r="AP132" s="1875" t="s">
        <v>1226</v>
      </c>
      <c r="AQ132" s="1875" t="s">
        <v>1227</v>
      </c>
      <c r="AR132" s="1878" t="s">
        <v>1224</v>
      </c>
      <c r="AS132" s="1878" t="s">
        <v>1225</v>
      </c>
      <c r="AT132" s="1875" t="s">
        <v>1226</v>
      </c>
      <c r="AU132" s="1875" t="s">
        <v>1227</v>
      </c>
      <c r="AV132" s="1878" t="s">
        <v>1224</v>
      </c>
      <c r="AW132" s="1878" t="s">
        <v>1225</v>
      </c>
      <c r="AX132" s="1875" t="s">
        <v>1226</v>
      </c>
      <c r="AY132" s="1875" t="s">
        <v>1227</v>
      </c>
      <c r="AZ132" s="1878" t="s">
        <v>1224</v>
      </c>
      <c r="BA132" s="1878" t="s">
        <v>1225</v>
      </c>
      <c r="BB132" s="1875" t="s">
        <v>1226</v>
      </c>
      <c r="BC132" s="1875" t="s">
        <v>1227</v>
      </c>
      <c r="BD132" s="1878" t="s">
        <v>1224</v>
      </c>
      <c r="BE132" s="1878" t="s">
        <v>1225</v>
      </c>
      <c r="BF132" s="1875" t="s">
        <v>1226</v>
      </c>
      <c r="BG132" s="1875" t="s">
        <v>1227</v>
      </c>
      <c r="BH132" s="1878" t="s">
        <v>1224</v>
      </c>
      <c r="BI132" s="1878" t="s">
        <v>1225</v>
      </c>
      <c r="BJ132" s="1875" t="s">
        <v>1226</v>
      </c>
      <c r="BK132" s="1875" t="s">
        <v>1227</v>
      </c>
      <c r="BL132" s="1878" t="s">
        <v>1224</v>
      </c>
      <c r="BM132" s="1878" t="s">
        <v>1225</v>
      </c>
      <c r="BN132" s="1875" t="s">
        <v>1226</v>
      </c>
      <c r="BO132" s="1875" t="s">
        <v>1227</v>
      </c>
      <c r="BP132" s="1878" t="s">
        <v>1224</v>
      </c>
      <c r="BQ132" s="1878" t="s">
        <v>1225</v>
      </c>
      <c r="BR132" s="1875" t="s">
        <v>1226</v>
      </c>
      <c r="BS132" s="1875" t="s">
        <v>1227</v>
      </c>
      <c r="BT132" s="1878" t="s">
        <v>1224</v>
      </c>
      <c r="BU132" s="1878" t="s">
        <v>1225</v>
      </c>
      <c r="BV132" s="1875" t="s">
        <v>1226</v>
      </c>
      <c r="BW132" s="1875" t="s">
        <v>1227</v>
      </c>
      <c r="BX132" s="1878" t="s">
        <v>1224</v>
      </c>
      <c r="BY132" s="1878" t="s">
        <v>1225</v>
      </c>
      <c r="BZ132" s="1875" t="s">
        <v>1226</v>
      </c>
      <c r="CA132" s="1875" t="s">
        <v>1227</v>
      </c>
      <c r="CB132" s="1878" t="s">
        <v>1224</v>
      </c>
      <c r="CC132" s="1878" t="s">
        <v>1225</v>
      </c>
      <c r="CD132" s="1875" t="s">
        <v>1226</v>
      </c>
      <c r="CE132" s="1875" t="s">
        <v>1227</v>
      </c>
      <c r="CF132" s="1878" t="s">
        <v>1224</v>
      </c>
      <c r="CG132" s="1878" t="s">
        <v>1225</v>
      </c>
      <c r="CH132" s="1875" t="s">
        <v>1226</v>
      </c>
      <c r="CI132" s="1875" t="s">
        <v>1227</v>
      </c>
      <c r="CJ132" s="1878" t="s">
        <v>1224</v>
      </c>
      <c r="CK132" s="1878" t="s">
        <v>1225</v>
      </c>
      <c r="CL132" s="1875" t="s">
        <v>1226</v>
      </c>
      <c r="CM132" s="1875" t="s">
        <v>1227</v>
      </c>
      <c r="CN132" s="1878" t="s">
        <v>1224</v>
      </c>
      <c r="CO132" s="1878" t="s">
        <v>1225</v>
      </c>
      <c r="CP132" s="1875" t="s">
        <v>1226</v>
      </c>
      <c r="CQ132" s="1875" t="s">
        <v>1227</v>
      </c>
      <c r="CR132" s="1878" t="s">
        <v>1224</v>
      </c>
      <c r="CS132" s="1878" t="s">
        <v>1225</v>
      </c>
      <c r="CT132" s="1875" t="s">
        <v>1226</v>
      </c>
    </row>
    <row r="133" spans="1:213" ht="15.75" customHeight="1">
      <c r="A133" s="470"/>
      <c r="B133" s="1928"/>
      <c r="C133" s="1928"/>
      <c r="D133" s="1928"/>
      <c r="E133" s="1928"/>
      <c r="F133" s="1928"/>
      <c r="G133" s="1928"/>
      <c r="H133" s="1928"/>
      <c r="I133" s="1928"/>
      <c r="J133" s="1928"/>
      <c r="K133" s="1928"/>
      <c r="L133" s="1928"/>
      <c r="M133" s="1928"/>
      <c r="N133" s="1928"/>
      <c r="O133" s="465"/>
      <c r="S133" s="1876"/>
      <c r="T133" s="1879"/>
      <c r="U133" s="1879"/>
      <c r="V133" s="1879"/>
      <c r="W133" s="1876"/>
      <c r="X133" s="1879"/>
      <c r="Y133" s="1879"/>
      <c r="Z133" s="1876"/>
      <c r="AA133" s="1876"/>
      <c r="AB133" s="1879"/>
      <c r="AC133" s="1879"/>
      <c r="AD133" s="1876"/>
      <c r="AE133" s="1876"/>
      <c r="AF133" s="1879"/>
      <c r="AG133" s="1879"/>
      <c r="AH133" s="1876"/>
      <c r="AI133" s="1876"/>
      <c r="AJ133" s="1879"/>
      <c r="AK133" s="1879"/>
      <c r="AL133" s="1876"/>
      <c r="AM133" s="1876"/>
      <c r="AN133" s="1879"/>
      <c r="AO133" s="1879"/>
      <c r="AP133" s="1876"/>
      <c r="AQ133" s="1876"/>
      <c r="AR133" s="1879"/>
      <c r="AS133" s="1879"/>
      <c r="AT133" s="1876"/>
      <c r="AU133" s="1876"/>
      <c r="AV133" s="1879"/>
      <c r="AW133" s="1879"/>
      <c r="AX133" s="1876"/>
      <c r="AY133" s="1876"/>
      <c r="AZ133" s="1879"/>
      <c r="BA133" s="1879"/>
      <c r="BB133" s="1876"/>
      <c r="BC133" s="1876"/>
      <c r="BD133" s="1879"/>
      <c r="BE133" s="1879"/>
      <c r="BF133" s="1876"/>
      <c r="BG133" s="1876"/>
      <c r="BH133" s="1879"/>
      <c r="BI133" s="1879"/>
      <c r="BJ133" s="1876"/>
      <c r="BK133" s="1876"/>
      <c r="BL133" s="1879"/>
      <c r="BM133" s="1879"/>
      <c r="BN133" s="1876"/>
      <c r="BO133" s="1876"/>
      <c r="BP133" s="1879"/>
      <c r="BQ133" s="1879"/>
      <c r="BR133" s="1876"/>
      <c r="BS133" s="1876"/>
      <c r="BT133" s="1879"/>
      <c r="BU133" s="1879"/>
      <c r="BV133" s="1876"/>
      <c r="BW133" s="1876"/>
      <c r="BX133" s="1879"/>
      <c r="BY133" s="1879"/>
      <c r="BZ133" s="1876"/>
      <c r="CA133" s="1876"/>
      <c r="CB133" s="1879"/>
      <c r="CC133" s="1879"/>
      <c r="CD133" s="1876"/>
      <c r="CE133" s="1876"/>
      <c r="CF133" s="1879"/>
      <c r="CG133" s="1879"/>
      <c r="CH133" s="1876"/>
      <c r="CI133" s="1876"/>
      <c r="CJ133" s="1879"/>
      <c r="CK133" s="1879"/>
      <c r="CL133" s="1876"/>
      <c r="CM133" s="1876"/>
      <c r="CN133" s="1879"/>
      <c r="CO133" s="1879"/>
      <c r="CP133" s="1876"/>
      <c r="CQ133" s="1876"/>
      <c r="CR133" s="1879"/>
      <c r="CS133" s="1879"/>
      <c r="CT133" s="1876"/>
    </row>
    <row r="134" spans="1:213">
      <c r="A134" s="465"/>
      <c r="B134" s="2010" t="s">
        <v>281</v>
      </c>
      <c r="C134" s="2010"/>
      <c r="D134" s="2010"/>
      <c r="E134" s="2010"/>
      <c r="F134" s="2010"/>
      <c r="G134" s="2010"/>
      <c r="H134" s="2010"/>
      <c r="I134" s="2010"/>
      <c r="J134" s="2010"/>
      <c r="K134" s="2010"/>
      <c r="L134" s="2010"/>
      <c r="M134" s="2010"/>
      <c r="N134" s="2010"/>
      <c r="O134" s="465"/>
      <c r="Q134" s="832"/>
      <c r="S134" s="1876"/>
      <c r="T134" s="1879"/>
      <c r="U134" s="1879"/>
      <c r="V134" s="1879"/>
      <c r="W134" s="1876"/>
      <c r="X134" s="1879"/>
      <c r="Y134" s="1879"/>
      <c r="Z134" s="1876"/>
      <c r="AA134" s="1876"/>
      <c r="AB134" s="1879"/>
      <c r="AC134" s="1879"/>
      <c r="AD134" s="1876"/>
      <c r="AE134" s="1876"/>
      <c r="AF134" s="1879"/>
      <c r="AG134" s="1879"/>
      <c r="AH134" s="1876"/>
      <c r="AI134" s="1876"/>
      <c r="AJ134" s="1879"/>
      <c r="AK134" s="1879"/>
      <c r="AL134" s="1876"/>
      <c r="AM134" s="1876"/>
      <c r="AN134" s="1879"/>
      <c r="AO134" s="1879"/>
      <c r="AP134" s="1876"/>
      <c r="AQ134" s="1876"/>
      <c r="AR134" s="1879"/>
      <c r="AS134" s="1879"/>
      <c r="AT134" s="1876"/>
      <c r="AU134" s="1876"/>
      <c r="AV134" s="1879"/>
      <c r="AW134" s="1879"/>
      <c r="AX134" s="1876"/>
      <c r="AY134" s="1876"/>
      <c r="AZ134" s="1879"/>
      <c r="BA134" s="1879"/>
      <c r="BB134" s="1876"/>
      <c r="BC134" s="1876"/>
      <c r="BD134" s="1879"/>
      <c r="BE134" s="1879"/>
      <c r="BF134" s="1876"/>
      <c r="BG134" s="1876"/>
      <c r="BH134" s="1879"/>
      <c r="BI134" s="1879"/>
      <c r="BJ134" s="1876"/>
      <c r="BK134" s="1876"/>
      <c r="BL134" s="1879"/>
      <c r="BM134" s="1879"/>
      <c r="BN134" s="1876"/>
      <c r="BO134" s="1876"/>
      <c r="BP134" s="1879"/>
      <c r="BQ134" s="1879"/>
      <c r="BR134" s="1876"/>
      <c r="BS134" s="1876"/>
      <c r="BT134" s="1879"/>
      <c r="BU134" s="1879"/>
      <c r="BV134" s="1876"/>
      <c r="BW134" s="1876"/>
      <c r="BX134" s="1879"/>
      <c r="BY134" s="1879"/>
      <c r="BZ134" s="1876"/>
      <c r="CA134" s="1876"/>
      <c r="CB134" s="1879"/>
      <c r="CC134" s="1879"/>
      <c r="CD134" s="1876"/>
      <c r="CE134" s="1876"/>
      <c r="CF134" s="1879"/>
      <c r="CG134" s="1879"/>
      <c r="CH134" s="1876"/>
      <c r="CI134" s="1876"/>
      <c r="CJ134" s="1879"/>
      <c r="CK134" s="1879"/>
      <c r="CL134" s="1876"/>
      <c r="CM134" s="1876"/>
      <c r="CN134" s="1879"/>
      <c r="CO134" s="1879"/>
      <c r="CP134" s="1876"/>
      <c r="CQ134" s="1876"/>
      <c r="CR134" s="1879"/>
      <c r="CS134" s="1879"/>
      <c r="CT134" s="1876"/>
    </row>
    <row r="135" spans="1:213" ht="15" customHeight="1">
      <c r="A135" s="465"/>
      <c r="B135" s="1920" t="s">
        <v>6</v>
      </c>
      <c r="C135" s="1922" t="s">
        <v>1135</v>
      </c>
      <c r="D135" s="1923"/>
      <c r="E135" s="1923"/>
      <c r="F135" s="1923"/>
      <c r="G135" s="1923"/>
      <c r="H135" s="1923"/>
      <c r="I135" s="1923"/>
      <c r="J135" s="1923"/>
      <c r="K135" s="1923"/>
      <c r="L135" s="1923"/>
      <c r="M135" s="1923"/>
      <c r="N135" s="1924"/>
      <c r="O135" s="465"/>
      <c r="S135" s="1877"/>
      <c r="T135" s="1880"/>
      <c r="U135" s="1880"/>
      <c r="V135" s="1880"/>
      <c r="W135" s="1877"/>
      <c r="X135" s="1880"/>
      <c r="Y135" s="1880"/>
      <c r="Z135" s="1877"/>
      <c r="AA135" s="1877"/>
      <c r="AB135" s="1880"/>
      <c r="AC135" s="1880"/>
      <c r="AD135" s="1877"/>
      <c r="AE135" s="1877"/>
      <c r="AF135" s="1880"/>
      <c r="AG135" s="1880"/>
      <c r="AH135" s="1877"/>
      <c r="AI135" s="1877"/>
      <c r="AJ135" s="1880"/>
      <c r="AK135" s="1880"/>
      <c r="AL135" s="1877"/>
      <c r="AM135" s="1877"/>
      <c r="AN135" s="1880"/>
      <c r="AO135" s="1880"/>
      <c r="AP135" s="1877"/>
      <c r="AQ135" s="1877"/>
      <c r="AR135" s="1880"/>
      <c r="AS135" s="1880"/>
      <c r="AT135" s="1877"/>
      <c r="AU135" s="1877"/>
      <c r="AV135" s="1880"/>
      <c r="AW135" s="1880"/>
      <c r="AX135" s="1877"/>
      <c r="AY135" s="1877"/>
      <c r="AZ135" s="1880"/>
      <c r="BA135" s="1880"/>
      <c r="BB135" s="1877"/>
      <c r="BC135" s="1877"/>
      <c r="BD135" s="1880"/>
      <c r="BE135" s="1880"/>
      <c r="BF135" s="1877"/>
      <c r="BG135" s="1877"/>
      <c r="BH135" s="1880"/>
      <c r="BI135" s="1880"/>
      <c r="BJ135" s="1877"/>
      <c r="BK135" s="1877"/>
      <c r="BL135" s="1880"/>
      <c r="BM135" s="1880"/>
      <c r="BN135" s="1877"/>
      <c r="BO135" s="1877"/>
      <c r="BP135" s="1880"/>
      <c r="BQ135" s="1880"/>
      <c r="BR135" s="1877"/>
      <c r="BS135" s="1877"/>
      <c r="BT135" s="1880"/>
      <c r="BU135" s="1880"/>
      <c r="BV135" s="1877"/>
      <c r="BW135" s="1877"/>
      <c r="BX135" s="1880"/>
      <c r="BY135" s="1880"/>
      <c r="BZ135" s="1877"/>
      <c r="CA135" s="1877"/>
      <c r="CB135" s="1880"/>
      <c r="CC135" s="1880"/>
      <c r="CD135" s="1877"/>
      <c r="CE135" s="1877"/>
      <c r="CF135" s="1880"/>
      <c r="CG135" s="1880"/>
      <c r="CH135" s="1877"/>
      <c r="CI135" s="1877"/>
      <c r="CJ135" s="1880"/>
      <c r="CK135" s="1880"/>
      <c r="CL135" s="1877"/>
      <c r="CM135" s="1877"/>
      <c r="CN135" s="1880"/>
      <c r="CO135" s="1880"/>
      <c r="CP135" s="1877"/>
      <c r="CQ135" s="1877"/>
      <c r="CR135" s="1880"/>
      <c r="CS135" s="1880"/>
      <c r="CT135" s="1877"/>
      <c r="CZ135" s="1323" t="str">
        <f t="shared" ref="CZ135:EE135" si="0">T131</f>
        <v>Tiekėjas 1</v>
      </c>
      <c r="DA135" s="1323">
        <f t="shared" si="0"/>
        <v>0</v>
      </c>
      <c r="DB135" s="1323">
        <f t="shared" si="0"/>
        <v>0</v>
      </c>
      <c r="DC135" s="1323">
        <f t="shared" si="0"/>
        <v>0</v>
      </c>
      <c r="DD135" s="1323" t="str">
        <f t="shared" si="0"/>
        <v>Tiekėjas 2</v>
      </c>
      <c r="DE135" s="1323">
        <f t="shared" si="0"/>
        <v>0</v>
      </c>
      <c r="DF135" s="1323">
        <f t="shared" si="0"/>
        <v>0</v>
      </c>
      <c r="DG135" s="1323">
        <f t="shared" si="0"/>
        <v>0</v>
      </c>
      <c r="DH135" s="1323" t="str">
        <f t="shared" si="0"/>
        <v>Tiekėjas 3</v>
      </c>
      <c r="DI135" s="1323">
        <f t="shared" si="0"/>
        <v>0</v>
      </c>
      <c r="DJ135" s="1323">
        <f t="shared" si="0"/>
        <v>0</v>
      </c>
      <c r="DK135" s="1323">
        <f t="shared" si="0"/>
        <v>0</v>
      </c>
      <c r="DL135" s="1323" t="str">
        <f t="shared" si="0"/>
        <v>Tiekėjas 4</v>
      </c>
      <c r="DM135" s="1323">
        <f t="shared" si="0"/>
        <v>0</v>
      </c>
      <c r="DN135" s="1323">
        <f t="shared" si="0"/>
        <v>0</v>
      </c>
      <c r="DO135" s="1323">
        <f t="shared" si="0"/>
        <v>0</v>
      </c>
      <c r="DP135" s="1323" t="str">
        <f t="shared" si="0"/>
        <v>Tiekėjas 5</v>
      </c>
      <c r="DQ135" s="1323">
        <f t="shared" si="0"/>
        <v>0</v>
      </c>
      <c r="DR135" s="1323">
        <f t="shared" si="0"/>
        <v>0</v>
      </c>
      <c r="DS135" s="1323">
        <f t="shared" si="0"/>
        <v>0</v>
      </c>
      <c r="DT135" s="1323" t="str">
        <f t="shared" si="0"/>
        <v>Tiekėjas 6</v>
      </c>
      <c r="DU135" s="1323">
        <f t="shared" si="0"/>
        <v>0</v>
      </c>
      <c r="DV135" s="1323">
        <f t="shared" si="0"/>
        <v>0</v>
      </c>
      <c r="DW135" s="1323">
        <f t="shared" si="0"/>
        <v>0</v>
      </c>
      <c r="DX135" s="1323" t="str">
        <f t="shared" si="0"/>
        <v>Tiekėjas 7</v>
      </c>
      <c r="DY135" s="1323">
        <f t="shared" si="0"/>
        <v>0</v>
      </c>
      <c r="DZ135" s="1323">
        <f t="shared" si="0"/>
        <v>0</v>
      </c>
      <c r="EA135" s="1323">
        <f t="shared" si="0"/>
        <v>0</v>
      </c>
      <c r="EB135" s="1323" t="str">
        <f t="shared" si="0"/>
        <v>Tiekėjas 8</v>
      </c>
      <c r="EC135" s="1323">
        <f t="shared" si="0"/>
        <v>0</v>
      </c>
      <c r="ED135" s="1323">
        <f t="shared" si="0"/>
        <v>0</v>
      </c>
      <c r="EE135" s="1323">
        <f t="shared" si="0"/>
        <v>0</v>
      </c>
      <c r="EF135" s="1323" t="str">
        <f t="shared" ref="EF135:FK135" si="1">AZ131</f>
        <v>Tiekėjas 9</v>
      </c>
      <c r="EG135" s="1323">
        <f t="shared" si="1"/>
        <v>0</v>
      </c>
      <c r="EH135" s="1323">
        <f t="shared" si="1"/>
        <v>0</v>
      </c>
      <c r="EI135" s="1323">
        <f t="shared" si="1"/>
        <v>0</v>
      </c>
      <c r="EJ135" s="1323" t="str">
        <f t="shared" si="1"/>
        <v>Tiekėjas 10</v>
      </c>
      <c r="EK135" s="1323">
        <f t="shared" si="1"/>
        <v>0</v>
      </c>
      <c r="EL135" s="1323">
        <f t="shared" si="1"/>
        <v>0</v>
      </c>
      <c r="EM135" s="1323">
        <f t="shared" si="1"/>
        <v>0</v>
      </c>
      <c r="EN135" s="1323" t="str">
        <f t="shared" si="1"/>
        <v>Tiekėjas 11</v>
      </c>
      <c r="EO135" s="1323">
        <f t="shared" si="1"/>
        <v>0</v>
      </c>
      <c r="EP135" s="1323">
        <f t="shared" si="1"/>
        <v>0</v>
      </c>
      <c r="EQ135" s="1323">
        <f t="shared" si="1"/>
        <v>0</v>
      </c>
      <c r="ER135" s="1323" t="str">
        <f t="shared" si="1"/>
        <v>Tiekėjas 12</v>
      </c>
      <c r="ES135" s="1323">
        <f t="shared" si="1"/>
        <v>0</v>
      </c>
      <c r="ET135" s="1323">
        <f t="shared" si="1"/>
        <v>0</v>
      </c>
      <c r="EU135" s="1323">
        <f t="shared" si="1"/>
        <v>0</v>
      </c>
      <c r="EV135" s="1323" t="str">
        <f t="shared" si="1"/>
        <v>Tiekėjas 13</v>
      </c>
      <c r="EW135" s="1323">
        <f t="shared" si="1"/>
        <v>0</v>
      </c>
      <c r="EX135" s="1323">
        <f t="shared" si="1"/>
        <v>0</v>
      </c>
      <c r="EY135" s="1323">
        <f t="shared" si="1"/>
        <v>0</v>
      </c>
      <c r="EZ135" s="1323" t="str">
        <f t="shared" si="1"/>
        <v>Tiekėjas 14</v>
      </c>
      <c r="FA135" s="1323">
        <f t="shared" si="1"/>
        <v>0</v>
      </c>
      <c r="FB135" s="1323">
        <f t="shared" si="1"/>
        <v>0</v>
      </c>
      <c r="FC135" s="1323">
        <f t="shared" si="1"/>
        <v>0</v>
      </c>
      <c r="FD135" s="1323" t="str">
        <f t="shared" si="1"/>
        <v>Tiekėjas 15</v>
      </c>
      <c r="FE135" s="1323">
        <f t="shared" si="1"/>
        <v>0</v>
      </c>
      <c r="FF135" s="1323">
        <f t="shared" si="1"/>
        <v>0</v>
      </c>
      <c r="FG135" s="1323">
        <f t="shared" si="1"/>
        <v>0</v>
      </c>
      <c r="FH135" s="1323" t="str">
        <f t="shared" si="1"/>
        <v>Tiekėjas 16</v>
      </c>
      <c r="FI135" s="1323">
        <f t="shared" si="1"/>
        <v>0</v>
      </c>
      <c r="FJ135" s="1323">
        <f t="shared" si="1"/>
        <v>0</v>
      </c>
      <c r="FK135" s="1323">
        <f t="shared" si="1"/>
        <v>0</v>
      </c>
      <c r="FL135" s="1323" t="str">
        <f t="shared" ref="FL135:GA135" si="2">CF131</f>
        <v>Tiekėjas 17</v>
      </c>
      <c r="FM135" s="1323">
        <f t="shared" si="2"/>
        <v>0</v>
      </c>
      <c r="FN135" s="1323">
        <f t="shared" si="2"/>
        <v>0</v>
      </c>
      <c r="FO135" s="1323">
        <f t="shared" si="2"/>
        <v>0</v>
      </c>
      <c r="FP135" s="1323" t="str">
        <f t="shared" si="2"/>
        <v>Tiekėjas 18</v>
      </c>
      <c r="FQ135" s="1323">
        <f t="shared" si="2"/>
        <v>0</v>
      </c>
      <c r="FR135" s="1323">
        <f t="shared" si="2"/>
        <v>0</v>
      </c>
      <c r="FS135" s="1323">
        <f t="shared" si="2"/>
        <v>0</v>
      </c>
      <c r="FT135" s="1323" t="str">
        <f t="shared" si="2"/>
        <v>Tiekėjas 19</v>
      </c>
      <c r="FU135" s="1323">
        <f t="shared" si="2"/>
        <v>0</v>
      </c>
      <c r="FV135" s="1323">
        <f t="shared" si="2"/>
        <v>0</v>
      </c>
      <c r="FW135" s="1323">
        <f t="shared" si="2"/>
        <v>0</v>
      </c>
      <c r="FX135" s="1323" t="str">
        <f t="shared" si="2"/>
        <v>Tiekėjas 20</v>
      </c>
      <c r="FY135" s="1323">
        <f t="shared" si="2"/>
        <v>0</v>
      </c>
      <c r="FZ135" s="1323">
        <f t="shared" si="2"/>
        <v>0</v>
      </c>
      <c r="GA135" s="1323">
        <f t="shared" si="2"/>
        <v>0</v>
      </c>
      <c r="GG135" s="1323"/>
      <c r="GH135" s="1323"/>
      <c r="GI135" s="1324" t="s">
        <v>1248</v>
      </c>
      <c r="GJ135" s="1324"/>
      <c r="GK135" s="1324"/>
      <c r="GL135" s="1324"/>
      <c r="GM135" s="1324" t="s">
        <v>23</v>
      </c>
      <c r="GN135" s="1324"/>
      <c r="GO135" s="1324"/>
      <c r="GP135" s="1324"/>
      <c r="GQ135" s="1323" t="s">
        <v>1249</v>
      </c>
      <c r="GR135" s="1323"/>
      <c r="GS135" s="1323"/>
      <c r="GT135" s="1323"/>
      <c r="GU135" s="1323" t="s">
        <v>1250</v>
      </c>
      <c r="GV135" s="1323"/>
      <c r="GW135" s="1323"/>
      <c r="GX135" s="1323"/>
      <c r="GY135" s="1323" t="s">
        <v>1251</v>
      </c>
      <c r="GZ135" s="1323"/>
      <c r="HA135" s="1323"/>
      <c r="HB135" s="1324"/>
      <c r="HC135" s="1324" t="s">
        <v>1254</v>
      </c>
      <c r="HD135" s="1324" t="s">
        <v>1254</v>
      </c>
      <c r="HE135" s="1324" t="s">
        <v>1254</v>
      </c>
    </row>
    <row r="136" spans="1:213" ht="15" customHeight="1">
      <c r="A136" s="465"/>
      <c r="B136" s="2011"/>
      <c r="C136" s="1922" t="s">
        <v>840</v>
      </c>
      <c r="D136" s="1924"/>
      <c r="E136" s="1922" t="s">
        <v>841</v>
      </c>
      <c r="F136" s="1924"/>
      <c r="G136" s="2003" t="s">
        <v>842</v>
      </c>
      <c r="H136" s="2004"/>
      <c r="I136" s="2005" t="s">
        <v>25</v>
      </c>
      <c r="J136" s="2007" t="s">
        <v>896</v>
      </c>
      <c r="K136" s="2008"/>
      <c r="L136" s="2008"/>
      <c r="M136" s="2008"/>
      <c r="N136" s="2009"/>
      <c r="O136" s="465"/>
      <c r="S136" s="1512">
        <v>1</v>
      </c>
      <c r="T136" s="1239"/>
      <c r="U136" s="1239"/>
      <c r="V136" s="1240"/>
      <c r="W136" s="1513">
        <v>1</v>
      </c>
      <c r="X136" s="1239"/>
      <c r="Y136" s="1239"/>
      <c r="Z136" s="1241"/>
      <c r="AA136" s="1513">
        <v>1</v>
      </c>
      <c r="AB136" s="1239"/>
      <c r="AC136" s="1239"/>
      <c r="AD136" s="1241"/>
      <c r="AE136" s="1513">
        <v>1</v>
      </c>
      <c r="AF136" s="1239"/>
      <c r="AG136" s="1239"/>
      <c r="AH136" s="1241"/>
      <c r="AI136" s="1513">
        <v>1</v>
      </c>
      <c r="AJ136" s="1239"/>
      <c r="AK136" s="1239"/>
      <c r="AL136" s="1241"/>
      <c r="AM136" s="1513">
        <v>1</v>
      </c>
      <c r="AN136" s="1239"/>
      <c r="AO136" s="1239"/>
      <c r="AP136" s="1241"/>
      <c r="AQ136" s="1513">
        <v>1</v>
      </c>
      <c r="AR136" s="1239"/>
      <c r="AS136" s="1239"/>
      <c r="AT136" s="1241"/>
      <c r="AU136" s="1513">
        <v>1</v>
      </c>
      <c r="AV136" s="1239"/>
      <c r="AW136" s="1239"/>
      <c r="AX136" s="1241"/>
      <c r="AY136" s="1513">
        <v>1</v>
      </c>
      <c r="AZ136" s="1239"/>
      <c r="BA136" s="1239"/>
      <c r="BB136" s="1241"/>
      <c r="BC136" s="1513">
        <v>1</v>
      </c>
      <c r="BD136" s="1239"/>
      <c r="BE136" s="1239"/>
      <c r="BF136" s="1241"/>
      <c r="BG136" s="1513">
        <v>1</v>
      </c>
      <c r="BH136" s="1239"/>
      <c r="BI136" s="1239"/>
      <c r="BJ136" s="1241"/>
      <c r="BK136" s="1513">
        <v>1</v>
      </c>
      <c r="BL136" s="1239"/>
      <c r="BM136" s="1239"/>
      <c r="BN136" s="1241"/>
      <c r="BO136" s="1513">
        <v>1</v>
      </c>
      <c r="BP136" s="1239"/>
      <c r="BQ136" s="1239"/>
      <c r="BR136" s="1241"/>
      <c r="BS136" s="1513">
        <v>1</v>
      </c>
      <c r="BT136" s="1239"/>
      <c r="BU136" s="1239"/>
      <c r="BV136" s="1241"/>
      <c r="BW136" s="1513">
        <v>1</v>
      </c>
      <c r="BX136" s="1239"/>
      <c r="BY136" s="1239"/>
      <c r="BZ136" s="1241"/>
      <c r="CA136" s="1513">
        <v>1</v>
      </c>
      <c r="CB136" s="1239"/>
      <c r="CC136" s="1239"/>
      <c r="CD136" s="1241"/>
      <c r="CE136" s="1513">
        <v>1</v>
      </c>
      <c r="CF136" s="1239"/>
      <c r="CG136" s="1239"/>
      <c r="CH136" s="1241"/>
      <c r="CI136" s="1513">
        <v>1</v>
      </c>
      <c r="CJ136" s="1239"/>
      <c r="CK136" s="1239"/>
      <c r="CL136" s="1241"/>
      <c r="CM136" s="1513">
        <v>1</v>
      </c>
      <c r="CN136" s="1239"/>
      <c r="CO136" s="1239"/>
      <c r="CP136" s="1241"/>
      <c r="CQ136" s="1513">
        <v>1</v>
      </c>
      <c r="CR136" s="1239"/>
      <c r="CS136" s="1239"/>
      <c r="CT136" s="1241"/>
      <c r="CZ136" s="1323">
        <f t="shared" ref="CZ136:CZ167" si="3">IF(OR(S$132=$CZ$129,S136=""),0,IF(S136&lt;$I$138,1,0))</f>
        <v>0</v>
      </c>
      <c r="DA136" s="1323">
        <f t="shared" ref="DA136:DA167" si="4">IF(OR(T$132=$CZ$129,T136=""),0,IF(T136&lt;$I$138,1,0))</f>
        <v>0</v>
      </c>
      <c r="DB136" s="1323">
        <f t="shared" ref="DB136:DB167" si="5">IF(OR(U$132=$CZ$129,U136=""),0,IF(U136&lt;$I$138,1,0))</f>
        <v>0</v>
      </c>
      <c r="DC136" s="1323">
        <f t="shared" ref="DC136:DC167" si="6">IF(OR(V$132=$CZ$129,V136=""),0,IF(V136&lt;$I$138,1,0))</f>
        <v>0</v>
      </c>
      <c r="DD136" s="1323">
        <f t="shared" ref="DD136:DD167" si="7">IF(OR(W$132=$CZ$129,W136=""),0,IF(W136&lt;$I$138,1,0))</f>
        <v>0</v>
      </c>
      <c r="DE136" s="1323">
        <f t="shared" ref="DE136:DE167" si="8">IF(OR(X$132=$CZ$129,X136=""),0,IF(X136&lt;$I$138,1,0))</f>
        <v>0</v>
      </c>
      <c r="DF136" s="1323">
        <f t="shared" ref="DF136:DF167" si="9">IF(OR(Y$132=$CZ$129,Y136=""),0,IF(Y136&lt;$I$138,1,0))</f>
        <v>0</v>
      </c>
      <c r="DG136" s="1323">
        <f t="shared" ref="DG136:DG167" si="10">IF(OR(Z$132=$CZ$129,Z136=""),0,IF(Z136&lt;$I$138,1,0))</f>
        <v>0</v>
      </c>
      <c r="DH136" s="1323">
        <f t="shared" ref="DH136:DH167" si="11">IF(OR(AA$132=$CZ$129,AA136=""),0,IF(AA136&lt;$I$138,1,0))</f>
        <v>0</v>
      </c>
      <c r="DI136" s="1323">
        <f t="shared" ref="DI136:DI167" si="12">IF(OR(AB$132=$CZ$129,AB136=""),0,IF(AB136&lt;$I$138,1,0))</f>
        <v>0</v>
      </c>
      <c r="DJ136" s="1323">
        <f t="shared" ref="DJ136:DJ167" si="13">IF(OR(AC$132=$CZ$129,AC136=""),0,IF(AC136&lt;$I$138,1,0))</f>
        <v>0</v>
      </c>
      <c r="DK136" s="1323">
        <f t="shared" ref="DK136:DK167" si="14">IF(OR(AD$132=$CZ$129,AD136=""),0,IF(AD136&lt;$I$138,1,0))</f>
        <v>0</v>
      </c>
      <c r="DL136" s="1323">
        <f t="shared" ref="DL136:DL167" si="15">IF(OR(AE$132=$CZ$129,AE136=""),0,IF(AE136&lt;$I$138,1,0))</f>
        <v>0</v>
      </c>
      <c r="DM136" s="1323">
        <f t="shared" ref="DM136:DM167" si="16">IF(OR(AF$132=$CZ$129,AF136=""),0,IF(AF136&lt;$I$138,1,0))</f>
        <v>0</v>
      </c>
      <c r="DN136" s="1323">
        <f t="shared" ref="DN136:DN167" si="17">IF(OR(AG$132=$CZ$129,AG136=""),0,IF(AG136&lt;$I$138,1,0))</f>
        <v>0</v>
      </c>
      <c r="DO136" s="1323">
        <f t="shared" ref="DO136:DO167" si="18">IF(OR(AH$132=$CZ$129,AH136=""),0,IF(AH136&lt;$I$138,1,0))</f>
        <v>0</v>
      </c>
      <c r="DP136" s="1323">
        <f t="shared" ref="DP136:DP167" si="19">IF(OR(AI$132=$CZ$129,AI136=""),0,IF(AI136&lt;$I$138,1,0))</f>
        <v>0</v>
      </c>
      <c r="DQ136" s="1323">
        <f t="shared" ref="DQ136:DQ167" si="20">IF(OR(AJ$132=$CZ$129,AJ136=""),0,IF(AJ136&lt;$I$138,1,0))</f>
        <v>0</v>
      </c>
      <c r="DR136" s="1323">
        <f t="shared" ref="DR136:DR167" si="21">IF(OR(AK$132=$CZ$129,AK136=""),0,IF(AK136&lt;$I$138,1,0))</f>
        <v>0</v>
      </c>
      <c r="DS136" s="1323">
        <f t="shared" ref="DS136:DS167" si="22">IF(OR(AL$132=$CZ$129,AL136=""),0,IF(AL136&lt;$I$138,1,0))</f>
        <v>0</v>
      </c>
      <c r="DT136" s="1323">
        <f t="shared" ref="DT136:DT167" si="23">IF(OR(AM$132=$CZ$129,AM136=""),0,IF(AM136&lt;$I$138,1,0))</f>
        <v>0</v>
      </c>
      <c r="DU136" s="1323">
        <f t="shared" ref="DU136:DU167" si="24">IF(OR(AN$132=$CZ$129,AN136=""),0,IF(AN136&lt;$I$138,1,0))</f>
        <v>0</v>
      </c>
      <c r="DV136" s="1323">
        <f t="shared" ref="DV136:DV167" si="25">IF(OR(AO$132=$CZ$129,AO136=""),0,IF(AO136&lt;$I$138,1,0))</f>
        <v>0</v>
      </c>
      <c r="DW136" s="1323">
        <f t="shared" ref="DW136:DW167" si="26">IF(OR(AP$132=$CZ$129,AP136=""),0,IF(AP136&lt;$I$138,1,0))</f>
        <v>0</v>
      </c>
      <c r="DX136" s="1323">
        <f t="shared" ref="DX136:DX167" si="27">IF(OR(AQ$132=$CZ$129,AQ136=""),0,IF(AQ136&lt;$I$138,1,0))</f>
        <v>0</v>
      </c>
      <c r="DY136" s="1323">
        <f t="shared" ref="DY136:DY167" si="28">IF(OR(AR$132=$CZ$129,AR136=""),0,IF(AR136&lt;$I$138,1,0))</f>
        <v>0</v>
      </c>
      <c r="DZ136" s="1323">
        <f t="shared" ref="DZ136:DZ167" si="29">IF(OR(AS$132=$CZ$129,AS136=""),0,IF(AS136&lt;$I$138,1,0))</f>
        <v>0</v>
      </c>
      <c r="EA136" s="1323">
        <f t="shared" ref="EA136:EA167" si="30">IF(OR(AT$132=$CZ$129,AT136=""),0,IF(AT136&lt;$I$138,1,0))</f>
        <v>0</v>
      </c>
      <c r="EB136" s="1323">
        <f t="shared" ref="EB136:EB167" si="31">IF(OR(AU$132=$CZ$129,AU136=""),0,IF(AU136&lt;$I$138,1,0))</f>
        <v>0</v>
      </c>
      <c r="EC136" s="1323">
        <f t="shared" ref="EC136:EC167" si="32">IF(OR(AV$132=$CZ$129,AV136=""),0,IF(AV136&lt;$I$138,1,0))</f>
        <v>0</v>
      </c>
      <c r="ED136" s="1323">
        <f t="shared" ref="ED136:ED167" si="33">IF(OR(AW$132=$CZ$129,AW136=""),0,IF(AW136&lt;$I$138,1,0))</f>
        <v>0</v>
      </c>
      <c r="EE136" s="1323">
        <f t="shared" ref="EE136:EE167" si="34">IF(OR(AX$132=$CZ$129,AX136=""),0,IF(AX136&lt;$I$138,1,0))</f>
        <v>0</v>
      </c>
      <c r="EF136" s="1323">
        <f t="shared" ref="EF136:EF167" si="35">IF(OR(AY$132=$CZ$129,AY136=""),0,IF(AY136&lt;$I$138,1,0))</f>
        <v>0</v>
      </c>
      <c r="EG136" s="1323">
        <f t="shared" ref="EG136:EG167" si="36">IF(OR(AZ$132=$CZ$129,AZ136=""),0,IF(AZ136&lt;$I$138,1,0))</f>
        <v>0</v>
      </c>
      <c r="EH136" s="1323">
        <f t="shared" ref="EH136:EH167" si="37">IF(OR(BA$132=$CZ$129,BA136=""),0,IF(BA136&lt;$I$138,1,0))</f>
        <v>0</v>
      </c>
      <c r="EI136" s="1323">
        <f t="shared" ref="EI136:EI167" si="38">IF(OR(BB$132=$CZ$129,BB136=""),0,IF(BB136&lt;$I$138,1,0))</f>
        <v>0</v>
      </c>
      <c r="EJ136" s="1323">
        <f t="shared" ref="EJ136:EJ167" si="39">IF(OR(BC$132=$CZ$129,BC136=""),0,IF(BC136&lt;$I$138,1,0))</f>
        <v>0</v>
      </c>
      <c r="EK136" s="1323">
        <f t="shared" ref="EK136:EK167" si="40">IF(OR(BD$132=$CZ$129,BD136=""),0,IF(BD136&lt;$I$138,1,0))</f>
        <v>0</v>
      </c>
      <c r="EL136" s="1323">
        <f t="shared" ref="EL136:EL167" si="41">IF(OR(BE$132=$CZ$129,BE136=""),0,IF(BE136&lt;$I$138,1,0))</f>
        <v>0</v>
      </c>
      <c r="EM136" s="1323">
        <f t="shared" ref="EM136:EM167" si="42">IF(OR(BF$132=$CZ$129,BF136=""),0,IF(BF136&lt;$I$138,1,0))</f>
        <v>0</v>
      </c>
      <c r="EN136" s="1323">
        <f t="shared" ref="EN136:EN167" si="43">IF(OR(BG$132=$CZ$129,BG136=""),0,IF(BG136&lt;$I$138,1,0))</f>
        <v>0</v>
      </c>
      <c r="EO136" s="1323">
        <f t="shared" ref="EO136:EO167" si="44">IF(OR(BH$132=$CZ$129,BH136=""),0,IF(BH136&lt;$I$138,1,0))</f>
        <v>0</v>
      </c>
      <c r="EP136" s="1323">
        <f t="shared" ref="EP136:EP167" si="45">IF(OR(BI$132=$CZ$129,BI136=""),0,IF(BI136&lt;$I$138,1,0))</f>
        <v>0</v>
      </c>
      <c r="EQ136" s="1323">
        <f t="shared" ref="EQ136:EQ167" si="46">IF(OR(BJ$132=$CZ$129,BJ136=""),0,IF(BJ136&lt;$I$138,1,0))</f>
        <v>0</v>
      </c>
      <c r="ER136" s="1323">
        <f t="shared" ref="ER136:ER167" si="47">IF(OR(BK$132=$CZ$129,BK136=""),0,IF(BK136&lt;$I$138,1,0))</f>
        <v>0</v>
      </c>
      <c r="ES136" s="1323">
        <f t="shared" ref="ES136:ES167" si="48">IF(OR(BL$132=$CZ$129,BL136=""),0,IF(BL136&lt;$I$138,1,0))</f>
        <v>0</v>
      </c>
      <c r="ET136" s="1323">
        <f t="shared" ref="ET136:ET167" si="49">IF(OR(BM$132=$CZ$129,BM136=""),0,IF(BM136&lt;$I$138,1,0))</f>
        <v>0</v>
      </c>
      <c r="EU136" s="1323">
        <f t="shared" ref="EU136:EU167" si="50">IF(OR(BN$132=$CZ$129,BN136=""),0,IF(BN136&lt;$I$138,1,0))</f>
        <v>0</v>
      </c>
      <c r="EV136" s="1323">
        <f t="shared" ref="EV136:EV167" si="51">IF(OR(BO$132=$CZ$129,BO136=""),0,IF(BO136&lt;$I$138,1,0))</f>
        <v>0</v>
      </c>
      <c r="EW136" s="1323">
        <f t="shared" ref="EW136:EW167" si="52">IF(OR(BP$132=$CZ$129,BP136=""),0,IF(BP136&lt;$I$138,1,0))</f>
        <v>0</v>
      </c>
      <c r="EX136" s="1323">
        <f t="shared" ref="EX136:EX167" si="53">IF(OR(BQ$132=$CZ$129,BQ136=""),0,IF(BQ136&lt;$I$138,1,0))</f>
        <v>0</v>
      </c>
      <c r="EY136" s="1323">
        <f t="shared" ref="EY136:EY167" si="54">IF(OR(BR$132=$CZ$129,BR136=""),0,IF(BR136&lt;$I$138,1,0))</f>
        <v>0</v>
      </c>
      <c r="EZ136" s="1323">
        <f t="shared" ref="EZ136:EZ167" si="55">IF(OR(BS$132=$CZ$129,BS136=""),0,IF(BS136&lt;$I$138,1,0))</f>
        <v>0</v>
      </c>
      <c r="FA136" s="1323">
        <f t="shared" ref="FA136:FA167" si="56">IF(OR(BT$132=$CZ$129,BT136=""),0,IF(BT136&lt;$I$138,1,0))</f>
        <v>0</v>
      </c>
      <c r="FB136" s="1323">
        <f t="shared" ref="FB136:FB167" si="57">IF(OR(BU$132=$CZ$129,BU136=""),0,IF(BU136&lt;$I$138,1,0))</f>
        <v>0</v>
      </c>
      <c r="FC136" s="1323">
        <f t="shared" ref="FC136:FC167" si="58">IF(OR(BV$132=$CZ$129,BV136=""),0,IF(BV136&lt;$I$138,1,0))</f>
        <v>0</v>
      </c>
      <c r="FD136" s="1323">
        <f t="shared" ref="FD136:FD167" si="59">IF(OR(BW$132=$CZ$129,BW136=""),0,IF(BW136&lt;$I$138,1,0))</f>
        <v>0</v>
      </c>
      <c r="FE136" s="1323">
        <f t="shared" ref="FE136:FE167" si="60">IF(OR(BX$132=$CZ$129,BX136=""),0,IF(BX136&lt;$I$138,1,0))</f>
        <v>0</v>
      </c>
      <c r="FF136" s="1323">
        <f t="shared" ref="FF136:FF167" si="61">IF(OR(BY$132=$CZ$129,BY136=""),0,IF(BY136&lt;$I$138,1,0))</f>
        <v>0</v>
      </c>
      <c r="FG136" s="1323">
        <f t="shared" ref="FG136:FG167" si="62">IF(OR(BZ$132=$CZ$129,BZ136=""),0,IF(BZ136&lt;$I$138,1,0))</f>
        <v>0</v>
      </c>
      <c r="FH136" s="1323">
        <f t="shared" ref="FH136:FH167" si="63">IF(OR(CA$132=$CZ$129,CA136=""),0,IF(CA136&lt;$I$138,1,0))</f>
        <v>0</v>
      </c>
      <c r="FI136" s="1323">
        <f t="shared" ref="FI136:FI167" si="64">IF(OR(CB$132=$CZ$129,CB136=""),0,IF(CB136&lt;$I$138,1,0))</f>
        <v>0</v>
      </c>
      <c r="FJ136" s="1323">
        <f t="shared" ref="FJ136:FJ167" si="65">IF(OR(CC$132=$CZ$129,CC136=""),0,IF(CC136&lt;$I$138,1,0))</f>
        <v>0</v>
      </c>
      <c r="FK136" s="1323">
        <f t="shared" ref="FK136:FK167" si="66">IF(OR(CD$132=$CZ$129,CD136=""),0,IF(CD136&lt;$I$138,1,0))</f>
        <v>0</v>
      </c>
      <c r="FL136" s="1323">
        <f t="shared" ref="FL136:FL167" si="67">IF(OR(CE$132=$CZ$129,CE136=""),0,IF(CE136&lt;$I$138,1,0))</f>
        <v>0</v>
      </c>
      <c r="FM136" s="1323">
        <f t="shared" ref="FM136:FM167" si="68">IF(OR(CF$132=$CZ$129,CF136=""),0,IF(CF136&lt;$I$138,1,0))</f>
        <v>0</v>
      </c>
      <c r="FN136" s="1323">
        <f t="shared" ref="FN136:FN167" si="69">IF(OR(CG$132=$CZ$129,CG136=""),0,IF(CG136&lt;$I$138,1,0))</f>
        <v>0</v>
      </c>
      <c r="FO136" s="1323">
        <f t="shared" ref="FO136:FO167" si="70">IF(OR(CH$132=$CZ$129,CH136=""),0,IF(CH136&lt;$I$138,1,0))</f>
        <v>0</v>
      </c>
      <c r="FP136" s="1323">
        <f t="shared" ref="FP136:FP167" si="71">IF(OR(CI$132=$CZ$129,CI136=""),0,IF(CI136&lt;$I$138,1,0))</f>
        <v>0</v>
      </c>
      <c r="FQ136" s="1323">
        <f t="shared" ref="FQ136:FQ167" si="72">IF(OR(CJ$132=$CZ$129,CJ136=""),0,IF(CJ136&lt;$I$138,1,0))</f>
        <v>0</v>
      </c>
      <c r="FR136" s="1323">
        <f t="shared" ref="FR136:FR167" si="73">IF(OR(CK$132=$CZ$129,CK136=""),0,IF(CK136&lt;$I$138,1,0))</f>
        <v>0</v>
      </c>
      <c r="FS136" s="1323">
        <f t="shared" ref="FS136:FS167" si="74">IF(OR(CL$132=$CZ$129,CL136=""),0,IF(CL136&lt;$I$138,1,0))</f>
        <v>0</v>
      </c>
      <c r="FT136" s="1323">
        <f t="shared" ref="FT136:FT167" si="75">IF(OR(CM$132=$CZ$129,CM136=""),0,IF(CM136&lt;$I$138,1,0))</f>
        <v>0</v>
      </c>
      <c r="FU136" s="1323">
        <f t="shared" ref="FU136:FU167" si="76">IF(OR(CN$132=$CZ$129,CN136=""),0,IF(CN136&lt;$I$138,1,0))</f>
        <v>0</v>
      </c>
      <c r="FV136" s="1323">
        <f t="shared" ref="FV136:FV167" si="77">IF(OR(CO$132=$CZ$129,CO136=""),0,IF(CO136&lt;$I$138,1,0))</f>
        <v>0</v>
      </c>
      <c r="FW136" s="1323">
        <f t="shared" ref="FW136:FW167" si="78">IF(OR(CP$132=$CZ$129,CP136=""),0,IF(CP136&lt;$I$138,1,0))</f>
        <v>0</v>
      </c>
      <c r="FX136" s="1323">
        <f t="shared" ref="FX136:FX167" si="79">IF(OR(CQ$132=$CZ$129,CQ136=""),0,IF(CQ136&lt;$I$138,1,0))</f>
        <v>0</v>
      </c>
      <c r="FY136" s="1323">
        <f t="shared" ref="FY136:FY167" si="80">IF(OR(CR$132=$CZ$129,CR136=""),0,IF(CR136&lt;$I$138,1,0))</f>
        <v>0</v>
      </c>
      <c r="FZ136" s="1323">
        <f t="shared" ref="FZ136:FZ167" si="81">IF(OR(CS$132=$CZ$129,CS136=""),0,IF(CS136&lt;$I$138,1,0))</f>
        <v>0</v>
      </c>
      <c r="GA136" s="1323">
        <f t="shared" ref="GA136:GA167" si="82">IF(OR(CT$132=$CZ$129,CT136=""),0,IF(CT136&lt;$I$138,1,0))</f>
        <v>0</v>
      </c>
      <c r="GG136" s="1323"/>
      <c r="GH136" s="1323"/>
      <c r="GI136" s="1324" t="s">
        <v>1249</v>
      </c>
      <c r="GJ136" s="1324" t="s">
        <v>1250</v>
      </c>
      <c r="GK136" s="1324" t="s">
        <v>1251</v>
      </c>
      <c r="GL136" s="1324"/>
      <c r="GM136" s="1324" t="s">
        <v>1249</v>
      </c>
      <c r="GN136" s="1324" t="s">
        <v>1250</v>
      </c>
      <c r="GO136" s="1324" t="s">
        <v>1251</v>
      </c>
      <c r="GP136" s="1324"/>
      <c r="GQ136" s="1324" t="s">
        <v>1252</v>
      </c>
      <c r="GR136" s="1324" t="s">
        <v>1253</v>
      </c>
      <c r="GS136" s="1324" t="s">
        <v>855</v>
      </c>
      <c r="GT136" s="1324"/>
      <c r="GU136" s="1324" t="s">
        <v>1252</v>
      </c>
      <c r="GV136" s="1324" t="s">
        <v>1253</v>
      </c>
      <c r="GW136" s="1324" t="s">
        <v>855</v>
      </c>
      <c r="GX136" s="1324"/>
      <c r="GY136" s="1324" t="s">
        <v>1252</v>
      </c>
      <c r="GZ136" s="1324" t="s">
        <v>1253</v>
      </c>
      <c r="HA136" s="1324" t="s">
        <v>855</v>
      </c>
      <c r="HB136" s="1324"/>
      <c r="HC136" s="1324" t="s">
        <v>310</v>
      </c>
      <c r="HD136" s="1324" t="s">
        <v>311</v>
      </c>
      <c r="HE136" s="1324" t="s">
        <v>345</v>
      </c>
    </row>
    <row r="137" spans="1:213" ht="15" customHeight="1">
      <c r="A137" s="465"/>
      <c r="B137" s="1921"/>
      <c r="C137" s="1448" t="s">
        <v>1132</v>
      </c>
      <c r="D137" s="1448" t="s">
        <v>1133</v>
      </c>
      <c r="E137" s="1448" t="s">
        <v>1132</v>
      </c>
      <c r="F137" s="1448" t="s">
        <v>1133</v>
      </c>
      <c r="G137" s="1448" t="s">
        <v>1132</v>
      </c>
      <c r="H137" s="1448" t="s">
        <v>1133</v>
      </c>
      <c r="I137" s="2006"/>
      <c r="J137" s="1067" t="s">
        <v>886</v>
      </c>
      <c r="K137" s="1067" t="s">
        <v>887</v>
      </c>
      <c r="L137" s="1067" t="s">
        <v>892</v>
      </c>
      <c r="M137" s="1068" t="s">
        <v>875</v>
      </c>
      <c r="N137" s="1069" t="s">
        <v>993</v>
      </c>
      <c r="O137" s="465"/>
      <c r="S137" s="1512">
        <v>2</v>
      </c>
      <c r="T137" s="1239"/>
      <c r="U137" s="1239"/>
      <c r="V137" s="1240"/>
      <c r="W137" s="1513">
        <v>2</v>
      </c>
      <c r="X137" s="1239"/>
      <c r="Y137" s="1239"/>
      <c r="Z137" s="1241"/>
      <c r="AA137" s="1513">
        <v>2</v>
      </c>
      <c r="AB137" s="1239"/>
      <c r="AC137" s="1239"/>
      <c r="AD137" s="1241"/>
      <c r="AE137" s="1513">
        <v>2</v>
      </c>
      <c r="AF137" s="1239"/>
      <c r="AG137" s="1239"/>
      <c r="AH137" s="1241"/>
      <c r="AI137" s="1513">
        <v>2</v>
      </c>
      <c r="AJ137" s="1239"/>
      <c r="AK137" s="1239"/>
      <c r="AL137" s="1241"/>
      <c r="AM137" s="1513">
        <v>2</v>
      </c>
      <c r="AN137" s="1239"/>
      <c r="AO137" s="1239"/>
      <c r="AP137" s="1241"/>
      <c r="AQ137" s="1513">
        <v>2</v>
      </c>
      <c r="AR137" s="1239"/>
      <c r="AS137" s="1239"/>
      <c r="AT137" s="1241"/>
      <c r="AU137" s="1513">
        <v>2</v>
      </c>
      <c r="AV137" s="1239"/>
      <c r="AW137" s="1239"/>
      <c r="AX137" s="1241"/>
      <c r="AY137" s="1513">
        <v>2</v>
      </c>
      <c r="AZ137" s="1239"/>
      <c r="BA137" s="1239"/>
      <c r="BB137" s="1241"/>
      <c r="BC137" s="1513">
        <v>2</v>
      </c>
      <c r="BD137" s="1239"/>
      <c r="BE137" s="1239"/>
      <c r="BF137" s="1241"/>
      <c r="BG137" s="1513">
        <v>2</v>
      </c>
      <c r="BH137" s="1239"/>
      <c r="BI137" s="1239"/>
      <c r="BJ137" s="1241"/>
      <c r="BK137" s="1513">
        <v>2</v>
      </c>
      <c r="BL137" s="1239"/>
      <c r="BM137" s="1239"/>
      <c r="BN137" s="1241"/>
      <c r="BO137" s="1513">
        <v>2</v>
      </c>
      <c r="BP137" s="1239"/>
      <c r="BQ137" s="1239"/>
      <c r="BR137" s="1241"/>
      <c r="BS137" s="1513">
        <v>2</v>
      </c>
      <c r="BT137" s="1239"/>
      <c r="BU137" s="1239"/>
      <c r="BV137" s="1241"/>
      <c r="BW137" s="1513">
        <v>2</v>
      </c>
      <c r="BX137" s="1239"/>
      <c r="BY137" s="1239"/>
      <c r="BZ137" s="1241"/>
      <c r="CA137" s="1513">
        <v>2</v>
      </c>
      <c r="CB137" s="1239"/>
      <c r="CC137" s="1239"/>
      <c r="CD137" s="1241"/>
      <c r="CE137" s="1513">
        <v>2</v>
      </c>
      <c r="CF137" s="1239"/>
      <c r="CG137" s="1239"/>
      <c r="CH137" s="1241"/>
      <c r="CI137" s="1513">
        <v>2</v>
      </c>
      <c r="CJ137" s="1239"/>
      <c r="CK137" s="1239"/>
      <c r="CL137" s="1241"/>
      <c r="CM137" s="1513">
        <v>2</v>
      </c>
      <c r="CN137" s="1239"/>
      <c r="CO137" s="1239"/>
      <c r="CP137" s="1241"/>
      <c r="CQ137" s="1513">
        <v>2</v>
      </c>
      <c r="CR137" s="1239"/>
      <c r="CS137" s="1239"/>
      <c r="CT137" s="1241"/>
      <c r="CZ137" s="1323">
        <f t="shared" si="3"/>
        <v>0</v>
      </c>
      <c r="DA137" s="1323">
        <f t="shared" si="4"/>
        <v>0</v>
      </c>
      <c r="DB137" s="1323">
        <f t="shared" si="5"/>
        <v>0</v>
      </c>
      <c r="DC137" s="1323">
        <f t="shared" si="6"/>
        <v>0</v>
      </c>
      <c r="DD137" s="1323">
        <f t="shared" si="7"/>
        <v>0</v>
      </c>
      <c r="DE137" s="1323">
        <f t="shared" si="8"/>
        <v>0</v>
      </c>
      <c r="DF137" s="1323">
        <f t="shared" si="9"/>
        <v>0</v>
      </c>
      <c r="DG137" s="1323">
        <f t="shared" si="10"/>
        <v>0</v>
      </c>
      <c r="DH137" s="1323">
        <f t="shared" si="11"/>
        <v>0</v>
      </c>
      <c r="DI137" s="1323">
        <f t="shared" si="12"/>
        <v>0</v>
      </c>
      <c r="DJ137" s="1323">
        <f t="shared" si="13"/>
        <v>0</v>
      </c>
      <c r="DK137" s="1323">
        <f t="shared" si="14"/>
        <v>0</v>
      </c>
      <c r="DL137" s="1323">
        <f t="shared" si="15"/>
        <v>0</v>
      </c>
      <c r="DM137" s="1323">
        <f t="shared" si="16"/>
        <v>0</v>
      </c>
      <c r="DN137" s="1323">
        <f t="shared" si="17"/>
        <v>0</v>
      </c>
      <c r="DO137" s="1323">
        <f t="shared" si="18"/>
        <v>0</v>
      </c>
      <c r="DP137" s="1323">
        <f t="shared" si="19"/>
        <v>0</v>
      </c>
      <c r="DQ137" s="1323">
        <f t="shared" si="20"/>
        <v>0</v>
      </c>
      <c r="DR137" s="1323">
        <f t="shared" si="21"/>
        <v>0</v>
      </c>
      <c r="DS137" s="1323">
        <f t="shared" si="22"/>
        <v>0</v>
      </c>
      <c r="DT137" s="1323">
        <f t="shared" si="23"/>
        <v>0</v>
      </c>
      <c r="DU137" s="1323">
        <f t="shared" si="24"/>
        <v>0</v>
      </c>
      <c r="DV137" s="1323">
        <f t="shared" si="25"/>
        <v>0</v>
      </c>
      <c r="DW137" s="1323">
        <f t="shared" si="26"/>
        <v>0</v>
      </c>
      <c r="DX137" s="1323">
        <f t="shared" si="27"/>
        <v>0</v>
      </c>
      <c r="DY137" s="1323">
        <f t="shared" si="28"/>
        <v>0</v>
      </c>
      <c r="DZ137" s="1323">
        <f t="shared" si="29"/>
        <v>0</v>
      </c>
      <c r="EA137" s="1323">
        <f t="shared" si="30"/>
        <v>0</v>
      </c>
      <c r="EB137" s="1323">
        <f t="shared" si="31"/>
        <v>0</v>
      </c>
      <c r="EC137" s="1323">
        <f t="shared" si="32"/>
        <v>0</v>
      </c>
      <c r="ED137" s="1323">
        <f t="shared" si="33"/>
        <v>0</v>
      </c>
      <c r="EE137" s="1323">
        <f t="shared" si="34"/>
        <v>0</v>
      </c>
      <c r="EF137" s="1323">
        <f t="shared" si="35"/>
        <v>0</v>
      </c>
      <c r="EG137" s="1323">
        <f t="shared" si="36"/>
        <v>0</v>
      </c>
      <c r="EH137" s="1323">
        <f t="shared" si="37"/>
        <v>0</v>
      </c>
      <c r="EI137" s="1323">
        <f t="shared" si="38"/>
        <v>0</v>
      </c>
      <c r="EJ137" s="1323">
        <f t="shared" si="39"/>
        <v>0</v>
      </c>
      <c r="EK137" s="1323">
        <f t="shared" si="40"/>
        <v>0</v>
      </c>
      <c r="EL137" s="1323">
        <f t="shared" si="41"/>
        <v>0</v>
      </c>
      <c r="EM137" s="1323">
        <f t="shared" si="42"/>
        <v>0</v>
      </c>
      <c r="EN137" s="1323">
        <f t="shared" si="43"/>
        <v>0</v>
      </c>
      <c r="EO137" s="1323">
        <f t="shared" si="44"/>
        <v>0</v>
      </c>
      <c r="EP137" s="1323">
        <f t="shared" si="45"/>
        <v>0</v>
      </c>
      <c r="EQ137" s="1323">
        <f t="shared" si="46"/>
        <v>0</v>
      </c>
      <c r="ER137" s="1323">
        <f t="shared" si="47"/>
        <v>0</v>
      </c>
      <c r="ES137" s="1323">
        <f t="shared" si="48"/>
        <v>0</v>
      </c>
      <c r="ET137" s="1323">
        <f t="shared" si="49"/>
        <v>0</v>
      </c>
      <c r="EU137" s="1323">
        <f t="shared" si="50"/>
        <v>0</v>
      </c>
      <c r="EV137" s="1323">
        <f t="shared" si="51"/>
        <v>0</v>
      </c>
      <c r="EW137" s="1323">
        <f t="shared" si="52"/>
        <v>0</v>
      </c>
      <c r="EX137" s="1323">
        <f t="shared" si="53"/>
        <v>0</v>
      </c>
      <c r="EY137" s="1323">
        <f t="shared" si="54"/>
        <v>0</v>
      </c>
      <c r="EZ137" s="1323">
        <f t="shared" si="55"/>
        <v>0</v>
      </c>
      <c r="FA137" s="1323">
        <f t="shared" si="56"/>
        <v>0</v>
      </c>
      <c r="FB137" s="1323">
        <f t="shared" si="57"/>
        <v>0</v>
      </c>
      <c r="FC137" s="1323">
        <f t="shared" si="58"/>
        <v>0</v>
      </c>
      <c r="FD137" s="1323">
        <f t="shared" si="59"/>
        <v>0</v>
      </c>
      <c r="FE137" s="1323">
        <f t="shared" si="60"/>
        <v>0</v>
      </c>
      <c r="FF137" s="1323">
        <f t="shared" si="61"/>
        <v>0</v>
      </c>
      <c r="FG137" s="1323">
        <f t="shared" si="62"/>
        <v>0</v>
      </c>
      <c r="FH137" s="1323">
        <f t="shared" si="63"/>
        <v>0</v>
      </c>
      <c r="FI137" s="1323">
        <f t="shared" si="64"/>
        <v>0</v>
      </c>
      <c r="FJ137" s="1323">
        <f t="shared" si="65"/>
        <v>0</v>
      </c>
      <c r="FK137" s="1323">
        <f t="shared" si="66"/>
        <v>0</v>
      </c>
      <c r="FL137" s="1323">
        <f t="shared" si="67"/>
        <v>0</v>
      </c>
      <c r="FM137" s="1323">
        <f t="shared" si="68"/>
        <v>0</v>
      </c>
      <c r="FN137" s="1323">
        <f t="shared" si="69"/>
        <v>0</v>
      </c>
      <c r="FO137" s="1323">
        <f t="shared" si="70"/>
        <v>0</v>
      </c>
      <c r="FP137" s="1323">
        <f t="shared" si="71"/>
        <v>0</v>
      </c>
      <c r="FQ137" s="1323">
        <f t="shared" si="72"/>
        <v>0</v>
      </c>
      <c r="FR137" s="1323">
        <f t="shared" si="73"/>
        <v>0</v>
      </c>
      <c r="FS137" s="1323">
        <f t="shared" si="74"/>
        <v>0</v>
      </c>
      <c r="FT137" s="1323">
        <f t="shared" si="75"/>
        <v>0</v>
      </c>
      <c r="FU137" s="1323">
        <f t="shared" si="76"/>
        <v>0</v>
      </c>
      <c r="FV137" s="1323">
        <f t="shared" si="77"/>
        <v>0</v>
      </c>
      <c r="FW137" s="1323">
        <f t="shared" si="78"/>
        <v>0</v>
      </c>
      <c r="FX137" s="1323">
        <f t="shared" si="79"/>
        <v>0</v>
      </c>
      <c r="FY137" s="1323">
        <f t="shared" si="80"/>
        <v>0</v>
      </c>
      <c r="FZ137" s="1323">
        <f t="shared" si="81"/>
        <v>0</v>
      </c>
      <c r="GA137" s="1323">
        <f t="shared" si="82"/>
        <v>0</v>
      </c>
      <c r="GD137" s="1323" t="s">
        <v>1300</v>
      </c>
      <c r="GG137" s="1323"/>
      <c r="GH137" s="1323"/>
      <c r="GI137" s="1323"/>
      <c r="GJ137" s="1323"/>
      <c r="GK137" s="1323"/>
      <c r="GL137" s="1323"/>
      <c r="GM137" s="1323"/>
      <c r="GN137" s="1323"/>
      <c r="GO137" s="1323"/>
      <c r="GP137" s="1323"/>
      <c r="GQ137" s="1323"/>
      <c r="GR137" s="1323"/>
      <c r="GS137" s="1323"/>
      <c r="GT137" s="1323"/>
      <c r="GU137" s="1323"/>
      <c r="GV137" s="1323"/>
      <c r="GW137" s="1323"/>
      <c r="GX137" s="1323"/>
      <c r="GY137" s="1323"/>
      <c r="GZ137" s="1323"/>
      <c r="HA137" s="1323"/>
      <c r="HB137" s="1323"/>
      <c r="HC137" s="1323"/>
      <c r="HD137" s="1323"/>
      <c r="HE137" s="1323"/>
    </row>
    <row r="138" spans="1:213">
      <c r="A138" s="465"/>
      <c r="B138" s="477" t="str">
        <f>IF('Bendras vertinimas'!$B$20="","",'Bendras vertinimas'!$B$20)</f>
        <v>Tiekėjas 1</v>
      </c>
      <c r="C138" s="446" t="e">
        <f>GQ138</f>
        <v>#DIV/0!</v>
      </c>
      <c r="D138" s="446" t="e">
        <f>GR138</f>
        <v>#DIV/0!</v>
      </c>
      <c r="E138" s="446" t="e">
        <f>GU138</f>
        <v>#DIV/0!</v>
      </c>
      <c r="F138" s="446" t="e">
        <f>GV138</f>
        <v>#DIV/0!</v>
      </c>
      <c r="G138" s="446" t="e">
        <f>GY138</f>
        <v>#DIV/0!</v>
      </c>
      <c r="H138" s="446" t="e">
        <f>GZ138</f>
        <v>#DIV/0!</v>
      </c>
      <c r="I138" s="1511">
        <v>555</v>
      </c>
      <c r="J138" s="448" t="e">
        <f>HC138</f>
        <v>#DIV/0!</v>
      </c>
      <c r="K138" s="448" t="e">
        <f>HD138</f>
        <v>#DIV/0!</v>
      </c>
      <c r="L138" s="448" t="e">
        <f>HE138</f>
        <v>#DIV/0!</v>
      </c>
      <c r="M138" s="446">
        <f>'Kriterijų sąrašas'!AG16</f>
        <v>0</v>
      </c>
      <c r="N138" s="368" t="str">
        <f>IF($M$138=0,"",IF(GD138&gt;0,'Bendras vertinimas'!$AS$18,IF(OR(SUM(J138:L138)*$M$138=0,$M$138=0),"",SUM(J138:L138)*$M$138)))</f>
        <v/>
      </c>
      <c r="O138" s="465"/>
      <c r="S138" s="1512">
        <v>3</v>
      </c>
      <c r="T138" s="1239"/>
      <c r="U138" s="1239"/>
      <c r="V138" s="1240"/>
      <c r="W138" s="1513">
        <v>3</v>
      </c>
      <c r="X138" s="1239"/>
      <c r="Y138" s="1239"/>
      <c r="Z138" s="1241"/>
      <c r="AA138" s="1513">
        <v>3</v>
      </c>
      <c r="AB138" s="1239"/>
      <c r="AC138" s="1239"/>
      <c r="AD138" s="1241"/>
      <c r="AE138" s="1513">
        <v>3</v>
      </c>
      <c r="AF138" s="1239"/>
      <c r="AG138" s="1239"/>
      <c r="AH138" s="1241"/>
      <c r="AI138" s="1513">
        <v>3</v>
      </c>
      <c r="AJ138" s="1239"/>
      <c r="AK138" s="1239"/>
      <c r="AL138" s="1241"/>
      <c r="AM138" s="1513">
        <v>3</v>
      </c>
      <c r="AN138" s="1239"/>
      <c r="AO138" s="1239"/>
      <c r="AP138" s="1241"/>
      <c r="AQ138" s="1513">
        <v>3</v>
      </c>
      <c r="AR138" s="1239"/>
      <c r="AS138" s="1239"/>
      <c r="AT138" s="1241"/>
      <c r="AU138" s="1513">
        <v>3</v>
      </c>
      <c r="AV138" s="1239"/>
      <c r="AW138" s="1239"/>
      <c r="AX138" s="1241"/>
      <c r="AY138" s="1513">
        <v>3</v>
      </c>
      <c r="AZ138" s="1239"/>
      <c r="BA138" s="1239"/>
      <c r="BB138" s="1241"/>
      <c r="BC138" s="1513">
        <v>3</v>
      </c>
      <c r="BD138" s="1239"/>
      <c r="BE138" s="1239"/>
      <c r="BF138" s="1241"/>
      <c r="BG138" s="1513">
        <v>3</v>
      </c>
      <c r="BH138" s="1239"/>
      <c r="BI138" s="1239"/>
      <c r="BJ138" s="1241"/>
      <c r="BK138" s="1513">
        <v>3</v>
      </c>
      <c r="BL138" s="1239"/>
      <c r="BM138" s="1239"/>
      <c r="BN138" s="1241"/>
      <c r="BO138" s="1513">
        <v>3</v>
      </c>
      <c r="BP138" s="1239"/>
      <c r="BQ138" s="1239"/>
      <c r="BR138" s="1241"/>
      <c r="BS138" s="1513">
        <v>3</v>
      </c>
      <c r="BT138" s="1239"/>
      <c r="BU138" s="1239"/>
      <c r="BV138" s="1241"/>
      <c r="BW138" s="1513">
        <v>3</v>
      </c>
      <c r="BX138" s="1239"/>
      <c r="BY138" s="1239"/>
      <c r="BZ138" s="1241"/>
      <c r="CA138" s="1513">
        <v>3</v>
      </c>
      <c r="CB138" s="1239"/>
      <c r="CC138" s="1239"/>
      <c r="CD138" s="1241"/>
      <c r="CE138" s="1513">
        <v>3</v>
      </c>
      <c r="CF138" s="1239"/>
      <c r="CG138" s="1239"/>
      <c r="CH138" s="1241"/>
      <c r="CI138" s="1513">
        <v>3</v>
      </c>
      <c r="CJ138" s="1239"/>
      <c r="CK138" s="1239"/>
      <c r="CL138" s="1241"/>
      <c r="CM138" s="1513">
        <v>3</v>
      </c>
      <c r="CN138" s="1239"/>
      <c r="CO138" s="1239"/>
      <c r="CP138" s="1241"/>
      <c r="CQ138" s="1513">
        <v>3</v>
      </c>
      <c r="CR138" s="1239"/>
      <c r="CS138" s="1239"/>
      <c r="CT138" s="1241"/>
      <c r="CZ138" s="1323">
        <f t="shared" si="3"/>
        <v>0</v>
      </c>
      <c r="DA138" s="1323">
        <f t="shared" si="4"/>
        <v>0</v>
      </c>
      <c r="DB138" s="1323">
        <f t="shared" si="5"/>
        <v>0</v>
      </c>
      <c r="DC138" s="1323">
        <f t="shared" si="6"/>
        <v>0</v>
      </c>
      <c r="DD138" s="1323">
        <f t="shared" si="7"/>
        <v>0</v>
      </c>
      <c r="DE138" s="1323">
        <f t="shared" si="8"/>
        <v>0</v>
      </c>
      <c r="DF138" s="1323">
        <f t="shared" si="9"/>
        <v>0</v>
      </c>
      <c r="DG138" s="1323">
        <f t="shared" si="10"/>
        <v>0</v>
      </c>
      <c r="DH138" s="1323">
        <f t="shared" si="11"/>
        <v>0</v>
      </c>
      <c r="DI138" s="1323">
        <f t="shared" si="12"/>
        <v>0</v>
      </c>
      <c r="DJ138" s="1323">
        <f t="shared" si="13"/>
        <v>0</v>
      </c>
      <c r="DK138" s="1323">
        <f t="shared" si="14"/>
        <v>0</v>
      </c>
      <c r="DL138" s="1323">
        <f t="shared" si="15"/>
        <v>0</v>
      </c>
      <c r="DM138" s="1323">
        <f t="shared" si="16"/>
        <v>0</v>
      </c>
      <c r="DN138" s="1323">
        <f t="shared" si="17"/>
        <v>0</v>
      </c>
      <c r="DO138" s="1323">
        <f t="shared" si="18"/>
        <v>0</v>
      </c>
      <c r="DP138" s="1323">
        <f t="shared" si="19"/>
        <v>0</v>
      </c>
      <c r="DQ138" s="1323">
        <f t="shared" si="20"/>
        <v>0</v>
      </c>
      <c r="DR138" s="1323">
        <f t="shared" si="21"/>
        <v>0</v>
      </c>
      <c r="DS138" s="1323">
        <f t="shared" si="22"/>
        <v>0</v>
      </c>
      <c r="DT138" s="1323">
        <f t="shared" si="23"/>
        <v>0</v>
      </c>
      <c r="DU138" s="1323">
        <f t="shared" si="24"/>
        <v>0</v>
      </c>
      <c r="DV138" s="1323">
        <f t="shared" si="25"/>
        <v>0</v>
      </c>
      <c r="DW138" s="1323">
        <f t="shared" si="26"/>
        <v>0</v>
      </c>
      <c r="DX138" s="1323">
        <f t="shared" si="27"/>
        <v>0</v>
      </c>
      <c r="DY138" s="1323">
        <f t="shared" si="28"/>
        <v>0</v>
      </c>
      <c r="DZ138" s="1323">
        <f t="shared" si="29"/>
        <v>0</v>
      </c>
      <c r="EA138" s="1323">
        <f t="shared" si="30"/>
        <v>0</v>
      </c>
      <c r="EB138" s="1323">
        <f t="shared" si="31"/>
        <v>0</v>
      </c>
      <c r="EC138" s="1323">
        <f t="shared" si="32"/>
        <v>0</v>
      </c>
      <c r="ED138" s="1323">
        <f t="shared" si="33"/>
        <v>0</v>
      </c>
      <c r="EE138" s="1323">
        <f t="shared" si="34"/>
        <v>0</v>
      </c>
      <c r="EF138" s="1323">
        <f t="shared" si="35"/>
        <v>0</v>
      </c>
      <c r="EG138" s="1323">
        <f t="shared" si="36"/>
        <v>0</v>
      </c>
      <c r="EH138" s="1323">
        <f t="shared" si="37"/>
        <v>0</v>
      </c>
      <c r="EI138" s="1323">
        <f t="shared" si="38"/>
        <v>0</v>
      </c>
      <c r="EJ138" s="1323">
        <f t="shared" si="39"/>
        <v>0</v>
      </c>
      <c r="EK138" s="1323">
        <f t="shared" si="40"/>
        <v>0</v>
      </c>
      <c r="EL138" s="1323">
        <f t="shared" si="41"/>
        <v>0</v>
      </c>
      <c r="EM138" s="1323">
        <f t="shared" si="42"/>
        <v>0</v>
      </c>
      <c r="EN138" s="1323">
        <f t="shared" si="43"/>
        <v>0</v>
      </c>
      <c r="EO138" s="1323">
        <f t="shared" si="44"/>
        <v>0</v>
      </c>
      <c r="EP138" s="1323">
        <f t="shared" si="45"/>
        <v>0</v>
      </c>
      <c r="EQ138" s="1323">
        <f t="shared" si="46"/>
        <v>0</v>
      </c>
      <c r="ER138" s="1323">
        <f t="shared" si="47"/>
        <v>0</v>
      </c>
      <c r="ES138" s="1323">
        <f t="shared" si="48"/>
        <v>0</v>
      </c>
      <c r="ET138" s="1323">
        <f t="shared" si="49"/>
        <v>0</v>
      </c>
      <c r="EU138" s="1323">
        <f t="shared" si="50"/>
        <v>0</v>
      </c>
      <c r="EV138" s="1323">
        <f t="shared" si="51"/>
        <v>0</v>
      </c>
      <c r="EW138" s="1323">
        <f t="shared" si="52"/>
        <v>0</v>
      </c>
      <c r="EX138" s="1323">
        <f t="shared" si="53"/>
        <v>0</v>
      </c>
      <c r="EY138" s="1323">
        <f t="shared" si="54"/>
        <v>0</v>
      </c>
      <c r="EZ138" s="1323">
        <f t="shared" si="55"/>
        <v>0</v>
      </c>
      <c r="FA138" s="1323">
        <f t="shared" si="56"/>
        <v>0</v>
      </c>
      <c r="FB138" s="1323">
        <f t="shared" si="57"/>
        <v>0</v>
      </c>
      <c r="FC138" s="1323">
        <f t="shared" si="58"/>
        <v>0</v>
      </c>
      <c r="FD138" s="1323">
        <f t="shared" si="59"/>
        <v>0</v>
      </c>
      <c r="FE138" s="1323">
        <f t="shared" si="60"/>
        <v>0</v>
      </c>
      <c r="FF138" s="1323">
        <f t="shared" si="61"/>
        <v>0</v>
      </c>
      <c r="FG138" s="1323">
        <f t="shared" si="62"/>
        <v>0</v>
      </c>
      <c r="FH138" s="1323">
        <f t="shared" si="63"/>
        <v>0</v>
      </c>
      <c r="FI138" s="1323">
        <f t="shared" si="64"/>
        <v>0</v>
      </c>
      <c r="FJ138" s="1323">
        <f t="shared" si="65"/>
        <v>0</v>
      </c>
      <c r="FK138" s="1323">
        <f t="shared" si="66"/>
        <v>0</v>
      </c>
      <c r="FL138" s="1323">
        <f t="shared" si="67"/>
        <v>0</v>
      </c>
      <c r="FM138" s="1323">
        <f t="shared" si="68"/>
        <v>0</v>
      </c>
      <c r="FN138" s="1323">
        <f t="shared" si="69"/>
        <v>0</v>
      </c>
      <c r="FO138" s="1323">
        <f t="shared" si="70"/>
        <v>0</v>
      </c>
      <c r="FP138" s="1323">
        <f t="shared" si="71"/>
        <v>0</v>
      </c>
      <c r="FQ138" s="1323">
        <f t="shared" si="72"/>
        <v>0</v>
      </c>
      <c r="FR138" s="1323">
        <f t="shared" si="73"/>
        <v>0</v>
      </c>
      <c r="FS138" s="1323">
        <f t="shared" si="74"/>
        <v>0</v>
      </c>
      <c r="FT138" s="1323">
        <f t="shared" si="75"/>
        <v>0</v>
      </c>
      <c r="FU138" s="1323">
        <f t="shared" si="76"/>
        <v>0</v>
      </c>
      <c r="FV138" s="1323">
        <f t="shared" si="77"/>
        <v>0</v>
      </c>
      <c r="FW138" s="1323">
        <f t="shared" si="78"/>
        <v>0</v>
      </c>
      <c r="FX138" s="1323">
        <f t="shared" si="79"/>
        <v>0</v>
      </c>
      <c r="FY138" s="1323">
        <f t="shared" si="80"/>
        <v>0</v>
      </c>
      <c r="FZ138" s="1323">
        <f t="shared" si="81"/>
        <v>0</v>
      </c>
      <c r="GA138" s="1323">
        <f t="shared" si="82"/>
        <v>0</v>
      </c>
      <c r="GD138" s="1323">
        <f>COUNTIF(T136:V1000,"&lt;"&amp;$I$138)</f>
        <v>0</v>
      </c>
      <c r="GG138" s="1323" t="str">
        <f t="shared" ref="GG138:GG157" si="83">B138</f>
        <v>Tiekėjas 1</v>
      </c>
      <c r="GH138" s="1323"/>
      <c r="GI138" s="1323">
        <f>SUM(T136:T235)*100/$I$138-GM138*100</f>
        <v>0</v>
      </c>
      <c r="GJ138" s="1323">
        <f>SUM(U136:U235)*100/$I$138-GN138*100</f>
        <v>0</v>
      </c>
      <c r="GK138" s="1323">
        <f>SUM(V136:V235)*100/$I$138-GO138*100</f>
        <v>0</v>
      </c>
      <c r="GL138" s="1323"/>
      <c r="GM138" s="1323">
        <f>COUNT(T136:T235)</f>
        <v>0</v>
      </c>
      <c r="GN138" s="1323">
        <f>COUNT(U136:U235)</f>
        <v>0</v>
      </c>
      <c r="GO138" s="1323">
        <f>COUNT(V136:V235)</f>
        <v>0</v>
      </c>
      <c r="GP138" s="1323"/>
      <c r="GQ138" s="1323" t="e">
        <f t="shared" ref="GQ138:GQ157" si="84">$K$37*GI138/MAX($GI$138:$GI$157)</f>
        <v>#DIV/0!</v>
      </c>
      <c r="GR138" s="1323" t="e">
        <f t="shared" ref="GR138:GR157" si="85">$L$37*GM138/MAX($GM$138:$GM$157)</f>
        <v>#DIV/0!</v>
      </c>
      <c r="GS138" s="1323" t="e">
        <f>SUM(GQ138:GR138)</f>
        <v>#DIV/0!</v>
      </c>
      <c r="GT138" s="1323"/>
      <c r="GU138" s="1323" t="e">
        <f t="shared" ref="GU138:GU157" si="86">$K$37*GJ138/MAX($GJ$138:$GJ$157)</f>
        <v>#DIV/0!</v>
      </c>
      <c r="GV138" s="1323" t="e">
        <f t="shared" ref="GV138:GV157" si="87">$L$37*GN138/MAX($GN$138:$GN$157)</f>
        <v>#DIV/0!</v>
      </c>
      <c r="GW138" s="1323" t="e">
        <f>SUM(GU138:GV138)</f>
        <v>#DIV/0!</v>
      </c>
      <c r="GX138" s="1323"/>
      <c r="GY138" s="1323" t="e">
        <f t="shared" ref="GY138:GY157" si="88">$K$37*GK138/MAX($GK$138:$GK$157)</f>
        <v>#DIV/0!</v>
      </c>
      <c r="GZ138" s="1323" t="e">
        <f t="shared" ref="GZ138:GZ157" si="89">$L$37*GO138/MAX($GO$138:$GO$157)</f>
        <v>#DIV/0!</v>
      </c>
      <c r="HA138" s="1323" t="e">
        <f>SUM(GY138:GZ138)</f>
        <v>#DIV/0!</v>
      </c>
      <c r="HB138" s="1323"/>
      <c r="HC138" s="1323" t="e">
        <f t="shared" ref="HC138:HC157" si="90">$GS138*K$42</f>
        <v>#DIV/0!</v>
      </c>
      <c r="HD138" s="1323" t="e">
        <f t="shared" ref="HD138:HD157" si="91">$GW138*L$42</f>
        <v>#DIV/0!</v>
      </c>
      <c r="HE138" s="1323" t="e">
        <f t="shared" ref="HE138:HE157" si="92">$HA138*M$42</f>
        <v>#DIV/0!</v>
      </c>
    </row>
    <row r="139" spans="1:213">
      <c r="A139" s="465"/>
      <c r="B139" s="477" t="str">
        <f>IF('Bendras vertinimas'!$B$21="","",'Bendras vertinimas'!$B$21)</f>
        <v>Tiekėjas 2</v>
      </c>
      <c r="C139" s="446" t="e">
        <f t="shared" ref="C139:D157" si="93">GQ139</f>
        <v>#DIV/0!</v>
      </c>
      <c r="D139" s="446" t="e">
        <f t="shared" si="93"/>
        <v>#DIV/0!</v>
      </c>
      <c r="E139" s="446" t="e">
        <f t="shared" ref="E139:E157" si="94">GU139</f>
        <v>#DIV/0!</v>
      </c>
      <c r="F139" s="446" t="e">
        <f t="shared" ref="F139:F157" si="95">GV139</f>
        <v>#DIV/0!</v>
      </c>
      <c r="G139" s="446" t="e">
        <f t="shared" ref="G139:G157" si="96">GY139</f>
        <v>#DIV/0!</v>
      </c>
      <c r="H139" s="446" t="e">
        <f t="shared" ref="H139:H157" si="97">GZ139</f>
        <v>#DIV/0!</v>
      </c>
      <c r="I139" s="1997"/>
      <c r="J139" s="448" t="e">
        <f t="shared" ref="J139:J157" si="98">HC139</f>
        <v>#DIV/0!</v>
      </c>
      <c r="K139" s="448" t="e">
        <f t="shared" ref="K139:K157" si="99">HD139</f>
        <v>#DIV/0!</v>
      </c>
      <c r="L139" s="448" t="e">
        <f t="shared" ref="L139:L157" si="100">HE139</f>
        <v>#DIV/0!</v>
      </c>
      <c r="M139" s="420"/>
      <c r="N139" s="368" t="str">
        <f>IF($M$138=0,"",IF(GD139&gt;0,'Bendras vertinimas'!$AS$18,IF(OR(SUM(J139:L139)*$M$138=0,$M$138=0),"",SUM(J139:L139)*$M$138)))</f>
        <v/>
      </c>
      <c r="O139" s="465"/>
      <c r="S139" s="1512">
        <v>4</v>
      </c>
      <c r="T139" s="1239"/>
      <c r="U139" s="1239"/>
      <c r="V139" s="1240"/>
      <c r="W139" s="1513">
        <v>4</v>
      </c>
      <c r="X139" s="1239"/>
      <c r="Y139" s="1239"/>
      <c r="Z139" s="1241"/>
      <c r="AA139" s="1513">
        <v>4</v>
      </c>
      <c r="AB139" s="1239"/>
      <c r="AC139" s="1239"/>
      <c r="AD139" s="1241"/>
      <c r="AE139" s="1513">
        <v>4</v>
      </c>
      <c r="AF139" s="1239"/>
      <c r="AG139" s="1239"/>
      <c r="AH139" s="1241"/>
      <c r="AI139" s="1513">
        <v>4</v>
      </c>
      <c r="AJ139" s="1239"/>
      <c r="AK139" s="1239"/>
      <c r="AL139" s="1241"/>
      <c r="AM139" s="1513">
        <v>4</v>
      </c>
      <c r="AN139" s="1239"/>
      <c r="AO139" s="1239"/>
      <c r="AP139" s="1241"/>
      <c r="AQ139" s="1513">
        <v>4</v>
      </c>
      <c r="AR139" s="1239"/>
      <c r="AS139" s="1239"/>
      <c r="AT139" s="1241"/>
      <c r="AU139" s="1513">
        <v>4</v>
      </c>
      <c r="AV139" s="1239"/>
      <c r="AW139" s="1239"/>
      <c r="AX139" s="1241"/>
      <c r="AY139" s="1513">
        <v>4</v>
      </c>
      <c r="AZ139" s="1239"/>
      <c r="BA139" s="1239"/>
      <c r="BB139" s="1241"/>
      <c r="BC139" s="1513">
        <v>4</v>
      </c>
      <c r="BD139" s="1239"/>
      <c r="BE139" s="1239"/>
      <c r="BF139" s="1241"/>
      <c r="BG139" s="1513">
        <v>4</v>
      </c>
      <c r="BH139" s="1239"/>
      <c r="BI139" s="1239"/>
      <c r="BJ139" s="1241"/>
      <c r="BK139" s="1513">
        <v>4</v>
      </c>
      <c r="BL139" s="1239"/>
      <c r="BM139" s="1239"/>
      <c r="BN139" s="1241"/>
      <c r="BO139" s="1513">
        <v>4</v>
      </c>
      <c r="BP139" s="1239"/>
      <c r="BQ139" s="1239"/>
      <c r="BR139" s="1241"/>
      <c r="BS139" s="1513">
        <v>4</v>
      </c>
      <c r="BT139" s="1239"/>
      <c r="BU139" s="1239"/>
      <c r="BV139" s="1241"/>
      <c r="BW139" s="1513">
        <v>4</v>
      </c>
      <c r="BX139" s="1239"/>
      <c r="BY139" s="1239"/>
      <c r="BZ139" s="1241"/>
      <c r="CA139" s="1513">
        <v>4</v>
      </c>
      <c r="CB139" s="1239"/>
      <c r="CC139" s="1239"/>
      <c r="CD139" s="1241"/>
      <c r="CE139" s="1513">
        <v>4</v>
      </c>
      <c r="CF139" s="1239"/>
      <c r="CG139" s="1239"/>
      <c r="CH139" s="1241"/>
      <c r="CI139" s="1513">
        <v>4</v>
      </c>
      <c r="CJ139" s="1239"/>
      <c r="CK139" s="1239"/>
      <c r="CL139" s="1241"/>
      <c r="CM139" s="1513">
        <v>4</v>
      </c>
      <c r="CN139" s="1239"/>
      <c r="CO139" s="1239"/>
      <c r="CP139" s="1241"/>
      <c r="CQ139" s="1513">
        <v>4</v>
      </c>
      <c r="CR139" s="1239"/>
      <c r="CS139" s="1239"/>
      <c r="CT139" s="1241"/>
      <c r="CZ139" s="1323">
        <f t="shared" si="3"/>
        <v>0</v>
      </c>
      <c r="DA139" s="1323">
        <f t="shared" si="4"/>
        <v>0</v>
      </c>
      <c r="DB139" s="1323">
        <f t="shared" si="5"/>
        <v>0</v>
      </c>
      <c r="DC139" s="1323">
        <f t="shared" si="6"/>
        <v>0</v>
      </c>
      <c r="DD139" s="1323">
        <f t="shared" si="7"/>
        <v>0</v>
      </c>
      <c r="DE139" s="1323">
        <f t="shared" si="8"/>
        <v>0</v>
      </c>
      <c r="DF139" s="1323">
        <f t="shared" si="9"/>
        <v>0</v>
      </c>
      <c r="DG139" s="1323">
        <f t="shared" si="10"/>
        <v>0</v>
      </c>
      <c r="DH139" s="1323">
        <f t="shared" si="11"/>
        <v>0</v>
      </c>
      <c r="DI139" s="1323">
        <f t="shared" si="12"/>
        <v>0</v>
      </c>
      <c r="DJ139" s="1323">
        <f t="shared" si="13"/>
        <v>0</v>
      </c>
      <c r="DK139" s="1323">
        <f t="shared" si="14"/>
        <v>0</v>
      </c>
      <c r="DL139" s="1323">
        <f t="shared" si="15"/>
        <v>0</v>
      </c>
      <c r="DM139" s="1323">
        <f t="shared" si="16"/>
        <v>0</v>
      </c>
      <c r="DN139" s="1323">
        <f t="shared" si="17"/>
        <v>0</v>
      </c>
      <c r="DO139" s="1323">
        <f t="shared" si="18"/>
        <v>0</v>
      </c>
      <c r="DP139" s="1323">
        <f t="shared" si="19"/>
        <v>0</v>
      </c>
      <c r="DQ139" s="1323">
        <f t="shared" si="20"/>
        <v>0</v>
      </c>
      <c r="DR139" s="1323">
        <f t="shared" si="21"/>
        <v>0</v>
      </c>
      <c r="DS139" s="1323">
        <f t="shared" si="22"/>
        <v>0</v>
      </c>
      <c r="DT139" s="1323">
        <f t="shared" si="23"/>
        <v>0</v>
      </c>
      <c r="DU139" s="1323">
        <f t="shared" si="24"/>
        <v>0</v>
      </c>
      <c r="DV139" s="1323">
        <f t="shared" si="25"/>
        <v>0</v>
      </c>
      <c r="DW139" s="1323">
        <f t="shared" si="26"/>
        <v>0</v>
      </c>
      <c r="DX139" s="1323">
        <f t="shared" si="27"/>
        <v>0</v>
      </c>
      <c r="DY139" s="1323">
        <f t="shared" si="28"/>
        <v>0</v>
      </c>
      <c r="DZ139" s="1323">
        <f t="shared" si="29"/>
        <v>0</v>
      </c>
      <c r="EA139" s="1323">
        <f t="shared" si="30"/>
        <v>0</v>
      </c>
      <c r="EB139" s="1323">
        <f t="shared" si="31"/>
        <v>0</v>
      </c>
      <c r="EC139" s="1323">
        <f t="shared" si="32"/>
        <v>0</v>
      </c>
      <c r="ED139" s="1323">
        <f t="shared" si="33"/>
        <v>0</v>
      </c>
      <c r="EE139" s="1323">
        <f t="shared" si="34"/>
        <v>0</v>
      </c>
      <c r="EF139" s="1323">
        <f t="shared" si="35"/>
        <v>0</v>
      </c>
      <c r="EG139" s="1323">
        <f t="shared" si="36"/>
        <v>0</v>
      </c>
      <c r="EH139" s="1323">
        <f t="shared" si="37"/>
        <v>0</v>
      </c>
      <c r="EI139" s="1323">
        <f t="shared" si="38"/>
        <v>0</v>
      </c>
      <c r="EJ139" s="1323">
        <f t="shared" si="39"/>
        <v>0</v>
      </c>
      <c r="EK139" s="1323">
        <f t="shared" si="40"/>
        <v>0</v>
      </c>
      <c r="EL139" s="1323">
        <f t="shared" si="41"/>
        <v>0</v>
      </c>
      <c r="EM139" s="1323">
        <f t="shared" si="42"/>
        <v>0</v>
      </c>
      <c r="EN139" s="1323">
        <f t="shared" si="43"/>
        <v>0</v>
      </c>
      <c r="EO139" s="1323">
        <f t="shared" si="44"/>
        <v>0</v>
      </c>
      <c r="EP139" s="1323">
        <f t="shared" si="45"/>
        <v>0</v>
      </c>
      <c r="EQ139" s="1323">
        <f t="shared" si="46"/>
        <v>0</v>
      </c>
      <c r="ER139" s="1323">
        <f t="shared" si="47"/>
        <v>0</v>
      </c>
      <c r="ES139" s="1323">
        <f t="shared" si="48"/>
        <v>0</v>
      </c>
      <c r="ET139" s="1323">
        <f t="shared" si="49"/>
        <v>0</v>
      </c>
      <c r="EU139" s="1323">
        <f t="shared" si="50"/>
        <v>0</v>
      </c>
      <c r="EV139" s="1323">
        <f t="shared" si="51"/>
        <v>0</v>
      </c>
      <c r="EW139" s="1323">
        <f t="shared" si="52"/>
        <v>0</v>
      </c>
      <c r="EX139" s="1323">
        <f t="shared" si="53"/>
        <v>0</v>
      </c>
      <c r="EY139" s="1323">
        <f t="shared" si="54"/>
        <v>0</v>
      </c>
      <c r="EZ139" s="1323">
        <f t="shared" si="55"/>
        <v>0</v>
      </c>
      <c r="FA139" s="1323">
        <f t="shared" si="56"/>
        <v>0</v>
      </c>
      <c r="FB139" s="1323">
        <f t="shared" si="57"/>
        <v>0</v>
      </c>
      <c r="FC139" s="1323">
        <f t="shared" si="58"/>
        <v>0</v>
      </c>
      <c r="FD139" s="1323">
        <f t="shared" si="59"/>
        <v>0</v>
      </c>
      <c r="FE139" s="1323">
        <f t="shared" si="60"/>
        <v>0</v>
      </c>
      <c r="FF139" s="1323">
        <f t="shared" si="61"/>
        <v>0</v>
      </c>
      <c r="FG139" s="1323">
        <f t="shared" si="62"/>
        <v>0</v>
      </c>
      <c r="FH139" s="1323">
        <f t="shared" si="63"/>
        <v>0</v>
      </c>
      <c r="FI139" s="1323">
        <f t="shared" si="64"/>
        <v>0</v>
      </c>
      <c r="FJ139" s="1323">
        <f t="shared" si="65"/>
        <v>0</v>
      </c>
      <c r="FK139" s="1323">
        <f t="shared" si="66"/>
        <v>0</v>
      </c>
      <c r="FL139" s="1323">
        <f t="shared" si="67"/>
        <v>0</v>
      </c>
      <c r="FM139" s="1323">
        <f t="shared" si="68"/>
        <v>0</v>
      </c>
      <c r="FN139" s="1323">
        <f t="shared" si="69"/>
        <v>0</v>
      </c>
      <c r="FO139" s="1323">
        <f t="shared" si="70"/>
        <v>0</v>
      </c>
      <c r="FP139" s="1323">
        <f t="shared" si="71"/>
        <v>0</v>
      </c>
      <c r="FQ139" s="1323">
        <f t="shared" si="72"/>
        <v>0</v>
      </c>
      <c r="FR139" s="1323">
        <f t="shared" si="73"/>
        <v>0</v>
      </c>
      <c r="FS139" s="1323">
        <f t="shared" si="74"/>
        <v>0</v>
      </c>
      <c r="FT139" s="1323">
        <f t="shared" si="75"/>
        <v>0</v>
      </c>
      <c r="FU139" s="1323">
        <f t="shared" si="76"/>
        <v>0</v>
      </c>
      <c r="FV139" s="1323">
        <f t="shared" si="77"/>
        <v>0</v>
      </c>
      <c r="FW139" s="1323">
        <f t="shared" si="78"/>
        <v>0</v>
      </c>
      <c r="FX139" s="1323">
        <f t="shared" si="79"/>
        <v>0</v>
      </c>
      <c r="FY139" s="1323">
        <f t="shared" si="80"/>
        <v>0</v>
      </c>
      <c r="FZ139" s="1323">
        <f t="shared" si="81"/>
        <v>0</v>
      </c>
      <c r="GA139" s="1323">
        <f t="shared" si="82"/>
        <v>0</v>
      </c>
      <c r="GD139" s="1323">
        <f>COUNTIF(X136:Z1000,"&lt;"&amp;$I$138)</f>
        <v>0</v>
      </c>
      <c r="GG139" s="1323" t="str">
        <f t="shared" si="83"/>
        <v>Tiekėjas 2</v>
      </c>
      <c r="GH139" s="1323"/>
      <c r="GI139" s="1323">
        <f>SUM(X136:X235)*100/$I$138-GM139*100</f>
        <v>0</v>
      </c>
      <c r="GJ139" s="1323">
        <f>SUM(Y136:Y235)*100/$I$138-GN139*100</f>
        <v>0</v>
      </c>
      <c r="GK139" s="1323">
        <f>SUM(Z136:Z235)*100/$I$138-GO139*100</f>
        <v>0</v>
      </c>
      <c r="GL139" s="1323"/>
      <c r="GM139" s="1323">
        <f>COUNT(X136:X235)</f>
        <v>0</v>
      </c>
      <c r="GN139" s="1323">
        <f>COUNT(Y136:Y235)</f>
        <v>0</v>
      </c>
      <c r="GO139" s="1323">
        <f>COUNT(Z136:Z235)</f>
        <v>0</v>
      </c>
      <c r="GP139" s="1323"/>
      <c r="GQ139" s="1323" t="e">
        <f t="shared" si="84"/>
        <v>#DIV/0!</v>
      </c>
      <c r="GR139" s="1323" t="e">
        <f t="shared" si="85"/>
        <v>#DIV/0!</v>
      </c>
      <c r="GS139" s="1323" t="e">
        <f t="shared" ref="GS139:GS157" si="101">SUM(GQ139:GR139)</f>
        <v>#DIV/0!</v>
      </c>
      <c r="GT139" s="1323"/>
      <c r="GU139" s="1323" t="e">
        <f t="shared" si="86"/>
        <v>#DIV/0!</v>
      </c>
      <c r="GV139" s="1323" t="e">
        <f t="shared" si="87"/>
        <v>#DIV/0!</v>
      </c>
      <c r="GW139" s="1323" t="e">
        <f t="shared" ref="GW139:GW156" si="102">SUM(GU139:GV139)</f>
        <v>#DIV/0!</v>
      </c>
      <c r="GX139" s="1323"/>
      <c r="GY139" s="1323" t="e">
        <f t="shared" si="88"/>
        <v>#DIV/0!</v>
      </c>
      <c r="GZ139" s="1323" t="e">
        <f t="shared" si="89"/>
        <v>#DIV/0!</v>
      </c>
      <c r="HA139" s="1323" t="e">
        <f t="shared" ref="HA139:HA157" si="103">SUM(GY139:GZ139)</f>
        <v>#DIV/0!</v>
      </c>
      <c r="HB139" s="1323"/>
      <c r="HC139" s="1323" t="e">
        <f t="shared" si="90"/>
        <v>#DIV/0!</v>
      </c>
      <c r="HD139" s="1323" t="e">
        <f t="shared" si="91"/>
        <v>#DIV/0!</v>
      </c>
      <c r="HE139" s="1323" t="e">
        <f t="shared" si="92"/>
        <v>#DIV/0!</v>
      </c>
    </row>
    <row r="140" spans="1:213">
      <c r="A140" s="465"/>
      <c r="B140" s="477" t="str">
        <f>IF('Bendras vertinimas'!$B$22="","",'Bendras vertinimas'!$B$22)</f>
        <v>Tiekėjas 3</v>
      </c>
      <c r="C140" s="446" t="e">
        <f t="shared" si="93"/>
        <v>#DIV/0!</v>
      </c>
      <c r="D140" s="446" t="e">
        <f t="shared" si="93"/>
        <v>#DIV/0!</v>
      </c>
      <c r="E140" s="446" t="e">
        <f t="shared" si="94"/>
        <v>#DIV/0!</v>
      </c>
      <c r="F140" s="446" t="e">
        <f t="shared" si="95"/>
        <v>#DIV/0!</v>
      </c>
      <c r="G140" s="446" t="e">
        <f t="shared" si="96"/>
        <v>#DIV/0!</v>
      </c>
      <c r="H140" s="446" t="e">
        <f t="shared" si="97"/>
        <v>#DIV/0!</v>
      </c>
      <c r="I140" s="1998"/>
      <c r="J140" s="448" t="e">
        <f t="shared" si="98"/>
        <v>#DIV/0!</v>
      </c>
      <c r="K140" s="448" t="e">
        <f t="shared" si="99"/>
        <v>#DIV/0!</v>
      </c>
      <c r="L140" s="448" t="e">
        <f t="shared" si="100"/>
        <v>#DIV/0!</v>
      </c>
      <c r="M140" s="420"/>
      <c r="N140" s="368" t="str">
        <f>IF($M$138=0,"",IF(GD140&gt;0,'Bendras vertinimas'!$AS$18,IF(OR(SUM(J140:L140)*$M$138=0,$M$138=0),"",SUM(J140:L140)*$M$138)))</f>
        <v/>
      </c>
      <c r="O140" s="465"/>
      <c r="S140" s="1512">
        <v>5</v>
      </c>
      <c r="T140" s="1239"/>
      <c r="U140" s="1239"/>
      <c r="V140" s="1240"/>
      <c r="W140" s="1513">
        <v>5</v>
      </c>
      <c r="X140" s="1239"/>
      <c r="Y140" s="1239"/>
      <c r="Z140" s="1514"/>
      <c r="AA140" s="1513">
        <v>5</v>
      </c>
      <c r="AB140" s="1239"/>
      <c r="AC140" s="1239"/>
      <c r="AD140" s="1514"/>
      <c r="AE140" s="1513">
        <v>5</v>
      </c>
      <c r="AF140" s="1239"/>
      <c r="AG140" s="1239"/>
      <c r="AH140" s="1514"/>
      <c r="AI140" s="1513">
        <v>5</v>
      </c>
      <c r="AJ140" s="1239"/>
      <c r="AK140" s="1239"/>
      <c r="AL140" s="1514"/>
      <c r="AM140" s="1513">
        <v>5</v>
      </c>
      <c r="AN140" s="1239"/>
      <c r="AO140" s="1239"/>
      <c r="AP140" s="1514"/>
      <c r="AQ140" s="1513">
        <v>5</v>
      </c>
      <c r="AR140" s="1239"/>
      <c r="AS140" s="1239"/>
      <c r="AT140" s="1514"/>
      <c r="AU140" s="1513">
        <v>5</v>
      </c>
      <c r="AV140" s="1239"/>
      <c r="AW140" s="1239"/>
      <c r="AX140" s="1514"/>
      <c r="AY140" s="1513">
        <v>5</v>
      </c>
      <c r="AZ140" s="1239"/>
      <c r="BA140" s="1239"/>
      <c r="BB140" s="1514"/>
      <c r="BC140" s="1513">
        <v>5</v>
      </c>
      <c r="BD140" s="1239"/>
      <c r="BE140" s="1239"/>
      <c r="BF140" s="1514"/>
      <c r="BG140" s="1513">
        <v>5</v>
      </c>
      <c r="BH140" s="1239"/>
      <c r="BI140" s="1239"/>
      <c r="BJ140" s="1514"/>
      <c r="BK140" s="1513">
        <v>5</v>
      </c>
      <c r="BL140" s="1239"/>
      <c r="BM140" s="1239"/>
      <c r="BN140" s="1514"/>
      <c r="BO140" s="1513">
        <v>5</v>
      </c>
      <c r="BP140" s="1239"/>
      <c r="BQ140" s="1239"/>
      <c r="BR140" s="1514"/>
      <c r="BS140" s="1513">
        <v>5</v>
      </c>
      <c r="BT140" s="1239"/>
      <c r="BU140" s="1239"/>
      <c r="BV140" s="1514"/>
      <c r="BW140" s="1513">
        <v>5</v>
      </c>
      <c r="BX140" s="1239"/>
      <c r="BY140" s="1239"/>
      <c r="BZ140" s="1514"/>
      <c r="CA140" s="1513">
        <v>5</v>
      </c>
      <c r="CB140" s="1239"/>
      <c r="CC140" s="1239"/>
      <c r="CD140" s="1514"/>
      <c r="CE140" s="1513">
        <v>5</v>
      </c>
      <c r="CF140" s="1239"/>
      <c r="CG140" s="1239"/>
      <c r="CH140" s="1514"/>
      <c r="CI140" s="1513">
        <v>5</v>
      </c>
      <c r="CJ140" s="1239"/>
      <c r="CK140" s="1239"/>
      <c r="CL140" s="1514"/>
      <c r="CM140" s="1513">
        <v>5</v>
      </c>
      <c r="CN140" s="1239"/>
      <c r="CO140" s="1239"/>
      <c r="CP140" s="1514"/>
      <c r="CQ140" s="1513">
        <v>5</v>
      </c>
      <c r="CR140" s="1239"/>
      <c r="CS140" s="1239"/>
      <c r="CT140" s="1514"/>
      <c r="CZ140" s="1323">
        <f t="shared" si="3"/>
        <v>0</v>
      </c>
      <c r="DA140" s="1323">
        <f t="shared" si="4"/>
        <v>0</v>
      </c>
      <c r="DB140" s="1323">
        <f t="shared" si="5"/>
        <v>0</v>
      </c>
      <c r="DC140" s="1323">
        <f t="shared" si="6"/>
        <v>0</v>
      </c>
      <c r="DD140" s="1323">
        <f t="shared" si="7"/>
        <v>0</v>
      </c>
      <c r="DE140" s="1323">
        <f t="shared" si="8"/>
        <v>0</v>
      </c>
      <c r="DF140" s="1323">
        <f t="shared" si="9"/>
        <v>0</v>
      </c>
      <c r="DG140" s="1323">
        <f t="shared" si="10"/>
        <v>0</v>
      </c>
      <c r="DH140" s="1323">
        <f t="shared" si="11"/>
        <v>0</v>
      </c>
      <c r="DI140" s="1323">
        <f t="shared" si="12"/>
        <v>0</v>
      </c>
      <c r="DJ140" s="1323">
        <f t="shared" si="13"/>
        <v>0</v>
      </c>
      <c r="DK140" s="1323">
        <f t="shared" si="14"/>
        <v>0</v>
      </c>
      <c r="DL140" s="1323">
        <f t="shared" si="15"/>
        <v>0</v>
      </c>
      <c r="DM140" s="1323">
        <f t="shared" si="16"/>
        <v>0</v>
      </c>
      <c r="DN140" s="1323">
        <f t="shared" si="17"/>
        <v>0</v>
      </c>
      <c r="DO140" s="1323">
        <f t="shared" si="18"/>
        <v>0</v>
      </c>
      <c r="DP140" s="1323">
        <f t="shared" si="19"/>
        <v>0</v>
      </c>
      <c r="DQ140" s="1323">
        <f t="shared" si="20"/>
        <v>0</v>
      </c>
      <c r="DR140" s="1323">
        <f t="shared" si="21"/>
        <v>0</v>
      </c>
      <c r="DS140" s="1323">
        <f t="shared" si="22"/>
        <v>0</v>
      </c>
      <c r="DT140" s="1323">
        <f t="shared" si="23"/>
        <v>0</v>
      </c>
      <c r="DU140" s="1323">
        <f t="shared" si="24"/>
        <v>0</v>
      </c>
      <c r="DV140" s="1323">
        <f t="shared" si="25"/>
        <v>0</v>
      </c>
      <c r="DW140" s="1323">
        <f t="shared" si="26"/>
        <v>0</v>
      </c>
      <c r="DX140" s="1323">
        <f t="shared" si="27"/>
        <v>0</v>
      </c>
      <c r="DY140" s="1323">
        <f t="shared" si="28"/>
        <v>0</v>
      </c>
      <c r="DZ140" s="1323">
        <f t="shared" si="29"/>
        <v>0</v>
      </c>
      <c r="EA140" s="1323">
        <f t="shared" si="30"/>
        <v>0</v>
      </c>
      <c r="EB140" s="1323">
        <f t="shared" si="31"/>
        <v>0</v>
      </c>
      <c r="EC140" s="1323">
        <f t="shared" si="32"/>
        <v>0</v>
      </c>
      <c r="ED140" s="1323">
        <f t="shared" si="33"/>
        <v>0</v>
      </c>
      <c r="EE140" s="1323">
        <f t="shared" si="34"/>
        <v>0</v>
      </c>
      <c r="EF140" s="1323">
        <f t="shared" si="35"/>
        <v>0</v>
      </c>
      <c r="EG140" s="1323">
        <f t="shared" si="36"/>
        <v>0</v>
      </c>
      <c r="EH140" s="1323">
        <f t="shared" si="37"/>
        <v>0</v>
      </c>
      <c r="EI140" s="1323">
        <f t="shared" si="38"/>
        <v>0</v>
      </c>
      <c r="EJ140" s="1323">
        <f t="shared" si="39"/>
        <v>0</v>
      </c>
      <c r="EK140" s="1323">
        <f t="shared" si="40"/>
        <v>0</v>
      </c>
      <c r="EL140" s="1323">
        <f t="shared" si="41"/>
        <v>0</v>
      </c>
      <c r="EM140" s="1323">
        <f t="shared" si="42"/>
        <v>0</v>
      </c>
      <c r="EN140" s="1323">
        <f t="shared" si="43"/>
        <v>0</v>
      </c>
      <c r="EO140" s="1323">
        <f t="shared" si="44"/>
        <v>0</v>
      </c>
      <c r="EP140" s="1323">
        <f t="shared" si="45"/>
        <v>0</v>
      </c>
      <c r="EQ140" s="1323">
        <f t="shared" si="46"/>
        <v>0</v>
      </c>
      <c r="ER140" s="1323">
        <f t="shared" si="47"/>
        <v>0</v>
      </c>
      <c r="ES140" s="1323">
        <f t="shared" si="48"/>
        <v>0</v>
      </c>
      <c r="ET140" s="1323">
        <f t="shared" si="49"/>
        <v>0</v>
      </c>
      <c r="EU140" s="1323">
        <f t="shared" si="50"/>
        <v>0</v>
      </c>
      <c r="EV140" s="1323">
        <f t="shared" si="51"/>
        <v>0</v>
      </c>
      <c r="EW140" s="1323">
        <f t="shared" si="52"/>
        <v>0</v>
      </c>
      <c r="EX140" s="1323">
        <f t="shared" si="53"/>
        <v>0</v>
      </c>
      <c r="EY140" s="1323">
        <f t="shared" si="54"/>
        <v>0</v>
      </c>
      <c r="EZ140" s="1323">
        <f t="shared" si="55"/>
        <v>0</v>
      </c>
      <c r="FA140" s="1323">
        <f t="shared" si="56"/>
        <v>0</v>
      </c>
      <c r="FB140" s="1323">
        <f t="shared" si="57"/>
        <v>0</v>
      </c>
      <c r="FC140" s="1323">
        <f t="shared" si="58"/>
        <v>0</v>
      </c>
      <c r="FD140" s="1323">
        <f t="shared" si="59"/>
        <v>0</v>
      </c>
      <c r="FE140" s="1323">
        <f t="shared" si="60"/>
        <v>0</v>
      </c>
      <c r="FF140" s="1323">
        <f t="shared" si="61"/>
        <v>0</v>
      </c>
      <c r="FG140" s="1323">
        <f t="shared" si="62"/>
        <v>0</v>
      </c>
      <c r="FH140" s="1323">
        <f t="shared" si="63"/>
        <v>0</v>
      </c>
      <c r="FI140" s="1323">
        <f t="shared" si="64"/>
        <v>0</v>
      </c>
      <c r="FJ140" s="1323">
        <f t="shared" si="65"/>
        <v>0</v>
      </c>
      <c r="FK140" s="1323">
        <f t="shared" si="66"/>
        <v>0</v>
      </c>
      <c r="FL140" s="1323">
        <f t="shared" si="67"/>
        <v>0</v>
      </c>
      <c r="FM140" s="1323">
        <f t="shared" si="68"/>
        <v>0</v>
      </c>
      <c r="FN140" s="1323">
        <f t="shared" si="69"/>
        <v>0</v>
      </c>
      <c r="FO140" s="1323">
        <f t="shared" si="70"/>
        <v>0</v>
      </c>
      <c r="FP140" s="1323">
        <f t="shared" si="71"/>
        <v>0</v>
      </c>
      <c r="FQ140" s="1323">
        <f t="shared" si="72"/>
        <v>0</v>
      </c>
      <c r="FR140" s="1323">
        <f t="shared" si="73"/>
        <v>0</v>
      </c>
      <c r="FS140" s="1323">
        <f t="shared" si="74"/>
        <v>0</v>
      </c>
      <c r="FT140" s="1323">
        <f t="shared" si="75"/>
        <v>0</v>
      </c>
      <c r="FU140" s="1323">
        <f t="shared" si="76"/>
        <v>0</v>
      </c>
      <c r="FV140" s="1323">
        <f t="shared" si="77"/>
        <v>0</v>
      </c>
      <c r="FW140" s="1323">
        <f t="shared" si="78"/>
        <v>0</v>
      </c>
      <c r="FX140" s="1323">
        <f t="shared" si="79"/>
        <v>0</v>
      </c>
      <c r="FY140" s="1323">
        <f t="shared" si="80"/>
        <v>0</v>
      </c>
      <c r="FZ140" s="1323">
        <f t="shared" si="81"/>
        <v>0</v>
      </c>
      <c r="GA140" s="1323">
        <f t="shared" si="82"/>
        <v>0</v>
      </c>
      <c r="GD140" s="1323">
        <f>COUNTIF(AB136:AD1000,"&lt;"&amp;$I$138)</f>
        <v>0</v>
      </c>
      <c r="GG140" s="1323" t="str">
        <f t="shared" si="83"/>
        <v>Tiekėjas 3</v>
      </c>
      <c r="GH140" s="1323"/>
      <c r="GI140" s="1323">
        <f>SUM(AB136:AB235)*100/$I$138-GM140*100</f>
        <v>0</v>
      </c>
      <c r="GJ140" s="1323">
        <f>SUM(AC136:AC235)*100/$I$138-GN140*100</f>
        <v>0</v>
      </c>
      <c r="GK140" s="1323">
        <f>SUM(AD136:AD235)*100/$I$138-GO140*100</f>
        <v>0</v>
      </c>
      <c r="GL140" s="1323"/>
      <c r="GM140" s="1323">
        <f>COUNT(AB136:AB235)</f>
        <v>0</v>
      </c>
      <c r="GN140" s="1323">
        <f>COUNT(AC136:AC235)</f>
        <v>0</v>
      </c>
      <c r="GO140" s="1323">
        <f>COUNT(AD136:AD235)</f>
        <v>0</v>
      </c>
      <c r="GP140" s="1323"/>
      <c r="GQ140" s="1323" t="e">
        <f t="shared" si="84"/>
        <v>#DIV/0!</v>
      </c>
      <c r="GR140" s="1323" t="e">
        <f t="shared" si="85"/>
        <v>#DIV/0!</v>
      </c>
      <c r="GS140" s="1323" t="e">
        <f t="shared" si="101"/>
        <v>#DIV/0!</v>
      </c>
      <c r="GT140" s="1323"/>
      <c r="GU140" s="1323" t="e">
        <f t="shared" si="86"/>
        <v>#DIV/0!</v>
      </c>
      <c r="GV140" s="1323" t="e">
        <f t="shared" si="87"/>
        <v>#DIV/0!</v>
      </c>
      <c r="GW140" s="1323" t="e">
        <f t="shared" si="102"/>
        <v>#DIV/0!</v>
      </c>
      <c r="GX140" s="1323"/>
      <c r="GY140" s="1323" t="e">
        <f t="shared" si="88"/>
        <v>#DIV/0!</v>
      </c>
      <c r="GZ140" s="1323" t="e">
        <f t="shared" si="89"/>
        <v>#DIV/0!</v>
      </c>
      <c r="HA140" s="1323" t="e">
        <f t="shared" si="103"/>
        <v>#DIV/0!</v>
      </c>
      <c r="HB140" s="1323"/>
      <c r="HC140" s="1323" t="e">
        <f t="shared" si="90"/>
        <v>#DIV/0!</v>
      </c>
      <c r="HD140" s="1323" t="e">
        <f t="shared" si="91"/>
        <v>#DIV/0!</v>
      </c>
      <c r="HE140" s="1323" t="e">
        <f t="shared" si="92"/>
        <v>#DIV/0!</v>
      </c>
    </row>
    <row r="141" spans="1:213">
      <c r="A141" s="465"/>
      <c r="B141" s="477" t="str">
        <f>IF('Bendras vertinimas'!$B$23="","",'Bendras vertinimas'!$B$23)</f>
        <v>Tiekėjas 4</v>
      </c>
      <c r="C141" s="446" t="e">
        <f t="shared" si="93"/>
        <v>#DIV/0!</v>
      </c>
      <c r="D141" s="446" t="e">
        <f t="shared" si="93"/>
        <v>#DIV/0!</v>
      </c>
      <c r="E141" s="446" t="e">
        <f t="shared" si="94"/>
        <v>#DIV/0!</v>
      </c>
      <c r="F141" s="446" t="e">
        <f t="shared" si="95"/>
        <v>#DIV/0!</v>
      </c>
      <c r="G141" s="446" t="e">
        <f t="shared" si="96"/>
        <v>#DIV/0!</v>
      </c>
      <c r="H141" s="446" t="e">
        <f t="shared" si="97"/>
        <v>#DIV/0!</v>
      </c>
      <c r="I141" s="1998"/>
      <c r="J141" s="448" t="e">
        <f t="shared" si="98"/>
        <v>#DIV/0!</v>
      </c>
      <c r="K141" s="448" t="e">
        <f t="shared" si="99"/>
        <v>#DIV/0!</v>
      </c>
      <c r="L141" s="448" t="e">
        <f t="shared" si="100"/>
        <v>#DIV/0!</v>
      </c>
      <c r="M141" s="420"/>
      <c r="N141" s="368" t="str">
        <f>IF($M$138=0,"",IF(GD141&gt;0,'Bendras vertinimas'!$AS$18,IF(OR(SUM(J141:L141)*$M$138=0,$M$138=0),"",SUM(J141:L141)*$M$138)))</f>
        <v/>
      </c>
      <c r="O141" s="465"/>
      <c r="S141" s="1512">
        <v>6</v>
      </c>
      <c r="T141" s="1239"/>
      <c r="U141" s="1239"/>
      <c r="V141" s="1240"/>
      <c r="W141" s="1513">
        <v>6</v>
      </c>
      <c r="X141" s="1239"/>
      <c r="Y141" s="1239"/>
      <c r="Z141" s="1514"/>
      <c r="AA141" s="1513">
        <v>6</v>
      </c>
      <c r="AB141" s="1239"/>
      <c r="AC141" s="1239"/>
      <c r="AD141" s="1514"/>
      <c r="AE141" s="1513">
        <v>6</v>
      </c>
      <c r="AF141" s="1239"/>
      <c r="AG141" s="1239"/>
      <c r="AH141" s="1514"/>
      <c r="AI141" s="1513">
        <v>6</v>
      </c>
      <c r="AJ141" s="1239"/>
      <c r="AK141" s="1239"/>
      <c r="AL141" s="1514"/>
      <c r="AM141" s="1513">
        <v>6</v>
      </c>
      <c r="AN141" s="1239"/>
      <c r="AO141" s="1239"/>
      <c r="AP141" s="1514"/>
      <c r="AQ141" s="1513">
        <v>6</v>
      </c>
      <c r="AR141" s="1239"/>
      <c r="AS141" s="1239"/>
      <c r="AT141" s="1514"/>
      <c r="AU141" s="1513">
        <v>6</v>
      </c>
      <c r="AV141" s="1239"/>
      <c r="AW141" s="1239"/>
      <c r="AX141" s="1514"/>
      <c r="AY141" s="1513">
        <v>6</v>
      </c>
      <c r="AZ141" s="1239"/>
      <c r="BA141" s="1239"/>
      <c r="BB141" s="1514"/>
      <c r="BC141" s="1513">
        <v>6</v>
      </c>
      <c r="BD141" s="1239"/>
      <c r="BE141" s="1239"/>
      <c r="BF141" s="1514"/>
      <c r="BG141" s="1513">
        <v>6</v>
      </c>
      <c r="BH141" s="1239"/>
      <c r="BI141" s="1239"/>
      <c r="BJ141" s="1514"/>
      <c r="BK141" s="1513">
        <v>6</v>
      </c>
      <c r="BL141" s="1239"/>
      <c r="BM141" s="1239"/>
      <c r="BN141" s="1514"/>
      <c r="BO141" s="1513">
        <v>6</v>
      </c>
      <c r="BP141" s="1239"/>
      <c r="BQ141" s="1239"/>
      <c r="BR141" s="1514"/>
      <c r="BS141" s="1513">
        <v>6</v>
      </c>
      <c r="BT141" s="1239"/>
      <c r="BU141" s="1239"/>
      <c r="BV141" s="1514"/>
      <c r="BW141" s="1513">
        <v>6</v>
      </c>
      <c r="BX141" s="1239"/>
      <c r="BY141" s="1239"/>
      <c r="BZ141" s="1514"/>
      <c r="CA141" s="1513">
        <v>6</v>
      </c>
      <c r="CB141" s="1239"/>
      <c r="CC141" s="1239"/>
      <c r="CD141" s="1514"/>
      <c r="CE141" s="1513">
        <v>6</v>
      </c>
      <c r="CF141" s="1239"/>
      <c r="CG141" s="1239"/>
      <c r="CH141" s="1514"/>
      <c r="CI141" s="1513">
        <v>6</v>
      </c>
      <c r="CJ141" s="1239"/>
      <c r="CK141" s="1239"/>
      <c r="CL141" s="1514"/>
      <c r="CM141" s="1513">
        <v>6</v>
      </c>
      <c r="CN141" s="1239"/>
      <c r="CO141" s="1239"/>
      <c r="CP141" s="1514"/>
      <c r="CQ141" s="1513">
        <v>6</v>
      </c>
      <c r="CR141" s="1239"/>
      <c r="CS141" s="1239"/>
      <c r="CT141" s="1514"/>
      <c r="CZ141" s="1323">
        <f t="shared" si="3"/>
        <v>0</v>
      </c>
      <c r="DA141" s="1323">
        <f t="shared" si="4"/>
        <v>0</v>
      </c>
      <c r="DB141" s="1323">
        <f t="shared" si="5"/>
        <v>0</v>
      </c>
      <c r="DC141" s="1323">
        <f t="shared" si="6"/>
        <v>0</v>
      </c>
      <c r="DD141" s="1323">
        <f t="shared" si="7"/>
        <v>0</v>
      </c>
      <c r="DE141" s="1323">
        <f t="shared" si="8"/>
        <v>0</v>
      </c>
      <c r="DF141" s="1323">
        <f t="shared" si="9"/>
        <v>0</v>
      </c>
      <c r="DG141" s="1323">
        <f t="shared" si="10"/>
        <v>0</v>
      </c>
      <c r="DH141" s="1323">
        <f t="shared" si="11"/>
        <v>0</v>
      </c>
      <c r="DI141" s="1323">
        <f t="shared" si="12"/>
        <v>0</v>
      </c>
      <c r="DJ141" s="1323">
        <f t="shared" si="13"/>
        <v>0</v>
      </c>
      <c r="DK141" s="1323">
        <f t="shared" si="14"/>
        <v>0</v>
      </c>
      <c r="DL141" s="1323">
        <f t="shared" si="15"/>
        <v>0</v>
      </c>
      <c r="DM141" s="1323">
        <f t="shared" si="16"/>
        <v>0</v>
      </c>
      <c r="DN141" s="1323">
        <f t="shared" si="17"/>
        <v>0</v>
      </c>
      <c r="DO141" s="1323">
        <f t="shared" si="18"/>
        <v>0</v>
      </c>
      <c r="DP141" s="1323">
        <f t="shared" si="19"/>
        <v>0</v>
      </c>
      <c r="DQ141" s="1323">
        <f t="shared" si="20"/>
        <v>0</v>
      </c>
      <c r="DR141" s="1323">
        <f t="shared" si="21"/>
        <v>0</v>
      </c>
      <c r="DS141" s="1323">
        <f t="shared" si="22"/>
        <v>0</v>
      </c>
      <c r="DT141" s="1323">
        <f t="shared" si="23"/>
        <v>0</v>
      </c>
      <c r="DU141" s="1323">
        <f t="shared" si="24"/>
        <v>0</v>
      </c>
      <c r="DV141" s="1323">
        <f t="shared" si="25"/>
        <v>0</v>
      </c>
      <c r="DW141" s="1323">
        <f t="shared" si="26"/>
        <v>0</v>
      </c>
      <c r="DX141" s="1323">
        <f t="shared" si="27"/>
        <v>0</v>
      </c>
      <c r="DY141" s="1323">
        <f t="shared" si="28"/>
        <v>0</v>
      </c>
      <c r="DZ141" s="1323">
        <f t="shared" si="29"/>
        <v>0</v>
      </c>
      <c r="EA141" s="1323">
        <f t="shared" si="30"/>
        <v>0</v>
      </c>
      <c r="EB141" s="1323">
        <f t="shared" si="31"/>
        <v>0</v>
      </c>
      <c r="EC141" s="1323">
        <f t="shared" si="32"/>
        <v>0</v>
      </c>
      <c r="ED141" s="1323">
        <f t="shared" si="33"/>
        <v>0</v>
      </c>
      <c r="EE141" s="1323">
        <f t="shared" si="34"/>
        <v>0</v>
      </c>
      <c r="EF141" s="1323">
        <f t="shared" si="35"/>
        <v>0</v>
      </c>
      <c r="EG141" s="1323">
        <f t="shared" si="36"/>
        <v>0</v>
      </c>
      <c r="EH141" s="1323">
        <f t="shared" si="37"/>
        <v>0</v>
      </c>
      <c r="EI141" s="1323">
        <f t="shared" si="38"/>
        <v>0</v>
      </c>
      <c r="EJ141" s="1323">
        <f t="shared" si="39"/>
        <v>0</v>
      </c>
      <c r="EK141" s="1323">
        <f t="shared" si="40"/>
        <v>0</v>
      </c>
      <c r="EL141" s="1323">
        <f t="shared" si="41"/>
        <v>0</v>
      </c>
      <c r="EM141" s="1323">
        <f t="shared" si="42"/>
        <v>0</v>
      </c>
      <c r="EN141" s="1323">
        <f t="shared" si="43"/>
        <v>0</v>
      </c>
      <c r="EO141" s="1323">
        <f t="shared" si="44"/>
        <v>0</v>
      </c>
      <c r="EP141" s="1323">
        <f t="shared" si="45"/>
        <v>0</v>
      </c>
      <c r="EQ141" s="1323">
        <f t="shared" si="46"/>
        <v>0</v>
      </c>
      <c r="ER141" s="1323">
        <f t="shared" si="47"/>
        <v>0</v>
      </c>
      <c r="ES141" s="1323">
        <f t="shared" si="48"/>
        <v>0</v>
      </c>
      <c r="ET141" s="1323">
        <f t="shared" si="49"/>
        <v>0</v>
      </c>
      <c r="EU141" s="1323">
        <f t="shared" si="50"/>
        <v>0</v>
      </c>
      <c r="EV141" s="1323">
        <f t="shared" si="51"/>
        <v>0</v>
      </c>
      <c r="EW141" s="1323">
        <f t="shared" si="52"/>
        <v>0</v>
      </c>
      <c r="EX141" s="1323">
        <f t="shared" si="53"/>
        <v>0</v>
      </c>
      <c r="EY141" s="1323">
        <f t="shared" si="54"/>
        <v>0</v>
      </c>
      <c r="EZ141" s="1323">
        <f t="shared" si="55"/>
        <v>0</v>
      </c>
      <c r="FA141" s="1323">
        <f t="shared" si="56"/>
        <v>0</v>
      </c>
      <c r="FB141" s="1323">
        <f t="shared" si="57"/>
        <v>0</v>
      </c>
      <c r="FC141" s="1323">
        <f t="shared" si="58"/>
        <v>0</v>
      </c>
      <c r="FD141" s="1323">
        <f t="shared" si="59"/>
        <v>0</v>
      </c>
      <c r="FE141" s="1323">
        <f t="shared" si="60"/>
        <v>0</v>
      </c>
      <c r="FF141" s="1323">
        <f t="shared" si="61"/>
        <v>0</v>
      </c>
      <c r="FG141" s="1323">
        <f t="shared" si="62"/>
        <v>0</v>
      </c>
      <c r="FH141" s="1323">
        <f t="shared" si="63"/>
        <v>0</v>
      </c>
      <c r="FI141" s="1323">
        <f t="shared" si="64"/>
        <v>0</v>
      </c>
      <c r="FJ141" s="1323">
        <f t="shared" si="65"/>
        <v>0</v>
      </c>
      <c r="FK141" s="1323">
        <f t="shared" si="66"/>
        <v>0</v>
      </c>
      <c r="FL141" s="1323">
        <f t="shared" si="67"/>
        <v>0</v>
      </c>
      <c r="FM141" s="1323">
        <f t="shared" si="68"/>
        <v>0</v>
      </c>
      <c r="FN141" s="1323">
        <f t="shared" si="69"/>
        <v>0</v>
      </c>
      <c r="FO141" s="1323">
        <f t="shared" si="70"/>
        <v>0</v>
      </c>
      <c r="FP141" s="1323">
        <f t="shared" si="71"/>
        <v>0</v>
      </c>
      <c r="FQ141" s="1323">
        <f t="shared" si="72"/>
        <v>0</v>
      </c>
      <c r="FR141" s="1323">
        <f t="shared" si="73"/>
        <v>0</v>
      </c>
      <c r="FS141" s="1323">
        <f t="shared" si="74"/>
        <v>0</v>
      </c>
      <c r="FT141" s="1323">
        <f t="shared" si="75"/>
        <v>0</v>
      </c>
      <c r="FU141" s="1323">
        <f t="shared" si="76"/>
        <v>0</v>
      </c>
      <c r="FV141" s="1323">
        <f t="shared" si="77"/>
        <v>0</v>
      </c>
      <c r="FW141" s="1323">
        <f t="shared" si="78"/>
        <v>0</v>
      </c>
      <c r="FX141" s="1323">
        <f t="shared" si="79"/>
        <v>0</v>
      </c>
      <c r="FY141" s="1323">
        <f t="shared" si="80"/>
        <v>0</v>
      </c>
      <c r="FZ141" s="1323">
        <f t="shared" si="81"/>
        <v>0</v>
      </c>
      <c r="GA141" s="1323">
        <f t="shared" si="82"/>
        <v>0</v>
      </c>
      <c r="GD141" s="1323">
        <f>COUNTIF(AF136:AH1000,"&lt;"&amp;$I$138)</f>
        <v>0</v>
      </c>
      <c r="GG141" s="1323" t="str">
        <f t="shared" si="83"/>
        <v>Tiekėjas 4</v>
      </c>
      <c r="GH141" s="1323"/>
      <c r="GI141" s="1323">
        <f>SUM(AF136:AF235)*100/$I$138-GM141*100</f>
        <v>0</v>
      </c>
      <c r="GJ141" s="1323">
        <f>SUM(AG136:AG235)*100/$I$138-GN141*100</f>
        <v>0</v>
      </c>
      <c r="GK141" s="1323">
        <f>SUM(AH136:AH235)*100/$I$138-GO141*100</f>
        <v>0</v>
      </c>
      <c r="GL141" s="1323"/>
      <c r="GM141" s="1323">
        <f>COUNT(AF136:AF235)</f>
        <v>0</v>
      </c>
      <c r="GN141" s="1323">
        <f>COUNT(AG136:AG235)</f>
        <v>0</v>
      </c>
      <c r="GO141" s="1323">
        <f>COUNT(AH136:AH235)</f>
        <v>0</v>
      </c>
      <c r="GP141" s="1323"/>
      <c r="GQ141" s="1323" t="e">
        <f t="shared" si="84"/>
        <v>#DIV/0!</v>
      </c>
      <c r="GR141" s="1323" t="e">
        <f t="shared" si="85"/>
        <v>#DIV/0!</v>
      </c>
      <c r="GS141" s="1323" t="e">
        <f t="shared" si="101"/>
        <v>#DIV/0!</v>
      </c>
      <c r="GT141" s="1323"/>
      <c r="GU141" s="1323" t="e">
        <f t="shared" si="86"/>
        <v>#DIV/0!</v>
      </c>
      <c r="GV141" s="1323" t="e">
        <f t="shared" si="87"/>
        <v>#DIV/0!</v>
      </c>
      <c r="GW141" s="1323" t="e">
        <f t="shared" si="102"/>
        <v>#DIV/0!</v>
      </c>
      <c r="GX141" s="1323"/>
      <c r="GY141" s="1323" t="e">
        <f t="shared" si="88"/>
        <v>#DIV/0!</v>
      </c>
      <c r="GZ141" s="1323" t="e">
        <f t="shared" si="89"/>
        <v>#DIV/0!</v>
      </c>
      <c r="HA141" s="1323" t="e">
        <f t="shared" si="103"/>
        <v>#DIV/0!</v>
      </c>
      <c r="HB141" s="1323"/>
      <c r="HC141" s="1323" t="e">
        <f t="shared" si="90"/>
        <v>#DIV/0!</v>
      </c>
      <c r="HD141" s="1323" t="e">
        <f t="shared" si="91"/>
        <v>#DIV/0!</v>
      </c>
      <c r="HE141" s="1323" t="e">
        <f t="shared" si="92"/>
        <v>#DIV/0!</v>
      </c>
    </row>
    <row r="142" spans="1:213">
      <c r="A142" s="465"/>
      <c r="B142" s="477" t="str">
        <f>IF('Bendras vertinimas'!$B$24="","",'Bendras vertinimas'!$B$24)</f>
        <v>Tiekėjas 5</v>
      </c>
      <c r="C142" s="446" t="e">
        <f t="shared" si="93"/>
        <v>#DIV/0!</v>
      </c>
      <c r="D142" s="446" t="e">
        <f t="shared" si="93"/>
        <v>#DIV/0!</v>
      </c>
      <c r="E142" s="446" t="e">
        <f t="shared" si="94"/>
        <v>#DIV/0!</v>
      </c>
      <c r="F142" s="446" t="e">
        <f t="shared" si="95"/>
        <v>#DIV/0!</v>
      </c>
      <c r="G142" s="446" t="e">
        <f t="shared" si="96"/>
        <v>#DIV/0!</v>
      </c>
      <c r="H142" s="446" t="e">
        <f t="shared" si="97"/>
        <v>#DIV/0!</v>
      </c>
      <c r="I142" s="1998"/>
      <c r="J142" s="448" t="e">
        <f t="shared" si="98"/>
        <v>#DIV/0!</v>
      </c>
      <c r="K142" s="448" t="e">
        <f t="shared" si="99"/>
        <v>#DIV/0!</v>
      </c>
      <c r="L142" s="448" t="e">
        <f t="shared" si="100"/>
        <v>#DIV/0!</v>
      </c>
      <c r="M142" s="420"/>
      <c r="N142" s="368" t="str">
        <f>IF($M$138=0,"",IF(GD142&gt;0,'Bendras vertinimas'!$AS$18,IF(OR(SUM(J142:L142)*$M$138=0,$M$138=0),"",SUM(J142:L142)*$M$138)))</f>
        <v/>
      </c>
      <c r="O142" s="465"/>
      <c r="S142" s="1512">
        <v>7</v>
      </c>
      <c r="T142" s="1239"/>
      <c r="U142" s="1239"/>
      <c r="V142" s="1240"/>
      <c r="W142" s="1513">
        <v>7</v>
      </c>
      <c r="X142" s="1239"/>
      <c r="Y142" s="1239"/>
      <c r="Z142" s="1514"/>
      <c r="AA142" s="1513">
        <v>7</v>
      </c>
      <c r="AB142" s="1239"/>
      <c r="AC142" s="1239"/>
      <c r="AD142" s="1514"/>
      <c r="AE142" s="1513">
        <v>7</v>
      </c>
      <c r="AF142" s="1239"/>
      <c r="AG142" s="1239"/>
      <c r="AH142" s="1514"/>
      <c r="AI142" s="1513">
        <v>7</v>
      </c>
      <c r="AJ142" s="1239"/>
      <c r="AK142" s="1239"/>
      <c r="AL142" s="1514"/>
      <c r="AM142" s="1513">
        <v>7</v>
      </c>
      <c r="AN142" s="1239"/>
      <c r="AO142" s="1239"/>
      <c r="AP142" s="1514"/>
      <c r="AQ142" s="1513">
        <v>7</v>
      </c>
      <c r="AR142" s="1239"/>
      <c r="AS142" s="1239"/>
      <c r="AT142" s="1514"/>
      <c r="AU142" s="1513">
        <v>7</v>
      </c>
      <c r="AV142" s="1239"/>
      <c r="AW142" s="1239"/>
      <c r="AX142" s="1514"/>
      <c r="AY142" s="1513">
        <v>7</v>
      </c>
      <c r="AZ142" s="1239"/>
      <c r="BA142" s="1239"/>
      <c r="BB142" s="1514"/>
      <c r="BC142" s="1513">
        <v>7</v>
      </c>
      <c r="BD142" s="1239"/>
      <c r="BE142" s="1239"/>
      <c r="BF142" s="1514"/>
      <c r="BG142" s="1513">
        <v>7</v>
      </c>
      <c r="BH142" s="1239"/>
      <c r="BI142" s="1239"/>
      <c r="BJ142" s="1514"/>
      <c r="BK142" s="1513">
        <v>7</v>
      </c>
      <c r="BL142" s="1239"/>
      <c r="BM142" s="1239"/>
      <c r="BN142" s="1514"/>
      <c r="BO142" s="1513">
        <v>7</v>
      </c>
      <c r="BP142" s="1239"/>
      <c r="BQ142" s="1239"/>
      <c r="BR142" s="1514"/>
      <c r="BS142" s="1513">
        <v>7</v>
      </c>
      <c r="BT142" s="1239"/>
      <c r="BU142" s="1239"/>
      <c r="BV142" s="1514"/>
      <c r="BW142" s="1513">
        <v>7</v>
      </c>
      <c r="BX142" s="1239"/>
      <c r="BY142" s="1239"/>
      <c r="BZ142" s="1514"/>
      <c r="CA142" s="1513">
        <v>7</v>
      </c>
      <c r="CB142" s="1239"/>
      <c r="CC142" s="1239"/>
      <c r="CD142" s="1514"/>
      <c r="CE142" s="1513">
        <v>7</v>
      </c>
      <c r="CF142" s="1239"/>
      <c r="CG142" s="1239"/>
      <c r="CH142" s="1514"/>
      <c r="CI142" s="1513">
        <v>7</v>
      </c>
      <c r="CJ142" s="1239"/>
      <c r="CK142" s="1239"/>
      <c r="CL142" s="1514"/>
      <c r="CM142" s="1513">
        <v>7</v>
      </c>
      <c r="CN142" s="1239"/>
      <c r="CO142" s="1239"/>
      <c r="CP142" s="1514"/>
      <c r="CQ142" s="1513">
        <v>7</v>
      </c>
      <c r="CR142" s="1239"/>
      <c r="CS142" s="1239"/>
      <c r="CT142" s="1514"/>
      <c r="CZ142" s="1323">
        <f t="shared" si="3"/>
        <v>0</v>
      </c>
      <c r="DA142" s="1323">
        <f t="shared" si="4"/>
        <v>0</v>
      </c>
      <c r="DB142" s="1323">
        <f t="shared" si="5"/>
        <v>0</v>
      </c>
      <c r="DC142" s="1323">
        <f t="shared" si="6"/>
        <v>0</v>
      </c>
      <c r="DD142" s="1323">
        <f t="shared" si="7"/>
        <v>0</v>
      </c>
      <c r="DE142" s="1323">
        <f t="shared" si="8"/>
        <v>0</v>
      </c>
      <c r="DF142" s="1323">
        <f t="shared" si="9"/>
        <v>0</v>
      </c>
      <c r="DG142" s="1323">
        <f t="shared" si="10"/>
        <v>0</v>
      </c>
      <c r="DH142" s="1323">
        <f t="shared" si="11"/>
        <v>0</v>
      </c>
      <c r="DI142" s="1323">
        <f t="shared" si="12"/>
        <v>0</v>
      </c>
      <c r="DJ142" s="1323">
        <f t="shared" si="13"/>
        <v>0</v>
      </c>
      <c r="DK142" s="1323">
        <f t="shared" si="14"/>
        <v>0</v>
      </c>
      <c r="DL142" s="1323">
        <f t="shared" si="15"/>
        <v>0</v>
      </c>
      <c r="DM142" s="1323">
        <f t="shared" si="16"/>
        <v>0</v>
      </c>
      <c r="DN142" s="1323">
        <f t="shared" si="17"/>
        <v>0</v>
      </c>
      <c r="DO142" s="1323">
        <f t="shared" si="18"/>
        <v>0</v>
      </c>
      <c r="DP142" s="1323">
        <f t="shared" si="19"/>
        <v>0</v>
      </c>
      <c r="DQ142" s="1323">
        <f t="shared" si="20"/>
        <v>0</v>
      </c>
      <c r="DR142" s="1323">
        <f t="shared" si="21"/>
        <v>0</v>
      </c>
      <c r="DS142" s="1323">
        <f t="shared" si="22"/>
        <v>0</v>
      </c>
      <c r="DT142" s="1323">
        <f t="shared" si="23"/>
        <v>0</v>
      </c>
      <c r="DU142" s="1323">
        <f t="shared" si="24"/>
        <v>0</v>
      </c>
      <c r="DV142" s="1323">
        <f t="shared" si="25"/>
        <v>0</v>
      </c>
      <c r="DW142" s="1323">
        <f t="shared" si="26"/>
        <v>0</v>
      </c>
      <c r="DX142" s="1323">
        <f t="shared" si="27"/>
        <v>0</v>
      </c>
      <c r="DY142" s="1323">
        <f t="shared" si="28"/>
        <v>0</v>
      </c>
      <c r="DZ142" s="1323">
        <f t="shared" si="29"/>
        <v>0</v>
      </c>
      <c r="EA142" s="1323">
        <f t="shared" si="30"/>
        <v>0</v>
      </c>
      <c r="EB142" s="1323">
        <f t="shared" si="31"/>
        <v>0</v>
      </c>
      <c r="EC142" s="1323">
        <f t="shared" si="32"/>
        <v>0</v>
      </c>
      <c r="ED142" s="1323">
        <f t="shared" si="33"/>
        <v>0</v>
      </c>
      <c r="EE142" s="1323">
        <f t="shared" si="34"/>
        <v>0</v>
      </c>
      <c r="EF142" s="1323">
        <f t="shared" si="35"/>
        <v>0</v>
      </c>
      <c r="EG142" s="1323">
        <f t="shared" si="36"/>
        <v>0</v>
      </c>
      <c r="EH142" s="1323">
        <f t="shared" si="37"/>
        <v>0</v>
      </c>
      <c r="EI142" s="1323">
        <f t="shared" si="38"/>
        <v>0</v>
      </c>
      <c r="EJ142" s="1323">
        <f t="shared" si="39"/>
        <v>0</v>
      </c>
      <c r="EK142" s="1323">
        <f t="shared" si="40"/>
        <v>0</v>
      </c>
      <c r="EL142" s="1323">
        <f t="shared" si="41"/>
        <v>0</v>
      </c>
      <c r="EM142" s="1323">
        <f t="shared" si="42"/>
        <v>0</v>
      </c>
      <c r="EN142" s="1323">
        <f t="shared" si="43"/>
        <v>0</v>
      </c>
      <c r="EO142" s="1323">
        <f t="shared" si="44"/>
        <v>0</v>
      </c>
      <c r="EP142" s="1323">
        <f t="shared" si="45"/>
        <v>0</v>
      </c>
      <c r="EQ142" s="1323">
        <f t="shared" si="46"/>
        <v>0</v>
      </c>
      <c r="ER142" s="1323">
        <f t="shared" si="47"/>
        <v>0</v>
      </c>
      <c r="ES142" s="1323">
        <f t="shared" si="48"/>
        <v>0</v>
      </c>
      <c r="ET142" s="1323">
        <f t="shared" si="49"/>
        <v>0</v>
      </c>
      <c r="EU142" s="1323">
        <f t="shared" si="50"/>
        <v>0</v>
      </c>
      <c r="EV142" s="1323">
        <f t="shared" si="51"/>
        <v>0</v>
      </c>
      <c r="EW142" s="1323">
        <f t="shared" si="52"/>
        <v>0</v>
      </c>
      <c r="EX142" s="1323">
        <f t="shared" si="53"/>
        <v>0</v>
      </c>
      <c r="EY142" s="1323">
        <f t="shared" si="54"/>
        <v>0</v>
      </c>
      <c r="EZ142" s="1323">
        <f t="shared" si="55"/>
        <v>0</v>
      </c>
      <c r="FA142" s="1323">
        <f t="shared" si="56"/>
        <v>0</v>
      </c>
      <c r="FB142" s="1323">
        <f t="shared" si="57"/>
        <v>0</v>
      </c>
      <c r="FC142" s="1323">
        <f t="shared" si="58"/>
        <v>0</v>
      </c>
      <c r="FD142" s="1323">
        <f t="shared" si="59"/>
        <v>0</v>
      </c>
      <c r="FE142" s="1323">
        <f t="shared" si="60"/>
        <v>0</v>
      </c>
      <c r="FF142" s="1323">
        <f t="shared" si="61"/>
        <v>0</v>
      </c>
      <c r="FG142" s="1323">
        <f t="shared" si="62"/>
        <v>0</v>
      </c>
      <c r="FH142" s="1323">
        <f t="shared" si="63"/>
        <v>0</v>
      </c>
      <c r="FI142" s="1323">
        <f t="shared" si="64"/>
        <v>0</v>
      </c>
      <c r="FJ142" s="1323">
        <f t="shared" si="65"/>
        <v>0</v>
      </c>
      <c r="FK142" s="1323">
        <f t="shared" si="66"/>
        <v>0</v>
      </c>
      <c r="FL142" s="1323">
        <f t="shared" si="67"/>
        <v>0</v>
      </c>
      <c r="FM142" s="1323">
        <f t="shared" si="68"/>
        <v>0</v>
      </c>
      <c r="FN142" s="1323">
        <f t="shared" si="69"/>
        <v>0</v>
      </c>
      <c r="FO142" s="1323">
        <f t="shared" si="70"/>
        <v>0</v>
      </c>
      <c r="FP142" s="1323">
        <f t="shared" si="71"/>
        <v>0</v>
      </c>
      <c r="FQ142" s="1323">
        <f t="shared" si="72"/>
        <v>0</v>
      </c>
      <c r="FR142" s="1323">
        <f t="shared" si="73"/>
        <v>0</v>
      </c>
      <c r="FS142" s="1323">
        <f t="shared" si="74"/>
        <v>0</v>
      </c>
      <c r="FT142" s="1323">
        <f t="shared" si="75"/>
        <v>0</v>
      </c>
      <c r="FU142" s="1323">
        <f t="shared" si="76"/>
        <v>0</v>
      </c>
      <c r="FV142" s="1323">
        <f t="shared" si="77"/>
        <v>0</v>
      </c>
      <c r="FW142" s="1323">
        <f t="shared" si="78"/>
        <v>0</v>
      </c>
      <c r="FX142" s="1323">
        <f t="shared" si="79"/>
        <v>0</v>
      </c>
      <c r="FY142" s="1323">
        <f t="shared" si="80"/>
        <v>0</v>
      </c>
      <c r="FZ142" s="1323">
        <f t="shared" si="81"/>
        <v>0</v>
      </c>
      <c r="GA142" s="1323">
        <f t="shared" si="82"/>
        <v>0</v>
      </c>
      <c r="GD142" s="1323">
        <f>COUNTIF(AJ136:AL1000,"&lt;"&amp;$I$138)</f>
        <v>0</v>
      </c>
      <c r="GG142" s="1323" t="str">
        <f t="shared" si="83"/>
        <v>Tiekėjas 5</v>
      </c>
      <c r="GH142" s="1323"/>
      <c r="GI142" s="1323">
        <f>SUM(AJ136:AJ235)*100/$I$138-GM142*100</f>
        <v>0</v>
      </c>
      <c r="GJ142" s="1323">
        <f>SUM(AK136:AK235)*100/$I$138-GN142*100</f>
        <v>0</v>
      </c>
      <c r="GK142" s="1323">
        <f>SUM(AL136:AL235)*100/$I$138-GO142*100</f>
        <v>0</v>
      </c>
      <c r="GL142" s="1323"/>
      <c r="GM142" s="1323">
        <f>COUNT(AJ136:AJ235)</f>
        <v>0</v>
      </c>
      <c r="GN142" s="1323">
        <f>COUNT(AK136:AK235)</f>
        <v>0</v>
      </c>
      <c r="GO142" s="1323">
        <f>COUNT(AL136:AL235)</f>
        <v>0</v>
      </c>
      <c r="GP142" s="1323"/>
      <c r="GQ142" s="1323" t="e">
        <f t="shared" si="84"/>
        <v>#DIV/0!</v>
      </c>
      <c r="GR142" s="1323" t="e">
        <f t="shared" si="85"/>
        <v>#DIV/0!</v>
      </c>
      <c r="GS142" s="1323" t="e">
        <f t="shared" si="101"/>
        <v>#DIV/0!</v>
      </c>
      <c r="GT142" s="1323"/>
      <c r="GU142" s="1323" t="e">
        <f t="shared" si="86"/>
        <v>#DIV/0!</v>
      </c>
      <c r="GV142" s="1323" t="e">
        <f t="shared" si="87"/>
        <v>#DIV/0!</v>
      </c>
      <c r="GW142" s="1323" t="e">
        <f t="shared" si="102"/>
        <v>#DIV/0!</v>
      </c>
      <c r="GX142" s="1323"/>
      <c r="GY142" s="1323" t="e">
        <f t="shared" si="88"/>
        <v>#DIV/0!</v>
      </c>
      <c r="GZ142" s="1323" t="e">
        <f t="shared" si="89"/>
        <v>#DIV/0!</v>
      </c>
      <c r="HA142" s="1323" t="e">
        <f t="shared" si="103"/>
        <v>#DIV/0!</v>
      </c>
      <c r="HB142" s="1323"/>
      <c r="HC142" s="1323" t="e">
        <f t="shared" si="90"/>
        <v>#DIV/0!</v>
      </c>
      <c r="HD142" s="1323" t="e">
        <f t="shared" si="91"/>
        <v>#DIV/0!</v>
      </c>
      <c r="HE142" s="1323" t="e">
        <f t="shared" si="92"/>
        <v>#DIV/0!</v>
      </c>
    </row>
    <row r="143" spans="1:213">
      <c r="A143" s="465"/>
      <c r="B143" s="477" t="str">
        <f>IF('Bendras vertinimas'!$B$25="","",'Bendras vertinimas'!$B$25)</f>
        <v>Tiekėjas 6</v>
      </c>
      <c r="C143" s="446" t="e">
        <f t="shared" si="93"/>
        <v>#DIV/0!</v>
      </c>
      <c r="D143" s="446" t="e">
        <f t="shared" si="93"/>
        <v>#DIV/0!</v>
      </c>
      <c r="E143" s="446" t="e">
        <f t="shared" si="94"/>
        <v>#DIV/0!</v>
      </c>
      <c r="F143" s="446" t="e">
        <f t="shared" si="95"/>
        <v>#DIV/0!</v>
      </c>
      <c r="G143" s="446" t="e">
        <f t="shared" si="96"/>
        <v>#DIV/0!</v>
      </c>
      <c r="H143" s="446" t="e">
        <f t="shared" si="97"/>
        <v>#DIV/0!</v>
      </c>
      <c r="I143" s="1998"/>
      <c r="J143" s="448" t="e">
        <f t="shared" si="98"/>
        <v>#DIV/0!</v>
      </c>
      <c r="K143" s="448" t="e">
        <f t="shared" si="99"/>
        <v>#DIV/0!</v>
      </c>
      <c r="L143" s="448" t="e">
        <f t="shared" si="100"/>
        <v>#DIV/0!</v>
      </c>
      <c r="M143" s="420"/>
      <c r="N143" s="368" t="str">
        <f>IF($M$138=0,"",IF(GD143&gt;0,'Bendras vertinimas'!$AS$18,IF(OR(SUM(J143:L143)*$M$138=0,$M$138=0),"",SUM(J143:L143)*$M$138)))</f>
        <v/>
      </c>
      <c r="O143" s="465"/>
      <c r="S143" s="1512">
        <v>8</v>
      </c>
      <c r="T143" s="1239"/>
      <c r="U143" s="1239"/>
      <c r="V143" s="1240"/>
      <c r="W143" s="1513">
        <v>8</v>
      </c>
      <c r="X143" s="1239"/>
      <c r="Y143" s="1239"/>
      <c r="Z143" s="1514"/>
      <c r="AA143" s="1513">
        <v>8</v>
      </c>
      <c r="AB143" s="1239"/>
      <c r="AC143" s="1239"/>
      <c r="AD143" s="1514"/>
      <c r="AE143" s="1513">
        <v>8</v>
      </c>
      <c r="AF143" s="1239"/>
      <c r="AG143" s="1239"/>
      <c r="AH143" s="1514"/>
      <c r="AI143" s="1513">
        <v>8</v>
      </c>
      <c r="AJ143" s="1239"/>
      <c r="AK143" s="1239"/>
      <c r="AL143" s="1514"/>
      <c r="AM143" s="1513">
        <v>8</v>
      </c>
      <c r="AN143" s="1239"/>
      <c r="AO143" s="1239"/>
      <c r="AP143" s="1514"/>
      <c r="AQ143" s="1513">
        <v>8</v>
      </c>
      <c r="AR143" s="1239"/>
      <c r="AS143" s="1239"/>
      <c r="AT143" s="1514"/>
      <c r="AU143" s="1513">
        <v>8</v>
      </c>
      <c r="AV143" s="1239"/>
      <c r="AW143" s="1239"/>
      <c r="AX143" s="1514"/>
      <c r="AY143" s="1513">
        <v>8</v>
      </c>
      <c r="AZ143" s="1239"/>
      <c r="BA143" s="1239"/>
      <c r="BB143" s="1514"/>
      <c r="BC143" s="1513">
        <v>8</v>
      </c>
      <c r="BD143" s="1239"/>
      <c r="BE143" s="1239"/>
      <c r="BF143" s="1514"/>
      <c r="BG143" s="1513">
        <v>8</v>
      </c>
      <c r="BH143" s="1239"/>
      <c r="BI143" s="1239"/>
      <c r="BJ143" s="1514"/>
      <c r="BK143" s="1513">
        <v>8</v>
      </c>
      <c r="BL143" s="1239"/>
      <c r="BM143" s="1239"/>
      <c r="BN143" s="1514"/>
      <c r="BO143" s="1513">
        <v>8</v>
      </c>
      <c r="BP143" s="1239"/>
      <c r="BQ143" s="1239"/>
      <c r="BR143" s="1514"/>
      <c r="BS143" s="1513">
        <v>8</v>
      </c>
      <c r="BT143" s="1239"/>
      <c r="BU143" s="1239"/>
      <c r="BV143" s="1514"/>
      <c r="BW143" s="1513">
        <v>8</v>
      </c>
      <c r="BX143" s="1239"/>
      <c r="BY143" s="1239"/>
      <c r="BZ143" s="1514"/>
      <c r="CA143" s="1513">
        <v>8</v>
      </c>
      <c r="CB143" s="1239"/>
      <c r="CC143" s="1239"/>
      <c r="CD143" s="1514"/>
      <c r="CE143" s="1513">
        <v>8</v>
      </c>
      <c r="CF143" s="1239"/>
      <c r="CG143" s="1239"/>
      <c r="CH143" s="1514"/>
      <c r="CI143" s="1513">
        <v>8</v>
      </c>
      <c r="CJ143" s="1239"/>
      <c r="CK143" s="1239"/>
      <c r="CL143" s="1514"/>
      <c r="CM143" s="1513">
        <v>8</v>
      </c>
      <c r="CN143" s="1239"/>
      <c r="CO143" s="1239"/>
      <c r="CP143" s="1514"/>
      <c r="CQ143" s="1513">
        <v>8</v>
      </c>
      <c r="CR143" s="1239"/>
      <c r="CS143" s="1239"/>
      <c r="CT143" s="1514"/>
      <c r="CZ143" s="1323">
        <f t="shared" si="3"/>
        <v>0</v>
      </c>
      <c r="DA143" s="1323">
        <f t="shared" si="4"/>
        <v>0</v>
      </c>
      <c r="DB143" s="1323">
        <f t="shared" si="5"/>
        <v>0</v>
      </c>
      <c r="DC143" s="1323">
        <f t="shared" si="6"/>
        <v>0</v>
      </c>
      <c r="DD143" s="1323">
        <f t="shared" si="7"/>
        <v>0</v>
      </c>
      <c r="DE143" s="1323">
        <f t="shared" si="8"/>
        <v>0</v>
      </c>
      <c r="DF143" s="1323">
        <f t="shared" si="9"/>
        <v>0</v>
      </c>
      <c r="DG143" s="1323">
        <f t="shared" si="10"/>
        <v>0</v>
      </c>
      <c r="DH143" s="1323">
        <f t="shared" si="11"/>
        <v>0</v>
      </c>
      <c r="DI143" s="1323">
        <f t="shared" si="12"/>
        <v>0</v>
      </c>
      <c r="DJ143" s="1323">
        <f t="shared" si="13"/>
        <v>0</v>
      </c>
      <c r="DK143" s="1323">
        <f t="shared" si="14"/>
        <v>0</v>
      </c>
      <c r="DL143" s="1323">
        <f t="shared" si="15"/>
        <v>0</v>
      </c>
      <c r="DM143" s="1323">
        <f t="shared" si="16"/>
        <v>0</v>
      </c>
      <c r="DN143" s="1323">
        <f t="shared" si="17"/>
        <v>0</v>
      </c>
      <c r="DO143" s="1323">
        <f t="shared" si="18"/>
        <v>0</v>
      </c>
      <c r="DP143" s="1323">
        <f t="shared" si="19"/>
        <v>0</v>
      </c>
      <c r="DQ143" s="1323">
        <f t="shared" si="20"/>
        <v>0</v>
      </c>
      <c r="DR143" s="1323">
        <f t="shared" si="21"/>
        <v>0</v>
      </c>
      <c r="DS143" s="1323">
        <f t="shared" si="22"/>
        <v>0</v>
      </c>
      <c r="DT143" s="1323">
        <f t="shared" si="23"/>
        <v>0</v>
      </c>
      <c r="DU143" s="1323">
        <f t="shared" si="24"/>
        <v>0</v>
      </c>
      <c r="DV143" s="1323">
        <f t="shared" si="25"/>
        <v>0</v>
      </c>
      <c r="DW143" s="1323">
        <f t="shared" si="26"/>
        <v>0</v>
      </c>
      <c r="DX143" s="1323">
        <f t="shared" si="27"/>
        <v>0</v>
      </c>
      <c r="DY143" s="1323">
        <f t="shared" si="28"/>
        <v>0</v>
      </c>
      <c r="DZ143" s="1323">
        <f t="shared" si="29"/>
        <v>0</v>
      </c>
      <c r="EA143" s="1323">
        <f t="shared" si="30"/>
        <v>0</v>
      </c>
      <c r="EB143" s="1323">
        <f t="shared" si="31"/>
        <v>0</v>
      </c>
      <c r="EC143" s="1323">
        <f t="shared" si="32"/>
        <v>0</v>
      </c>
      <c r="ED143" s="1323">
        <f t="shared" si="33"/>
        <v>0</v>
      </c>
      <c r="EE143" s="1323">
        <f t="shared" si="34"/>
        <v>0</v>
      </c>
      <c r="EF143" s="1323">
        <f t="shared" si="35"/>
        <v>0</v>
      </c>
      <c r="EG143" s="1323">
        <f t="shared" si="36"/>
        <v>0</v>
      </c>
      <c r="EH143" s="1323">
        <f t="shared" si="37"/>
        <v>0</v>
      </c>
      <c r="EI143" s="1323">
        <f t="shared" si="38"/>
        <v>0</v>
      </c>
      <c r="EJ143" s="1323">
        <f t="shared" si="39"/>
        <v>0</v>
      </c>
      <c r="EK143" s="1323">
        <f t="shared" si="40"/>
        <v>0</v>
      </c>
      <c r="EL143" s="1323">
        <f t="shared" si="41"/>
        <v>0</v>
      </c>
      <c r="EM143" s="1323">
        <f t="shared" si="42"/>
        <v>0</v>
      </c>
      <c r="EN143" s="1323">
        <f t="shared" si="43"/>
        <v>0</v>
      </c>
      <c r="EO143" s="1323">
        <f t="shared" si="44"/>
        <v>0</v>
      </c>
      <c r="EP143" s="1323">
        <f t="shared" si="45"/>
        <v>0</v>
      </c>
      <c r="EQ143" s="1323">
        <f t="shared" si="46"/>
        <v>0</v>
      </c>
      <c r="ER143" s="1323">
        <f t="shared" si="47"/>
        <v>0</v>
      </c>
      <c r="ES143" s="1323">
        <f t="shared" si="48"/>
        <v>0</v>
      </c>
      <c r="ET143" s="1323">
        <f t="shared" si="49"/>
        <v>0</v>
      </c>
      <c r="EU143" s="1323">
        <f t="shared" si="50"/>
        <v>0</v>
      </c>
      <c r="EV143" s="1323">
        <f t="shared" si="51"/>
        <v>0</v>
      </c>
      <c r="EW143" s="1323">
        <f t="shared" si="52"/>
        <v>0</v>
      </c>
      <c r="EX143" s="1323">
        <f t="shared" si="53"/>
        <v>0</v>
      </c>
      <c r="EY143" s="1323">
        <f t="shared" si="54"/>
        <v>0</v>
      </c>
      <c r="EZ143" s="1323">
        <f t="shared" si="55"/>
        <v>0</v>
      </c>
      <c r="FA143" s="1323">
        <f t="shared" si="56"/>
        <v>0</v>
      </c>
      <c r="FB143" s="1323">
        <f t="shared" si="57"/>
        <v>0</v>
      </c>
      <c r="FC143" s="1323">
        <f t="shared" si="58"/>
        <v>0</v>
      </c>
      <c r="FD143" s="1323">
        <f t="shared" si="59"/>
        <v>0</v>
      </c>
      <c r="FE143" s="1323">
        <f t="shared" si="60"/>
        <v>0</v>
      </c>
      <c r="FF143" s="1323">
        <f t="shared" si="61"/>
        <v>0</v>
      </c>
      <c r="FG143" s="1323">
        <f t="shared" si="62"/>
        <v>0</v>
      </c>
      <c r="FH143" s="1323">
        <f t="shared" si="63"/>
        <v>0</v>
      </c>
      <c r="FI143" s="1323">
        <f t="shared" si="64"/>
        <v>0</v>
      </c>
      <c r="FJ143" s="1323">
        <f t="shared" si="65"/>
        <v>0</v>
      </c>
      <c r="FK143" s="1323">
        <f t="shared" si="66"/>
        <v>0</v>
      </c>
      <c r="FL143" s="1323">
        <f t="shared" si="67"/>
        <v>0</v>
      </c>
      <c r="FM143" s="1323">
        <f t="shared" si="68"/>
        <v>0</v>
      </c>
      <c r="FN143" s="1323">
        <f t="shared" si="69"/>
        <v>0</v>
      </c>
      <c r="FO143" s="1323">
        <f t="shared" si="70"/>
        <v>0</v>
      </c>
      <c r="FP143" s="1323">
        <f t="shared" si="71"/>
        <v>0</v>
      </c>
      <c r="FQ143" s="1323">
        <f t="shared" si="72"/>
        <v>0</v>
      </c>
      <c r="FR143" s="1323">
        <f t="shared" si="73"/>
        <v>0</v>
      </c>
      <c r="FS143" s="1323">
        <f t="shared" si="74"/>
        <v>0</v>
      </c>
      <c r="FT143" s="1323">
        <f t="shared" si="75"/>
        <v>0</v>
      </c>
      <c r="FU143" s="1323">
        <f t="shared" si="76"/>
        <v>0</v>
      </c>
      <c r="FV143" s="1323">
        <f t="shared" si="77"/>
        <v>0</v>
      </c>
      <c r="FW143" s="1323">
        <f t="shared" si="78"/>
        <v>0</v>
      </c>
      <c r="FX143" s="1323">
        <f t="shared" si="79"/>
        <v>0</v>
      </c>
      <c r="FY143" s="1323">
        <f t="shared" si="80"/>
        <v>0</v>
      </c>
      <c r="FZ143" s="1323">
        <f t="shared" si="81"/>
        <v>0</v>
      </c>
      <c r="GA143" s="1323">
        <f t="shared" si="82"/>
        <v>0</v>
      </c>
      <c r="GD143" s="1323">
        <f>COUNTIF(AN136:AP1000,"&lt;"&amp;$I$138)</f>
        <v>0</v>
      </c>
      <c r="GG143" s="1323" t="str">
        <f t="shared" si="83"/>
        <v>Tiekėjas 6</v>
      </c>
      <c r="GH143" s="1323"/>
      <c r="GI143" s="1323">
        <f>SUM(AN136:AN235)*100/$I$138-GM143*100</f>
        <v>0</v>
      </c>
      <c r="GJ143" s="1323">
        <f>SUM(AO136:AO235)*100/$I$138-GN143*100</f>
        <v>0</v>
      </c>
      <c r="GK143" s="1323">
        <f>SUM(AP136:AP235)*100/$I$138-GO143*100</f>
        <v>0</v>
      </c>
      <c r="GL143" s="1323"/>
      <c r="GM143" s="1323">
        <f>COUNT(AN136:AN235)</f>
        <v>0</v>
      </c>
      <c r="GN143" s="1323">
        <f>COUNT(AO136:AO235)</f>
        <v>0</v>
      </c>
      <c r="GO143" s="1323">
        <f>COUNT(AP136:AP235)</f>
        <v>0</v>
      </c>
      <c r="GP143" s="1323"/>
      <c r="GQ143" s="1323" t="e">
        <f t="shared" si="84"/>
        <v>#DIV/0!</v>
      </c>
      <c r="GR143" s="1323" t="e">
        <f t="shared" si="85"/>
        <v>#DIV/0!</v>
      </c>
      <c r="GS143" s="1323" t="e">
        <f t="shared" si="101"/>
        <v>#DIV/0!</v>
      </c>
      <c r="GT143" s="1323"/>
      <c r="GU143" s="1323" t="e">
        <f t="shared" si="86"/>
        <v>#DIV/0!</v>
      </c>
      <c r="GV143" s="1323" t="e">
        <f t="shared" si="87"/>
        <v>#DIV/0!</v>
      </c>
      <c r="GW143" s="1323" t="e">
        <f t="shared" si="102"/>
        <v>#DIV/0!</v>
      </c>
      <c r="GX143" s="1323"/>
      <c r="GY143" s="1323" t="e">
        <f t="shared" si="88"/>
        <v>#DIV/0!</v>
      </c>
      <c r="GZ143" s="1323" t="e">
        <f t="shared" si="89"/>
        <v>#DIV/0!</v>
      </c>
      <c r="HA143" s="1323" t="e">
        <f t="shared" si="103"/>
        <v>#DIV/0!</v>
      </c>
      <c r="HB143" s="1323"/>
      <c r="HC143" s="1323" t="e">
        <f t="shared" si="90"/>
        <v>#DIV/0!</v>
      </c>
      <c r="HD143" s="1323" t="e">
        <f t="shared" si="91"/>
        <v>#DIV/0!</v>
      </c>
      <c r="HE143" s="1323" t="e">
        <f t="shared" si="92"/>
        <v>#DIV/0!</v>
      </c>
    </row>
    <row r="144" spans="1:213">
      <c r="A144" s="465"/>
      <c r="B144" s="477" t="str">
        <f>IF('Bendras vertinimas'!$B$26="","",'Bendras vertinimas'!$B$26)</f>
        <v>Tiekėjas 7</v>
      </c>
      <c r="C144" s="446" t="e">
        <f t="shared" si="93"/>
        <v>#DIV/0!</v>
      </c>
      <c r="D144" s="446" t="e">
        <f t="shared" si="93"/>
        <v>#DIV/0!</v>
      </c>
      <c r="E144" s="446" t="e">
        <f t="shared" si="94"/>
        <v>#DIV/0!</v>
      </c>
      <c r="F144" s="446" t="e">
        <f t="shared" si="95"/>
        <v>#DIV/0!</v>
      </c>
      <c r="G144" s="446" t="e">
        <f t="shared" si="96"/>
        <v>#DIV/0!</v>
      </c>
      <c r="H144" s="446" t="e">
        <f t="shared" si="97"/>
        <v>#DIV/0!</v>
      </c>
      <c r="I144" s="1998"/>
      <c r="J144" s="448" t="e">
        <f t="shared" si="98"/>
        <v>#DIV/0!</v>
      </c>
      <c r="K144" s="448" t="e">
        <f t="shared" si="99"/>
        <v>#DIV/0!</v>
      </c>
      <c r="L144" s="448" t="e">
        <f t="shared" si="100"/>
        <v>#DIV/0!</v>
      </c>
      <c r="M144" s="420"/>
      <c r="N144" s="368" t="str">
        <f>IF($M$138=0,"",IF(GD144&gt;0,'Bendras vertinimas'!$AS$18,IF(OR(SUM(J144:L144)*$M$138=0,$M$138=0),"",SUM(J144:L144)*$M$138)))</f>
        <v/>
      </c>
      <c r="O144" s="465"/>
      <c r="S144" s="1512">
        <v>9</v>
      </c>
      <c r="T144" s="1239"/>
      <c r="U144" s="1239"/>
      <c r="V144" s="1240"/>
      <c r="W144" s="1513">
        <v>9</v>
      </c>
      <c r="X144" s="1239"/>
      <c r="Y144" s="1239"/>
      <c r="Z144" s="1514"/>
      <c r="AA144" s="1513">
        <v>9</v>
      </c>
      <c r="AB144" s="1239"/>
      <c r="AC144" s="1239"/>
      <c r="AD144" s="1514"/>
      <c r="AE144" s="1513">
        <v>9</v>
      </c>
      <c r="AF144" s="1239"/>
      <c r="AG144" s="1239"/>
      <c r="AH144" s="1514"/>
      <c r="AI144" s="1513">
        <v>9</v>
      </c>
      <c r="AJ144" s="1239"/>
      <c r="AK144" s="1239"/>
      <c r="AL144" s="1514"/>
      <c r="AM144" s="1513">
        <v>9</v>
      </c>
      <c r="AN144" s="1239"/>
      <c r="AO144" s="1239"/>
      <c r="AP144" s="1514"/>
      <c r="AQ144" s="1513">
        <v>9</v>
      </c>
      <c r="AR144" s="1239"/>
      <c r="AS144" s="1239"/>
      <c r="AT144" s="1514"/>
      <c r="AU144" s="1513">
        <v>9</v>
      </c>
      <c r="AV144" s="1239"/>
      <c r="AW144" s="1239"/>
      <c r="AX144" s="1514"/>
      <c r="AY144" s="1513">
        <v>9</v>
      </c>
      <c r="AZ144" s="1239"/>
      <c r="BA144" s="1239"/>
      <c r="BB144" s="1514"/>
      <c r="BC144" s="1513">
        <v>9</v>
      </c>
      <c r="BD144" s="1239"/>
      <c r="BE144" s="1239"/>
      <c r="BF144" s="1514"/>
      <c r="BG144" s="1513">
        <v>9</v>
      </c>
      <c r="BH144" s="1239"/>
      <c r="BI144" s="1239"/>
      <c r="BJ144" s="1514"/>
      <c r="BK144" s="1513">
        <v>9</v>
      </c>
      <c r="BL144" s="1239"/>
      <c r="BM144" s="1239"/>
      <c r="BN144" s="1514"/>
      <c r="BO144" s="1513">
        <v>9</v>
      </c>
      <c r="BP144" s="1239"/>
      <c r="BQ144" s="1239"/>
      <c r="BR144" s="1514"/>
      <c r="BS144" s="1513">
        <v>9</v>
      </c>
      <c r="BT144" s="1239"/>
      <c r="BU144" s="1239"/>
      <c r="BV144" s="1514"/>
      <c r="BW144" s="1513">
        <v>9</v>
      </c>
      <c r="BX144" s="1239"/>
      <c r="BY144" s="1239"/>
      <c r="BZ144" s="1514"/>
      <c r="CA144" s="1513">
        <v>9</v>
      </c>
      <c r="CB144" s="1239"/>
      <c r="CC144" s="1239"/>
      <c r="CD144" s="1514"/>
      <c r="CE144" s="1513">
        <v>9</v>
      </c>
      <c r="CF144" s="1239"/>
      <c r="CG144" s="1239"/>
      <c r="CH144" s="1514"/>
      <c r="CI144" s="1513">
        <v>9</v>
      </c>
      <c r="CJ144" s="1239"/>
      <c r="CK144" s="1239"/>
      <c r="CL144" s="1514"/>
      <c r="CM144" s="1513">
        <v>9</v>
      </c>
      <c r="CN144" s="1239"/>
      <c r="CO144" s="1239"/>
      <c r="CP144" s="1514"/>
      <c r="CQ144" s="1513">
        <v>9</v>
      </c>
      <c r="CR144" s="1239"/>
      <c r="CS144" s="1239"/>
      <c r="CT144" s="1514"/>
      <c r="CZ144" s="1323">
        <f t="shared" si="3"/>
        <v>0</v>
      </c>
      <c r="DA144" s="1323">
        <f t="shared" si="4"/>
        <v>0</v>
      </c>
      <c r="DB144" s="1323">
        <f t="shared" si="5"/>
        <v>0</v>
      </c>
      <c r="DC144" s="1323">
        <f t="shared" si="6"/>
        <v>0</v>
      </c>
      <c r="DD144" s="1323">
        <f t="shared" si="7"/>
        <v>0</v>
      </c>
      <c r="DE144" s="1323">
        <f t="shared" si="8"/>
        <v>0</v>
      </c>
      <c r="DF144" s="1323">
        <f t="shared" si="9"/>
        <v>0</v>
      </c>
      <c r="DG144" s="1323">
        <f t="shared" si="10"/>
        <v>0</v>
      </c>
      <c r="DH144" s="1323">
        <f t="shared" si="11"/>
        <v>0</v>
      </c>
      <c r="DI144" s="1323">
        <f t="shared" si="12"/>
        <v>0</v>
      </c>
      <c r="DJ144" s="1323">
        <f t="shared" si="13"/>
        <v>0</v>
      </c>
      <c r="DK144" s="1323">
        <f t="shared" si="14"/>
        <v>0</v>
      </c>
      <c r="DL144" s="1323">
        <f t="shared" si="15"/>
        <v>0</v>
      </c>
      <c r="DM144" s="1323">
        <f t="shared" si="16"/>
        <v>0</v>
      </c>
      <c r="DN144" s="1323">
        <f t="shared" si="17"/>
        <v>0</v>
      </c>
      <c r="DO144" s="1323">
        <f t="shared" si="18"/>
        <v>0</v>
      </c>
      <c r="DP144" s="1323">
        <f t="shared" si="19"/>
        <v>0</v>
      </c>
      <c r="DQ144" s="1323">
        <f t="shared" si="20"/>
        <v>0</v>
      </c>
      <c r="DR144" s="1323">
        <f t="shared" si="21"/>
        <v>0</v>
      </c>
      <c r="DS144" s="1323">
        <f t="shared" si="22"/>
        <v>0</v>
      </c>
      <c r="DT144" s="1323">
        <f t="shared" si="23"/>
        <v>0</v>
      </c>
      <c r="DU144" s="1323">
        <f t="shared" si="24"/>
        <v>0</v>
      </c>
      <c r="DV144" s="1323">
        <f t="shared" si="25"/>
        <v>0</v>
      </c>
      <c r="DW144" s="1323">
        <f t="shared" si="26"/>
        <v>0</v>
      </c>
      <c r="DX144" s="1323">
        <f t="shared" si="27"/>
        <v>0</v>
      </c>
      <c r="DY144" s="1323">
        <f t="shared" si="28"/>
        <v>0</v>
      </c>
      <c r="DZ144" s="1323">
        <f t="shared" si="29"/>
        <v>0</v>
      </c>
      <c r="EA144" s="1323">
        <f t="shared" si="30"/>
        <v>0</v>
      </c>
      <c r="EB144" s="1323">
        <f t="shared" si="31"/>
        <v>0</v>
      </c>
      <c r="EC144" s="1323">
        <f t="shared" si="32"/>
        <v>0</v>
      </c>
      <c r="ED144" s="1323">
        <f t="shared" si="33"/>
        <v>0</v>
      </c>
      <c r="EE144" s="1323">
        <f t="shared" si="34"/>
        <v>0</v>
      </c>
      <c r="EF144" s="1323">
        <f t="shared" si="35"/>
        <v>0</v>
      </c>
      <c r="EG144" s="1323">
        <f t="shared" si="36"/>
        <v>0</v>
      </c>
      <c r="EH144" s="1323">
        <f t="shared" si="37"/>
        <v>0</v>
      </c>
      <c r="EI144" s="1323">
        <f t="shared" si="38"/>
        <v>0</v>
      </c>
      <c r="EJ144" s="1323">
        <f t="shared" si="39"/>
        <v>0</v>
      </c>
      <c r="EK144" s="1323">
        <f t="shared" si="40"/>
        <v>0</v>
      </c>
      <c r="EL144" s="1323">
        <f t="shared" si="41"/>
        <v>0</v>
      </c>
      <c r="EM144" s="1323">
        <f t="shared" si="42"/>
        <v>0</v>
      </c>
      <c r="EN144" s="1323">
        <f t="shared" si="43"/>
        <v>0</v>
      </c>
      <c r="EO144" s="1323">
        <f t="shared" si="44"/>
        <v>0</v>
      </c>
      <c r="EP144" s="1323">
        <f t="shared" si="45"/>
        <v>0</v>
      </c>
      <c r="EQ144" s="1323">
        <f t="shared" si="46"/>
        <v>0</v>
      </c>
      <c r="ER144" s="1323">
        <f t="shared" si="47"/>
        <v>0</v>
      </c>
      <c r="ES144" s="1323">
        <f t="shared" si="48"/>
        <v>0</v>
      </c>
      <c r="ET144" s="1323">
        <f t="shared" si="49"/>
        <v>0</v>
      </c>
      <c r="EU144" s="1323">
        <f t="shared" si="50"/>
        <v>0</v>
      </c>
      <c r="EV144" s="1323">
        <f t="shared" si="51"/>
        <v>0</v>
      </c>
      <c r="EW144" s="1323">
        <f t="shared" si="52"/>
        <v>0</v>
      </c>
      <c r="EX144" s="1323">
        <f t="shared" si="53"/>
        <v>0</v>
      </c>
      <c r="EY144" s="1323">
        <f t="shared" si="54"/>
        <v>0</v>
      </c>
      <c r="EZ144" s="1323">
        <f t="shared" si="55"/>
        <v>0</v>
      </c>
      <c r="FA144" s="1323">
        <f t="shared" si="56"/>
        <v>0</v>
      </c>
      <c r="FB144" s="1323">
        <f t="shared" si="57"/>
        <v>0</v>
      </c>
      <c r="FC144" s="1323">
        <f t="shared" si="58"/>
        <v>0</v>
      </c>
      <c r="FD144" s="1323">
        <f t="shared" si="59"/>
        <v>0</v>
      </c>
      <c r="FE144" s="1323">
        <f t="shared" si="60"/>
        <v>0</v>
      </c>
      <c r="FF144" s="1323">
        <f t="shared" si="61"/>
        <v>0</v>
      </c>
      <c r="FG144" s="1323">
        <f t="shared" si="62"/>
        <v>0</v>
      </c>
      <c r="FH144" s="1323">
        <f t="shared" si="63"/>
        <v>0</v>
      </c>
      <c r="FI144" s="1323">
        <f t="shared" si="64"/>
        <v>0</v>
      </c>
      <c r="FJ144" s="1323">
        <f t="shared" si="65"/>
        <v>0</v>
      </c>
      <c r="FK144" s="1323">
        <f t="shared" si="66"/>
        <v>0</v>
      </c>
      <c r="FL144" s="1323">
        <f t="shared" si="67"/>
        <v>0</v>
      </c>
      <c r="FM144" s="1323">
        <f t="shared" si="68"/>
        <v>0</v>
      </c>
      <c r="FN144" s="1323">
        <f t="shared" si="69"/>
        <v>0</v>
      </c>
      <c r="FO144" s="1323">
        <f t="shared" si="70"/>
        <v>0</v>
      </c>
      <c r="FP144" s="1323">
        <f t="shared" si="71"/>
        <v>0</v>
      </c>
      <c r="FQ144" s="1323">
        <f t="shared" si="72"/>
        <v>0</v>
      </c>
      <c r="FR144" s="1323">
        <f t="shared" si="73"/>
        <v>0</v>
      </c>
      <c r="FS144" s="1323">
        <f t="shared" si="74"/>
        <v>0</v>
      </c>
      <c r="FT144" s="1323">
        <f t="shared" si="75"/>
        <v>0</v>
      </c>
      <c r="FU144" s="1323">
        <f t="shared" si="76"/>
        <v>0</v>
      </c>
      <c r="FV144" s="1323">
        <f t="shared" si="77"/>
        <v>0</v>
      </c>
      <c r="FW144" s="1323">
        <f t="shared" si="78"/>
        <v>0</v>
      </c>
      <c r="FX144" s="1323">
        <f t="shared" si="79"/>
        <v>0</v>
      </c>
      <c r="FY144" s="1323">
        <f t="shared" si="80"/>
        <v>0</v>
      </c>
      <c r="FZ144" s="1323">
        <f t="shared" si="81"/>
        <v>0</v>
      </c>
      <c r="GA144" s="1323">
        <f t="shared" si="82"/>
        <v>0</v>
      </c>
      <c r="GD144" s="1323">
        <f>COUNTIF(AR136:AT1000,"&lt;"&amp;$I$138)</f>
        <v>0</v>
      </c>
      <c r="GG144" s="1323" t="str">
        <f t="shared" si="83"/>
        <v>Tiekėjas 7</v>
      </c>
      <c r="GH144" s="1323"/>
      <c r="GI144" s="1323">
        <f>SUM(AR136:AR235)*100/$I$138-GM144*100</f>
        <v>0</v>
      </c>
      <c r="GJ144" s="1323">
        <f>SUM(AS136:AS235)*100/$I$138-GN144*100</f>
        <v>0</v>
      </c>
      <c r="GK144" s="1323">
        <f>SUM(AT136:AT235)*100/$I$138-GO144*100</f>
        <v>0</v>
      </c>
      <c r="GL144" s="1323"/>
      <c r="GM144" s="1323">
        <f>COUNT(AR136:AR235)</f>
        <v>0</v>
      </c>
      <c r="GN144" s="1323">
        <f>COUNT(AS136:AS235)</f>
        <v>0</v>
      </c>
      <c r="GO144" s="1323">
        <f>COUNT(AT136:AT235)</f>
        <v>0</v>
      </c>
      <c r="GP144" s="1323"/>
      <c r="GQ144" s="1323" t="e">
        <f t="shared" si="84"/>
        <v>#DIV/0!</v>
      </c>
      <c r="GR144" s="1323" t="e">
        <f t="shared" si="85"/>
        <v>#DIV/0!</v>
      </c>
      <c r="GS144" s="1323" t="e">
        <f t="shared" si="101"/>
        <v>#DIV/0!</v>
      </c>
      <c r="GT144" s="1323"/>
      <c r="GU144" s="1323" t="e">
        <f t="shared" si="86"/>
        <v>#DIV/0!</v>
      </c>
      <c r="GV144" s="1323" t="e">
        <f t="shared" si="87"/>
        <v>#DIV/0!</v>
      </c>
      <c r="GW144" s="1323" t="e">
        <f t="shared" si="102"/>
        <v>#DIV/0!</v>
      </c>
      <c r="GX144" s="1323"/>
      <c r="GY144" s="1323" t="e">
        <f t="shared" si="88"/>
        <v>#DIV/0!</v>
      </c>
      <c r="GZ144" s="1323" t="e">
        <f t="shared" si="89"/>
        <v>#DIV/0!</v>
      </c>
      <c r="HA144" s="1323" t="e">
        <f t="shared" si="103"/>
        <v>#DIV/0!</v>
      </c>
      <c r="HB144" s="1323"/>
      <c r="HC144" s="1323" t="e">
        <f t="shared" si="90"/>
        <v>#DIV/0!</v>
      </c>
      <c r="HD144" s="1323" t="e">
        <f t="shared" si="91"/>
        <v>#DIV/0!</v>
      </c>
      <c r="HE144" s="1323" t="e">
        <f t="shared" si="92"/>
        <v>#DIV/0!</v>
      </c>
    </row>
    <row r="145" spans="1:213">
      <c r="A145" s="465"/>
      <c r="B145" s="477" t="str">
        <f>IF('Bendras vertinimas'!$B$27="","",'Bendras vertinimas'!$B$27)</f>
        <v>Tiekėjas 8</v>
      </c>
      <c r="C145" s="446" t="e">
        <f t="shared" si="93"/>
        <v>#DIV/0!</v>
      </c>
      <c r="D145" s="446" t="e">
        <f t="shared" si="93"/>
        <v>#DIV/0!</v>
      </c>
      <c r="E145" s="446" t="e">
        <f t="shared" si="94"/>
        <v>#DIV/0!</v>
      </c>
      <c r="F145" s="446" t="e">
        <f t="shared" si="95"/>
        <v>#DIV/0!</v>
      </c>
      <c r="G145" s="446" t="e">
        <f t="shared" si="96"/>
        <v>#DIV/0!</v>
      </c>
      <c r="H145" s="446" t="e">
        <f t="shared" si="97"/>
        <v>#DIV/0!</v>
      </c>
      <c r="I145" s="1998"/>
      <c r="J145" s="448" t="e">
        <f t="shared" si="98"/>
        <v>#DIV/0!</v>
      </c>
      <c r="K145" s="448" t="e">
        <f t="shared" si="99"/>
        <v>#DIV/0!</v>
      </c>
      <c r="L145" s="448" t="e">
        <f t="shared" si="100"/>
        <v>#DIV/0!</v>
      </c>
      <c r="M145" s="420"/>
      <c r="N145" s="368" t="str">
        <f>IF($M$138=0,"",IF(GD145&gt;0,'Bendras vertinimas'!$AS$18,IF(OR(SUM(J145:L145)*$M$138=0,$M$138=0),"",SUM(J145:L145)*$M$138)))</f>
        <v/>
      </c>
      <c r="O145" s="465"/>
      <c r="S145" s="1512">
        <v>10</v>
      </c>
      <c r="T145" s="1239"/>
      <c r="U145" s="1239"/>
      <c r="V145" s="1240"/>
      <c r="W145" s="1513">
        <v>10</v>
      </c>
      <c r="X145" s="1239"/>
      <c r="Y145" s="1239"/>
      <c r="Z145" s="1514"/>
      <c r="AA145" s="1513">
        <v>10</v>
      </c>
      <c r="AB145" s="1239"/>
      <c r="AC145" s="1239"/>
      <c r="AD145" s="1514"/>
      <c r="AE145" s="1513">
        <v>10</v>
      </c>
      <c r="AF145" s="1239"/>
      <c r="AG145" s="1239"/>
      <c r="AH145" s="1514"/>
      <c r="AI145" s="1513">
        <v>10</v>
      </c>
      <c r="AJ145" s="1239"/>
      <c r="AK145" s="1239"/>
      <c r="AL145" s="1514"/>
      <c r="AM145" s="1513">
        <v>10</v>
      </c>
      <c r="AN145" s="1239"/>
      <c r="AO145" s="1239"/>
      <c r="AP145" s="1514"/>
      <c r="AQ145" s="1513">
        <v>10</v>
      </c>
      <c r="AR145" s="1239"/>
      <c r="AS145" s="1239"/>
      <c r="AT145" s="1514"/>
      <c r="AU145" s="1513">
        <v>10</v>
      </c>
      <c r="AV145" s="1239"/>
      <c r="AW145" s="1239"/>
      <c r="AX145" s="1514"/>
      <c r="AY145" s="1513">
        <v>10</v>
      </c>
      <c r="AZ145" s="1239"/>
      <c r="BA145" s="1239"/>
      <c r="BB145" s="1514"/>
      <c r="BC145" s="1513">
        <v>10</v>
      </c>
      <c r="BD145" s="1239"/>
      <c r="BE145" s="1239"/>
      <c r="BF145" s="1514"/>
      <c r="BG145" s="1513">
        <v>10</v>
      </c>
      <c r="BH145" s="1239"/>
      <c r="BI145" s="1239"/>
      <c r="BJ145" s="1514"/>
      <c r="BK145" s="1513">
        <v>10</v>
      </c>
      <c r="BL145" s="1239"/>
      <c r="BM145" s="1239"/>
      <c r="BN145" s="1514"/>
      <c r="BO145" s="1513">
        <v>10</v>
      </c>
      <c r="BP145" s="1239"/>
      <c r="BQ145" s="1239"/>
      <c r="BR145" s="1514"/>
      <c r="BS145" s="1513">
        <v>10</v>
      </c>
      <c r="BT145" s="1239"/>
      <c r="BU145" s="1239"/>
      <c r="BV145" s="1514"/>
      <c r="BW145" s="1513">
        <v>10</v>
      </c>
      <c r="BX145" s="1239"/>
      <c r="BY145" s="1239"/>
      <c r="BZ145" s="1514"/>
      <c r="CA145" s="1513">
        <v>10</v>
      </c>
      <c r="CB145" s="1239"/>
      <c r="CC145" s="1239"/>
      <c r="CD145" s="1514"/>
      <c r="CE145" s="1513">
        <v>10</v>
      </c>
      <c r="CF145" s="1239"/>
      <c r="CG145" s="1239"/>
      <c r="CH145" s="1514"/>
      <c r="CI145" s="1513">
        <v>10</v>
      </c>
      <c r="CJ145" s="1239"/>
      <c r="CK145" s="1239"/>
      <c r="CL145" s="1514"/>
      <c r="CM145" s="1513">
        <v>10</v>
      </c>
      <c r="CN145" s="1239"/>
      <c r="CO145" s="1239"/>
      <c r="CP145" s="1514"/>
      <c r="CQ145" s="1513">
        <v>10</v>
      </c>
      <c r="CR145" s="1239"/>
      <c r="CS145" s="1239"/>
      <c r="CT145" s="1514"/>
      <c r="CZ145" s="1323">
        <f t="shared" si="3"/>
        <v>0</v>
      </c>
      <c r="DA145" s="1323">
        <f t="shared" si="4"/>
        <v>0</v>
      </c>
      <c r="DB145" s="1323">
        <f t="shared" si="5"/>
        <v>0</v>
      </c>
      <c r="DC145" s="1323">
        <f t="shared" si="6"/>
        <v>0</v>
      </c>
      <c r="DD145" s="1323">
        <f t="shared" si="7"/>
        <v>0</v>
      </c>
      <c r="DE145" s="1323">
        <f t="shared" si="8"/>
        <v>0</v>
      </c>
      <c r="DF145" s="1323">
        <f t="shared" si="9"/>
        <v>0</v>
      </c>
      <c r="DG145" s="1323">
        <f t="shared" si="10"/>
        <v>0</v>
      </c>
      <c r="DH145" s="1323">
        <f t="shared" si="11"/>
        <v>0</v>
      </c>
      <c r="DI145" s="1323">
        <f t="shared" si="12"/>
        <v>0</v>
      </c>
      <c r="DJ145" s="1323">
        <f t="shared" si="13"/>
        <v>0</v>
      </c>
      <c r="DK145" s="1323">
        <f t="shared" si="14"/>
        <v>0</v>
      </c>
      <c r="DL145" s="1323">
        <f t="shared" si="15"/>
        <v>0</v>
      </c>
      <c r="DM145" s="1323">
        <f t="shared" si="16"/>
        <v>0</v>
      </c>
      <c r="DN145" s="1323">
        <f t="shared" si="17"/>
        <v>0</v>
      </c>
      <c r="DO145" s="1323">
        <f t="shared" si="18"/>
        <v>0</v>
      </c>
      <c r="DP145" s="1323">
        <f t="shared" si="19"/>
        <v>0</v>
      </c>
      <c r="DQ145" s="1323">
        <f t="shared" si="20"/>
        <v>0</v>
      </c>
      <c r="DR145" s="1323">
        <f t="shared" si="21"/>
        <v>0</v>
      </c>
      <c r="DS145" s="1323">
        <f t="shared" si="22"/>
        <v>0</v>
      </c>
      <c r="DT145" s="1323">
        <f t="shared" si="23"/>
        <v>0</v>
      </c>
      <c r="DU145" s="1323">
        <f t="shared" si="24"/>
        <v>0</v>
      </c>
      <c r="DV145" s="1323">
        <f t="shared" si="25"/>
        <v>0</v>
      </c>
      <c r="DW145" s="1323">
        <f t="shared" si="26"/>
        <v>0</v>
      </c>
      <c r="DX145" s="1323">
        <f t="shared" si="27"/>
        <v>0</v>
      </c>
      <c r="DY145" s="1323">
        <f t="shared" si="28"/>
        <v>0</v>
      </c>
      <c r="DZ145" s="1323">
        <f t="shared" si="29"/>
        <v>0</v>
      </c>
      <c r="EA145" s="1323">
        <f t="shared" si="30"/>
        <v>0</v>
      </c>
      <c r="EB145" s="1323">
        <f t="shared" si="31"/>
        <v>0</v>
      </c>
      <c r="EC145" s="1323">
        <f t="shared" si="32"/>
        <v>0</v>
      </c>
      <c r="ED145" s="1323">
        <f t="shared" si="33"/>
        <v>0</v>
      </c>
      <c r="EE145" s="1323">
        <f t="shared" si="34"/>
        <v>0</v>
      </c>
      <c r="EF145" s="1323">
        <f t="shared" si="35"/>
        <v>0</v>
      </c>
      <c r="EG145" s="1323">
        <f t="shared" si="36"/>
        <v>0</v>
      </c>
      <c r="EH145" s="1323">
        <f t="shared" si="37"/>
        <v>0</v>
      </c>
      <c r="EI145" s="1323">
        <f t="shared" si="38"/>
        <v>0</v>
      </c>
      <c r="EJ145" s="1323">
        <f t="shared" si="39"/>
        <v>0</v>
      </c>
      <c r="EK145" s="1323">
        <f t="shared" si="40"/>
        <v>0</v>
      </c>
      <c r="EL145" s="1323">
        <f t="shared" si="41"/>
        <v>0</v>
      </c>
      <c r="EM145" s="1323">
        <f t="shared" si="42"/>
        <v>0</v>
      </c>
      <c r="EN145" s="1323">
        <f t="shared" si="43"/>
        <v>0</v>
      </c>
      <c r="EO145" s="1323">
        <f t="shared" si="44"/>
        <v>0</v>
      </c>
      <c r="EP145" s="1323">
        <f t="shared" si="45"/>
        <v>0</v>
      </c>
      <c r="EQ145" s="1323">
        <f t="shared" si="46"/>
        <v>0</v>
      </c>
      <c r="ER145" s="1323">
        <f t="shared" si="47"/>
        <v>0</v>
      </c>
      <c r="ES145" s="1323">
        <f t="shared" si="48"/>
        <v>0</v>
      </c>
      <c r="ET145" s="1323">
        <f t="shared" si="49"/>
        <v>0</v>
      </c>
      <c r="EU145" s="1323">
        <f t="shared" si="50"/>
        <v>0</v>
      </c>
      <c r="EV145" s="1323">
        <f t="shared" si="51"/>
        <v>0</v>
      </c>
      <c r="EW145" s="1323">
        <f t="shared" si="52"/>
        <v>0</v>
      </c>
      <c r="EX145" s="1323">
        <f t="shared" si="53"/>
        <v>0</v>
      </c>
      <c r="EY145" s="1323">
        <f t="shared" si="54"/>
        <v>0</v>
      </c>
      <c r="EZ145" s="1323">
        <f t="shared" si="55"/>
        <v>0</v>
      </c>
      <c r="FA145" s="1323">
        <f t="shared" si="56"/>
        <v>0</v>
      </c>
      <c r="FB145" s="1323">
        <f t="shared" si="57"/>
        <v>0</v>
      </c>
      <c r="FC145" s="1323">
        <f t="shared" si="58"/>
        <v>0</v>
      </c>
      <c r="FD145" s="1323">
        <f t="shared" si="59"/>
        <v>0</v>
      </c>
      <c r="FE145" s="1323">
        <f t="shared" si="60"/>
        <v>0</v>
      </c>
      <c r="FF145" s="1323">
        <f t="shared" si="61"/>
        <v>0</v>
      </c>
      <c r="FG145" s="1323">
        <f t="shared" si="62"/>
        <v>0</v>
      </c>
      <c r="FH145" s="1323">
        <f t="shared" si="63"/>
        <v>0</v>
      </c>
      <c r="FI145" s="1323">
        <f t="shared" si="64"/>
        <v>0</v>
      </c>
      <c r="FJ145" s="1323">
        <f t="shared" si="65"/>
        <v>0</v>
      </c>
      <c r="FK145" s="1323">
        <f t="shared" si="66"/>
        <v>0</v>
      </c>
      <c r="FL145" s="1323">
        <f t="shared" si="67"/>
        <v>0</v>
      </c>
      <c r="FM145" s="1323">
        <f t="shared" si="68"/>
        <v>0</v>
      </c>
      <c r="FN145" s="1323">
        <f t="shared" si="69"/>
        <v>0</v>
      </c>
      <c r="FO145" s="1323">
        <f t="shared" si="70"/>
        <v>0</v>
      </c>
      <c r="FP145" s="1323">
        <f t="shared" si="71"/>
        <v>0</v>
      </c>
      <c r="FQ145" s="1323">
        <f t="shared" si="72"/>
        <v>0</v>
      </c>
      <c r="FR145" s="1323">
        <f t="shared" si="73"/>
        <v>0</v>
      </c>
      <c r="FS145" s="1323">
        <f t="shared" si="74"/>
        <v>0</v>
      </c>
      <c r="FT145" s="1323">
        <f t="shared" si="75"/>
        <v>0</v>
      </c>
      <c r="FU145" s="1323">
        <f t="shared" si="76"/>
        <v>0</v>
      </c>
      <c r="FV145" s="1323">
        <f t="shared" si="77"/>
        <v>0</v>
      </c>
      <c r="FW145" s="1323">
        <f t="shared" si="78"/>
        <v>0</v>
      </c>
      <c r="FX145" s="1323">
        <f t="shared" si="79"/>
        <v>0</v>
      </c>
      <c r="FY145" s="1323">
        <f t="shared" si="80"/>
        <v>0</v>
      </c>
      <c r="FZ145" s="1323">
        <f t="shared" si="81"/>
        <v>0</v>
      </c>
      <c r="GA145" s="1323">
        <f t="shared" si="82"/>
        <v>0</v>
      </c>
      <c r="GD145" s="1323">
        <f>COUNTIF(AV136:AX1000,"&lt;"&amp;$I$138)</f>
        <v>0</v>
      </c>
      <c r="GG145" s="1323" t="str">
        <f t="shared" si="83"/>
        <v>Tiekėjas 8</v>
      </c>
      <c r="GH145" s="1323"/>
      <c r="GI145" s="1323">
        <f>SUM(AV136:AV235)*100/$I$138-GM145*100</f>
        <v>0</v>
      </c>
      <c r="GJ145" s="1323">
        <f>SUM(AW136:AW235)*100/$I$138-GN145*100</f>
        <v>0</v>
      </c>
      <c r="GK145" s="1323">
        <f>SUM(AX136:AX235)*100/$I$138-GO145*100</f>
        <v>0</v>
      </c>
      <c r="GL145" s="1323"/>
      <c r="GM145" s="1323">
        <f>COUNT(AV136:AV235)</f>
        <v>0</v>
      </c>
      <c r="GN145" s="1323">
        <f>COUNT(AW136:AW235)</f>
        <v>0</v>
      </c>
      <c r="GO145" s="1323">
        <f>COUNT(AX136:AX235)</f>
        <v>0</v>
      </c>
      <c r="GP145" s="1323"/>
      <c r="GQ145" s="1323" t="e">
        <f t="shared" si="84"/>
        <v>#DIV/0!</v>
      </c>
      <c r="GR145" s="1323" t="e">
        <f t="shared" si="85"/>
        <v>#DIV/0!</v>
      </c>
      <c r="GS145" s="1323" t="e">
        <f t="shared" si="101"/>
        <v>#DIV/0!</v>
      </c>
      <c r="GT145" s="1323"/>
      <c r="GU145" s="1323" t="e">
        <f t="shared" si="86"/>
        <v>#DIV/0!</v>
      </c>
      <c r="GV145" s="1323" t="e">
        <f t="shared" si="87"/>
        <v>#DIV/0!</v>
      </c>
      <c r="GW145" s="1323" t="e">
        <f t="shared" si="102"/>
        <v>#DIV/0!</v>
      </c>
      <c r="GX145" s="1323"/>
      <c r="GY145" s="1323" t="e">
        <f t="shared" si="88"/>
        <v>#DIV/0!</v>
      </c>
      <c r="GZ145" s="1323" t="e">
        <f t="shared" si="89"/>
        <v>#DIV/0!</v>
      </c>
      <c r="HA145" s="1323" t="e">
        <f t="shared" si="103"/>
        <v>#DIV/0!</v>
      </c>
      <c r="HB145" s="1323"/>
      <c r="HC145" s="1323" t="e">
        <f t="shared" si="90"/>
        <v>#DIV/0!</v>
      </c>
      <c r="HD145" s="1323" t="e">
        <f t="shared" si="91"/>
        <v>#DIV/0!</v>
      </c>
      <c r="HE145" s="1323" t="e">
        <f t="shared" si="92"/>
        <v>#DIV/0!</v>
      </c>
    </row>
    <row r="146" spans="1:213">
      <c r="A146" s="465"/>
      <c r="B146" s="477" t="str">
        <f>IF('Bendras vertinimas'!$B$28="","",'Bendras vertinimas'!$B$28)</f>
        <v>Tiekėjas 9</v>
      </c>
      <c r="C146" s="446" t="e">
        <f t="shared" si="93"/>
        <v>#DIV/0!</v>
      </c>
      <c r="D146" s="446" t="e">
        <f t="shared" si="93"/>
        <v>#DIV/0!</v>
      </c>
      <c r="E146" s="446" t="e">
        <f t="shared" si="94"/>
        <v>#DIV/0!</v>
      </c>
      <c r="F146" s="446" t="e">
        <f t="shared" si="95"/>
        <v>#DIV/0!</v>
      </c>
      <c r="G146" s="446" t="e">
        <f t="shared" si="96"/>
        <v>#DIV/0!</v>
      </c>
      <c r="H146" s="446" t="e">
        <f t="shared" si="97"/>
        <v>#DIV/0!</v>
      </c>
      <c r="I146" s="1998"/>
      <c r="J146" s="448" t="e">
        <f t="shared" si="98"/>
        <v>#DIV/0!</v>
      </c>
      <c r="K146" s="448" t="e">
        <f t="shared" si="99"/>
        <v>#DIV/0!</v>
      </c>
      <c r="L146" s="448" t="e">
        <f t="shared" si="100"/>
        <v>#DIV/0!</v>
      </c>
      <c r="M146" s="420"/>
      <c r="N146" s="368" t="str">
        <f>IF($M$138=0,"",IF(GD146&gt;0,'Bendras vertinimas'!$AS$18,IF(OR(SUM(J146:L146)*$M$138=0,$M$138=0),"",SUM(J146:L146)*$M$138)))</f>
        <v/>
      </c>
      <c r="O146" s="465"/>
      <c r="S146" s="1512">
        <v>11</v>
      </c>
      <c r="T146" s="1239"/>
      <c r="U146" s="1239"/>
      <c r="V146" s="1240"/>
      <c r="W146" s="1513">
        <v>11</v>
      </c>
      <c r="X146" s="1239"/>
      <c r="Y146" s="1239"/>
      <c r="Z146" s="1514"/>
      <c r="AA146" s="1513">
        <v>11</v>
      </c>
      <c r="AB146" s="1239"/>
      <c r="AC146" s="1239"/>
      <c r="AD146" s="1514"/>
      <c r="AE146" s="1513">
        <v>11</v>
      </c>
      <c r="AF146" s="1239"/>
      <c r="AG146" s="1239"/>
      <c r="AH146" s="1514"/>
      <c r="AI146" s="1513">
        <v>11</v>
      </c>
      <c r="AJ146" s="1239"/>
      <c r="AK146" s="1239"/>
      <c r="AL146" s="1514"/>
      <c r="AM146" s="1513">
        <v>11</v>
      </c>
      <c r="AN146" s="1239"/>
      <c r="AO146" s="1239"/>
      <c r="AP146" s="1514"/>
      <c r="AQ146" s="1513">
        <v>11</v>
      </c>
      <c r="AR146" s="1239"/>
      <c r="AS146" s="1239"/>
      <c r="AT146" s="1514"/>
      <c r="AU146" s="1513">
        <v>11</v>
      </c>
      <c r="AV146" s="1239"/>
      <c r="AW146" s="1239"/>
      <c r="AX146" s="1514"/>
      <c r="AY146" s="1513">
        <v>11</v>
      </c>
      <c r="AZ146" s="1239"/>
      <c r="BA146" s="1239"/>
      <c r="BB146" s="1514"/>
      <c r="BC146" s="1513">
        <v>11</v>
      </c>
      <c r="BD146" s="1239"/>
      <c r="BE146" s="1239"/>
      <c r="BF146" s="1514"/>
      <c r="BG146" s="1513">
        <v>11</v>
      </c>
      <c r="BH146" s="1239"/>
      <c r="BI146" s="1239"/>
      <c r="BJ146" s="1514"/>
      <c r="BK146" s="1513">
        <v>11</v>
      </c>
      <c r="BL146" s="1239"/>
      <c r="BM146" s="1239"/>
      <c r="BN146" s="1514"/>
      <c r="BO146" s="1513">
        <v>11</v>
      </c>
      <c r="BP146" s="1239"/>
      <c r="BQ146" s="1239"/>
      <c r="BR146" s="1514"/>
      <c r="BS146" s="1513">
        <v>11</v>
      </c>
      <c r="BT146" s="1239"/>
      <c r="BU146" s="1239"/>
      <c r="BV146" s="1514"/>
      <c r="BW146" s="1513">
        <v>11</v>
      </c>
      <c r="BX146" s="1239"/>
      <c r="BY146" s="1239"/>
      <c r="BZ146" s="1514"/>
      <c r="CA146" s="1513">
        <v>11</v>
      </c>
      <c r="CB146" s="1239"/>
      <c r="CC146" s="1239"/>
      <c r="CD146" s="1514"/>
      <c r="CE146" s="1513">
        <v>11</v>
      </c>
      <c r="CF146" s="1239"/>
      <c r="CG146" s="1239"/>
      <c r="CH146" s="1514"/>
      <c r="CI146" s="1513">
        <v>11</v>
      </c>
      <c r="CJ146" s="1239"/>
      <c r="CK146" s="1239"/>
      <c r="CL146" s="1514"/>
      <c r="CM146" s="1513">
        <v>11</v>
      </c>
      <c r="CN146" s="1239"/>
      <c r="CO146" s="1239"/>
      <c r="CP146" s="1514"/>
      <c r="CQ146" s="1513">
        <v>11</v>
      </c>
      <c r="CR146" s="1239"/>
      <c r="CS146" s="1239"/>
      <c r="CT146" s="1514"/>
      <c r="CZ146" s="1323">
        <f t="shared" si="3"/>
        <v>0</v>
      </c>
      <c r="DA146" s="1323">
        <f t="shared" si="4"/>
        <v>0</v>
      </c>
      <c r="DB146" s="1323">
        <f t="shared" si="5"/>
        <v>0</v>
      </c>
      <c r="DC146" s="1323">
        <f t="shared" si="6"/>
        <v>0</v>
      </c>
      <c r="DD146" s="1323">
        <f t="shared" si="7"/>
        <v>0</v>
      </c>
      <c r="DE146" s="1323">
        <f t="shared" si="8"/>
        <v>0</v>
      </c>
      <c r="DF146" s="1323">
        <f t="shared" si="9"/>
        <v>0</v>
      </c>
      <c r="DG146" s="1323">
        <f t="shared" si="10"/>
        <v>0</v>
      </c>
      <c r="DH146" s="1323">
        <f t="shared" si="11"/>
        <v>0</v>
      </c>
      <c r="DI146" s="1323">
        <f t="shared" si="12"/>
        <v>0</v>
      </c>
      <c r="DJ146" s="1323">
        <f t="shared" si="13"/>
        <v>0</v>
      </c>
      <c r="DK146" s="1323">
        <f t="shared" si="14"/>
        <v>0</v>
      </c>
      <c r="DL146" s="1323">
        <f t="shared" si="15"/>
        <v>0</v>
      </c>
      <c r="DM146" s="1323">
        <f t="shared" si="16"/>
        <v>0</v>
      </c>
      <c r="DN146" s="1323">
        <f t="shared" si="17"/>
        <v>0</v>
      </c>
      <c r="DO146" s="1323">
        <f t="shared" si="18"/>
        <v>0</v>
      </c>
      <c r="DP146" s="1323">
        <f t="shared" si="19"/>
        <v>0</v>
      </c>
      <c r="DQ146" s="1323">
        <f t="shared" si="20"/>
        <v>0</v>
      </c>
      <c r="DR146" s="1323">
        <f t="shared" si="21"/>
        <v>0</v>
      </c>
      <c r="DS146" s="1323">
        <f t="shared" si="22"/>
        <v>0</v>
      </c>
      <c r="DT146" s="1323">
        <f t="shared" si="23"/>
        <v>0</v>
      </c>
      <c r="DU146" s="1323">
        <f t="shared" si="24"/>
        <v>0</v>
      </c>
      <c r="DV146" s="1323">
        <f t="shared" si="25"/>
        <v>0</v>
      </c>
      <c r="DW146" s="1323">
        <f t="shared" si="26"/>
        <v>0</v>
      </c>
      <c r="DX146" s="1323">
        <f t="shared" si="27"/>
        <v>0</v>
      </c>
      <c r="DY146" s="1323">
        <f t="shared" si="28"/>
        <v>0</v>
      </c>
      <c r="DZ146" s="1323">
        <f t="shared" si="29"/>
        <v>0</v>
      </c>
      <c r="EA146" s="1323">
        <f t="shared" si="30"/>
        <v>0</v>
      </c>
      <c r="EB146" s="1323">
        <f t="shared" si="31"/>
        <v>0</v>
      </c>
      <c r="EC146" s="1323">
        <f t="shared" si="32"/>
        <v>0</v>
      </c>
      <c r="ED146" s="1323">
        <f t="shared" si="33"/>
        <v>0</v>
      </c>
      <c r="EE146" s="1323">
        <f t="shared" si="34"/>
        <v>0</v>
      </c>
      <c r="EF146" s="1323">
        <f t="shared" si="35"/>
        <v>0</v>
      </c>
      <c r="EG146" s="1323">
        <f t="shared" si="36"/>
        <v>0</v>
      </c>
      <c r="EH146" s="1323">
        <f t="shared" si="37"/>
        <v>0</v>
      </c>
      <c r="EI146" s="1323">
        <f t="shared" si="38"/>
        <v>0</v>
      </c>
      <c r="EJ146" s="1323">
        <f t="shared" si="39"/>
        <v>0</v>
      </c>
      <c r="EK146" s="1323">
        <f t="shared" si="40"/>
        <v>0</v>
      </c>
      <c r="EL146" s="1323">
        <f t="shared" si="41"/>
        <v>0</v>
      </c>
      <c r="EM146" s="1323">
        <f t="shared" si="42"/>
        <v>0</v>
      </c>
      <c r="EN146" s="1323">
        <f t="shared" si="43"/>
        <v>0</v>
      </c>
      <c r="EO146" s="1323">
        <f t="shared" si="44"/>
        <v>0</v>
      </c>
      <c r="EP146" s="1323">
        <f t="shared" si="45"/>
        <v>0</v>
      </c>
      <c r="EQ146" s="1323">
        <f t="shared" si="46"/>
        <v>0</v>
      </c>
      <c r="ER146" s="1323">
        <f t="shared" si="47"/>
        <v>0</v>
      </c>
      <c r="ES146" s="1323">
        <f t="shared" si="48"/>
        <v>0</v>
      </c>
      <c r="ET146" s="1323">
        <f t="shared" si="49"/>
        <v>0</v>
      </c>
      <c r="EU146" s="1323">
        <f t="shared" si="50"/>
        <v>0</v>
      </c>
      <c r="EV146" s="1323">
        <f t="shared" si="51"/>
        <v>0</v>
      </c>
      <c r="EW146" s="1323">
        <f t="shared" si="52"/>
        <v>0</v>
      </c>
      <c r="EX146" s="1323">
        <f t="shared" si="53"/>
        <v>0</v>
      </c>
      <c r="EY146" s="1323">
        <f t="shared" si="54"/>
        <v>0</v>
      </c>
      <c r="EZ146" s="1323">
        <f t="shared" si="55"/>
        <v>0</v>
      </c>
      <c r="FA146" s="1323">
        <f t="shared" si="56"/>
        <v>0</v>
      </c>
      <c r="FB146" s="1323">
        <f t="shared" si="57"/>
        <v>0</v>
      </c>
      <c r="FC146" s="1323">
        <f t="shared" si="58"/>
        <v>0</v>
      </c>
      <c r="FD146" s="1323">
        <f t="shared" si="59"/>
        <v>0</v>
      </c>
      <c r="FE146" s="1323">
        <f t="shared" si="60"/>
        <v>0</v>
      </c>
      <c r="FF146" s="1323">
        <f t="shared" si="61"/>
        <v>0</v>
      </c>
      <c r="FG146" s="1323">
        <f t="shared" si="62"/>
        <v>0</v>
      </c>
      <c r="FH146" s="1323">
        <f t="shared" si="63"/>
        <v>0</v>
      </c>
      <c r="FI146" s="1323">
        <f t="shared" si="64"/>
        <v>0</v>
      </c>
      <c r="FJ146" s="1323">
        <f t="shared" si="65"/>
        <v>0</v>
      </c>
      <c r="FK146" s="1323">
        <f t="shared" si="66"/>
        <v>0</v>
      </c>
      <c r="FL146" s="1323">
        <f t="shared" si="67"/>
        <v>0</v>
      </c>
      <c r="FM146" s="1323">
        <f t="shared" si="68"/>
        <v>0</v>
      </c>
      <c r="FN146" s="1323">
        <f t="shared" si="69"/>
        <v>0</v>
      </c>
      <c r="FO146" s="1323">
        <f t="shared" si="70"/>
        <v>0</v>
      </c>
      <c r="FP146" s="1323">
        <f t="shared" si="71"/>
        <v>0</v>
      </c>
      <c r="FQ146" s="1323">
        <f t="shared" si="72"/>
        <v>0</v>
      </c>
      <c r="FR146" s="1323">
        <f t="shared" si="73"/>
        <v>0</v>
      </c>
      <c r="FS146" s="1323">
        <f t="shared" si="74"/>
        <v>0</v>
      </c>
      <c r="FT146" s="1323">
        <f t="shared" si="75"/>
        <v>0</v>
      </c>
      <c r="FU146" s="1323">
        <f t="shared" si="76"/>
        <v>0</v>
      </c>
      <c r="FV146" s="1323">
        <f t="shared" si="77"/>
        <v>0</v>
      </c>
      <c r="FW146" s="1323">
        <f t="shared" si="78"/>
        <v>0</v>
      </c>
      <c r="FX146" s="1323">
        <f t="shared" si="79"/>
        <v>0</v>
      </c>
      <c r="FY146" s="1323">
        <f t="shared" si="80"/>
        <v>0</v>
      </c>
      <c r="FZ146" s="1323">
        <f t="shared" si="81"/>
        <v>0</v>
      </c>
      <c r="GA146" s="1323">
        <f t="shared" si="82"/>
        <v>0</v>
      </c>
      <c r="GD146" s="1323">
        <f>COUNTIF(AZ136:BB1000,"&lt;"&amp;$I$138)</f>
        <v>0</v>
      </c>
      <c r="GG146" s="1323" t="str">
        <f t="shared" si="83"/>
        <v>Tiekėjas 9</v>
      </c>
      <c r="GH146" s="1323"/>
      <c r="GI146" s="1323">
        <f>SUM(AZ136:AZ235)*100/$I$138-GM146*100</f>
        <v>0</v>
      </c>
      <c r="GJ146" s="1323">
        <f>SUM(BA136:BA235)*100/$I$138-GN146*100</f>
        <v>0</v>
      </c>
      <c r="GK146" s="1323">
        <f>SUM(BB136:BB235)*100/$I$138-GO146*100</f>
        <v>0</v>
      </c>
      <c r="GL146" s="1323"/>
      <c r="GM146" s="1323">
        <f>COUNT(AZ136:AZ235)</f>
        <v>0</v>
      </c>
      <c r="GN146" s="1323">
        <f>COUNT(BA136:BA235)</f>
        <v>0</v>
      </c>
      <c r="GO146" s="1323">
        <f>COUNT(BB136:BB235)</f>
        <v>0</v>
      </c>
      <c r="GP146" s="1323"/>
      <c r="GQ146" s="1323" t="e">
        <f t="shared" si="84"/>
        <v>#DIV/0!</v>
      </c>
      <c r="GR146" s="1323" t="e">
        <f t="shared" si="85"/>
        <v>#DIV/0!</v>
      </c>
      <c r="GS146" s="1323" t="e">
        <f t="shared" si="101"/>
        <v>#DIV/0!</v>
      </c>
      <c r="GT146" s="1323"/>
      <c r="GU146" s="1323" t="e">
        <f t="shared" si="86"/>
        <v>#DIV/0!</v>
      </c>
      <c r="GV146" s="1323" t="e">
        <f t="shared" si="87"/>
        <v>#DIV/0!</v>
      </c>
      <c r="GW146" s="1323" t="e">
        <f t="shared" si="102"/>
        <v>#DIV/0!</v>
      </c>
      <c r="GX146" s="1323"/>
      <c r="GY146" s="1323" t="e">
        <f t="shared" si="88"/>
        <v>#DIV/0!</v>
      </c>
      <c r="GZ146" s="1323" t="e">
        <f t="shared" si="89"/>
        <v>#DIV/0!</v>
      </c>
      <c r="HA146" s="1323" t="e">
        <f t="shared" si="103"/>
        <v>#DIV/0!</v>
      </c>
      <c r="HB146" s="1323"/>
      <c r="HC146" s="1323" t="e">
        <f t="shared" si="90"/>
        <v>#DIV/0!</v>
      </c>
      <c r="HD146" s="1323" t="e">
        <f t="shared" si="91"/>
        <v>#DIV/0!</v>
      </c>
      <c r="HE146" s="1323" t="e">
        <f t="shared" si="92"/>
        <v>#DIV/0!</v>
      </c>
    </row>
    <row r="147" spans="1:213">
      <c r="A147" s="465"/>
      <c r="B147" s="477" t="str">
        <f>IF('Bendras vertinimas'!$B$29="","",'Bendras vertinimas'!$B$29)</f>
        <v>Tiekėjas 10</v>
      </c>
      <c r="C147" s="446" t="e">
        <f t="shared" si="93"/>
        <v>#DIV/0!</v>
      </c>
      <c r="D147" s="446" t="e">
        <f t="shared" si="93"/>
        <v>#DIV/0!</v>
      </c>
      <c r="E147" s="446" t="e">
        <f t="shared" si="94"/>
        <v>#DIV/0!</v>
      </c>
      <c r="F147" s="446" t="e">
        <f t="shared" si="95"/>
        <v>#DIV/0!</v>
      </c>
      <c r="G147" s="446" t="e">
        <f t="shared" si="96"/>
        <v>#DIV/0!</v>
      </c>
      <c r="H147" s="446" t="e">
        <f t="shared" si="97"/>
        <v>#DIV/0!</v>
      </c>
      <c r="I147" s="1998"/>
      <c r="J147" s="448" t="e">
        <f t="shared" si="98"/>
        <v>#DIV/0!</v>
      </c>
      <c r="K147" s="448" t="e">
        <f t="shared" si="99"/>
        <v>#DIV/0!</v>
      </c>
      <c r="L147" s="448" t="e">
        <f t="shared" si="100"/>
        <v>#DIV/0!</v>
      </c>
      <c r="M147" s="420"/>
      <c r="N147" s="368" t="str">
        <f>IF($M$138=0,"",IF(GD147&gt;0,'Bendras vertinimas'!$AS$18,IF(OR(SUM(J147:L147)*$M$138=0,$M$138=0),"",SUM(J147:L147)*$M$138)))</f>
        <v/>
      </c>
      <c r="O147" s="465"/>
      <c r="S147" s="1512">
        <v>12</v>
      </c>
      <c r="T147" s="1239"/>
      <c r="U147" s="1239"/>
      <c r="V147" s="1240"/>
      <c r="W147" s="1513">
        <v>12</v>
      </c>
      <c r="X147" s="1239"/>
      <c r="Y147" s="1239"/>
      <c r="Z147" s="1514"/>
      <c r="AA147" s="1513">
        <v>12</v>
      </c>
      <c r="AB147" s="1239"/>
      <c r="AC147" s="1239"/>
      <c r="AD147" s="1514"/>
      <c r="AE147" s="1513">
        <v>12</v>
      </c>
      <c r="AF147" s="1239"/>
      <c r="AG147" s="1239"/>
      <c r="AH147" s="1514"/>
      <c r="AI147" s="1513">
        <v>12</v>
      </c>
      <c r="AJ147" s="1239"/>
      <c r="AK147" s="1239"/>
      <c r="AL147" s="1514"/>
      <c r="AM147" s="1513">
        <v>12</v>
      </c>
      <c r="AN147" s="1239"/>
      <c r="AO147" s="1239"/>
      <c r="AP147" s="1514"/>
      <c r="AQ147" s="1513">
        <v>12</v>
      </c>
      <c r="AR147" s="1239"/>
      <c r="AS147" s="1239"/>
      <c r="AT147" s="1514"/>
      <c r="AU147" s="1513">
        <v>12</v>
      </c>
      <c r="AV147" s="1239"/>
      <c r="AW147" s="1239"/>
      <c r="AX147" s="1514"/>
      <c r="AY147" s="1513">
        <v>12</v>
      </c>
      <c r="AZ147" s="1239"/>
      <c r="BA147" s="1239"/>
      <c r="BB147" s="1514"/>
      <c r="BC147" s="1513">
        <v>12</v>
      </c>
      <c r="BD147" s="1239"/>
      <c r="BE147" s="1239"/>
      <c r="BF147" s="1514"/>
      <c r="BG147" s="1513">
        <v>12</v>
      </c>
      <c r="BH147" s="1239"/>
      <c r="BI147" s="1239"/>
      <c r="BJ147" s="1514"/>
      <c r="BK147" s="1513">
        <v>12</v>
      </c>
      <c r="BL147" s="1239"/>
      <c r="BM147" s="1239"/>
      <c r="BN147" s="1514"/>
      <c r="BO147" s="1513">
        <v>12</v>
      </c>
      <c r="BP147" s="1239"/>
      <c r="BQ147" s="1239"/>
      <c r="BR147" s="1514"/>
      <c r="BS147" s="1513">
        <v>12</v>
      </c>
      <c r="BT147" s="1239"/>
      <c r="BU147" s="1239"/>
      <c r="BV147" s="1514"/>
      <c r="BW147" s="1513">
        <v>12</v>
      </c>
      <c r="BX147" s="1239"/>
      <c r="BY147" s="1239"/>
      <c r="BZ147" s="1514"/>
      <c r="CA147" s="1513">
        <v>12</v>
      </c>
      <c r="CB147" s="1239"/>
      <c r="CC147" s="1239"/>
      <c r="CD147" s="1514"/>
      <c r="CE147" s="1513">
        <v>12</v>
      </c>
      <c r="CF147" s="1239"/>
      <c r="CG147" s="1239"/>
      <c r="CH147" s="1514"/>
      <c r="CI147" s="1513">
        <v>12</v>
      </c>
      <c r="CJ147" s="1239"/>
      <c r="CK147" s="1239"/>
      <c r="CL147" s="1514"/>
      <c r="CM147" s="1513">
        <v>12</v>
      </c>
      <c r="CN147" s="1239"/>
      <c r="CO147" s="1239"/>
      <c r="CP147" s="1514"/>
      <c r="CQ147" s="1513">
        <v>12</v>
      </c>
      <c r="CR147" s="1239"/>
      <c r="CS147" s="1239"/>
      <c r="CT147" s="1514"/>
      <c r="CZ147" s="1323">
        <f t="shared" si="3"/>
        <v>0</v>
      </c>
      <c r="DA147" s="1323">
        <f t="shared" si="4"/>
        <v>0</v>
      </c>
      <c r="DB147" s="1323">
        <f t="shared" si="5"/>
        <v>0</v>
      </c>
      <c r="DC147" s="1323">
        <f t="shared" si="6"/>
        <v>0</v>
      </c>
      <c r="DD147" s="1323">
        <f t="shared" si="7"/>
        <v>0</v>
      </c>
      <c r="DE147" s="1323">
        <f t="shared" si="8"/>
        <v>0</v>
      </c>
      <c r="DF147" s="1323">
        <f t="shared" si="9"/>
        <v>0</v>
      </c>
      <c r="DG147" s="1323">
        <f t="shared" si="10"/>
        <v>0</v>
      </c>
      <c r="DH147" s="1323">
        <f t="shared" si="11"/>
        <v>0</v>
      </c>
      <c r="DI147" s="1323">
        <f t="shared" si="12"/>
        <v>0</v>
      </c>
      <c r="DJ147" s="1323">
        <f t="shared" si="13"/>
        <v>0</v>
      </c>
      <c r="DK147" s="1323">
        <f t="shared" si="14"/>
        <v>0</v>
      </c>
      <c r="DL147" s="1323">
        <f t="shared" si="15"/>
        <v>0</v>
      </c>
      <c r="DM147" s="1323">
        <f t="shared" si="16"/>
        <v>0</v>
      </c>
      <c r="DN147" s="1323">
        <f t="shared" si="17"/>
        <v>0</v>
      </c>
      <c r="DO147" s="1323">
        <f t="shared" si="18"/>
        <v>0</v>
      </c>
      <c r="DP147" s="1323">
        <f t="shared" si="19"/>
        <v>0</v>
      </c>
      <c r="DQ147" s="1323">
        <f t="shared" si="20"/>
        <v>0</v>
      </c>
      <c r="DR147" s="1323">
        <f t="shared" si="21"/>
        <v>0</v>
      </c>
      <c r="DS147" s="1323">
        <f t="shared" si="22"/>
        <v>0</v>
      </c>
      <c r="DT147" s="1323">
        <f t="shared" si="23"/>
        <v>0</v>
      </c>
      <c r="DU147" s="1323">
        <f t="shared" si="24"/>
        <v>0</v>
      </c>
      <c r="DV147" s="1323">
        <f t="shared" si="25"/>
        <v>0</v>
      </c>
      <c r="DW147" s="1323">
        <f t="shared" si="26"/>
        <v>0</v>
      </c>
      <c r="DX147" s="1323">
        <f t="shared" si="27"/>
        <v>0</v>
      </c>
      <c r="DY147" s="1323">
        <f t="shared" si="28"/>
        <v>0</v>
      </c>
      <c r="DZ147" s="1323">
        <f t="shared" si="29"/>
        <v>0</v>
      </c>
      <c r="EA147" s="1323">
        <f t="shared" si="30"/>
        <v>0</v>
      </c>
      <c r="EB147" s="1323">
        <f t="shared" si="31"/>
        <v>0</v>
      </c>
      <c r="EC147" s="1323">
        <f t="shared" si="32"/>
        <v>0</v>
      </c>
      <c r="ED147" s="1323">
        <f t="shared" si="33"/>
        <v>0</v>
      </c>
      <c r="EE147" s="1323">
        <f t="shared" si="34"/>
        <v>0</v>
      </c>
      <c r="EF147" s="1323">
        <f t="shared" si="35"/>
        <v>0</v>
      </c>
      <c r="EG147" s="1323">
        <f t="shared" si="36"/>
        <v>0</v>
      </c>
      <c r="EH147" s="1323">
        <f t="shared" si="37"/>
        <v>0</v>
      </c>
      <c r="EI147" s="1323">
        <f t="shared" si="38"/>
        <v>0</v>
      </c>
      <c r="EJ147" s="1323">
        <f t="shared" si="39"/>
        <v>0</v>
      </c>
      <c r="EK147" s="1323">
        <f t="shared" si="40"/>
        <v>0</v>
      </c>
      <c r="EL147" s="1323">
        <f t="shared" si="41"/>
        <v>0</v>
      </c>
      <c r="EM147" s="1323">
        <f t="shared" si="42"/>
        <v>0</v>
      </c>
      <c r="EN147" s="1323">
        <f t="shared" si="43"/>
        <v>0</v>
      </c>
      <c r="EO147" s="1323">
        <f t="shared" si="44"/>
        <v>0</v>
      </c>
      <c r="EP147" s="1323">
        <f t="shared" si="45"/>
        <v>0</v>
      </c>
      <c r="EQ147" s="1323">
        <f t="shared" si="46"/>
        <v>0</v>
      </c>
      <c r="ER147" s="1323">
        <f t="shared" si="47"/>
        <v>0</v>
      </c>
      <c r="ES147" s="1323">
        <f t="shared" si="48"/>
        <v>0</v>
      </c>
      <c r="ET147" s="1323">
        <f t="shared" si="49"/>
        <v>0</v>
      </c>
      <c r="EU147" s="1323">
        <f t="shared" si="50"/>
        <v>0</v>
      </c>
      <c r="EV147" s="1323">
        <f t="shared" si="51"/>
        <v>0</v>
      </c>
      <c r="EW147" s="1323">
        <f t="shared" si="52"/>
        <v>0</v>
      </c>
      <c r="EX147" s="1323">
        <f t="shared" si="53"/>
        <v>0</v>
      </c>
      <c r="EY147" s="1323">
        <f t="shared" si="54"/>
        <v>0</v>
      </c>
      <c r="EZ147" s="1323">
        <f t="shared" si="55"/>
        <v>0</v>
      </c>
      <c r="FA147" s="1323">
        <f t="shared" si="56"/>
        <v>0</v>
      </c>
      <c r="FB147" s="1323">
        <f t="shared" si="57"/>
        <v>0</v>
      </c>
      <c r="FC147" s="1323">
        <f t="shared" si="58"/>
        <v>0</v>
      </c>
      <c r="FD147" s="1323">
        <f t="shared" si="59"/>
        <v>0</v>
      </c>
      <c r="FE147" s="1323">
        <f t="shared" si="60"/>
        <v>0</v>
      </c>
      <c r="FF147" s="1323">
        <f t="shared" si="61"/>
        <v>0</v>
      </c>
      <c r="FG147" s="1323">
        <f t="shared" si="62"/>
        <v>0</v>
      </c>
      <c r="FH147" s="1323">
        <f t="shared" si="63"/>
        <v>0</v>
      </c>
      <c r="FI147" s="1323">
        <f t="shared" si="64"/>
        <v>0</v>
      </c>
      <c r="FJ147" s="1323">
        <f t="shared" si="65"/>
        <v>0</v>
      </c>
      <c r="FK147" s="1323">
        <f t="shared" si="66"/>
        <v>0</v>
      </c>
      <c r="FL147" s="1323">
        <f t="shared" si="67"/>
        <v>0</v>
      </c>
      <c r="FM147" s="1323">
        <f t="shared" si="68"/>
        <v>0</v>
      </c>
      <c r="FN147" s="1323">
        <f t="shared" si="69"/>
        <v>0</v>
      </c>
      <c r="FO147" s="1323">
        <f t="shared" si="70"/>
        <v>0</v>
      </c>
      <c r="FP147" s="1323">
        <f t="shared" si="71"/>
        <v>0</v>
      </c>
      <c r="FQ147" s="1323">
        <f t="shared" si="72"/>
        <v>0</v>
      </c>
      <c r="FR147" s="1323">
        <f t="shared" si="73"/>
        <v>0</v>
      </c>
      <c r="FS147" s="1323">
        <f t="shared" si="74"/>
        <v>0</v>
      </c>
      <c r="FT147" s="1323">
        <f t="shared" si="75"/>
        <v>0</v>
      </c>
      <c r="FU147" s="1323">
        <f t="shared" si="76"/>
        <v>0</v>
      </c>
      <c r="FV147" s="1323">
        <f t="shared" si="77"/>
        <v>0</v>
      </c>
      <c r="FW147" s="1323">
        <f t="shared" si="78"/>
        <v>0</v>
      </c>
      <c r="FX147" s="1323">
        <f t="shared" si="79"/>
        <v>0</v>
      </c>
      <c r="FY147" s="1323">
        <f t="shared" si="80"/>
        <v>0</v>
      </c>
      <c r="FZ147" s="1323">
        <f t="shared" si="81"/>
        <v>0</v>
      </c>
      <c r="GA147" s="1323">
        <f t="shared" si="82"/>
        <v>0</v>
      </c>
      <c r="GD147" s="1323">
        <f>COUNTIF(BD136:BF1000,"&lt;"&amp;$I$138)</f>
        <v>0</v>
      </c>
      <c r="GG147" s="1323" t="str">
        <f t="shared" si="83"/>
        <v>Tiekėjas 10</v>
      </c>
      <c r="GH147" s="1323"/>
      <c r="GI147" s="1323">
        <f>SUM(BD136:BD235)*100/$I$138-GM147*100</f>
        <v>0</v>
      </c>
      <c r="GJ147" s="1323">
        <f>SUM(BE136:BE235)*100/$I$138-GN147*100</f>
        <v>0</v>
      </c>
      <c r="GK147" s="1323">
        <f>SUM(BF136:BF235)*100/$I$138-GO147*100</f>
        <v>0</v>
      </c>
      <c r="GL147" s="1323"/>
      <c r="GM147" s="1323">
        <f>COUNT(BD136:BD235)</f>
        <v>0</v>
      </c>
      <c r="GN147" s="1323">
        <f>COUNT(BE136:BE235)</f>
        <v>0</v>
      </c>
      <c r="GO147" s="1323">
        <f>COUNT(BF136:BF235)</f>
        <v>0</v>
      </c>
      <c r="GP147" s="1323"/>
      <c r="GQ147" s="1323" t="e">
        <f t="shared" si="84"/>
        <v>#DIV/0!</v>
      </c>
      <c r="GR147" s="1323" t="e">
        <f t="shared" si="85"/>
        <v>#DIV/0!</v>
      </c>
      <c r="GS147" s="1323" t="e">
        <f t="shared" si="101"/>
        <v>#DIV/0!</v>
      </c>
      <c r="GT147" s="1323"/>
      <c r="GU147" s="1323" t="e">
        <f t="shared" si="86"/>
        <v>#DIV/0!</v>
      </c>
      <c r="GV147" s="1323" t="e">
        <f t="shared" si="87"/>
        <v>#DIV/0!</v>
      </c>
      <c r="GW147" s="1323" t="e">
        <f t="shared" si="102"/>
        <v>#DIV/0!</v>
      </c>
      <c r="GX147" s="1323"/>
      <c r="GY147" s="1323" t="e">
        <f t="shared" si="88"/>
        <v>#DIV/0!</v>
      </c>
      <c r="GZ147" s="1323" t="e">
        <f t="shared" si="89"/>
        <v>#DIV/0!</v>
      </c>
      <c r="HA147" s="1323" t="e">
        <f t="shared" si="103"/>
        <v>#DIV/0!</v>
      </c>
      <c r="HB147" s="1323"/>
      <c r="HC147" s="1323" t="e">
        <f t="shared" si="90"/>
        <v>#DIV/0!</v>
      </c>
      <c r="HD147" s="1323" t="e">
        <f t="shared" si="91"/>
        <v>#DIV/0!</v>
      </c>
      <c r="HE147" s="1323" t="e">
        <f t="shared" si="92"/>
        <v>#DIV/0!</v>
      </c>
    </row>
    <row r="148" spans="1:213">
      <c r="A148" s="465"/>
      <c r="B148" s="477" t="str">
        <f>IF('Bendras vertinimas'!$B$30="","",'Bendras vertinimas'!$B$30)</f>
        <v>Tiekėjas 11</v>
      </c>
      <c r="C148" s="446" t="e">
        <f t="shared" si="93"/>
        <v>#DIV/0!</v>
      </c>
      <c r="D148" s="446" t="e">
        <f t="shared" si="93"/>
        <v>#DIV/0!</v>
      </c>
      <c r="E148" s="446" t="e">
        <f t="shared" si="94"/>
        <v>#DIV/0!</v>
      </c>
      <c r="F148" s="446" t="e">
        <f t="shared" si="95"/>
        <v>#DIV/0!</v>
      </c>
      <c r="G148" s="446" t="e">
        <f t="shared" si="96"/>
        <v>#DIV/0!</v>
      </c>
      <c r="H148" s="446" t="e">
        <f t="shared" si="97"/>
        <v>#DIV/0!</v>
      </c>
      <c r="I148" s="1998"/>
      <c r="J148" s="448" t="e">
        <f t="shared" si="98"/>
        <v>#DIV/0!</v>
      </c>
      <c r="K148" s="448" t="e">
        <f t="shared" si="99"/>
        <v>#DIV/0!</v>
      </c>
      <c r="L148" s="448" t="e">
        <f t="shared" si="100"/>
        <v>#DIV/0!</v>
      </c>
      <c r="M148" s="420"/>
      <c r="N148" s="368" t="str">
        <f>IF($M$138=0,"",IF(GD148&gt;0,'Bendras vertinimas'!$AS$18,IF(OR(SUM(J148:L148)*$M$138=0,$M$138=0),"",SUM(J148:L148)*$M$138)))</f>
        <v/>
      </c>
      <c r="O148" s="465"/>
      <c r="S148" s="1512">
        <v>13</v>
      </c>
      <c r="T148" s="1239"/>
      <c r="U148" s="1239"/>
      <c r="V148" s="1240"/>
      <c r="W148" s="1513">
        <v>13</v>
      </c>
      <c r="X148" s="1239"/>
      <c r="Y148" s="1239"/>
      <c r="Z148" s="1514"/>
      <c r="AA148" s="1513">
        <v>13</v>
      </c>
      <c r="AB148" s="1239"/>
      <c r="AC148" s="1239"/>
      <c r="AD148" s="1514"/>
      <c r="AE148" s="1513">
        <v>13</v>
      </c>
      <c r="AF148" s="1239"/>
      <c r="AG148" s="1239"/>
      <c r="AH148" s="1514"/>
      <c r="AI148" s="1513">
        <v>13</v>
      </c>
      <c r="AJ148" s="1239"/>
      <c r="AK148" s="1239"/>
      <c r="AL148" s="1514"/>
      <c r="AM148" s="1513">
        <v>13</v>
      </c>
      <c r="AN148" s="1239"/>
      <c r="AO148" s="1239"/>
      <c r="AP148" s="1514"/>
      <c r="AQ148" s="1513">
        <v>13</v>
      </c>
      <c r="AR148" s="1239"/>
      <c r="AS148" s="1239"/>
      <c r="AT148" s="1514"/>
      <c r="AU148" s="1513">
        <v>13</v>
      </c>
      <c r="AV148" s="1239"/>
      <c r="AW148" s="1239"/>
      <c r="AX148" s="1514"/>
      <c r="AY148" s="1513">
        <v>13</v>
      </c>
      <c r="AZ148" s="1239"/>
      <c r="BA148" s="1239"/>
      <c r="BB148" s="1514"/>
      <c r="BC148" s="1513">
        <v>13</v>
      </c>
      <c r="BD148" s="1239"/>
      <c r="BE148" s="1239"/>
      <c r="BF148" s="1514"/>
      <c r="BG148" s="1513">
        <v>13</v>
      </c>
      <c r="BH148" s="1239"/>
      <c r="BI148" s="1239"/>
      <c r="BJ148" s="1514"/>
      <c r="BK148" s="1513">
        <v>13</v>
      </c>
      <c r="BL148" s="1239"/>
      <c r="BM148" s="1239"/>
      <c r="BN148" s="1514"/>
      <c r="BO148" s="1513">
        <v>13</v>
      </c>
      <c r="BP148" s="1239"/>
      <c r="BQ148" s="1239"/>
      <c r="BR148" s="1514"/>
      <c r="BS148" s="1513">
        <v>13</v>
      </c>
      <c r="BT148" s="1239"/>
      <c r="BU148" s="1239"/>
      <c r="BV148" s="1514"/>
      <c r="BW148" s="1513">
        <v>13</v>
      </c>
      <c r="BX148" s="1239"/>
      <c r="BY148" s="1239"/>
      <c r="BZ148" s="1514"/>
      <c r="CA148" s="1513">
        <v>13</v>
      </c>
      <c r="CB148" s="1239"/>
      <c r="CC148" s="1239"/>
      <c r="CD148" s="1514"/>
      <c r="CE148" s="1513">
        <v>13</v>
      </c>
      <c r="CF148" s="1239"/>
      <c r="CG148" s="1239"/>
      <c r="CH148" s="1514"/>
      <c r="CI148" s="1513">
        <v>13</v>
      </c>
      <c r="CJ148" s="1239"/>
      <c r="CK148" s="1239"/>
      <c r="CL148" s="1514"/>
      <c r="CM148" s="1513">
        <v>13</v>
      </c>
      <c r="CN148" s="1239"/>
      <c r="CO148" s="1239"/>
      <c r="CP148" s="1514"/>
      <c r="CQ148" s="1513">
        <v>13</v>
      </c>
      <c r="CR148" s="1239"/>
      <c r="CS148" s="1239"/>
      <c r="CT148" s="1514"/>
      <c r="CZ148" s="1323">
        <f t="shared" si="3"/>
        <v>0</v>
      </c>
      <c r="DA148" s="1323">
        <f t="shared" si="4"/>
        <v>0</v>
      </c>
      <c r="DB148" s="1323">
        <f t="shared" si="5"/>
        <v>0</v>
      </c>
      <c r="DC148" s="1323">
        <f t="shared" si="6"/>
        <v>0</v>
      </c>
      <c r="DD148" s="1323">
        <f t="shared" si="7"/>
        <v>0</v>
      </c>
      <c r="DE148" s="1323">
        <f t="shared" si="8"/>
        <v>0</v>
      </c>
      <c r="DF148" s="1323">
        <f t="shared" si="9"/>
        <v>0</v>
      </c>
      <c r="DG148" s="1323">
        <f t="shared" si="10"/>
        <v>0</v>
      </c>
      <c r="DH148" s="1323">
        <f t="shared" si="11"/>
        <v>0</v>
      </c>
      <c r="DI148" s="1323">
        <f t="shared" si="12"/>
        <v>0</v>
      </c>
      <c r="DJ148" s="1323">
        <f t="shared" si="13"/>
        <v>0</v>
      </c>
      <c r="DK148" s="1323">
        <f t="shared" si="14"/>
        <v>0</v>
      </c>
      <c r="DL148" s="1323">
        <f t="shared" si="15"/>
        <v>0</v>
      </c>
      <c r="DM148" s="1323">
        <f t="shared" si="16"/>
        <v>0</v>
      </c>
      <c r="DN148" s="1323">
        <f t="shared" si="17"/>
        <v>0</v>
      </c>
      <c r="DO148" s="1323">
        <f t="shared" si="18"/>
        <v>0</v>
      </c>
      <c r="DP148" s="1323">
        <f t="shared" si="19"/>
        <v>0</v>
      </c>
      <c r="DQ148" s="1323">
        <f t="shared" si="20"/>
        <v>0</v>
      </c>
      <c r="DR148" s="1323">
        <f t="shared" si="21"/>
        <v>0</v>
      </c>
      <c r="DS148" s="1323">
        <f t="shared" si="22"/>
        <v>0</v>
      </c>
      <c r="DT148" s="1323">
        <f t="shared" si="23"/>
        <v>0</v>
      </c>
      <c r="DU148" s="1323">
        <f t="shared" si="24"/>
        <v>0</v>
      </c>
      <c r="DV148" s="1323">
        <f t="shared" si="25"/>
        <v>0</v>
      </c>
      <c r="DW148" s="1323">
        <f t="shared" si="26"/>
        <v>0</v>
      </c>
      <c r="DX148" s="1323">
        <f t="shared" si="27"/>
        <v>0</v>
      </c>
      <c r="DY148" s="1323">
        <f t="shared" si="28"/>
        <v>0</v>
      </c>
      <c r="DZ148" s="1323">
        <f t="shared" si="29"/>
        <v>0</v>
      </c>
      <c r="EA148" s="1323">
        <f t="shared" si="30"/>
        <v>0</v>
      </c>
      <c r="EB148" s="1323">
        <f t="shared" si="31"/>
        <v>0</v>
      </c>
      <c r="EC148" s="1323">
        <f t="shared" si="32"/>
        <v>0</v>
      </c>
      <c r="ED148" s="1323">
        <f t="shared" si="33"/>
        <v>0</v>
      </c>
      <c r="EE148" s="1323">
        <f t="shared" si="34"/>
        <v>0</v>
      </c>
      <c r="EF148" s="1323">
        <f t="shared" si="35"/>
        <v>0</v>
      </c>
      <c r="EG148" s="1323">
        <f t="shared" si="36"/>
        <v>0</v>
      </c>
      <c r="EH148" s="1323">
        <f t="shared" si="37"/>
        <v>0</v>
      </c>
      <c r="EI148" s="1323">
        <f t="shared" si="38"/>
        <v>0</v>
      </c>
      <c r="EJ148" s="1323">
        <f t="shared" si="39"/>
        <v>0</v>
      </c>
      <c r="EK148" s="1323">
        <f t="shared" si="40"/>
        <v>0</v>
      </c>
      <c r="EL148" s="1323">
        <f t="shared" si="41"/>
        <v>0</v>
      </c>
      <c r="EM148" s="1323">
        <f t="shared" si="42"/>
        <v>0</v>
      </c>
      <c r="EN148" s="1323">
        <f t="shared" si="43"/>
        <v>0</v>
      </c>
      <c r="EO148" s="1323">
        <f t="shared" si="44"/>
        <v>0</v>
      </c>
      <c r="EP148" s="1323">
        <f t="shared" si="45"/>
        <v>0</v>
      </c>
      <c r="EQ148" s="1323">
        <f t="shared" si="46"/>
        <v>0</v>
      </c>
      <c r="ER148" s="1323">
        <f t="shared" si="47"/>
        <v>0</v>
      </c>
      <c r="ES148" s="1323">
        <f t="shared" si="48"/>
        <v>0</v>
      </c>
      <c r="ET148" s="1323">
        <f t="shared" si="49"/>
        <v>0</v>
      </c>
      <c r="EU148" s="1323">
        <f t="shared" si="50"/>
        <v>0</v>
      </c>
      <c r="EV148" s="1323">
        <f t="shared" si="51"/>
        <v>0</v>
      </c>
      <c r="EW148" s="1323">
        <f t="shared" si="52"/>
        <v>0</v>
      </c>
      <c r="EX148" s="1323">
        <f t="shared" si="53"/>
        <v>0</v>
      </c>
      <c r="EY148" s="1323">
        <f t="shared" si="54"/>
        <v>0</v>
      </c>
      <c r="EZ148" s="1323">
        <f t="shared" si="55"/>
        <v>0</v>
      </c>
      <c r="FA148" s="1323">
        <f t="shared" si="56"/>
        <v>0</v>
      </c>
      <c r="FB148" s="1323">
        <f t="shared" si="57"/>
        <v>0</v>
      </c>
      <c r="FC148" s="1323">
        <f t="shared" si="58"/>
        <v>0</v>
      </c>
      <c r="FD148" s="1323">
        <f t="shared" si="59"/>
        <v>0</v>
      </c>
      <c r="FE148" s="1323">
        <f t="shared" si="60"/>
        <v>0</v>
      </c>
      <c r="FF148" s="1323">
        <f t="shared" si="61"/>
        <v>0</v>
      </c>
      <c r="FG148" s="1323">
        <f t="shared" si="62"/>
        <v>0</v>
      </c>
      <c r="FH148" s="1323">
        <f t="shared" si="63"/>
        <v>0</v>
      </c>
      <c r="FI148" s="1323">
        <f t="shared" si="64"/>
        <v>0</v>
      </c>
      <c r="FJ148" s="1323">
        <f t="shared" si="65"/>
        <v>0</v>
      </c>
      <c r="FK148" s="1323">
        <f t="shared" si="66"/>
        <v>0</v>
      </c>
      <c r="FL148" s="1323">
        <f t="shared" si="67"/>
        <v>0</v>
      </c>
      <c r="FM148" s="1323">
        <f t="shared" si="68"/>
        <v>0</v>
      </c>
      <c r="FN148" s="1323">
        <f t="shared" si="69"/>
        <v>0</v>
      </c>
      <c r="FO148" s="1323">
        <f t="shared" si="70"/>
        <v>0</v>
      </c>
      <c r="FP148" s="1323">
        <f t="shared" si="71"/>
        <v>0</v>
      </c>
      <c r="FQ148" s="1323">
        <f t="shared" si="72"/>
        <v>0</v>
      </c>
      <c r="FR148" s="1323">
        <f t="shared" si="73"/>
        <v>0</v>
      </c>
      <c r="FS148" s="1323">
        <f t="shared" si="74"/>
        <v>0</v>
      </c>
      <c r="FT148" s="1323">
        <f t="shared" si="75"/>
        <v>0</v>
      </c>
      <c r="FU148" s="1323">
        <f t="shared" si="76"/>
        <v>0</v>
      </c>
      <c r="FV148" s="1323">
        <f t="shared" si="77"/>
        <v>0</v>
      </c>
      <c r="FW148" s="1323">
        <f t="shared" si="78"/>
        <v>0</v>
      </c>
      <c r="FX148" s="1323">
        <f t="shared" si="79"/>
        <v>0</v>
      </c>
      <c r="FY148" s="1323">
        <f t="shared" si="80"/>
        <v>0</v>
      </c>
      <c r="FZ148" s="1323">
        <f t="shared" si="81"/>
        <v>0</v>
      </c>
      <c r="GA148" s="1323">
        <f t="shared" si="82"/>
        <v>0</v>
      </c>
      <c r="GD148" s="1323">
        <f>COUNTIF(BH136:BJ1000,"&lt;"&amp;$I$138)</f>
        <v>0</v>
      </c>
      <c r="GG148" s="1323" t="str">
        <f t="shared" si="83"/>
        <v>Tiekėjas 11</v>
      </c>
      <c r="GH148" s="1323"/>
      <c r="GI148" s="1323">
        <f>SUM(BH136:BH235)*100/$I$138-GM148*100</f>
        <v>0</v>
      </c>
      <c r="GJ148" s="1323">
        <f>SUM(BI136:BI235)*100/$I$138-GN148*100</f>
        <v>0</v>
      </c>
      <c r="GK148" s="1323">
        <f>SUM(BJ136:BJ235)*100/$I$138-GO148*100</f>
        <v>0</v>
      </c>
      <c r="GL148" s="1323"/>
      <c r="GM148" s="1323">
        <f>COUNT(BH136:BH235)</f>
        <v>0</v>
      </c>
      <c r="GN148" s="1323">
        <f>COUNT(BI136:BI235)</f>
        <v>0</v>
      </c>
      <c r="GO148" s="1323">
        <f>COUNT(BJ136:BJ235)</f>
        <v>0</v>
      </c>
      <c r="GP148" s="1323"/>
      <c r="GQ148" s="1323" t="e">
        <f t="shared" si="84"/>
        <v>#DIV/0!</v>
      </c>
      <c r="GR148" s="1323" t="e">
        <f t="shared" si="85"/>
        <v>#DIV/0!</v>
      </c>
      <c r="GS148" s="1323" t="e">
        <f t="shared" si="101"/>
        <v>#DIV/0!</v>
      </c>
      <c r="GT148" s="1323"/>
      <c r="GU148" s="1323" t="e">
        <f t="shared" si="86"/>
        <v>#DIV/0!</v>
      </c>
      <c r="GV148" s="1323" t="e">
        <f t="shared" si="87"/>
        <v>#DIV/0!</v>
      </c>
      <c r="GW148" s="1323" t="e">
        <f t="shared" si="102"/>
        <v>#DIV/0!</v>
      </c>
      <c r="GX148" s="1323"/>
      <c r="GY148" s="1323" t="e">
        <f t="shared" si="88"/>
        <v>#DIV/0!</v>
      </c>
      <c r="GZ148" s="1323" t="e">
        <f t="shared" si="89"/>
        <v>#DIV/0!</v>
      </c>
      <c r="HA148" s="1323" t="e">
        <f t="shared" si="103"/>
        <v>#DIV/0!</v>
      </c>
      <c r="HB148" s="1323"/>
      <c r="HC148" s="1323" t="e">
        <f t="shared" si="90"/>
        <v>#DIV/0!</v>
      </c>
      <c r="HD148" s="1323" t="e">
        <f t="shared" si="91"/>
        <v>#DIV/0!</v>
      </c>
      <c r="HE148" s="1323" t="e">
        <f t="shared" si="92"/>
        <v>#DIV/0!</v>
      </c>
    </row>
    <row r="149" spans="1:213">
      <c r="A149" s="465"/>
      <c r="B149" s="477" t="str">
        <f>IF('Bendras vertinimas'!$B$31="","",'Bendras vertinimas'!$B$31)</f>
        <v>Tiekėjas 12</v>
      </c>
      <c r="C149" s="446" t="e">
        <f t="shared" si="93"/>
        <v>#DIV/0!</v>
      </c>
      <c r="D149" s="446" t="e">
        <f t="shared" si="93"/>
        <v>#DIV/0!</v>
      </c>
      <c r="E149" s="446" t="e">
        <f t="shared" si="94"/>
        <v>#DIV/0!</v>
      </c>
      <c r="F149" s="446" t="e">
        <f t="shared" si="95"/>
        <v>#DIV/0!</v>
      </c>
      <c r="G149" s="446" t="e">
        <f t="shared" si="96"/>
        <v>#DIV/0!</v>
      </c>
      <c r="H149" s="446" t="e">
        <f t="shared" si="97"/>
        <v>#DIV/0!</v>
      </c>
      <c r="I149" s="1998"/>
      <c r="J149" s="448" t="e">
        <f t="shared" si="98"/>
        <v>#DIV/0!</v>
      </c>
      <c r="K149" s="448" t="e">
        <f t="shared" si="99"/>
        <v>#DIV/0!</v>
      </c>
      <c r="L149" s="448" t="e">
        <f t="shared" si="100"/>
        <v>#DIV/0!</v>
      </c>
      <c r="M149" s="420"/>
      <c r="N149" s="368" t="str">
        <f>IF($M$138=0,"",IF(GD149&gt;0,'Bendras vertinimas'!$AS$18,IF(OR(SUM(J149:L149)*$M$138=0,$M$138=0),"",SUM(J149:L149)*$M$138)))</f>
        <v/>
      </c>
      <c r="O149" s="465"/>
      <c r="S149" s="1512">
        <v>14</v>
      </c>
      <c r="T149" s="1239"/>
      <c r="U149" s="1239"/>
      <c r="V149" s="1240"/>
      <c r="W149" s="1513">
        <v>14</v>
      </c>
      <c r="X149" s="1239"/>
      <c r="Y149" s="1239"/>
      <c r="Z149" s="1514"/>
      <c r="AA149" s="1513">
        <v>14</v>
      </c>
      <c r="AB149" s="1239"/>
      <c r="AC149" s="1239"/>
      <c r="AD149" s="1514"/>
      <c r="AE149" s="1513">
        <v>14</v>
      </c>
      <c r="AF149" s="1239"/>
      <c r="AG149" s="1239"/>
      <c r="AH149" s="1514"/>
      <c r="AI149" s="1513">
        <v>14</v>
      </c>
      <c r="AJ149" s="1239"/>
      <c r="AK149" s="1239"/>
      <c r="AL149" s="1514"/>
      <c r="AM149" s="1513">
        <v>14</v>
      </c>
      <c r="AN149" s="1239"/>
      <c r="AO149" s="1239"/>
      <c r="AP149" s="1514"/>
      <c r="AQ149" s="1513">
        <v>14</v>
      </c>
      <c r="AR149" s="1239"/>
      <c r="AS149" s="1239"/>
      <c r="AT149" s="1514"/>
      <c r="AU149" s="1513">
        <v>14</v>
      </c>
      <c r="AV149" s="1239"/>
      <c r="AW149" s="1239"/>
      <c r="AX149" s="1514"/>
      <c r="AY149" s="1513">
        <v>14</v>
      </c>
      <c r="AZ149" s="1239"/>
      <c r="BA149" s="1239"/>
      <c r="BB149" s="1514"/>
      <c r="BC149" s="1513">
        <v>14</v>
      </c>
      <c r="BD149" s="1239"/>
      <c r="BE149" s="1239"/>
      <c r="BF149" s="1514"/>
      <c r="BG149" s="1513">
        <v>14</v>
      </c>
      <c r="BH149" s="1239"/>
      <c r="BI149" s="1239"/>
      <c r="BJ149" s="1514"/>
      <c r="BK149" s="1513">
        <v>14</v>
      </c>
      <c r="BL149" s="1239"/>
      <c r="BM149" s="1239"/>
      <c r="BN149" s="1514"/>
      <c r="BO149" s="1513">
        <v>14</v>
      </c>
      <c r="BP149" s="1239"/>
      <c r="BQ149" s="1239"/>
      <c r="BR149" s="1514"/>
      <c r="BS149" s="1513">
        <v>14</v>
      </c>
      <c r="BT149" s="1239"/>
      <c r="BU149" s="1239"/>
      <c r="BV149" s="1514"/>
      <c r="BW149" s="1513">
        <v>14</v>
      </c>
      <c r="BX149" s="1239"/>
      <c r="BY149" s="1239"/>
      <c r="BZ149" s="1514"/>
      <c r="CA149" s="1513">
        <v>14</v>
      </c>
      <c r="CB149" s="1239"/>
      <c r="CC149" s="1239"/>
      <c r="CD149" s="1514"/>
      <c r="CE149" s="1513">
        <v>14</v>
      </c>
      <c r="CF149" s="1239"/>
      <c r="CG149" s="1239"/>
      <c r="CH149" s="1514"/>
      <c r="CI149" s="1513">
        <v>14</v>
      </c>
      <c r="CJ149" s="1239"/>
      <c r="CK149" s="1239"/>
      <c r="CL149" s="1514"/>
      <c r="CM149" s="1513">
        <v>14</v>
      </c>
      <c r="CN149" s="1239"/>
      <c r="CO149" s="1239"/>
      <c r="CP149" s="1514"/>
      <c r="CQ149" s="1513">
        <v>14</v>
      </c>
      <c r="CR149" s="1239"/>
      <c r="CS149" s="1239"/>
      <c r="CT149" s="1514"/>
      <c r="CZ149" s="1323">
        <f t="shared" si="3"/>
        <v>0</v>
      </c>
      <c r="DA149" s="1323">
        <f t="shared" si="4"/>
        <v>0</v>
      </c>
      <c r="DB149" s="1323">
        <f t="shared" si="5"/>
        <v>0</v>
      </c>
      <c r="DC149" s="1323">
        <f t="shared" si="6"/>
        <v>0</v>
      </c>
      <c r="DD149" s="1323">
        <f t="shared" si="7"/>
        <v>0</v>
      </c>
      <c r="DE149" s="1323">
        <f t="shared" si="8"/>
        <v>0</v>
      </c>
      <c r="DF149" s="1323">
        <f t="shared" si="9"/>
        <v>0</v>
      </c>
      <c r="DG149" s="1323">
        <f t="shared" si="10"/>
        <v>0</v>
      </c>
      <c r="DH149" s="1323">
        <f t="shared" si="11"/>
        <v>0</v>
      </c>
      <c r="DI149" s="1323">
        <f t="shared" si="12"/>
        <v>0</v>
      </c>
      <c r="DJ149" s="1323">
        <f t="shared" si="13"/>
        <v>0</v>
      </c>
      <c r="DK149" s="1323">
        <f t="shared" si="14"/>
        <v>0</v>
      </c>
      <c r="DL149" s="1323">
        <f t="shared" si="15"/>
        <v>0</v>
      </c>
      <c r="DM149" s="1323">
        <f t="shared" si="16"/>
        <v>0</v>
      </c>
      <c r="DN149" s="1323">
        <f t="shared" si="17"/>
        <v>0</v>
      </c>
      <c r="DO149" s="1323">
        <f t="shared" si="18"/>
        <v>0</v>
      </c>
      <c r="DP149" s="1323">
        <f t="shared" si="19"/>
        <v>0</v>
      </c>
      <c r="DQ149" s="1323">
        <f t="shared" si="20"/>
        <v>0</v>
      </c>
      <c r="DR149" s="1323">
        <f t="shared" si="21"/>
        <v>0</v>
      </c>
      <c r="DS149" s="1323">
        <f t="shared" si="22"/>
        <v>0</v>
      </c>
      <c r="DT149" s="1323">
        <f t="shared" si="23"/>
        <v>0</v>
      </c>
      <c r="DU149" s="1323">
        <f t="shared" si="24"/>
        <v>0</v>
      </c>
      <c r="DV149" s="1323">
        <f t="shared" si="25"/>
        <v>0</v>
      </c>
      <c r="DW149" s="1323">
        <f t="shared" si="26"/>
        <v>0</v>
      </c>
      <c r="DX149" s="1323">
        <f t="shared" si="27"/>
        <v>0</v>
      </c>
      <c r="DY149" s="1323">
        <f t="shared" si="28"/>
        <v>0</v>
      </c>
      <c r="DZ149" s="1323">
        <f t="shared" si="29"/>
        <v>0</v>
      </c>
      <c r="EA149" s="1323">
        <f t="shared" si="30"/>
        <v>0</v>
      </c>
      <c r="EB149" s="1323">
        <f t="shared" si="31"/>
        <v>0</v>
      </c>
      <c r="EC149" s="1323">
        <f t="shared" si="32"/>
        <v>0</v>
      </c>
      <c r="ED149" s="1323">
        <f t="shared" si="33"/>
        <v>0</v>
      </c>
      <c r="EE149" s="1323">
        <f t="shared" si="34"/>
        <v>0</v>
      </c>
      <c r="EF149" s="1323">
        <f t="shared" si="35"/>
        <v>0</v>
      </c>
      <c r="EG149" s="1323">
        <f t="shared" si="36"/>
        <v>0</v>
      </c>
      <c r="EH149" s="1323">
        <f t="shared" si="37"/>
        <v>0</v>
      </c>
      <c r="EI149" s="1323">
        <f t="shared" si="38"/>
        <v>0</v>
      </c>
      <c r="EJ149" s="1323">
        <f t="shared" si="39"/>
        <v>0</v>
      </c>
      <c r="EK149" s="1323">
        <f t="shared" si="40"/>
        <v>0</v>
      </c>
      <c r="EL149" s="1323">
        <f t="shared" si="41"/>
        <v>0</v>
      </c>
      <c r="EM149" s="1323">
        <f t="shared" si="42"/>
        <v>0</v>
      </c>
      <c r="EN149" s="1323">
        <f t="shared" si="43"/>
        <v>0</v>
      </c>
      <c r="EO149" s="1323">
        <f t="shared" si="44"/>
        <v>0</v>
      </c>
      <c r="EP149" s="1323">
        <f t="shared" si="45"/>
        <v>0</v>
      </c>
      <c r="EQ149" s="1323">
        <f t="shared" si="46"/>
        <v>0</v>
      </c>
      <c r="ER149" s="1323">
        <f t="shared" si="47"/>
        <v>0</v>
      </c>
      <c r="ES149" s="1323">
        <f t="shared" si="48"/>
        <v>0</v>
      </c>
      <c r="ET149" s="1323">
        <f t="shared" si="49"/>
        <v>0</v>
      </c>
      <c r="EU149" s="1323">
        <f t="shared" si="50"/>
        <v>0</v>
      </c>
      <c r="EV149" s="1323">
        <f t="shared" si="51"/>
        <v>0</v>
      </c>
      <c r="EW149" s="1323">
        <f t="shared" si="52"/>
        <v>0</v>
      </c>
      <c r="EX149" s="1323">
        <f t="shared" si="53"/>
        <v>0</v>
      </c>
      <c r="EY149" s="1323">
        <f t="shared" si="54"/>
        <v>0</v>
      </c>
      <c r="EZ149" s="1323">
        <f t="shared" si="55"/>
        <v>0</v>
      </c>
      <c r="FA149" s="1323">
        <f t="shared" si="56"/>
        <v>0</v>
      </c>
      <c r="FB149" s="1323">
        <f t="shared" si="57"/>
        <v>0</v>
      </c>
      <c r="FC149" s="1323">
        <f t="shared" si="58"/>
        <v>0</v>
      </c>
      <c r="FD149" s="1323">
        <f t="shared" si="59"/>
        <v>0</v>
      </c>
      <c r="FE149" s="1323">
        <f t="shared" si="60"/>
        <v>0</v>
      </c>
      <c r="FF149" s="1323">
        <f t="shared" si="61"/>
        <v>0</v>
      </c>
      <c r="FG149" s="1323">
        <f t="shared" si="62"/>
        <v>0</v>
      </c>
      <c r="FH149" s="1323">
        <f t="shared" si="63"/>
        <v>0</v>
      </c>
      <c r="FI149" s="1323">
        <f t="shared" si="64"/>
        <v>0</v>
      </c>
      <c r="FJ149" s="1323">
        <f t="shared" si="65"/>
        <v>0</v>
      </c>
      <c r="FK149" s="1323">
        <f t="shared" si="66"/>
        <v>0</v>
      </c>
      <c r="FL149" s="1323">
        <f t="shared" si="67"/>
        <v>0</v>
      </c>
      <c r="FM149" s="1323">
        <f t="shared" si="68"/>
        <v>0</v>
      </c>
      <c r="FN149" s="1323">
        <f t="shared" si="69"/>
        <v>0</v>
      </c>
      <c r="FO149" s="1323">
        <f t="shared" si="70"/>
        <v>0</v>
      </c>
      <c r="FP149" s="1323">
        <f t="shared" si="71"/>
        <v>0</v>
      </c>
      <c r="FQ149" s="1323">
        <f t="shared" si="72"/>
        <v>0</v>
      </c>
      <c r="FR149" s="1323">
        <f t="shared" si="73"/>
        <v>0</v>
      </c>
      <c r="FS149" s="1323">
        <f t="shared" si="74"/>
        <v>0</v>
      </c>
      <c r="FT149" s="1323">
        <f t="shared" si="75"/>
        <v>0</v>
      </c>
      <c r="FU149" s="1323">
        <f t="shared" si="76"/>
        <v>0</v>
      </c>
      <c r="FV149" s="1323">
        <f t="shared" si="77"/>
        <v>0</v>
      </c>
      <c r="FW149" s="1323">
        <f t="shared" si="78"/>
        <v>0</v>
      </c>
      <c r="FX149" s="1323">
        <f t="shared" si="79"/>
        <v>0</v>
      </c>
      <c r="FY149" s="1323">
        <f t="shared" si="80"/>
        <v>0</v>
      </c>
      <c r="FZ149" s="1323">
        <f t="shared" si="81"/>
        <v>0</v>
      </c>
      <c r="GA149" s="1323">
        <f t="shared" si="82"/>
        <v>0</v>
      </c>
      <c r="GD149" s="1323">
        <f>COUNTIF(BL136:BN1000,"&lt;"&amp;$I$138)</f>
        <v>0</v>
      </c>
      <c r="GG149" s="1323" t="str">
        <f t="shared" si="83"/>
        <v>Tiekėjas 12</v>
      </c>
      <c r="GH149" s="1323"/>
      <c r="GI149" s="1323">
        <f>SUM(BL136:BL235)*100/$I$138-GM149*100</f>
        <v>0</v>
      </c>
      <c r="GJ149" s="1323">
        <f>SUM(BM136:BM235)*100/$I$138-GN149*100</f>
        <v>0</v>
      </c>
      <c r="GK149" s="1323">
        <f>SUM(BN136:BN235)*100/$I$138-GO149*100</f>
        <v>0</v>
      </c>
      <c r="GL149" s="1323"/>
      <c r="GM149" s="1323">
        <f>COUNT(BL136:BL235)</f>
        <v>0</v>
      </c>
      <c r="GN149" s="1323">
        <f>COUNT(BM136:BM235)</f>
        <v>0</v>
      </c>
      <c r="GO149" s="1323">
        <f>COUNT(BN136:BN235)</f>
        <v>0</v>
      </c>
      <c r="GP149" s="1323"/>
      <c r="GQ149" s="1323" t="e">
        <f t="shared" si="84"/>
        <v>#DIV/0!</v>
      </c>
      <c r="GR149" s="1323" t="e">
        <f t="shared" si="85"/>
        <v>#DIV/0!</v>
      </c>
      <c r="GS149" s="1323" t="e">
        <f t="shared" si="101"/>
        <v>#DIV/0!</v>
      </c>
      <c r="GT149" s="1323"/>
      <c r="GU149" s="1323" t="e">
        <f t="shared" si="86"/>
        <v>#DIV/0!</v>
      </c>
      <c r="GV149" s="1323" t="e">
        <f t="shared" si="87"/>
        <v>#DIV/0!</v>
      </c>
      <c r="GW149" s="1323" t="e">
        <f t="shared" si="102"/>
        <v>#DIV/0!</v>
      </c>
      <c r="GX149" s="1323"/>
      <c r="GY149" s="1323" t="e">
        <f t="shared" si="88"/>
        <v>#DIV/0!</v>
      </c>
      <c r="GZ149" s="1323" t="e">
        <f t="shared" si="89"/>
        <v>#DIV/0!</v>
      </c>
      <c r="HA149" s="1323" t="e">
        <f t="shared" si="103"/>
        <v>#DIV/0!</v>
      </c>
      <c r="HB149" s="1323"/>
      <c r="HC149" s="1323" t="e">
        <f t="shared" si="90"/>
        <v>#DIV/0!</v>
      </c>
      <c r="HD149" s="1323" t="e">
        <f t="shared" si="91"/>
        <v>#DIV/0!</v>
      </c>
      <c r="HE149" s="1323" t="e">
        <f t="shared" si="92"/>
        <v>#DIV/0!</v>
      </c>
    </row>
    <row r="150" spans="1:213">
      <c r="A150" s="465"/>
      <c r="B150" s="477" t="str">
        <f>IF('Bendras vertinimas'!$B$32="","",'Bendras vertinimas'!$B$32)</f>
        <v>Tiekėjas 13</v>
      </c>
      <c r="C150" s="446" t="e">
        <f t="shared" si="93"/>
        <v>#DIV/0!</v>
      </c>
      <c r="D150" s="446" t="e">
        <f t="shared" si="93"/>
        <v>#DIV/0!</v>
      </c>
      <c r="E150" s="446" t="e">
        <f t="shared" si="94"/>
        <v>#DIV/0!</v>
      </c>
      <c r="F150" s="446" t="e">
        <f t="shared" si="95"/>
        <v>#DIV/0!</v>
      </c>
      <c r="G150" s="446" t="e">
        <f t="shared" si="96"/>
        <v>#DIV/0!</v>
      </c>
      <c r="H150" s="446" t="e">
        <f t="shared" si="97"/>
        <v>#DIV/0!</v>
      </c>
      <c r="I150" s="1998"/>
      <c r="J150" s="448" t="e">
        <f t="shared" si="98"/>
        <v>#DIV/0!</v>
      </c>
      <c r="K150" s="448" t="e">
        <f t="shared" si="99"/>
        <v>#DIV/0!</v>
      </c>
      <c r="L150" s="448" t="e">
        <f t="shared" si="100"/>
        <v>#DIV/0!</v>
      </c>
      <c r="M150" s="420"/>
      <c r="N150" s="368" t="str">
        <f>IF($M$138=0,"",IF(GD150&gt;0,'Bendras vertinimas'!$AS$18,IF(OR(SUM(J150:L150)*$M$138=0,$M$138=0),"",SUM(J150:L150)*$M$138)))</f>
        <v/>
      </c>
      <c r="O150" s="465"/>
      <c r="S150" s="1512">
        <v>15</v>
      </c>
      <c r="T150" s="1239"/>
      <c r="U150" s="1239"/>
      <c r="V150" s="1240"/>
      <c r="W150" s="1513">
        <v>15</v>
      </c>
      <c r="X150" s="1239"/>
      <c r="Y150" s="1239"/>
      <c r="Z150" s="1514"/>
      <c r="AA150" s="1513">
        <v>15</v>
      </c>
      <c r="AB150" s="1239"/>
      <c r="AC150" s="1239"/>
      <c r="AD150" s="1514"/>
      <c r="AE150" s="1513">
        <v>15</v>
      </c>
      <c r="AF150" s="1239"/>
      <c r="AG150" s="1239"/>
      <c r="AH150" s="1514"/>
      <c r="AI150" s="1513">
        <v>15</v>
      </c>
      <c r="AJ150" s="1239"/>
      <c r="AK150" s="1239"/>
      <c r="AL150" s="1514"/>
      <c r="AM150" s="1513">
        <v>15</v>
      </c>
      <c r="AN150" s="1239"/>
      <c r="AO150" s="1239"/>
      <c r="AP150" s="1514"/>
      <c r="AQ150" s="1513">
        <v>15</v>
      </c>
      <c r="AR150" s="1239"/>
      <c r="AS150" s="1239"/>
      <c r="AT150" s="1514"/>
      <c r="AU150" s="1513">
        <v>15</v>
      </c>
      <c r="AV150" s="1239"/>
      <c r="AW150" s="1239"/>
      <c r="AX150" s="1514"/>
      <c r="AY150" s="1513">
        <v>15</v>
      </c>
      <c r="AZ150" s="1239"/>
      <c r="BA150" s="1239"/>
      <c r="BB150" s="1514"/>
      <c r="BC150" s="1513">
        <v>15</v>
      </c>
      <c r="BD150" s="1239"/>
      <c r="BE150" s="1239"/>
      <c r="BF150" s="1514"/>
      <c r="BG150" s="1513">
        <v>15</v>
      </c>
      <c r="BH150" s="1239"/>
      <c r="BI150" s="1239"/>
      <c r="BJ150" s="1514"/>
      <c r="BK150" s="1513">
        <v>15</v>
      </c>
      <c r="BL150" s="1239"/>
      <c r="BM150" s="1239"/>
      <c r="BN150" s="1514"/>
      <c r="BO150" s="1513">
        <v>15</v>
      </c>
      <c r="BP150" s="1239"/>
      <c r="BQ150" s="1239"/>
      <c r="BR150" s="1514"/>
      <c r="BS150" s="1513">
        <v>15</v>
      </c>
      <c r="BT150" s="1239"/>
      <c r="BU150" s="1239"/>
      <c r="BV150" s="1514"/>
      <c r="BW150" s="1513">
        <v>15</v>
      </c>
      <c r="BX150" s="1239"/>
      <c r="BY150" s="1239"/>
      <c r="BZ150" s="1514"/>
      <c r="CA150" s="1513">
        <v>15</v>
      </c>
      <c r="CB150" s="1239"/>
      <c r="CC150" s="1239"/>
      <c r="CD150" s="1514"/>
      <c r="CE150" s="1513">
        <v>15</v>
      </c>
      <c r="CF150" s="1239"/>
      <c r="CG150" s="1239"/>
      <c r="CH150" s="1514"/>
      <c r="CI150" s="1513">
        <v>15</v>
      </c>
      <c r="CJ150" s="1239"/>
      <c r="CK150" s="1239"/>
      <c r="CL150" s="1514"/>
      <c r="CM150" s="1513">
        <v>15</v>
      </c>
      <c r="CN150" s="1239"/>
      <c r="CO150" s="1239"/>
      <c r="CP150" s="1514"/>
      <c r="CQ150" s="1513">
        <v>15</v>
      </c>
      <c r="CR150" s="1239"/>
      <c r="CS150" s="1239"/>
      <c r="CT150" s="1514"/>
      <c r="CZ150" s="1323">
        <f t="shared" si="3"/>
        <v>0</v>
      </c>
      <c r="DA150" s="1323">
        <f t="shared" si="4"/>
        <v>0</v>
      </c>
      <c r="DB150" s="1323">
        <f t="shared" si="5"/>
        <v>0</v>
      </c>
      <c r="DC150" s="1323">
        <f t="shared" si="6"/>
        <v>0</v>
      </c>
      <c r="DD150" s="1323">
        <f t="shared" si="7"/>
        <v>0</v>
      </c>
      <c r="DE150" s="1323">
        <f t="shared" si="8"/>
        <v>0</v>
      </c>
      <c r="DF150" s="1323">
        <f t="shared" si="9"/>
        <v>0</v>
      </c>
      <c r="DG150" s="1323">
        <f t="shared" si="10"/>
        <v>0</v>
      </c>
      <c r="DH150" s="1323">
        <f t="shared" si="11"/>
        <v>0</v>
      </c>
      <c r="DI150" s="1323">
        <f t="shared" si="12"/>
        <v>0</v>
      </c>
      <c r="DJ150" s="1323">
        <f t="shared" si="13"/>
        <v>0</v>
      </c>
      <c r="DK150" s="1323">
        <f t="shared" si="14"/>
        <v>0</v>
      </c>
      <c r="DL150" s="1323">
        <f t="shared" si="15"/>
        <v>0</v>
      </c>
      <c r="DM150" s="1323">
        <f t="shared" si="16"/>
        <v>0</v>
      </c>
      <c r="DN150" s="1323">
        <f t="shared" si="17"/>
        <v>0</v>
      </c>
      <c r="DO150" s="1323">
        <f t="shared" si="18"/>
        <v>0</v>
      </c>
      <c r="DP150" s="1323">
        <f t="shared" si="19"/>
        <v>0</v>
      </c>
      <c r="DQ150" s="1323">
        <f t="shared" si="20"/>
        <v>0</v>
      </c>
      <c r="DR150" s="1323">
        <f t="shared" si="21"/>
        <v>0</v>
      </c>
      <c r="DS150" s="1323">
        <f t="shared" si="22"/>
        <v>0</v>
      </c>
      <c r="DT150" s="1323">
        <f t="shared" si="23"/>
        <v>0</v>
      </c>
      <c r="DU150" s="1323">
        <f t="shared" si="24"/>
        <v>0</v>
      </c>
      <c r="DV150" s="1323">
        <f t="shared" si="25"/>
        <v>0</v>
      </c>
      <c r="DW150" s="1323">
        <f t="shared" si="26"/>
        <v>0</v>
      </c>
      <c r="DX150" s="1323">
        <f t="shared" si="27"/>
        <v>0</v>
      </c>
      <c r="DY150" s="1323">
        <f t="shared" si="28"/>
        <v>0</v>
      </c>
      <c r="DZ150" s="1323">
        <f t="shared" si="29"/>
        <v>0</v>
      </c>
      <c r="EA150" s="1323">
        <f t="shared" si="30"/>
        <v>0</v>
      </c>
      <c r="EB150" s="1323">
        <f t="shared" si="31"/>
        <v>0</v>
      </c>
      <c r="EC150" s="1323">
        <f t="shared" si="32"/>
        <v>0</v>
      </c>
      <c r="ED150" s="1323">
        <f t="shared" si="33"/>
        <v>0</v>
      </c>
      <c r="EE150" s="1323">
        <f t="shared" si="34"/>
        <v>0</v>
      </c>
      <c r="EF150" s="1323">
        <f t="shared" si="35"/>
        <v>0</v>
      </c>
      <c r="EG150" s="1323">
        <f t="shared" si="36"/>
        <v>0</v>
      </c>
      <c r="EH150" s="1323">
        <f t="shared" si="37"/>
        <v>0</v>
      </c>
      <c r="EI150" s="1323">
        <f t="shared" si="38"/>
        <v>0</v>
      </c>
      <c r="EJ150" s="1323">
        <f t="shared" si="39"/>
        <v>0</v>
      </c>
      <c r="EK150" s="1323">
        <f t="shared" si="40"/>
        <v>0</v>
      </c>
      <c r="EL150" s="1323">
        <f t="shared" si="41"/>
        <v>0</v>
      </c>
      <c r="EM150" s="1323">
        <f t="shared" si="42"/>
        <v>0</v>
      </c>
      <c r="EN150" s="1323">
        <f t="shared" si="43"/>
        <v>0</v>
      </c>
      <c r="EO150" s="1323">
        <f t="shared" si="44"/>
        <v>0</v>
      </c>
      <c r="EP150" s="1323">
        <f t="shared" si="45"/>
        <v>0</v>
      </c>
      <c r="EQ150" s="1323">
        <f t="shared" si="46"/>
        <v>0</v>
      </c>
      <c r="ER150" s="1323">
        <f t="shared" si="47"/>
        <v>0</v>
      </c>
      <c r="ES150" s="1323">
        <f t="shared" si="48"/>
        <v>0</v>
      </c>
      <c r="ET150" s="1323">
        <f t="shared" si="49"/>
        <v>0</v>
      </c>
      <c r="EU150" s="1323">
        <f t="shared" si="50"/>
        <v>0</v>
      </c>
      <c r="EV150" s="1323">
        <f t="shared" si="51"/>
        <v>0</v>
      </c>
      <c r="EW150" s="1323">
        <f t="shared" si="52"/>
        <v>0</v>
      </c>
      <c r="EX150" s="1323">
        <f t="shared" si="53"/>
        <v>0</v>
      </c>
      <c r="EY150" s="1323">
        <f t="shared" si="54"/>
        <v>0</v>
      </c>
      <c r="EZ150" s="1323">
        <f t="shared" si="55"/>
        <v>0</v>
      </c>
      <c r="FA150" s="1323">
        <f t="shared" si="56"/>
        <v>0</v>
      </c>
      <c r="FB150" s="1323">
        <f t="shared" si="57"/>
        <v>0</v>
      </c>
      <c r="FC150" s="1323">
        <f t="shared" si="58"/>
        <v>0</v>
      </c>
      <c r="FD150" s="1323">
        <f t="shared" si="59"/>
        <v>0</v>
      </c>
      <c r="FE150" s="1323">
        <f t="shared" si="60"/>
        <v>0</v>
      </c>
      <c r="FF150" s="1323">
        <f t="shared" si="61"/>
        <v>0</v>
      </c>
      <c r="FG150" s="1323">
        <f t="shared" si="62"/>
        <v>0</v>
      </c>
      <c r="FH150" s="1323">
        <f t="shared" si="63"/>
        <v>0</v>
      </c>
      <c r="FI150" s="1323">
        <f t="shared" si="64"/>
        <v>0</v>
      </c>
      <c r="FJ150" s="1323">
        <f t="shared" si="65"/>
        <v>0</v>
      </c>
      <c r="FK150" s="1323">
        <f t="shared" si="66"/>
        <v>0</v>
      </c>
      <c r="FL150" s="1323">
        <f t="shared" si="67"/>
        <v>0</v>
      </c>
      <c r="FM150" s="1323">
        <f t="shared" si="68"/>
        <v>0</v>
      </c>
      <c r="FN150" s="1323">
        <f t="shared" si="69"/>
        <v>0</v>
      </c>
      <c r="FO150" s="1323">
        <f t="shared" si="70"/>
        <v>0</v>
      </c>
      <c r="FP150" s="1323">
        <f t="shared" si="71"/>
        <v>0</v>
      </c>
      <c r="FQ150" s="1323">
        <f t="shared" si="72"/>
        <v>0</v>
      </c>
      <c r="FR150" s="1323">
        <f t="shared" si="73"/>
        <v>0</v>
      </c>
      <c r="FS150" s="1323">
        <f t="shared" si="74"/>
        <v>0</v>
      </c>
      <c r="FT150" s="1323">
        <f t="shared" si="75"/>
        <v>0</v>
      </c>
      <c r="FU150" s="1323">
        <f t="shared" si="76"/>
        <v>0</v>
      </c>
      <c r="FV150" s="1323">
        <f t="shared" si="77"/>
        <v>0</v>
      </c>
      <c r="FW150" s="1323">
        <f t="shared" si="78"/>
        <v>0</v>
      </c>
      <c r="FX150" s="1323">
        <f t="shared" si="79"/>
        <v>0</v>
      </c>
      <c r="FY150" s="1323">
        <f t="shared" si="80"/>
        <v>0</v>
      </c>
      <c r="FZ150" s="1323">
        <f t="shared" si="81"/>
        <v>0</v>
      </c>
      <c r="GA150" s="1323">
        <f t="shared" si="82"/>
        <v>0</v>
      </c>
      <c r="GD150" s="1323">
        <f>COUNTIF(BP136:BR1000,"&lt;"&amp;$I$138)</f>
        <v>0</v>
      </c>
      <c r="GG150" s="1323" t="str">
        <f t="shared" si="83"/>
        <v>Tiekėjas 13</v>
      </c>
      <c r="GH150" s="1323"/>
      <c r="GI150" s="1323">
        <f>SUM(BP136:BP235)*100/$I$138-GM150*100</f>
        <v>0</v>
      </c>
      <c r="GJ150" s="1323">
        <f>SUM(BQ136:BQ235)*100/$I$138-GN150*100</f>
        <v>0</v>
      </c>
      <c r="GK150" s="1323">
        <f>SUM(BR136:BR235)*100/$I$138-GO150*100</f>
        <v>0</v>
      </c>
      <c r="GL150" s="1323"/>
      <c r="GM150" s="1323">
        <f>COUNT(BP136:BP235)</f>
        <v>0</v>
      </c>
      <c r="GN150" s="1323">
        <f>COUNT(BQ136:BQ235)</f>
        <v>0</v>
      </c>
      <c r="GO150" s="1323">
        <f>COUNT(BR136:BR235)</f>
        <v>0</v>
      </c>
      <c r="GP150" s="1323"/>
      <c r="GQ150" s="1323" t="e">
        <f t="shared" si="84"/>
        <v>#DIV/0!</v>
      </c>
      <c r="GR150" s="1323" t="e">
        <f t="shared" si="85"/>
        <v>#DIV/0!</v>
      </c>
      <c r="GS150" s="1323" t="e">
        <f t="shared" si="101"/>
        <v>#DIV/0!</v>
      </c>
      <c r="GT150" s="1323"/>
      <c r="GU150" s="1323" t="e">
        <f t="shared" si="86"/>
        <v>#DIV/0!</v>
      </c>
      <c r="GV150" s="1323" t="e">
        <f t="shared" si="87"/>
        <v>#DIV/0!</v>
      </c>
      <c r="GW150" s="1323" t="e">
        <f t="shared" si="102"/>
        <v>#DIV/0!</v>
      </c>
      <c r="GX150" s="1323"/>
      <c r="GY150" s="1323" t="e">
        <f t="shared" si="88"/>
        <v>#DIV/0!</v>
      </c>
      <c r="GZ150" s="1323" t="e">
        <f t="shared" si="89"/>
        <v>#DIV/0!</v>
      </c>
      <c r="HA150" s="1323" t="e">
        <f t="shared" si="103"/>
        <v>#DIV/0!</v>
      </c>
      <c r="HB150" s="1323"/>
      <c r="HC150" s="1323" t="e">
        <f t="shared" si="90"/>
        <v>#DIV/0!</v>
      </c>
      <c r="HD150" s="1323" t="e">
        <f t="shared" si="91"/>
        <v>#DIV/0!</v>
      </c>
      <c r="HE150" s="1323" t="e">
        <f t="shared" si="92"/>
        <v>#DIV/0!</v>
      </c>
    </row>
    <row r="151" spans="1:213">
      <c r="A151" s="465"/>
      <c r="B151" s="477" t="str">
        <f>IF('Bendras vertinimas'!$B$33="","",'Bendras vertinimas'!$B$33)</f>
        <v>Tiekėjas 14</v>
      </c>
      <c r="C151" s="446" t="e">
        <f t="shared" si="93"/>
        <v>#DIV/0!</v>
      </c>
      <c r="D151" s="446" t="e">
        <f t="shared" si="93"/>
        <v>#DIV/0!</v>
      </c>
      <c r="E151" s="446" t="e">
        <f t="shared" si="94"/>
        <v>#DIV/0!</v>
      </c>
      <c r="F151" s="446" t="e">
        <f t="shared" si="95"/>
        <v>#DIV/0!</v>
      </c>
      <c r="G151" s="446" t="e">
        <f t="shared" si="96"/>
        <v>#DIV/0!</v>
      </c>
      <c r="H151" s="446" t="e">
        <f t="shared" si="97"/>
        <v>#DIV/0!</v>
      </c>
      <c r="I151" s="1998"/>
      <c r="J151" s="448" t="e">
        <f t="shared" si="98"/>
        <v>#DIV/0!</v>
      </c>
      <c r="K151" s="448" t="e">
        <f t="shared" si="99"/>
        <v>#DIV/0!</v>
      </c>
      <c r="L151" s="448" t="e">
        <f t="shared" si="100"/>
        <v>#DIV/0!</v>
      </c>
      <c r="M151" s="420"/>
      <c r="N151" s="368" t="str">
        <f>IF($M$138=0,"",IF(GD151&gt;0,'Bendras vertinimas'!$AS$18,IF(OR(SUM(J151:L151)*$M$138=0,$M$138=0),"",SUM(J151:L151)*$M$138)))</f>
        <v/>
      </c>
      <c r="O151" s="465"/>
      <c r="S151" s="1512">
        <v>16</v>
      </c>
      <c r="T151" s="1239"/>
      <c r="U151" s="1239"/>
      <c r="V151" s="1240"/>
      <c r="W151" s="1513">
        <v>16</v>
      </c>
      <c r="X151" s="1239"/>
      <c r="Y151" s="1239"/>
      <c r="Z151" s="1514"/>
      <c r="AA151" s="1513">
        <v>16</v>
      </c>
      <c r="AB151" s="1239"/>
      <c r="AC151" s="1239"/>
      <c r="AD151" s="1514"/>
      <c r="AE151" s="1513">
        <v>16</v>
      </c>
      <c r="AF151" s="1239"/>
      <c r="AG151" s="1239"/>
      <c r="AH151" s="1514"/>
      <c r="AI151" s="1513">
        <v>16</v>
      </c>
      <c r="AJ151" s="1239"/>
      <c r="AK151" s="1239"/>
      <c r="AL151" s="1514"/>
      <c r="AM151" s="1513">
        <v>16</v>
      </c>
      <c r="AN151" s="1239"/>
      <c r="AO151" s="1239"/>
      <c r="AP151" s="1514"/>
      <c r="AQ151" s="1513">
        <v>16</v>
      </c>
      <c r="AR151" s="1239"/>
      <c r="AS151" s="1239"/>
      <c r="AT151" s="1514"/>
      <c r="AU151" s="1513">
        <v>16</v>
      </c>
      <c r="AV151" s="1239"/>
      <c r="AW151" s="1239"/>
      <c r="AX151" s="1514"/>
      <c r="AY151" s="1513">
        <v>16</v>
      </c>
      <c r="AZ151" s="1239"/>
      <c r="BA151" s="1239"/>
      <c r="BB151" s="1514"/>
      <c r="BC151" s="1513">
        <v>16</v>
      </c>
      <c r="BD151" s="1239"/>
      <c r="BE151" s="1239"/>
      <c r="BF151" s="1514"/>
      <c r="BG151" s="1513">
        <v>16</v>
      </c>
      <c r="BH151" s="1239"/>
      <c r="BI151" s="1239"/>
      <c r="BJ151" s="1514"/>
      <c r="BK151" s="1513">
        <v>16</v>
      </c>
      <c r="BL151" s="1239"/>
      <c r="BM151" s="1239"/>
      <c r="BN151" s="1514"/>
      <c r="BO151" s="1513">
        <v>16</v>
      </c>
      <c r="BP151" s="1239"/>
      <c r="BQ151" s="1239"/>
      <c r="BR151" s="1514"/>
      <c r="BS151" s="1513">
        <v>16</v>
      </c>
      <c r="BT151" s="1239"/>
      <c r="BU151" s="1239"/>
      <c r="BV151" s="1514"/>
      <c r="BW151" s="1513">
        <v>16</v>
      </c>
      <c r="BX151" s="1239"/>
      <c r="BY151" s="1239"/>
      <c r="BZ151" s="1514"/>
      <c r="CA151" s="1513">
        <v>16</v>
      </c>
      <c r="CB151" s="1239"/>
      <c r="CC151" s="1239"/>
      <c r="CD151" s="1514"/>
      <c r="CE151" s="1513">
        <v>16</v>
      </c>
      <c r="CF151" s="1239"/>
      <c r="CG151" s="1239"/>
      <c r="CH151" s="1514"/>
      <c r="CI151" s="1513">
        <v>16</v>
      </c>
      <c r="CJ151" s="1239"/>
      <c r="CK151" s="1239"/>
      <c r="CL151" s="1514"/>
      <c r="CM151" s="1513">
        <v>16</v>
      </c>
      <c r="CN151" s="1239"/>
      <c r="CO151" s="1239"/>
      <c r="CP151" s="1514"/>
      <c r="CQ151" s="1513">
        <v>16</v>
      </c>
      <c r="CR151" s="1239"/>
      <c r="CS151" s="1239"/>
      <c r="CT151" s="1514"/>
      <c r="CZ151" s="1323">
        <f t="shared" si="3"/>
        <v>0</v>
      </c>
      <c r="DA151" s="1323">
        <f t="shared" si="4"/>
        <v>0</v>
      </c>
      <c r="DB151" s="1323">
        <f t="shared" si="5"/>
        <v>0</v>
      </c>
      <c r="DC151" s="1323">
        <f t="shared" si="6"/>
        <v>0</v>
      </c>
      <c r="DD151" s="1323">
        <f t="shared" si="7"/>
        <v>0</v>
      </c>
      <c r="DE151" s="1323">
        <f t="shared" si="8"/>
        <v>0</v>
      </c>
      <c r="DF151" s="1323">
        <f t="shared" si="9"/>
        <v>0</v>
      </c>
      <c r="DG151" s="1323">
        <f t="shared" si="10"/>
        <v>0</v>
      </c>
      <c r="DH151" s="1323">
        <f t="shared" si="11"/>
        <v>0</v>
      </c>
      <c r="DI151" s="1323">
        <f t="shared" si="12"/>
        <v>0</v>
      </c>
      <c r="DJ151" s="1323">
        <f t="shared" si="13"/>
        <v>0</v>
      </c>
      <c r="DK151" s="1323">
        <f t="shared" si="14"/>
        <v>0</v>
      </c>
      <c r="DL151" s="1323">
        <f t="shared" si="15"/>
        <v>0</v>
      </c>
      <c r="DM151" s="1323">
        <f t="shared" si="16"/>
        <v>0</v>
      </c>
      <c r="DN151" s="1323">
        <f t="shared" si="17"/>
        <v>0</v>
      </c>
      <c r="DO151" s="1323">
        <f t="shared" si="18"/>
        <v>0</v>
      </c>
      <c r="DP151" s="1323">
        <f t="shared" si="19"/>
        <v>0</v>
      </c>
      <c r="DQ151" s="1323">
        <f t="shared" si="20"/>
        <v>0</v>
      </c>
      <c r="DR151" s="1323">
        <f t="shared" si="21"/>
        <v>0</v>
      </c>
      <c r="DS151" s="1323">
        <f t="shared" si="22"/>
        <v>0</v>
      </c>
      <c r="DT151" s="1323">
        <f t="shared" si="23"/>
        <v>0</v>
      </c>
      <c r="DU151" s="1323">
        <f t="shared" si="24"/>
        <v>0</v>
      </c>
      <c r="DV151" s="1323">
        <f t="shared" si="25"/>
        <v>0</v>
      </c>
      <c r="DW151" s="1323">
        <f t="shared" si="26"/>
        <v>0</v>
      </c>
      <c r="DX151" s="1323">
        <f t="shared" si="27"/>
        <v>0</v>
      </c>
      <c r="DY151" s="1323">
        <f t="shared" si="28"/>
        <v>0</v>
      </c>
      <c r="DZ151" s="1323">
        <f t="shared" si="29"/>
        <v>0</v>
      </c>
      <c r="EA151" s="1323">
        <f t="shared" si="30"/>
        <v>0</v>
      </c>
      <c r="EB151" s="1323">
        <f t="shared" si="31"/>
        <v>0</v>
      </c>
      <c r="EC151" s="1323">
        <f t="shared" si="32"/>
        <v>0</v>
      </c>
      <c r="ED151" s="1323">
        <f t="shared" si="33"/>
        <v>0</v>
      </c>
      <c r="EE151" s="1323">
        <f t="shared" si="34"/>
        <v>0</v>
      </c>
      <c r="EF151" s="1323">
        <f t="shared" si="35"/>
        <v>0</v>
      </c>
      <c r="EG151" s="1323">
        <f t="shared" si="36"/>
        <v>0</v>
      </c>
      <c r="EH151" s="1323">
        <f t="shared" si="37"/>
        <v>0</v>
      </c>
      <c r="EI151" s="1323">
        <f t="shared" si="38"/>
        <v>0</v>
      </c>
      <c r="EJ151" s="1323">
        <f t="shared" si="39"/>
        <v>0</v>
      </c>
      <c r="EK151" s="1323">
        <f t="shared" si="40"/>
        <v>0</v>
      </c>
      <c r="EL151" s="1323">
        <f t="shared" si="41"/>
        <v>0</v>
      </c>
      <c r="EM151" s="1323">
        <f t="shared" si="42"/>
        <v>0</v>
      </c>
      <c r="EN151" s="1323">
        <f t="shared" si="43"/>
        <v>0</v>
      </c>
      <c r="EO151" s="1323">
        <f t="shared" si="44"/>
        <v>0</v>
      </c>
      <c r="EP151" s="1323">
        <f t="shared" si="45"/>
        <v>0</v>
      </c>
      <c r="EQ151" s="1323">
        <f t="shared" si="46"/>
        <v>0</v>
      </c>
      <c r="ER151" s="1323">
        <f t="shared" si="47"/>
        <v>0</v>
      </c>
      <c r="ES151" s="1323">
        <f t="shared" si="48"/>
        <v>0</v>
      </c>
      <c r="ET151" s="1323">
        <f t="shared" si="49"/>
        <v>0</v>
      </c>
      <c r="EU151" s="1323">
        <f t="shared" si="50"/>
        <v>0</v>
      </c>
      <c r="EV151" s="1323">
        <f t="shared" si="51"/>
        <v>0</v>
      </c>
      <c r="EW151" s="1323">
        <f t="shared" si="52"/>
        <v>0</v>
      </c>
      <c r="EX151" s="1323">
        <f t="shared" si="53"/>
        <v>0</v>
      </c>
      <c r="EY151" s="1323">
        <f t="shared" si="54"/>
        <v>0</v>
      </c>
      <c r="EZ151" s="1323">
        <f t="shared" si="55"/>
        <v>0</v>
      </c>
      <c r="FA151" s="1323">
        <f t="shared" si="56"/>
        <v>0</v>
      </c>
      <c r="FB151" s="1323">
        <f t="shared" si="57"/>
        <v>0</v>
      </c>
      <c r="FC151" s="1323">
        <f t="shared" si="58"/>
        <v>0</v>
      </c>
      <c r="FD151" s="1323">
        <f t="shared" si="59"/>
        <v>0</v>
      </c>
      <c r="FE151" s="1323">
        <f t="shared" si="60"/>
        <v>0</v>
      </c>
      <c r="FF151" s="1323">
        <f t="shared" si="61"/>
        <v>0</v>
      </c>
      <c r="FG151" s="1323">
        <f t="shared" si="62"/>
        <v>0</v>
      </c>
      <c r="FH151" s="1323">
        <f t="shared" si="63"/>
        <v>0</v>
      </c>
      <c r="FI151" s="1323">
        <f t="shared" si="64"/>
        <v>0</v>
      </c>
      <c r="FJ151" s="1323">
        <f t="shared" si="65"/>
        <v>0</v>
      </c>
      <c r="FK151" s="1323">
        <f t="shared" si="66"/>
        <v>0</v>
      </c>
      <c r="FL151" s="1323">
        <f t="shared" si="67"/>
        <v>0</v>
      </c>
      <c r="FM151" s="1323">
        <f t="shared" si="68"/>
        <v>0</v>
      </c>
      <c r="FN151" s="1323">
        <f t="shared" si="69"/>
        <v>0</v>
      </c>
      <c r="FO151" s="1323">
        <f t="shared" si="70"/>
        <v>0</v>
      </c>
      <c r="FP151" s="1323">
        <f t="shared" si="71"/>
        <v>0</v>
      </c>
      <c r="FQ151" s="1323">
        <f t="shared" si="72"/>
        <v>0</v>
      </c>
      <c r="FR151" s="1323">
        <f t="shared" si="73"/>
        <v>0</v>
      </c>
      <c r="FS151" s="1323">
        <f t="shared" si="74"/>
        <v>0</v>
      </c>
      <c r="FT151" s="1323">
        <f t="shared" si="75"/>
        <v>0</v>
      </c>
      <c r="FU151" s="1323">
        <f t="shared" si="76"/>
        <v>0</v>
      </c>
      <c r="FV151" s="1323">
        <f t="shared" si="77"/>
        <v>0</v>
      </c>
      <c r="FW151" s="1323">
        <f t="shared" si="78"/>
        <v>0</v>
      </c>
      <c r="FX151" s="1323">
        <f t="shared" si="79"/>
        <v>0</v>
      </c>
      <c r="FY151" s="1323">
        <f t="shared" si="80"/>
        <v>0</v>
      </c>
      <c r="FZ151" s="1323">
        <f t="shared" si="81"/>
        <v>0</v>
      </c>
      <c r="GA151" s="1323">
        <f t="shared" si="82"/>
        <v>0</v>
      </c>
      <c r="GD151" s="1323">
        <f>COUNTIF(BT136:BV1000,"&lt;"&amp;$I$138)</f>
        <v>0</v>
      </c>
      <c r="GG151" s="1323" t="str">
        <f t="shared" si="83"/>
        <v>Tiekėjas 14</v>
      </c>
      <c r="GH151" s="1323"/>
      <c r="GI151" s="1323">
        <f>SUM(BT136:BT235)*100/$I$138-GM151*100</f>
        <v>0</v>
      </c>
      <c r="GJ151" s="1323">
        <f>SUM(BU136:BU235)*100/$I$138-GN151*100</f>
        <v>0</v>
      </c>
      <c r="GK151" s="1323">
        <f>SUM(BV136:BV235)*100/$I$138-GO151*100</f>
        <v>0</v>
      </c>
      <c r="GL151" s="1323"/>
      <c r="GM151" s="1323">
        <f>COUNT(BT136:BT235)</f>
        <v>0</v>
      </c>
      <c r="GN151" s="1323">
        <f>COUNT(BU136:BU235)</f>
        <v>0</v>
      </c>
      <c r="GO151" s="1323">
        <f>COUNT(BV136:BV235)</f>
        <v>0</v>
      </c>
      <c r="GP151" s="1323"/>
      <c r="GQ151" s="1323" t="e">
        <f t="shared" si="84"/>
        <v>#DIV/0!</v>
      </c>
      <c r="GR151" s="1323" t="e">
        <f t="shared" si="85"/>
        <v>#DIV/0!</v>
      </c>
      <c r="GS151" s="1323" t="e">
        <f t="shared" si="101"/>
        <v>#DIV/0!</v>
      </c>
      <c r="GT151" s="1323"/>
      <c r="GU151" s="1323" t="e">
        <f t="shared" si="86"/>
        <v>#DIV/0!</v>
      </c>
      <c r="GV151" s="1323" t="e">
        <f t="shared" si="87"/>
        <v>#DIV/0!</v>
      </c>
      <c r="GW151" s="1323" t="e">
        <f t="shared" si="102"/>
        <v>#DIV/0!</v>
      </c>
      <c r="GX151" s="1323"/>
      <c r="GY151" s="1323" t="e">
        <f t="shared" si="88"/>
        <v>#DIV/0!</v>
      </c>
      <c r="GZ151" s="1323" t="e">
        <f t="shared" si="89"/>
        <v>#DIV/0!</v>
      </c>
      <c r="HA151" s="1323" t="e">
        <f t="shared" si="103"/>
        <v>#DIV/0!</v>
      </c>
      <c r="HB151" s="1323"/>
      <c r="HC151" s="1323" t="e">
        <f t="shared" si="90"/>
        <v>#DIV/0!</v>
      </c>
      <c r="HD151" s="1323" t="e">
        <f t="shared" si="91"/>
        <v>#DIV/0!</v>
      </c>
      <c r="HE151" s="1323" t="e">
        <f t="shared" si="92"/>
        <v>#DIV/0!</v>
      </c>
    </row>
    <row r="152" spans="1:213">
      <c r="A152" s="465"/>
      <c r="B152" s="477" t="str">
        <f>IF('Bendras vertinimas'!$B$34="","",'Bendras vertinimas'!$B$34)</f>
        <v>Tiekėjas 15</v>
      </c>
      <c r="C152" s="446" t="e">
        <f t="shared" si="93"/>
        <v>#DIV/0!</v>
      </c>
      <c r="D152" s="446" t="e">
        <f t="shared" si="93"/>
        <v>#DIV/0!</v>
      </c>
      <c r="E152" s="446" t="e">
        <f t="shared" si="94"/>
        <v>#DIV/0!</v>
      </c>
      <c r="F152" s="446" t="e">
        <f t="shared" si="95"/>
        <v>#DIV/0!</v>
      </c>
      <c r="G152" s="446" t="e">
        <f t="shared" si="96"/>
        <v>#DIV/0!</v>
      </c>
      <c r="H152" s="446" t="e">
        <f t="shared" si="97"/>
        <v>#DIV/0!</v>
      </c>
      <c r="I152" s="1998"/>
      <c r="J152" s="448" t="e">
        <f t="shared" si="98"/>
        <v>#DIV/0!</v>
      </c>
      <c r="K152" s="448" t="e">
        <f t="shared" si="99"/>
        <v>#DIV/0!</v>
      </c>
      <c r="L152" s="448" t="e">
        <f t="shared" si="100"/>
        <v>#DIV/0!</v>
      </c>
      <c r="M152" s="420"/>
      <c r="N152" s="368" t="str">
        <f>IF($M$138=0,"",IF(GD152&gt;0,'Bendras vertinimas'!$AS$18,IF(OR(SUM(J152:L152)*$M$138=0,$M$138=0),"",SUM(J152:L152)*$M$138)))</f>
        <v/>
      </c>
      <c r="O152" s="465"/>
      <c r="S152" s="1512">
        <v>17</v>
      </c>
      <c r="T152" s="1239"/>
      <c r="U152" s="1239"/>
      <c r="V152" s="1240"/>
      <c r="W152" s="1513">
        <v>17</v>
      </c>
      <c r="X152" s="1239"/>
      <c r="Y152" s="1239"/>
      <c r="Z152" s="1514"/>
      <c r="AA152" s="1513">
        <v>17</v>
      </c>
      <c r="AB152" s="1239"/>
      <c r="AC152" s="1239"/>
      <c r="AD152" s="1514"/>
      <c r="AE152" s="1513">
        <v>17</v>
      </c>
      <c r="AF152" s="1239"/>
      <c r="AG152" s="1239"/>
      <c r="AH152" s="1514"/>
      <c r="AI152" s="1513">
        <v>17</v>
      </c>
      <c r="AJ152" s="1239"/>
      <c r="AK152" s="1239"/>
      <c r="AL152" s="1514"/>
      <c r="AM152" s="1513">
        <v>17</v>
      </c>
      <c r="AN152" s="1239"/>
      <c r="AO152" s="1239"/>
      <c r="AP152" s="1514"/>
      <c r="AQ152" s="1513">
        <v>17</v>
      </c>
      <c r="AR152" s="1239"/>
      <c r="AS152" s="1239"/>
      <c r="AT152" s="1514"/>
      <c r="AU152" s="1513">
        <v>17</v>
      </c>
      <c r="AV152" s="1239"/>
      <c r="AW152" s="1239"/>
      <c r="AX152" s="1514"/>
      <c r="AY152" s="1513">
        <v>17</v>
      </c>
      <c r="AZ152" s="1239"/>
      <c r="BA152" s="1239"/>
      <c r="BB152" s="1514"/>
      <c r="BC152" s="1513">
        <v>17</v>
      </c>
      <c r="BD152" s="1239"/>
      <c r="BE152" s="1239"/>
      <c r="BF152" s="1514"/>
      <c r="BG152" s="1513">
        <v>17</v>
      </c>
      <c r="BH152" s="1239"/>
      <c r="BI152" s="1239"/>
      <c r="BJ152" s="1514"/>
      <c r="BK152" s="1513">
        <v>17</v>
      </c>
      <c r="BL152" s="1239"/>
      <c r="BM152" s="1239"/>
      <c r="BN152" s="1514"/>
      <c r="BO152" s="1513">
        <v>17</v>
      </c>
      <c r="BP152" s="1239"/>
      <c r="BQ152" s="1239"/>
      <c r="BR152" s="1514"/>
      <c r="BS152" s="1513">
        <v>17</v>
      </c>
      <c r="BT152" s="1239"/>
      <c r="BU152" s="1239"/>
      <c r="BV152" s="1514"/>
      <c r="BW152" s="1513">
        <v>17</v>
      </c>
      <c r="BX152" s="1239"/>
      <c r="BY152" s="1239"/>
      <c r="BZ152" s="1514"/>
      <c r="CA152" s="1513">
        <v>17</v>
      </c>
      <c r="CB152" s="1239"/>
      <c r="CC152" s="1239"/>
      <c r="CD152" s="1514"/>
      <c r="CE152" s="1513">
        <v>17</v>
      </c>
      <c r="CF152" s="1239"/>
      <c r="CG152" s="1239"/>
      <c r="CH152" s="1514"/>
      <c r="CI152" s="1513">
        <v>17</v>
      </c>
      <c r="CJ152" s="1239"/>
      <c r="CK152" s="1239"/>
      <c r="CL152" s="1514"/>
      <c r="CM152" s="1513">
        <v>17</v>
      </c>
      <c r="CN152" s="1239"/>
      <c r="CO152" s="1239"/>
      <c r="CP152" s="1514"/>
      <c r="CQ152" s="1513">
        <v>17</v>
      </c>
      <c r="CR152" s="1239"/>
      <c r="CS152" s="1239"/>
      <c r="CT152" s="1514"/>
      <c r="CZ152" s="1323">
        <f t="shared" si="3"/>
        <v>0</v>
      </c>
      <c r="DA152" s="1323">
        <f t="shared" si="4"/>
        <v>0</v>
      </c>
      <c r="DB152" s="1323">
        <f t="shared" si="5"/>
        <v>0</v>
      </c>
      <c r="DC152" s="1323">
        <f t="shared" si="6"/>
        <v>0</v>
      </c>
      <c r="DD152" s="1323">
        <f t="shared" si="7"/>
        <v>0</v>
      </c>
      <c r="DE152" s="1323">
        <f t="shared" si="8"/>
        <v>0</v>
      </c>
      <c r="DF152" s="1323">
        <f t="shared" si="9"/>
        <v>0</v>
      </c>
      <c r="DG152" s="1323">
        <f t="shared" si="10"/>
        <v>0</v>
      </c>
      <c r="DH152" s="1323">
        <f t="shared" si="11"/>
        <v>0</v>
      </c>
      <c r="DI152" s="1323">
        <f t="shared" si="12"/>
        <v>0</v>
      </c>
      <c r="DJ152" s="1323">
        <f t="shared" si="13"/>
        <v>0</v>
      </c>
      <c r="DK152" s="1323">
        <f t="shared" si="14"/>
        <v>0</v>
      </c>
      <c r="DL152" s="1323">
        <f t="shared" si="15"/>
        <v>0</v>
      </c>
      <c r="DM152" s="1323">
        <f t="shared" si="16"/>
        <v>0</v>
      </c>
      <c r="DN152" s="1323">
        <f t="shared" si="17"/>
        <v>0</v>
      </c>
      <c r="DO152" s="1323">
        <f t="shared" si="18"/>
        <v>0</v>
      </c>
      <c r="DP152" s="1323">
        <f t="shared" si="19"/>
        <v>0</v>
      </c>
      <c r="DQ152" s="1323">
        <f t="shared" si="20"/>
        <v>0</v>
      </c>
      <c r="DR152" s="1323">
        <f t="shared" si="21"/>
        <v>0</v>
      </c>
      <c r="DS152" s="1323">
        <f t="shared" si="22"/>
        <v>0</v>
      </c>
      <c r="DT152" s="1323">
        <f t="shared" si="23"/>
        <v>0</v>
      </c>
      <c r="DU152" s="1323">
        <f t="shared" si="24"/>
        <v>0</v>
      </c>
      <c r="DV152" s="1323">
        <f t="shared" si="25"/>
        <v>0</v>
      </c>
      <c r="DW152" s="1323">
        <f t="shared" si="26"/>
        <v>0</v>
      </c>
      <c r="DX152" s="1323">
        <f t="shared" si="27"/>
        <v>0</v>
      </c>
      <c r="DY152" s="1323">
        <f t="shared" si="28"/>
        <v>0</v>
      </c>
      <c r="DZ152" s="1323">
        <f t="shared" si="29"/>
        <v>0</v>
      </c>
      <c r="EA152" s="1323">
        <f t="shared" si="30"/>
        <v>0</v>
      </c>
      <c r="EB152" s="1323">
        <f t="shared" si="31"/>
        <v>0</v>
      </c>
      <c r="EC152" s="1323">
        <f t="shared" si="32"/>
        <v>0</v>
      </c>
      <c r="ED152" s="1323">
        <f t="shared" si="33"/>
        <v>0</v>
      </c>
      <c r="EE152" s="1323">
        <f t="shared" si="34"/>
        <v>0</v>
      </c>
      <c r="EF152" s="1323">
        <f t="shared" si="35"/>
        <v>0</v>
      </c>
      <c r="EG152" s="1323">
        <f t="shared" si="36"/>
        <v>0</v>
      </c>
      <c r="EH152" s="1323">
        <f t="shared" si="37"/>
        <v>0</v>
      </c>
      <c r="EI152" s="1323">
        <f t="shared" si="38"/>
        <v>0</v>
      </c>
      <c r="EJ152" s="1323">
        <f t="shared" si="39"/>
        <v>0</v>
      </c>
      <c r="EK152" s="1323">
        <f t="shared" si="40"/>
        <v>0</v>
      </c>
      <c r="EL152" s="1323">
        <f t="shared" si="41"/>
        <v>0</v>
      </c>
      <c r="EM152" s="1323">
        <f t="shared" si="42"/>
        <v>0</v>
      </c>
      <c r="EN152" s="1323">
        <f t="shared" si="43"/>
        <v>0</v>
      </c>
      <c r="EO152" s="1323">
        <f t="shared" si="44"/>
        <v>0</v>
      </c>
      <c r="EP152" s="1323">
        <f t="shared" si="45"/>
        <v>0</v>
      </c>
      <c r="EQ152" s="1323">
        <f t="shared" si="46"/>
        <v>0</v>
      </c>
      <c r="ER152" s="1323">
        <f t="shared" si="47"/>
        <v>0</v>
      </c>
      <c r="ES152" s="1323">
        <f t="shared" si="48"/>
        <v>0</v>
      </c>
      <c r="ET152" s="1323">
        <f t="shared" si="49"/>
        <v>0</v>
      </c>
      <c r="EU152" s="1323">
        <f t="shared" si="50"/>
        <v>0</v>
      </c>
      <c r="EV152" s="1323">
        <f t="shared" si="51"/>
        <v>0</v>
      </c>
      <c r="EW152" s="1323">
        <f t="shared" si="52"/>
        <v>0</v>
      </c>
      <c r="EX152" s="1323">
        <f t="shared" si="53"/>
        <v>0</v>
      </c>
      <c r="EY152" s="1323">
        <f t="shared" si="54"/>
        <v>0</v>
      </c>
      <c r="EZ152" s="1323">
        <f t="shared" si="55"/>
        <v>0</v>
      </c>
      <c r="FA152" s="1323">
        <f t="shared" si="56"/>
        <v>0</v>
      </c>
      <c r="FB152" s="1323">
        <f t="shared" si="57"/>
        <v>0</v>
      </c>
      <c r="FC152" s="1323">
        <f t="shared" si="58"/>
        <v>0</v>
      </c>
      <c r="FD152" s="1323">
        <f t="shared" si="59"/>
        <v>0</v>
      </c>
      <c r="FE152" s="1323">
        <f t="shared" si="60"/>
        <v>0</v>
      </c>
      <c r="FF152" s="1323">
        <f t="shared" si="61"/>
        <v>0</v>
      </c>
      <c r="FG152" s="1323">
        <f t="shared" si="62"/>
        <v>0</v>
      </c>
      <c r="FH152" s="1323">
        <f t="shared" si="63"/>
        <v>0</v>
      </c>
      <c r="FI152" s="1323">
        <f t="shared" si="64"/>
        <v>0</v>
      </c>
      <c r="FJ152" s="1323">
        <f t="shared" si="65"/>
        <v>0</v>
      </c>
      <c r="FK152" s="1323">
        <f t="shared" si="66"/>
        <v>0</v>
      </c>
      <c r="FL152" s="1323">
        <f t="shared" si="67"/>
        <v>0</v>
      </c>
      <c r="FM152" s="1323">
        <f t="shared" si="68"/>
        <v>0</v>
      </c>
      <c r="FN152" s="1323">
        <f t="shared" si="69"/>
        <v>0</v>
      </c>
      <c r="FO152" s="1323">
        <f t="shared" si="70"/>
        <v>0</v>
      </c>
      <c r="FP152" s="1323">
        <f t="shared" si="71"/>
        <v>0</v>
      </c>
      <c r="FQ152" s="1323">
        <f t="shared" si="72"/>
        <v>0</v>
      </c>
      <c r="FR152" s="1323">
        <f t="shared" si="73"/>
        <v>0</v>
      </c>
      <c r="FS152" s="1323">
        <f t="shared" si="74"/>
        <v>0</v>
      </c>
      <c r="FT152" s="1323">
        <f t="shared" si="75"/>
        <v>0</v>
      </c>
      <c r="FU152" s="1323">
        <f t="shared" si="76"/>
        <v>0</v>
      </c>
      <c r="FV152" s="1323">
        <f t="shared" si="77"/>
        <v>0</v>
      </c>
      <c r="FW152" s="1323">
        <f t="shared" si="78"/>
        <v>0</v>
      </c>
      <c r="FX152" s="1323">
        <f t="shared" si="79"/>
        <v>0</v>
      </c>
      <c r="FY152" s="1323">
        <f t="shared" si="80"/>
        <v>0</v>
      </c>
      <c r="FZ152" s="1323">
        <f t="shared" si="81"/>
        <v>0</v>
      </c>
      <c r="GA152" s="1323">
        <f t="shared" si="82"/>
        <v>0</v>
      </c>
      <c r="GD152" s="1323">
        <f>COUNTIF(BX136:BZ1000,"&lt;"&amp;$I$138)</f>
        <v>0</v>
      </c>
      <c r="GG152" s="1323" t="str">
        <f t="shared" si="83"/>
        <v>Tiekėjas 15</v>
      </c>
      <c r="GH152" s="1323"/>
      <c r="GI152" s="1323">
        <f>SUM(BX136:BX235)*100/$I$138-GM152*100</f>
        <v>0</v>
      </c>
      <c r="GJ152" s="1323">
        <f>SUM(BY136:BY235)*100/$I$138-GN152*100</f>
        <v>0</v>
      </c>
      <c r="GK152" s="1323">
        <f>SUM(BZ136:BZ235)*100/$I$138-GO152*100</f>
        <v>0</v>
      </c>
      <c r="GL152" s="1323"/>
      <c r="GM152" s="1323">
        <f>COUNT(BX136:BX235)</f>
        <v>0</v>
      </c>
      <c r="GN152" s="1323">
        <f>COUNT(BY136:BY235)</f>
        <v>0</v>
      </c>
      <c r="GO152" s="1323">
        <f>COUNT(BZ136:BZ235)</f>
        <v>0</v>
      </c>
      <c r="GP152" s="1323"/>
      <c r="GQ152" s="1323" t="e">
        <f t="shared" si="84"/>
        <v>#DIV/0!</v>
      </c>
      <c r="GR152" s="1323" t="e">
        <f t="shared" si="85"/>
        <v>#DIV/0!</v>
      </c>
      <c r="GS152" s="1323" t="e">
        <f t="shared" si="101"/>
        <v>#DIV/0!</v>
      </c>
      <c r="GT152" s="1323"/>
      <c r="GU152" s="1323" t="e">
        <f t="shared" si="86"/>
        <v>#DIV/0!</v>
      </c>
      <c r="GV152" s="1323" t="e">
        <f t="shared" si="87"/>
        <v>#DIV/0!</v>
      </c>
      <c r="GW152" s="1323" t="e">
        <f t="shared" si="102"/>
        <v>#DIV/0!</v>
      </c>
      <c r="GX152" s="1323"/>
      <c r="GY152" s="1323" t="e">
        <f t="shared" si="88"/>
        <v>#DIV/0!</v>
      </c>
      <c r="GZ152" s="1323" t="e">
        <f t="shared" si="89"/>
        <v>#DIV/0!</v>
      </c>
      <c r="HA152" s="1323" t="e">
        <f t="shared" si="103"/>
        <v>#DIV/0!</v>
      </c>
      <c r="HB152" s="1323"/>
      <c r="HC152" s="1323" t="e">
        <f t="shared" si="90"/>
        <v>#DIV/0!</v>
      </c>
      <c r="HD152" s="1323" t="e">
        <f t="shared" si="91"/>
        <v>#DIV/0!</v>
      </c>
      <c r="HE152" s="1323" t="e">
        <f t="shared" si="92"/>
        <v>#DIV/0!</v>
      </c>
    </row>
    <row r="153" spans="1:213">
      <c r="A153" s="465"/>
      <c r="B153" s="477" t="str">
        <f>IF('Bendras vertinimas'!$B$35="","",'Bendras vertinimas'!$B$35)</f>
        <v>Tiekėjas 16</v>
      </c>
      <c r="C153" s="446" t="e">
        <f t="shared" si="93"/>
        <v>#DIV/0!</v>
      </c>
      <c r="D153" s="446" t="e">
        <f t="shared" si="93"/>
        <v>#DIV/0!</v>
      </c>
      <c r="E153" s="446" t="e">
        <f t="shared" si="94"/>
        <v>#DIV/0!</v>
      </c>
      <c r="F153" s="446" t="e">
        <f t="shared" si="95"/>
        <v>#DIV/0!</v>
      </c>
      <c r="G153" s="446" t="e">
        <f t="shared" si="96"/>
        <v>#DIV/0!</v>
      </c>
      <c r="H153" s="446" t="e">
        <f t="shared" si="97"/>
        <v>#DIV/0!</v>
      </c>
      <c r="I153" s="1998"/>
      <c r="J153" s="448" t="e">
        <f t="shared" si="98"/>
        <v>#DIV/0!</v>
      </c>
      <c r="K153" s="448" t="e">
        <f t="shared" si="99"/>
        <v>#DIV/0!</v>
      </c>
      <c r="L153" s="448" t="e">
        <f t="shared" si="100"/>
        <v>#DIV/0!</v>
      </c>
      <c r="M153" s="420"/>
      <c r="N153" s="368" t="str">
        <f>IF($M$138=0,"",IF(GD153&gt;0,'Bendras vertinimas'!$AS$18,IF(OR(SUM(J153:L153)*$M$138=0,$M$138=0),"",SUM(J153:L153)*$M$138)))</f>
        <v/>
      </c>
      <c r="O153" s="465"/>
      <c r="S153" s="1512">
        <v>18</v>
      </c>
      <c r="T153" s="1239"/>
      <c r="U153" s="1239"/>
      <c r="V153" s="1240"/>
      <c r="W153" s="1513">
        <v>18</v>
      </c>
      <c r="X153" s="1239"/>
      <c r="Y153" s="1239"/>
      <c r="Z153" s="1514"/>
      <c r="AA153" s="1513">
        <v>18</v>
      </c>
      <c r="AB153" s="1239"/>
      <c r="AC153" s="1239"/>
      <c r="AD153" s="1514"/>
      <c r="AE153" s="1513">
        <v>18</v>
      </c>
      <c r="AF153" s="1239"/>
      <c r="AG153" s="1239"/>
      <c r="AH153" s="1514"/>
      <c r="AI153" s="1513">
        <v>18</v>
      </c>
      <c r="AJ153" s="1239"/>
      <c r="AK153" s="1239"/>
      <c r="AL153" s="1514"/>
      <c r="AM153" s="1513">
        <v>18</v>
      </c>
      <c r="AN153" s="1239"/>
      <c r="AO153" s="1239"/>
      <c r="AP153" s="1514"/>
      <c r="AQ153" s="1513">
        <v>18</v>
      </c>
      <c r="AR153" s="1239"/>
      <c r="AS153" s="1239"/>
      <c r="AT153" s="1514"/>
      <c r="AU153" s="1513">
        <v>18</v>
      </c>
      <c r="AV153" s="1239"/>
      <c r="AW153" s="1239"/>
      <c r="AX153" s="1514"/>
      <c r="AY153" s="1513">
        <v>18</v>
      </c>
      <c r="AZ153" s="1239"/>
      <c r="BA153" s="1239"/>
      <c r="BB153" s="1514"/>
      <c r="BC153" s="1513">
        <v>18</v>
      </c>
      <c r="BD153" s="1239"/>
      <c r="BE153" s="1239"/>
      <c r="BF153" s="1514"/>
      <c r="BG153" s="1513">
        <v>18</v>
      </c>
      <c r="BH153" s="1239"/>
      <c r="BI153" s="1239"/>
      <c r="BJ153" s="1514"/>
      <c r="BK153" s="1513">
        <v>18</v>
      </c>
      <c r="BL153" s="1239"/>
      <c r="BM153" s="1239"/>
      <c r="BN153" s="1514"/>
      <c r="BO153" s="1513">
        <v>18</v>
      </c>
      <c r="BP153" s="1239"/>
      <c r="BQ153" s="1239"/>
      <c r="BR153" s="1514"/>
      <c r="BS153" s="1513">
        <v>18</v>
      </c>
      <c r="BT153" s="1239"/>
      <c r="BU153" s="1239"/>
      <c r="BV153" s="1514"/>
      <c r="BW153" s="1513">
        <v>18</v>
      </c>
      <c r="BX153" s="1239"/>
      <c r="BY153" s="1239"/>
      <c r="BZ153" s="1514"/>
      <c r="CA153" s="1513">
        <v>18</v>
      </c>
      <c r="CB153" s="1239"/>
      <c r="CC153" s="1239"/>
      <c r="CD153" s="1514"/>
      <c r="CE153" s="1513">
        <v>18</v>
      </c>
      <c r="CF153" s="1239"/>
      <c r="CG153" s="1239"/>
      <c r="CH153" s="1514"/>
      <c r="CI153" s="1513">
        <v>18</v>
      </c>
      <c r="CJ153" s="1239"/>
      <c r="CK153" s="1239"/>
      <c r="CL153" s="1514"/>
      <c r="CM153" s="1513">
        <v>18</v>
      </c>
      <c r="CN153" s="1239"/>
      <c r="CO153" s="1239"/>
      <c r="CP153" s="1514"/>
      <c r="CQ153" s="1513">
        <v>18</v>
      </c>
      <c r="CR153" s="1239"/>
      <c r="CS153" s="1239"/>
      <c r="CT153" s="1514"/>
      <c r="CZ153" s="1323">
        <f t="shared" si="3"/>
        <v>0</v>
      </c>
      <c r="DA153" s="1323">
        <f t="shared" si="4"/>
        <v>0</v>
      </c>
      <c r="DB153" s="1323">
        <f t="shared" si="5"/>
        <v>0</v>
      </c>
      <c r="DC153" s="1323">
        <f t="shared" si="6"/>
        <v>0</v>
      </c>
      <c r="DD153" s="1323">
        <f t="shared" si="7"/>
        <v>0</v>
      </c>
      <c r="DE153" s="1323">
        <f t="shared" si="8"/>
        <v>0</v>
      </c>
      <c r="DF153" s="1323">
        <f t="shared" si="9"/>
        <v>0</v>
      </c>
      <c r="DG153" s="1323">
        <f t="shared" si="10"/>
        <v>0</v>
      </c>
      <c r="DH153" s="1323">
        <f t="shared" si="11"/>
        <v>0</v>
      </c>
      <c r="DI153" s="1323">
        <f t="shared" si="12"/>
        <v>0</v>
      </c>
      <c r="DJ153" s="1323">
        <f t="shared" si="13"/>
        <v>0</v>
      </c>
      <c r="DK153" s="1323">
        <f t="shared" si="14"/>
        <v>0</v>
      </c>
      <c r="DL153" s="1323">
        <f t="shared" si="15"/>
        <v>0</v>
      </c>
      <c r="DM153" s="1323">
        <f t="shared" si="16"/>
        <v>0</v>
      </c>
      <c r="DN153" s="1323">
        <f t="shared" si="17"/>
        <v>0</v>
      </c>
      <c r="DO153" s="1323">
        <f t="shared" si="18"/>
        <v>0</v>
      </c>
      <c r="DP153" s="1323">
        <f t="shared" si="19"/>
        <v>0</v>
      </c>
      <c r="DQ153" s="1323">
        <f t="shared" si="20"/>
        <v>0</v>
      </c>
      <c r="DR153" s="1323">
        <f t="shared" si="21"/>
        <v>0</v>
      </c>
      <c r="DS153" s="1323">
        <f t="shared" si="22"/>
        <v>0</v>
      </c>
      <c r="DT153" s="1323">
        <f t="shared" si="23"/>
        <v>0</v>
      </c>
      <c r="DU153" s="1323">
        <f t="shared" si="24"/>
        <v>0</v>
      </c>
      <c r="DV153" s="1323">
        <f t="shared" si="25"/>
        <v>0</v>
      </c>
      <c r="DW153" s="1323">
        <f t="shared" si="26"/>
        <v>0</v>
      </c>
      <c r="DX153" s="1323">
        <f t="shared" si="27"/>
        <v>0</v>
      </c>
      <c r="DY153" s="1323">
        <f t="shared" si="28"/>
        <v>0</v>
      </c>
      <c r="DZ153" s="1323">
        <f t="shared" si="29"/>
        <v>0</v>
      </c>
      <c r="EA153" s="1323">
        <f t="shared" si="30"/>
        <v>0</v>
      </c>
      <c r="EB153" s="1323">
        <f t="shared" si="31"/>
        <v>0</v>
      </c>
      <c r="EC153" s="1323">
        <f t="shared" si="32"/>
        <v>0</v>
      </c>
      <c r="ED153" s="1323">
        <f t="shared" si="33"/>
        <v>0</v>
      </c>
      <c r="EE153" s="1323">
        <f t="shared" si="34"/>
        <v>0</v>
      </c>
      <c r="EF153" s="1323">
        <f t="shared" si="35"/>
        <v>0</v>
      </c>
      <c r="EG153" s="1323">
        <f t="shared" si="36"/>
        <v>0</v>
      </c>
      <c r="EH153" s="1323">
        <f t="shared" si="37"/>
        <v>0</v>
      </c>
      <c r="EI153" s="1323">
        <f t="shared" si="38"/>
        <v>0</v>
      </c>
      <c r="EJ153" s="1323">
        <f t="shared" si="39"/>
        <v>0</v>
      </c>
      <c r="EK153" s="1323">
        <f t="shared" si="40"/>
        <v>0</v>
      </c>
      <c r="EL153" s="1323">
        <f t="shared" si="41"/>
        <v>0</v>
      </c>
      <c r="EM153" s="1323">
        <f t="shared" si="42"/>
        <v>0</v>
      </c>
      <c r="EN153" s="1323">
        <f t="shared" si="43"/>
        <v>0</v>
      </c>
      <c r="EO153" s="1323">
        <f t="shared" si="44"/>
        <v>0</v>
      </c>
      <c r="EP153" s="1323">
        <f t="shared" si="45"/>
        <v>0</v>
      </c>
      <c r="EQ153" s="1323">
        <f t="shared" si="46"/>
        <v>0</v>
      </c>
      <c r="ER153" s="1323">
        <f t="shared" si="47"/>
        <v>0</v>
      </c>
      <c r="ES153" s="1323">
        <f t="shared" si="48"/>
        <v>0</v>
      </c>
      <c r="ET153" s="1323">
        <f t="shared" si="49"/>
        <v>0</v>
      </c>
      <c r="EU153" s="1323">
        <f t="shared" si="50"/>
        <v>0</v>
      </c>
      <c r="EV153" s="1323">
        <f t="shared" si="51"/>
        <v>0</v>
      </c>
      <c r="EW153" s="1323">
        <f t="shared" si="52"/>
        <v>0</v>
      </c>
      <c r="EX153" s="1323">
        <f t="shared" si="53"/>
        <v>0</v>
      </c>
      <c r="EY153" s="1323">
        <f t="shared" si="54"/>
        <v>0</v>
      </c>
      <c r="EZ153" s="1323">
        <f t="shared" si="55"/>
        <v>0</v>
      </c>
      <c r="FA153" s="1323">
        <f t="shared" si="56"/>
        <v>0</v>
      </c>
      <c r="FB153" s="1323">
        <f t="shared" si="57"/>
        <v>0</v>
      </c>
      <c r="FC153" s="1323">
        <f t="shared" si="58"/>
        <v>0</v>
      </c>
      <c r="FD153" s="1323">
        <f t="shared" si="59"/>
        <v>0</v>
      </c>
      <c r="FE153" s="1323">
        <f t="shared" si="60"/>
        <v>0</v>
      </c>
      <c r="FF153" s="1323">
        <f t="shared" si="61"/>
        <v>0</v>
      </c>
      <c r="FG153" s="1323">
        <f t="shared" si="62"/>
        <v>0</v>
      </c>
      <c r="FH153" s="1323">
        <f t="shared" si="63"/>
        <v>0</v>
      </c>
      <c r="FI153" s="1323">
        <f t="shared" si="64"/>
        <v>0</v>
      </c>
      <c r="FJ153" s="1323">
        <f t="shared" si="65"/>
        <v>0</v>
      </c>
      <c r="FK153" s="1323">
        <f t="shared" si="66"/>
        <v>0</v>
      </c>
      <c r="FL153" s="1323">
        <f t="shared" si="67"/>
        <v>0</v>
      </c>
      <c r="FM153" s="1323">
        <f t="shared" si="68"/>
        <v>0</v>
      </c>
      <c r="FN153" s="1323">
        <f t="shared" si="69"/>
        <v>0</v>
      </c>
      <c r="FO153" s="1323">
        <f t="shared" si="70"/>
        <v>0</v>
      </c>
      <c r="FP153" s="1323">
        <f t="shared" si="71"/>
        <v>0</v>
      </c>
      <c r="FQ153" s="1323">
        <f t="shared" si="72"/>
        <v>0</v>
      </c>
      <c r="FR153" s="1323">
        <f t="shared" si="73"/>
        <v>0</v>
      </c>
      <c r="FS153" s="1323">
        <f t="shared" si="74"/>
        <v>0</v>
      </c>
      <c r="FT153" s="1323">
        <f t="shared" si="75"/>
        <v>0</v>
      </c>
      <c r="FU153" s="1323">
        <f t="shared" si="76"/>
        <v>0</v>
      </c>
      <c r="FV153" s="1323">
        <f t="shared" si="77"/>
        <v>0</v>
      </c>
      <c r="FW153" s="1323">
        <f t="shared" si="78"/>
        <v>0</v>
      </c>
      <c r="FX153" s="1323">
        <f t="shared" si="79"/>
        <v>0</v>
      </c>
      <c r="FY153" s="1323">
        <f t="shared" si="80"/>
        <v>0</v>
      </c>
      <c r="FZ153" s="1323">
        <f t="shared" si="81"/>
        <v>0</v>
      </c>
      <c r="GA153" s="1323">
        <f t="shared" si="82"/>
        <v>0</v>
      </c>
      <c r="GD153" s="1323">
        <f>COUNTIF(CB136:CD1000,"&lt;"&amp;$I$138)</f>
        <v>0</v>
      </c>
      <c r="GG153" s="1323" t="str">
        <f t="shared" si="83"/>
        <v>Tiekėjas 16</v>
      </c>
      <c r="GH153" s="1323"/>
      <c r="GI153" s="1323">
        <f>SUM(CB136:CB235)*100/$I$138-GM153*100</f>
        <v>0</v>
      </c>
      <c r="GJ153" s="1323">
        <f>SUM(CC136:CC235)*100/$I$138-GN153*100</f>
        <v>0</v>
      </c>
      <c r="GK153" s="1323">
        <f>SUM(CD136:CD235)*100/$I$138-GO153*100</f>
        <v>0</v>
      </c>
      <c r="GL153" s="1323"/>
      <c r="GM153" s="1323">
        <f>COUNT(CB136:CB235)</f>
        <v>0</v>
      </c>
      <c r="GN153" s="1323">
        <f>COUNT(CC136:CC235)</f>
        <v>0</v>
      </c>
      <c r="GO153" s="1323">
        <f>COUNT(CD136:CD235)</f>
        <v>0</v>
      </c>
      <c r="GP153" s="1323"/>
      <c r="GQ153" s="1323" t="e">
        <f t="shared" si="84"/>
        <v>#DIV/0!</v>
      </c>
      <c r="GR153" s="1323" t="e">
        <f t="shared" si="85"/>
        <v>#DIV/0!</v>
      </c>
      <c r="GS153" s="1323" t="e">
        <f t="shared" si="101"/>
        <v>#DIV/0!</v>
      </c>
      <c r="GT153" s="1323"/>
      <c r="GU153" s="1323" t="e">
        <f t="shared" si="86"/>
        <v>#DIV/0!</v>
      </c>
      <c r="GV153" s="1323" t="e">
        <f t="shared" si="87"/>
        <v>#DIV/0!</v>
      </c>
      <c r="GW153" s="1323" t="e">
        <f t="shared" si="102"/>
        <v>#DIV/0!</v>
      </c>
      <c r="GX153" s="1323"/>
      <c r="GY153" s="1323" t="e">
        <f t="shared" si="88"/>
        <v>#DIV/0!</v>
      </c>
      <c r="GZ153" s="1323" t="e">
        <f t="shared" si="89"/>
        <v>#DIV/0!</v>
      </c>
      <c r="HA153" s="1323" t="e">
        <f t="shared" si="103"/>
        <v>#DIV/0!</v>
      </c>
      <c r="HB153" s="1323"/>
      <c r="HC153" s="1323" t="e">
        <f t="shared" si="90"/>
        <v>#DIV/0!</v>
      </c>
      <c r="HD153" s="1323" t="e">
        <f t="shared" si="91"/>
        <v>#DIV/0!</v>
      </c>
      <c r="HE153" s="1323" t="e">
        <f t="shared" si="92"/>
        <v>#DIV/0!</v>
      </c>
    </row>
    <row r="154" spans="1:213">
      <c r="A154" s="465"/>
      <c r="B154" s="477" t="str">
        <f>IF('Bendras vertinimas'!$B$36="","",'Bendras vertinimas'!$B$36)</f>
        <v>Tiekėjas 17</v>
      </c>
      <c r="C154" s="446" t="e">
        <f t="shared" si="93"/>
        <v>#DIV/0!</v>
      </c>
      <c r="D154" s="446" t="e">
        <f t="shared" si="93"/>
        <v>#DIV/0!</v>
      </c>
      <c r="E154" s="446" t="e">
        <f t="shared" si="94"/>
        <v>#DIV/0!</v>
      </c>
      <c r="F154" s="446" t="e">
        <f t="shared" si="95"/>
        <v>#DIV/0!</v>
      </c>
      <c r="G154" s="446" t="e">
        <f t="shared" si="96"/>
        <v>#DIV/0!</v>
      </c>
      <c r="H154" s="446" t="e">
        <f t="shared" si="97"/>
        <v>#DIV/0!</v>
      </c>
      <c r="I154" s="1998"/>
      <c r="J154" s="448" t="e">
        <f t="shared" si="98"/>
        <v>#DIV/0!</v>
      </c>
      <c r="K154" s="448" t="e">
        <f t="shared" si="99"/>
        <v>#DIV/0!</v>
      </c>
      <c r="L154" s="448" t="e">
        <f t="shared" si="100"/>
        <v>#DIV/0!</v>
      </c>
      <c r="M154" s="420"/>
      <c r="N154" s="368" t="str">
        <f>IF($M$138=0,"",IF(GD154&gt;0,'Bendras vertinimas'!$AS$18,IF(OR(SUM(J154:L154)*$M$138=0,$M$138=0),"",SUM(J154:L154)*$M$138)))</f>
        <v/>
      </c>
      <c r="O154" s="465"/>
      <c r="S154" s="1512">
        <v>19</v>
      </c>
      <c r="T154" s="1239"/>
      <c r="U154" s="1239"/>
      <c r="V154" s="1240"/>
      <c r="W154" s="1513">
        <v>19</v>
      </c>
      <c r="X154" s="1239"/>
      <c r="Y154" s="1239"/>
      <c r="Z154" s="1514"/>
      <c r="AA154" s="1513">
        <v>19</v>
      </c>
      <c r="AB154" s="1239"/>
      <c r="AC154" s="1239"/>
      <c r="AD154" s="1514"/>
      <c r="AE154" s="1513">
        <v>19</v>
      </c>
      <c r="AF154" s="1239"/>
      <c r="AG154" s="1239"/>
      <c r="AH154" s="1514"/>
      <c r="AI154" s="1513">
        <v>19</v>
      </c>
      <c r="AJ154" s="1239"/>
      <c r="AK154" s="1239"/>
      <c r="AL154" s="1514"/>
      <c r="AM154" s="1513">
        <v>19</v>
      </c>
      <c r="AN154" s="1239"/>
      <c r="AO154" s="1239"/>
      <c r="AP154" s="1514"/>
      <c r="AQ154" s="1513">
        <v>19</v>
      </c>
      <c r="AR154" s="1239"/>
      <c r="AS154" s="1239"/>
      <c r="AT154" s="1514"/>
      <c r="AU154" s="1513">
        <v>19</v>
      </c>
      <c r="AV154" s="1239"/>
      <c r="AW154" s="1239"/>
      <c r="AX154" s="1514"/>
      <c r="AY154" s="1513">
        <v>19</v>
      </c>
      <c r="AZ154" s="1239"/>
      <c r="BA154" s="1239"/>
      <c r="BB154" s="1514"/>
      <c r="BC154" s="1513">
        <v>19</v>
      </c>
      <c r="BD154" s="1239"/>
      <c r="BE154" s="1239"/>
      <c r="BF154" s="1514"/>
      <c r="BG154" s="1513">
        <v>19</v>
      </c>
      <c r="BH154" s="1239"/>
      <c r="BI154" s="1239"/>
      <c r="BJ154" s="1514"/>
      <c r="BK154" s="1513">
        <v>19</v>
      </c>
      <c r="BL154" s="1239"/>
      <c r="BM154" s="1239"/>
      <c r="BN154" s="1514"/>
      <c r="BO154" s="1513">
        <v>19</v>
      </c>
      <c r="BP154" s="1239"/>
      <c r="BQ154" s="1239"/>
      <c r="BR154" s="1514"/>
      <c r="BS154" s="1513">
        <v>19</v>
      </c>
      <c r="BT154" s="1239"/>
      <c r="BU154" s="1239"/>
      <c r="BV154" s="1514"/>
      <c r="BW154" s="1513">
        <v>19</v>
      </c>
      <c r="BX154" s="1239"/>
      <c r="BY154" s="1239"/>
      <c r="BZ154" s="1514"/>
      <c r="CA154" s="1513">
        <v>19</v>
      </c>
      <c r="CB154" s="1239"/>
      <c r="CC154" s="1239"/>
      <c r="CD154" s="1514"/>
      <c r="CE154" s="1513">
        <v>19</v>
      </c>
      <c r="CF154" s="1239"/>
      <c r="CG154" s="1239"/>
      <c r="CH154" s="1514"/>
      <c r="CI154" s="1513">
        <v>19</v>
      </c>
      <c r="CJ154" s="1239"/>
      <c r="CK154" s="1239"/>
      <c r="CL154" s="1514"/>
      <c r="CM154" s="1513">
        <v>19</v>
      </c>
      <c r="CN154" s="1239"/>
      <c r="CO154" s="1239"/>
      <c r="CP154" s="1514"/>
      <c r="CQ154" s="1513">
        <v>19</v>
      </c>
      <c r="CR154" s="1239"/>
      <c r="CS154" s="1239"/>
      <c r="CT154" s="1514"/>
      <c r="CZ154" s="1323">
        <f t="shared" si="3"/>
        <v>0</v>
      </c>
      <c r="DA154" s="1323">
        <f t="shared" si="4"/>
        <v>0</v>
      </c>
      <c r="DB154" s="1323">
        <f t="shared" si="5"/>
        <v>0</v>
      </c>
      <c r="DC154" s="1323">
        <f t="shared" si="6"/>
        <v>0</v>
      </c>
      <c r="DD154" s="1323">
        <f t="shared" si="7"/>
        <v>0</v>
      </c>
      <c r="DE154" s="1323">
        <f t="shared" si="8"/>
        <v>0</v>
      </c>
      <c r="DF154" s="1323">
        <f t="shared" si="9"/>
        <v>0</v>
      </c>
      <c r="DG154" s="1323">
        <f t="shared" si="10"/>
        <v>0</v>
      </c>
      <c r="DH154" s="1323">
        <f t="shared" si="11"/>
        <v>0</v>
      </c>
      <c r="DI154" s="1323">
        <f t="shared" si="12"/>
        <v>0</v>
      </c>
      <c r="DJ154" s="1323">
        <f t="shared" si="13"/>
        <v>0</v>
      </c>
      <c r="DK154" s="1323">
        <f t="shared" si="14"/>
        <v>0</v>
      </c>
      <c r="DL154" s="1323">
        <f t="shared" si="15"/>
        <v>0</v>
      </c>
      <c r="DM154" s="1323">
        <f t="shared" si="16"/>
        <v>0</v>
      </c>
      <c r="DN154" s="1323">
        <f t="shared" si="17"/>
        <v>0</v>
      </c>
      <c r="DO154" s="1323">
        <f t="shared" si="18"/>
        <v>0</v>
      </c>
      <c r="DP154" s="1323">
        <f t="shared" si="19"/>
        <v>0</v>
      </c>
      <c r="DQ154" s="1323">
        <f t="shared" si="20"/>
        <v>0</v>
      </c>
      <c r="DR154" s="1323">
        <f t="shared" si="21"/>
        <v>0</v>
      </c>
      <c r="DS154" s="1323">
        <f t="shared" si="22"/>
        <v>0</v>
      </c>
      <c r="DT154" s="1323">
        <f t="shared" si="23"/>
        <v>0</v>
      </c>
      <c r="DU154" s="1323">
        <f t="shared" si="24"/>
        <v>0</v>
      </c>
      <c r="DV154" s="1323">
        <f t="shared" si="25"/>
        <v>0</v>
      </c>
      <c r="DW154" s="1323">
        <f t="shared" si="26"/>
        <v>0</v>
      </c>
      <c r="DX154" s="1323">
        <f t="shared" si="27"/>
        <v>0</v>
      </c>
      <c r="DY154" s="1323">
        <f t="shared" si="28"/>
        <v>0</v>
      </c>
      <c r="DZ154" s="1323">
        <f t="shared" si="29"/>
        <v>0</v>
      </c>
      <c r="EA154" s="1323">
        <f t="shared" si="30"/>
        <v>0</v>
      </c>
      <c r="EB154" s="1323">
        <f t="shared" si="31"/>
        <v>0</v>
      </c>
      <c r="EC154" s="1323">
        <f t="shared" si="32"/>
        <v>0</v>
      </c>
      <c r="ED154" s="1323">
        <f t="shared" si="33"/>
        <v>0</v>
      </c>
      <c r="EE154" s="1323">
        <f t="shared" si="34"/>
        <v>0</v>
      </c>
      <c r="EF154" s="1323">
        <f t="shared" si="35"/>
        <v>0</v>
      </c>
      <c r="EG154" s="1323">
        <f t="shared" si="36"/>
        <v>0</v>
      </c>
      <c r="EH154" s="1323">
        <f t="shared" si="37"/>
        <v>0</v>
      </c>
      <c r="EI154" s="1323">
        <f t="shared" si="38"/>
        <v>0</v>
      </c>
      <c r="EJ154" s="1323">
        <f t="shared" si="39"/>
        <v>0</v>
      </c>
      <c r="EK154" s="1323">
        <f t="shared" si="40"/>
        <v>0</v>
      </c>
      <c r="EL154" s="1323">
        <f t="shared" si="41"/>
        <v>0</v>
      </c>
      <c r="EM154" s="1323">
        <f t="shared" si="42"/>
        <v>0</v>
      </c>
      <c r="EN154" s="1323">
        <f t="shared" si="43"/>
        <v>0</v>
      </c>
      <c r="EO154" s="1323">
        <f t="shared" si="44"/>
        <v>0</v>
      </c>
      <c r="EP154" s="1323">
        <f t="shared" si="45"/>
        <v>0</v>
      </c>
      <c r="EQ154" s="1323">
        <f t="shared" si="46"/>
        <v>0</v>
      </c>
      <c r="ER154" s="1323">
        <f t="shared" si="47"/>
        <v>0</v>
      </c>
      <c r="ES154" s="1323">
        <f t="shared" si="48"/>
        <v>0</v>
      </c>
      <c r="ET154" s="1323">
        <f t="shared" si="49"/>
        <v>0</v>
      </c>
      <c r="EU154" s="1323">
        <f t="shared" si="50"/>
        <v>0</v>
      </c>
      <c r="EV154" s="1323">
        <f t="shared" si="51"/>
        <v>0</v>
      </c>
      <c r="EW154" s="1323">
        <f t="shared" si="52"/>
        <v>0</v>
      </c>
      <c r="EX154" s="1323">
        <f t="shared" si="53"/>
        <v>0</v>
      </c>
      <c r="EY154" s="1323">
        <f t="shared" si="54"/>
        <v>0</v>
      </c>
      <c r="EZ154" s="1323">
        <f t="shared" si="55"/>
        <v>0</v>
      </c>
      <c r="FA154" s="1323">
        <f t="shared" si="56"/>
        <v>0</v>
      </c>
      <c r="FB154" s="1323">
        <f t="shared" si="57"/>
        <v>0</v>
      </c>
      <c r="FC154" s="1323">
        <f t="shared" si="58"/>
        <v>0</v>
      </c>
      <c r="FD154" s="1323">
        <f t="shared" si="59"/>
        <v>0</v>
      </c>
      <c r="FE154" s="1323">
        <f t="shared" si="60"/>
        <v>0</v>
      </c>
      <c r="FF154" s="1323">
        <f t="shared" si="61"/>
        <v>0</v>
      </c>
      <c r="FG154" s="1323">
        <f t="shared" si="62"/>
        <v>0</v>
      </c>
      <c r="FH154" s="1323">
        <f t="shared" si="63"/>
        <v>0</v>
      </c>
      <c r="FI154" s="1323">
        <f t="shared" si="64"/>
        <v>0</v>
      </c>
      <c r="FJ154" s="1323">
        <f t="shared" si="65"/>
        <v>0</v>
      </c>
      <c r="FK154" s="1323">
        <f t="shared" si="66"/>
        <v>0</v>
      </c>
      <c r="FL154" s="1323">
        <f t="shared" si="67"/>
        <v>0</v>
      </c>
      <c r="FM154" s="1323">
        <f t="shared" si="68"/>
        <v>0</v>
      </c>
      <c r="FN154" s="1323">
        <f t="shared" si="69"/>
        <v>0</v>
      </c>
      <c r="FO154" s="1323">
        <f t="shared" si="70"/>
        <v>0</v>
      </c>
      <c r="FP154" s="1323">
        <f t="shared" si="71"/>
        <v>0</v>
      </c>
      <c r="FQ154" s="1323">
        <f t="shared" si="72"/>
        <v>0</v>
      </c>
      <c r="FR154" s="1323">
        <f t="shared" si="73"/>
        <v>0</v>
      </c>
      <c r="FS154" s="1323">
        <f t="shared" si="74"/>
        <v>0</v>
      </c>
      <c r="FT154" s="1323">
        <f t="shared" si="75"/>
        <v>0</v>
      </c>
      <c r="FU154" s="1323">
        <f t="shared" si="76"/>
        <v>0</v>
      </c>
      <c r="FV154" s="1323">
        <f t="shared" si="77"/>
        <v>0</v>
      </c>
      <c r="FW154" s="1323">
        <f t="shared" si="78"/>
        <v>0</v>
      </c>
      <c r="FX154" s="1323">
        <f t="shared" si="79"/>
        <v>0</v>
      </c>
      <c r="FY154" s="1323">
        <f t="shared" si="80"/>
        <v>0</v>
      </c>
      <c r="FZ154" s="1323">
        <f t="shared" si="81"/>
        <v>0</v>
      </c>
      <c r="GA154" s="1323">
        <f t="shared" si="82"/>
        <v>0</v>
      </c>
      <c r="GD154" s="1323">
        <f>COUNTIF(CF136:CH1000,"&lt;"&amp;$I$138)</f>
        <v>0</v>
      </c>
      <c r="GG154" s="1323" t="str">
        <f t="shared" si="83"/>
        <v>Tiekėjas 17</v>
      </c>
      <c r="GH154" s="1323"/>
      <c r="GI154" s="1323">
        <f>SUM(CF136:CF235)*100/$I$138-GM154*100</f>
        <v>0</v>
      </c>
      <c r="GJ154" s="1323">
        <f>SUM(CG136:CG235)*100/$I$138-GN154*100</f>
        <v>0</v>
      </c>
      <c r="GK154" s="1323">
        <f>SUM(CH136:CH235)*100/$I$138-GO154*100</f>
        <v>0</v>
      </c>
      <c r="GL154" s="1323"/>
      <c r="GM154" s="1323">
        <f>COUNT(CF136:CF235)</f>
        <v>0</v>
      </c>
      <c r="GN154" s="1323">
        <f>COUNT(CG136:CG235)</f>
        <v>0</v>
      </c>
      <c r="GO154" s="1323">
        <f>COUNT(CH136:CH235)</f>
        <v>0</v>
      </c>
      <c r="GP154" s="1323"/>
      <c r="GQ154" s="1323" t="e">
        <f t="shared" si="84"/>
        <v>#DIV/0!</v>
      </c>
      <c r="GR154" s="1323" t="e">
        <f t="shared" si="85"/>
        <v>#DIV/0!</v>
      </c>
      <c r="GS154" s="1323" t="e">
        <f t="shared" si="101"/>
        <v>#DIV/0!</v>
      </c>
      <c r="GT154" s="1323"/>
      <c r="GU154" s="1323" t="e">
        <f t="shared" si="86"/>
        <v>#DIV/0!</v>
      </c>
      <c r="GV154" s="1323" t="e">
        <f t="shared" si="87"/>
        <v>#DIV/0!</v>
      </c>
      <c r="GW154" s="1323" t="e">
        <f t="shared" si="102"/>
        <v>#DIV/0!</v>
      </c>
      <c r="GX154" s="1323"/>
      <c r="GY154" s="1323" t="e">
        <f t="shared" si="88"/>
        <v>#DIV/0!</v>
      </c>
      <c r="GZ154" s="1323" t="e">
        <f t="shared" si="89"/>
        <v>#DIV/0!</v>
      </c>
      <c r="HA154" s="1323" t="e">
        <f t="shared" si="103"/>
        <v>#DIV/0!</v>
      </c>
      <c r="HB154" s="1323"/>
      <c r="HC154" s="1323" t="e">
        <f t="shared" si="90"/>
        <v>#DIV/0!</v>
      </c>
      <c r="HD154" s="1323" t="e">
        <f t="shared" si="91"/>
        <v>#DIV/0!</v>
      </c>
      <c r="HE154" s="1323" t="e">
        <f t="shared" si="92"/>
        <v>#DIV/0!</v>
      </c>
    </row>
    <row r="155" spans="1:213">
      <c r="A155" s="465"/>
      <c r="B155" s="477" t="str">
        <f>IF('Bendras vertinimas'!$B$37="","",'Bendras vertinimas'!$B$37)</f>
        <v>Tiekėjas 18</v>
      </c>
      <c r="C155" s="446" t="e">
        <f t="shared" si="93"/>
        <v>#DIV/0!</v>
      </c>
      <c r="D155" s="446" t="e">
        <f t="shared" si="93"/>
        <v>#DIV/0!</v>
      </c>
      <c r="E155" s="446" t="e">
        <f t="shared" si="94"/>
        <v>#DIV/0!</v>
      </c>
      <c r="F155" s="446" t="e">
        <f t="shared" si="95"/>
        <v>#DIV/0!</v>
      </c>
      <c r="G155" s="446" t="e">
        <f t="shared" si="96"/>
        <v>#DIV/0!</v>
      </c>
      <c r="H155" s="446" t="e">
        <f t="shared" si="97"/>
        <v>#DIV/0!</v>
      </c>
      <c r="I155" s="1998"/>
      <c r="J155" s="448" t="e">
        <f t="shared" si="98"/>
        <v>#DIV/0!</v>
      </c>
      <c r="K155" s="448" t="e">
        <f t="shared" si="99"/>
        <v>#DIV/0!</v>
      </c>
      <c r="L155" s="448" t="e">
        <f t="shared" si="100"/>
        <v>#DIV/0!</v>
      </c>
      <c r="M155" s="420"/>
      <c r="N155" s="368" t="str">
        <f>IF($M$138=0,"",IF(GD155&gt;0,'Bendras vertinimas'!$AS$18,IF(OR(SUM(J155:L155)*$M$138=0,$M$138=0),"",SUM(J155:L155)*$M$138)))</f>
        <v/>
      </c>
      <c r="O155" s="465"/>
      <c r="S155" s="1512">
        <v>20</v>
      </c>
      <c r="T155" s="1239"/>
      <c r="U155" s="1239"/>
      <c r="V155" s="1240"/>
      <c r="W155" s="1513">
        <v>20</v>
      </c>
      <c r="X155" s="1239"/>
      <c r="Y155" s="1239"/>
      <c r="Z155" s="1514"/>
      <c r="AA155" s="1513">
        <v>20</v>
      </c>
      <c r="AB155" s="1239"/>
      <c r="AC155" s="1239"/>
      <c r="AD155" s="1514"/>
      <c r="AE155" s="1513">
        <v>20</v>
      </c>
      <c r="AF155" s="1239"/>
      <c r="AG155" s="1239"/>
      <c r="AH155" s="1514"/>
      <c r="AI155" s="1513">
        <v>20</v>
      </c>
      <c r="AJ155" s="1239"/>
      <c r="AK155" s="1239"/>
      <c r="AL155" s="1514"/>
      <c r="AM155" s="1513">
        <v>20</v>
      </c>
      <c r="AN155" s="1239"/>
      <c r="AO155" s="1239"/>
      <c r="AP155" s="1514"/>
      <c r="AQ155" s="1513">
        <v>20</v>
      </c>
      <c r="AR155" s="1239"/>
      <c r="AS155" s="1239"/>
      <c r="AT155" s="1514"/>
      <c r="AU155" s="1513">
        <v>20</v>
      </c>
      <c r="AV155" s="1239"/>
      <c r="AW155" s="1239"/>
      <c r="AX155" s="1514"/>
      <c r="AY155" s="1513">
        <v>20</v>
      </c>
      <c r="AZ155" s="1239"/>
      <c r="BA155" s="1239"/>
      <c r="BB155" s="1514"/>
      <c r="BC155" s="1513">
        <v>20</v>
      </c>
      <c r="BD155" s="1239"/>
      <c r="BE155" s="1239"/>
      <c r="BF155" s="1514"/>
      <c r="BG155" s="1513">
        <v>20</v>
      </c>
      <c r="BH155" s="1239"/>
      <c r="BI155" s="1239"/>
      <c r="BJ155" s="1514"/>
      <c r="BK155" s="1513">
        <v>20</v>
      </c>
      <c r="BL155" s="1239"/>
      <c r="BM155" s="1239"/>
      <c r="BN155" s="1514"/>
      <c r="BO155" s="1513">
        <v>20</v>
      </c>
      <c r="BP155" s="1239"/>
      <c r="BQ155" s="1239"/>
      <c r="BR155" s="1514"/>
      <c r="BS155" s="1513">
        <v>20</v>
      </c>
      <c r="BT155" s="1239"/>
      <c r="BU155" s="1239"/>
      <c r="BV155" s="1514"/>
      <c r="BW155" s="1513">
        <v>20</v>
      </c>
      <c r="BX155" s="1239"/>
      <c r="BY155" s="1239"/>
      <c r="BZ155" s="1514"/>
      <c r="CA155" s="1513">
        <v>20</v>
      </c>
      <c r="CB155" s="1239"/>
      <c r="CC155" s="1239"/>
      <c r="CD155" s="1514"/>
      <c r="CE155" s="1513">
        <v>20</v>
      </c>
      <c r="CF155" s="1239"/>
      <c r="CG155" s="1239"/>
      <c r="CH155" s="1514"/>
      <c r="CI155" s="1513">
        <v>20</v>
      </c>
      <c r="CJ155" s="1239"/>
      <c r="CK155" s="1239"/>
      <c r="CL155" s="1514"/>
      <c r="CM155" s="1513">
        <v>20</v>
      </c>
      <c r="CN155" s="1239"/>
      <c r="CO155" s="1239"/>
      <c r="CP155" s="1514"/>
      <c r="CQ155" s="1513">
        <v>20</v>
      </c>
      <c r="CR155" s="1239"/>
      <c r="CS155" s="1239"/>
      <c r="CT155" s="1514"/>
      <c r="CZ155" s="1323">
        <f t="shared" si="3"/>
        <v>0</v>
      </c>
      <c r="DA155" s="1323">
        <f t="shared" si="4"/>
        <v>0</v>
      </c>
      <c r="DB155" s="1323">
        <f t="shared" si="5"/>
        <v>0</v>
      </c>
      <c r="DC155" s="1323">
        <f t="shared" si="6"/>
        <v>0</v>
      </c>
      <c r="DD155" s="1323">
        <f t="shared" si="7"/>
        <v>0</v>
      </c>
      <c r="DE155" s="1323">
        <f t="shared" si="8"/>
        <v>0</v>
      </c>
      <c r="DF155" s="1323">
        <f t="shared" si="9"/>
        <v>0</v>
      </c>
      <c r="DG155" s="1323">
        <f t="shared" si="10"/>
        <v>0</v>
      </c>
      <c r="DH155" s="1323">
        <f t="shared" si="11"/>
        <v>0</v>
      </c>
      <c r="DI155" s="1323">
        <f t="shared" si="12"/>
        <v>0</v>
      </c>
      <c r="DJ155" s="1323">
        <f t="shared" si="13"/>
        <v>0</v>
      </c>
      <c r="DK155" s="1323">
        <f t="shared" si="14"/>
        <v>0</v>
      </c>
      <c r="DL155" s="1323">
        <f t="shared" si="15"/>
        <v>0</v>
      </c>
      <c r="DM155" s="1323">
        <f t="shared" si="16"/>
        <v>0</v>
      </c>
      <c r="DN155" s="1323">
        <f t="shared" si="17"/>
        <v>0</v>
      </c>
      <c r="DO155" s="1323">
        <f t="shared" si="18"/>
        <v>0</v>
      </c>
      <c r="DP155" s="1323">
        <f t="shared" si="19"/>
        <v>0</v>
      </c>
      <c r="DQ155" s="1323">
        <f t="shared" si="20"/>
        <v>0</v>
      </c>
      <c r="DR155" s="1323">
        <f t="shared" si="21"/>
        <v>0</v>
      </c>
      <c r="DS155" s="1323">
        <f t="shared" si="22"/>
        <v>0</v>
      </c>
      <c r="DT155" s="1323">
        <f t="shared" si="23"/>
        <v>0</v>
      </c>
      <c r="DU155" s="1323">
        <f t="shared" si="24"/>
        <v>0</v>
      </c>
      <c r="DV155" s="1323">
        <f t="shared" si="25"/>
        <v>0</v>
      </c>
      <c r="DW155" s="1323">
        <f t="shared" si="26"/>
        <v>0</v>
      </c>
      <c r="DX155" s="1323">
        <f t="shared" si="27"/>
        <v>0</v>
      </c>
      <c r="DY155" s="1323">
        <f t="shared" si="28"/>
        <v>0</v>
      </c>
      <c r="DZ155" s="1323">
        <f t="shared" si="29"/>
        <v>0</v>
      </c>
      <c r="EA155" s="1323">
        <f t="shared" si="30"/>
        <v>0</v>
      </c>
      <c r="EB155" s="1323">
        <f t="shared" si="31"/>
        <v>0</v>
      </c>
      <c r="EC155" s="1323">
        <f t="shared" si="32"/>
        <v>0</v>
      </c>
      <c r="ED155" s="1323">
        <f t="shared" si="33"/>
        <v>0</v>
      </c>
      <c r="EE155" s="1323">
        <f t="shared" si="34"/>
        <v>0</v>
      </c>
      <c r="EF155" s="1323">
        <f t="shared" si="35"/>
        <v>0</v>
      </c>
      <c r="EG155" s="1323">
        <f t="shared" si="36"/>
        <v>0</v>
      </c>
      <c r="EH155" s="1323">
        <f t="shared" si="37"/>
        <v>0</v>
      </c>
      <c r="EI155" s="1323">
        <f t="shared" si="38"/>
        <v>0</v>
      </c>
      <c r="EJ155" s="1323">
        <f t="shared" si="39"/>
        <v>0</v>
      </c>
      <c r="EK155" s="1323">
        <f t="shared" si="40"/>
        <v>0</v>
      </c>
      <c r="EL155" s="1323">
        <f t="shared" si="41"/>
        <v>0</v>
      </c>
      <c r="EM155" s="1323">
        <f t="shared" si="42"/>
        <v>0</v>
      </c>
      <c r="EN155" s="1323">
        <f t="shared" si="43"/>
        <v>0</v>
      </c>
      <c r="EO155" s="1323">
        <f t="shared" si="44"/>
        <v>0</v>
      </c>
      <c r="EP155" s="1323">
        <f t="shared" si="45"/>
        <v>0</v>
      </c>
      <c r="EQ155" s="1323">
        <f t="shared" si="46"/>
        <v>0</v>
      </c>
      <c r="ER155" s="1323">
        <f t="shared" si="47"/>
        <v>0</v>
      </c>
      <c r="ES155" s="1323">
        <f t="shared" si="48"/>
        <v>0</v>
      </c>
      <c r="ET155" s="1323">
        <f t="shared" si="49"/>
        <v>0</v>
      </c>
      <c r="EU155" s="1323">
        <f t="shared" si="50"/>
        <v>0</v>
      </c>
      <c r="EV155" s="1323">
        <f t="shared" si="51"/>
        <v>0</v>
      </c>
      <c r="EW155" s="1323">
        <f t="shared" si="52"/>
        <v>0</v>
      </c>
      <c r="EX155" s="1323">
        <f t="shared" si="53"/>
        <v>0</v>
      </c>
      <c r="EY155" s="1323">
        <f t="shared" si="54"/>
        <v>0</v>
      </c>
      <c r="EZ155" s="1323">
        <f t="shared" si="55"/>
        <v>0</v>
      </c>
      <c r="FA155" s="1323">
        <f t="shared" si="56"/>
        <v>0</v>
      </c>
      <c r="FB155" s="1323">
        <f t="shared" si="57"/>
        <v>0</v>
      </c>
      <c r="FC155" s="1323">
        <f t="shared" si="58"/>
        <v>0</v>
      </c>
      <c r="FD155" s="1323">
        <f t="shared" si="59"/>
        <v>0</v>
      </c>
      <c r="FE155" s="1323">
        <f t="shared" si="60"/>
        <v>0</v>
      </c>
      <c r="FF155" s="1323">
        <f t="shared" si="61"/>
        <v>0</v>
      </c>
      <c r="FG155" s="1323">
        <f t="shared" si="62"/>
        <v>0</v>
      </c>
      <c r="FH155" s="1323">
        <f t="shared" si="63"/>
        <v>0</v>
      </c>
      <c r="FI155" s="1323">
        <f t="shared" si="64"/>
        <v>0</v>
      </c>
      <c r="FJ155" s="1323">
        <f t="shared" si="65"/>
        <v>0</v>
      </c>
      <c r="FK155" s="1323">
        <f t="shared" si="66"/>
        <v>0</v>
      </c>
      <c r="FL155" s="1323">
        <f t="shared" si="67"/>
        <v>0</v>
      </c>
      <c r="FM155" s="1323">
        <f t="shared" si="68"/>
        <v>0</v>
      </c>
      <c r="FN155" s="1323">
        <f t="shared" si="69"/>
        <v>0</v>
      </c>
      <c r="FO155" s="1323">
        <f t="shared" si="70"/>
        <v>0</v>
      </c>
      <c r="FP155" s="1323">
        <f t="shared" si="71"/>
        <v>0</v>
      </c>
      <c r="FQ155" s="1323">
        <f t="shared" si="72"/>
        <v>0</v>
      </c>
      <c r="FR155" s="1323">
        <f t="shared" si="73"/>
        <v>0</v>
      </c>
      <c r="FS155" s="1323">
        <f t="shared" si="74"/>
        <v>0</v>
      </c>
      <c r="FT155" s="1323">
        <f t="shared" si="75"/>
        <v>0</v>
      </c>
      <c r="FU155" s="1323">
        <f t="shared" si="76"/>
        <v>0</v>
      </c>
      <c r="FV155" s="1323">
        <f t="shared" si="77"/>
        <v>0</v>
      </c>
      <c r="FW155" s="1323">
        <f t="shared" si="78"/>
        <v>0</v>
      </c>
      <c r="FX155" s="1323">
        <f t="shared" si="79"/>
        <v>0</v>
      </c>
      <c r="FY155" s="1323">
        <f t="shared" si="80"/>
        <v>0</v>
      </c>
      <c r="FZ155" s="1323">
        <f t="shared" si="81"/>
        <v>0</v>
      </c>
      <c r="GA155" s="1323">
        <f t="shared" si="82"/>
        <v>0</v>
      </c>
      <c r="GD155" s="1323">
        <f>COUNTIF(CJ136:CL1000,"&lt;"&amp;$I$138)</f>
        <v>0</v>
      </c>
      <c r="GG155" s="1323" t="str">
        <f t="shared" si="83"/>
        <v>Tiekėjas 18</v>
      </c>
      <c r="GH155" s="1323"/>
      <c r="GI155" s="1323">
        <f>SUM(CJ136:CJ235)*100/$I$138-GM155*100</f>
        <v>0</v>
      </c>
      <c r="GJ155" s="1323">
        <f>SUM(CK136:CK235)*100/$I$138-GN155*100</f>
        <v>0</v>
      </c>
      <c r="GK155" s="1323">
        <f>SUM(CL136:CL235)*100/$I$138-GO155*100</f>
        <v>0</v>
      </c>
      <c r="GL155" s="1323"/>
      <c r="GM155" s="1323">
        <f>COUNT(CJ136:CJ235)</f>
        <v>0</v>
      </c>
      <c r="GN155" s="1323">
        <f>COUNT(CK136:CK235)</f>
        <v>0</v>
      </c>
      <c r="GO155" s="1323">
        <f>COUNT(CL136:CL235)</f>
        <v>0</v>
      </c>
      <c r="GP155" s="1323"/>
      <c r="GQ155" s="1323" t="e">
        <f t="shared" si="84"/>
        <v>#DIV/0!</v>
      </c>
      <c r="GR155" s="1323" t="e">
        <f t="shared" si="85"/>
        <v>#DIV/0!</v>
      </c>
      <c r="GS155" s="1323" t="e">
        <f t="shared" si="101"/>
        <v>#DIV/0!</v>
      </c>
      <c r="GT155" s="1323"/>
      <c r="GU155" s="1323" t="e">
        <f t="shared" si="86"/>
        <v>#DIV/0!</v>
      </c>
      <c r="GV155" s="1323" t="e">
        <f t="shared" si="87"/>
        <v>#DIV/0!</v>
      </c>
      <c r="GW155" s="1323" t="e">
        <f t="shared" si="102"/>
        <v>#DIV/0!</v>
      </c>
      <c r="GX155" s="1323"/>
      <c r="GY155" s="1323" t="e">
        <f t="shared" si="88"/>
        <v>#DIV/0!</v>
      </c>
      <c r="GZ155" s="1323" t="e">
        <f t="shared" si="89"/>
        <v>#DIV/0!</v>
      </c>
      <c r="HA155" s="1323" t="e">
        <f t="shared" si="103"/>
        <v>#DIV/0!</v>
      </c>
      <c r="HB155" s="1323"/>
      <c r="HC155" s="1323" t="e">
        <f t="shared" si="90"/>
        <v>#DIV/0!</v>
      </c>
      <c r="HD155" s="1323" t="e">
        <f t="shared" si="91"/>
        <v>#DIV/0!</v>
      </c>
      <c r="HE155" s="1323" t="e">
        <f t="shared" si="92"/>
        <v>#DIV/0!</v>
      </c>
    </row>
    <row r="156" spans="1:213">
      <c r="A156" s="465"/>
      <c r="B156" s="477" t="str">
        <f>IF('Bendras vertinimas'!$B$38="","",'Bendras vertinimas'!$B$38)</f>
        <v>Tiekėjas 19</v>
      </c>
      <c r="C156" s="446" t="e">
        <f t="shared" si="93"/>
        <v>#DIV/0!</v>
      </c>
      <c r="D156" s="446" t="e">
        <f t="shared" si="93"/>
        <v>#DIV/0!</v>
      </c>
      <c r="E156" s="446" t="e">
        <f t="shared" si="94"/>
        <v>#DIV/0!</v>
      </c>
      <c r="F156" s="446" t="e">
        <f t="shared" si="95"/>
        <v>#DIV/0!</v>
      </c>
      <c r="G156" s="446" t="e">
        <f t="shared" si="96"/>
        <v>#DIV/0!</v>
      </c>
      <c r="H156" s="446" t="e">
        <f t="shared" si="97"/>
        <v>#DIV/0!</v>
      </c>
      <c r="I156" s="1998"/>
      <c r="J156" s="448" t="e">
        <f t="shared" si="98"/>
        <v>#DIV/0!</v>
      </c>
      <c r="K156" s="448" t="e">
        <f t="shared" si="99"/>
        <v>#DIV/0!</v>
      </c>
      <c r="L156" s="448" t="e">
        <f t="shared" si="100"/>
        <v>#DIV/0!</v>
      </c>
      <c r="M156" s="420"/>
      <c r="N156" s="368" t="str">
        <f>IF($M$138=0,"",IF(GD156&gt;0,'Bendras vertinimas'!$AS$18,IF(OR(SUM(J156:L156)*$M$138=0,$M$138=0),"",SUM(J156:L156)*$M$138)))</f>
        <v/>
      </c>
      <c r="O156" s="465"/>
      <c r="S156" s="1512">
        <v>21</v>
      </c>
      <c r="T156" s="1239"/>
      <c r="U156" s="1239"/>
      <c r="V156" s="1240"/>
      <c r="W156" s="1513">
        <v>21</v>
      </c>
      <c r="X156" s="1239"/>
      <c r="Y156" s="1239"/>
      <c r="Z156" s="1514"/>
      <c r="AA156" s="1513">
        <v>21</v>
      </c>
      <c r="AB156" s="1239"/>
      <c r="AC156" s="1239"/>
      <c r="AD156" s="1514"/>
      <c r="AE156" s="1513">
        <v>21</v>
      </c>
      <c r="AF156" s="1239"/>
      <c r="AG156" s="1239"/>
      <c r="AH156" s="1514"/>
      <c r="AI156" s="1513">
        <v>21</v>
      </c>
      <c r="AJ156" s="1239"/>
      <c r="AK156" s="1239"/>
      <c r="AL156" s="1514"/>
      <c r="AM156" s="1513">
        <v>21</v>
      </c>
      <c r="AN156" s="1239"/>
      <c r="AO156" s="1239"/>
      <c r="AP156" s="1514"/>
      <c r="AQ156" s="1513">
        <v>21</v>
      </c>
      <c r="AR156" s="1239"/>
      <c r="AS156" s="1239"/>
      <c r="AT156" s="1514"/>
      <c r="AU156" s="1513">
        <v>21</v>
      </c>
      <c r="AV156" s="1239"/>
      <c r="AW156" s="1239"/>
      <c r="AX156" s="1514"/>
      <c r="AY156" s="1513">
        <v>21</v>
      </c>
      <c r="AZ156" s="1239"/>
      <c r="BA156" s="1239"/>
      <c r="BB156" s="1514"/>
      <c r="BC156" s="1513">
        <v>21</v>
      </c>
      <c r="BD156" s="1239"/>
      <c r="BE156" s="1239"/>
      <c r="BF156" s="1514"/>
      <c r="BG156" s="1513">
        <v>21</v>
      </c>
      <c r="BH156" s="1239"/>
      <c r="BI156" s="1239"/>
      <c r="BJ156" s="1514"/>
      <c r="BK156" s="1513">
        <v>21</v>
      </c>
      <c r="BL156" s="1239"/>
      <c r="BM156" s="1239"/>
      <c r="BN156" s="1514"/>
      <c r="BO156" s="1513">
        <v>21</v>
      </c>
      <c r="BP156" s="1239"/>
      <c r="BQ156" s="1239"/>
      <c r="BR156" s="1514"/>
      <c r="BS156" s="1513">
        <v>21</v>
      </c>
      <c r="BT156" s="1239"/>
      <c r="BU156" s="1239"/>
      <c r="BV156" s="1514"/>
      <c r="BW156" s="1513">
        <v>21</v>
      </c>
      <c r="BX156" s="1239"/>
      <c r="BY156" s="1239"/>
      <c r="BZ156" s="1514"/>
      <c r="CA156" s="1513">
        <v>21</v>
      </c>
      <c r="CB156" s="1239"/>
      <c r="CC156" s="1239"/>
      <c r="CD156" s="1514"/>
      <c r="CE156" s="1513">
        <v>21</v>
      </c>
      <c r="CF156" s="1239"/>
      <c r="CG156" s="1239"/>
      <c r="CH156" s="1514"/>
      <c r="CI156" s="1513">
        <v>21</v>
      </c>
      <c r="CJ156" s="1239"/>
      <c r="CK156" s="1239"/>
      <c r="CL156" s="1514"/>
      <c r="CM156" s="1513">
        <v>21</v>
      </c>
      <c r="CN156" s="1239"/>
      <c r="CO156" s="1239"/>
      <c r="CP156" s="1514"/>
      <c r="CQ156" s="1513">
        <v>21</v>
      </c>
      <c r="CR156" s="1239"/>
      <c r="CS156" s="1239"/>
      <c r="CT156" s="1514"/>
      <c r="CZ156" s="1323">
        <f t="shared" si="3"/>
        <v>0</v>
      </c>
      <c r="DA156" s="1323">
        <f t="shared" si="4"/>
        <v>0</v>
      </c>
      <c r="DB156" s="1323">
        <f t="shared" si="5"/>
        <v>0</v>
      </c>
      <c r="DC156" s="1323">
        <f t="shared" si="6"/>
        <v>0</v>
      </c>
      <c r="DD156" s="1323">
        <f t="shared" si="7"/>
        <v>0</v>
      </c>
      <c r="DE156" s="1323">
        <f t="shared" si="8"/>
        <v>0</v>
      </c>
      <c r="DF156" s="1323">
        <f t="shared" si="9"/>
        <v>0</v>
      </c>
      <c r="DG156" s="1323">
        <f t="shared" si="10"/>
        <v>0</v>
      </c>
      <c r="DH156" s="1323">
        <f t="shared" si="11"/>
        <v>0</v>
      </c>
      <c r="DI156" s="1323">
        <f t="shared" si="12"/>
        <v>0</v>
      </c>
      <c r="DJ156" s="1323">
        <f t="shared" si="13"/>
        <v>0</v>
      </c>
      <c r="DK156" s="1323">
        <f t="shared" si="14"/>
        <v>0</v>
      </c>
      <c r="DL156" s="1323">
        <f t="shared" si="15"/>
        <v>0</v>
      </c>
      <c r="DM156" s="1323">
        <f t="shared" si="16"/>
        <v>0</v>
      </c>
      <c r="DN156" s="1323">
        <f t="shared" si="17"/>
        <v>0</v>
      </c>
      <c r="DO156" s="1323">
        <f t="shared" si="18"/>
        <v>0</v>
      </c>
      <c r="DP156" s="1323">
        <f t="shared" si="19"/>
        <v>0</v>
      </c>
      <c r="DQ156" s="1323">
        <f t="shared" si="20"/>
        <v>0</v>
      </c>
      <c r="DR156" s="1323">
        <f t="shared" si="21"/>
        <v>0</v>
      </c>
      <c r="DS156" s="1323">
        <f t="shared" si="22"/>
        <v>0</v>
      </c>
      <c r="DT156" s="1323">
        <f t="shared" si="23"/>
        <v>0</v>
      </c>
      <c r="DU156" s="1323">
        <f t="shared" si="24"/>
        <v>0</v>
      </c>
      <c r="DV156" s="1323">
        <f t="shared" si="25"/>
        <v>0</v>
      </c>
      <c r="DW156" s="1323">
        <f t="shared" si="26"/>
        <v>0</v>
      </c>
      <c r="DX156" s="1323">
        <f t="shared" si="27"/>
        <v>0</v>
      </c>
      <c r="DY156" s="1323">
        <f t="shared" si="28"/>
        <v>0</v>
      </c>
      <c r="DZ156" s="1323">
        <f t="shared" si="29"/>
        <v>0</v>
      </c>
      <c r="EA156" s="1323">
        <f t="shared" si="30"/>
        <v>0</v>
      </c>
      <c r="EB156" s="1323">
        <f t="shared" si="31"/>
        <v>0</v>
      </c>
      <c r="EC156" s="1323">
        <f t="shared" si="32"/>
        <v>0</v>
      </c>
      <c r="ED156" s="1323">
        <f t="shared" si="33"/>
        <v>0</v>
      </c>
      <c r="EE156" s="1323">
        <f t="shared" si="34"/>
        <v>0</v>
      </c>
      <c r="EF156" s="1323">
        <f t="shared" si="35"/>
        <v>0</v>
      </c>
      <c r="EG156" s="1323">
        <f t="shared" si="36"/>
        <v>0</v>
      </c>
      <c r="EH156" s="1323">
        <f t="shared" si="37"/>
        <v>0</v>
      </c>
      <c r="EI156" s="1323">
        <f t="shared" si="38"/>
        <v>0</v>
      </c>
      <c r="EJ156" s="1323">
        <f t="shared" si="39"/>
        <v>0</v>
      </c>
      <c r="EK156" s="1323">
        <f t="shared" si="40"/>
        <v>0</v>
      </c>
      <c r="EL156" s="1323">
        <f t="shared" si="41"/>
        <v>0</v>
      </c>
      <c r="EM156" s="1323">
        <f t="shared" si="42"/>
        <v>0</v>
      </c>
      <c r="EN156" s="1323">
        <f t="shared" si="43"/>
        <v>0</v>
      </c>
      <c r="EO156" s="1323">
        <f t="shared" si="44"/>
        <v>0</v>
      </c>
      <c r="EP156" s="1323">
        <f t="shared" si="45"/>
        <v>0</v>
      </c>
      <c r="EQ156" s="1323">
        <f t="shared" si="46"/>
        <v>0</v>
      </c>
      <c r="ER156" s="1323">
        <f t="shared" si="47"/>
        <v>0</v>
      </c>
      <c r="ES156" s="1323">
        <f t="shared" si="48"/>
        <v>0</v>
      </c>
      <c r="ET156" s="1323">
        <f t="shared" si="49"/>
        <v>0</v>
      </c>
      <c r="EU156" s="1323">
        <f t="shared" si="50"/>
        <v>0</v>
      </c>
      <c r="EV156" s="1323">
        <f t="shared" si="51"/>
        <v>0</v>
      </c>
      <c r="EW156" s="1323">
        <f t="shared" si="52"/>
        <v>0</v>
      </c>
      <c r="EX156" s="1323">
        <f t="shared" si="53"/>
        <v>0</v>
      </c>
      <c r="EY156" s="1323">
        <f t="shared" si="54"/>
        <v>0</v>
      </c>
      <c r="EZ156" s="1323">
        <f t="shared" si="55"/>
        <v>0</v>
      </c>
      <c r="FA156" s="1323">
        <f t="shared" si="56"/>
        <v>0</v>
      </c>
      <c r="FB156" s="1323">
        <f t="shared" si="57"/>
        <v>0</v>
      </c>
      <c r="FC156" s="1323">
        <f t="shared" si="58"/>
        <v>0</v>
      </c>
      <c r="FD156" s="1323">
        <f t="shared" si="59"/>
        <v>0</v>
      </c>
      <c r="FE156" s="1323">
        <f t="shared" si="60"/>
        <v>0</v>
      </c>
      <c r="FF156" s="1323">
        <f t="shared" si="61"/>
        <v>0</v>
      </c>
      <c r="FG156" s="1323">
        <f t="shared" si="62"/>
        <v>0</v>
      </c>
      <c r="FH156" s="1323">
        <f t="shared" si="63"/>
        <v>0</v>
      </c>
      <c r="FI156" s="1323">
        <f t="shared" si="64"/>
        <v>0</v>
      </c>
      <c r="FJ156" s="1323">
        <f t="shared" si="65"/>
        <v>0</v>
      </c>
      <c r="FK156" s="1323">
        <f t="shared" si="66"/>
        <v>0</v>
      </c>
      <c r="FL156" s="1323">
        <f t="shared" si="67"/>
        <v>0</v>
      </c>
      <c r="FM156" s="1323">
        <f t="shared" si="68"/>
        <v>0</v>
      </c>
      <c r="FN156" s="1323">
        <f t="shared" si="69"/>
        <v>0</v>
      </c>
      <c r="FO156" s="1323">
        <f t="shared" si="70"/>
        <v>0</v>
      </c>
      <c r="FP156" s="1323">
        <f t="shared" si="71"/>
        <v>0</v>
      </c>
      <c r="FQ156" s="1323">
        <f t="shared" si="72"/>
        <v>0</v>
      </c>
      <c r="FR156" s="1323">
        <f t="shared" si="73"/>
        <v>0</v>
      </c>
      <c r="FS156" s="1323">
        <f t="shared" si="74"/>
        <v>0</v>
      </c>
      <c r="FT156" s="1323">
        <f t="shared" si="75"/>
        <v>0</v>
      </c>
      <c r="FU156" s="1323">
        <f t="shared" si="76"/>
        <v>0</v>
      </c>
      <c r="FV156" s="1323">
        <f t="shared" si="77"/>
        <v>0</v>
      </c>
      <c r="FW156" s="1323">
        <f t="shared" si="78"/>
        <v>0</v>
      </c>
      <c r="FX156" s="1323">
        <f t="shared" si="79"/>
        <v>0</v>
      </c>
      <c r="FY156" s="1323">
        <f t="shared" si="80"/>
        <v>0</v>
      </c>
      <c r="FZ156" s="1323">
        <f t="shared" si="81"/>
        <v>0</v>
      </c>
      <c r="GA156" s="1323">
        <f t="shared" si="82"/>
        <v>0</v>
      </c>
      <c r="GD156" s="1323">
        <f>COUNTIF(CN136:CP1000,"&lt;"&amp;$I$138)</f>
        <v>0</v>
      </c>
      <c r="GG156" s="1323" t="str">
        <f t="shared" si="83"/>
        <v>Tiekėjas 19</v>
      </c>
      <c r="GH156" s="1323"/>
      <c r="GI156" s="1323">
        <f>SUM(CN136:CN235)*100/$I$138-GM156*100</f>
        <v>0</v>
      </c>
      <c r="GJ156" s="1323">
        <f>SUM(CO136:CO235)*100/$I$138-GN156*100</f>
        <v>0</v>
      </c>
      <c r="GK156" s="1323">
        <f>SUM(CP136:CP235)*100/$I$138-GO156*100</f>
        <v>0</v>
      </c>
      <c r="GL156" s="1323"/>
      <c r="GM156" s="1323">
        <f>COUNT(CN136:CN235)</f>
        <v>0</v>
      </c>
      <c r="GN156" s="1323">
        <f>COUNT(CO136:CO235)</f>
        <v>0</v>
      </c>
      <c r="GO156" s="1323">
        <f>COUNT(CP136:CP235)</f>
        <v>0</v>
      </c>
      <c r="GP156" s="1323"/>
      <c r="GQ156" s="1323" t="e">
        <f t="shared" si="84"/>
        <v>#DIV/0!</v>
      </c>
      <c r="GR156" s="1323" t="e">
        <f t="shared" si="85"/>
        <v>#DIV/0!</v>
      </c>
      <c r="GS156" s="1323" t="e">
        <f t="shared" si="101"/>
        <v>#DIV/0!</v>
      </c>
      <c r="GT156" s="1323"/>
      <c r="GU156" s="1323" t="e">
        <f t="shared" si="86"/>
        <v>#DIV/0!</v>
      </c>
      <c r="GV156" s="1323" t="e">
        <f t="shared" si="87"/>
        <v>#DIV/0!</v>
      </c>
      <c r="GW156" s="1323" t="e">
        <f t="shared" si="102"/>
        <v>#DIV/0!</v>
      </c>
      <c r="GX156" s="1323"/>
      <c r="GY156" s="1323" t="e">
        <f t="shared" si="88"/>
        <v>#DIV/0!</v>
      </c>
      <c r="GZ156" s="1323" t="e">
        <f t="shared" si="89"/>
        <v>#DIV/0!</v>
      </c>
      <c r="HA156" s="1323" t="e">
        <f t="shared" si="103"/>
        <v>#DIV/0!</v>
      </c>
      <c r="HB156" s="1323"/>
      <c r="HC156" s="1323" t="e">
        <f t="shared" si="90"/>
        <v>#DIV/0!</v>
      </c>
      <c r="HD156" s="1323" t="e">
        <f t="shared" si="91"/>
        <v>#DIV/0!</v>
      </c>
      <c r="HE156" s="1323" t="e">
        <f t="shared" si="92"/>
        <v>#DIV/0!</v>
      </c>
    </row>
    <row r="157" spans="1:213">
      <c r="A157" s="465"/>
      <c r="B157" s="477" t="str">
        <f>IF('Bendras vertinimas'!$B$39="","",'Bendras vertinimas'!$B$39)</f>
        <v>Tiekėjas 20</v>
      </c>
      <c r="C157" s="446" t="e">
        <f t="shared" si="93"/>
        <v>#DIV/0!</v>
      </c>
      <c r="D157" s="446" t="e">
        <f t="shared" si="93"/>
        <v>#DIV/0!</v>
      </c>
      <c r="E157" s="446" t="e">
        <f t="shared" si="94"/>
        <v>#DIV/0!</v>
      </c>
      <c r="F157" s="446" t="e">
        <f t="shared" si="95"/>
        <v>#DIV/0!</v>
      </c>
      <c r="G157" s="446" t="e">
        <f t="shared" si="96"/>
        <v>#DIV/0!</v>
      </c>
      <c r="H157" s="446" t="e">
        <f t="shared" si="97"/>
        <v>#DIV/0!</v>
      </c>
      <c r="I157" s="1999"/>
      <c r="J157" s="448" t="e">
        <f t="shared" si="98"/>
        <v>#DIV/0!</v>
      </c>
      <c r="K157" s="448" t="e">
        <f t="shared" si="99"/>
        <v>#DIV/0!</v>
      </c>
      <c r="L157" s="448" t="e">
        <f t="shared" si="100"/>
        <v>#DIV/0!</v>
      </c>
      <c r="M157" s="1115"/>
      <c r="N157" s="368" t="str">
        <f>IF($M$138=0,"",IF(GD157&gt;0,'Bendras vertinimas'!$AS$18,IF(OR(SUM(J157:L157)*$M$138=0,$M$138=0),"",SUM(J157:L157)*$M$138)))</f>
        <v/>
      </c>
      <c r="O157" s="465"/>
      <c r="S157" s="1512">
        <v>22</v>
      </c>
      <c r="T157" s="1239"/>
      <c r="U157" s="1239"/>
      <c r="V157" s="1240"/>
      <c r="W157" s="1513">
        <v>22</v>
      </c>
      <c r="X157" s="1239"/>
      <c r="Y157" s="1239"/>
      <c r="Z157" s="1514"/>
      <c r="AA157" s="1513">
        <v>22</v>
      </c>
      <c r="AB157" s="1239"/>
      <c r="AC157" s="1239"/>
      <c r="AD157" s="1514"/>
      <c r="AE157" s="1513">
        <v>22</v>
      </c>
      <c r="AF157" s="1239"/>
      <c r="AG157" s="1239"/>
      <c r="AH157" s="1514"/>
      <c r="AI157" s="1513">
        <v>22</v>
      </c>
      <c r="AJ157" s="1239"/>
      <c r="AK157" s="1239"/>
      <c r="AL157" s="1514"/>
      <c r="AM157" s="1513">
        <v>22</v>
      </c>
      <c r="AN157" s="1239"/>
      <c r="AO157" s="1239"/>
      <c r="AP157" s="1514"/>
      <c r="AQ157" s="1513">
        <v>22</v>
      </c>
      <c r="AR157" s="1239"/>
      <c r="AS157" s="1239"/>
      <c r="AT157" s="1514"/>
      <c r="AU157" s="1513">
        <v>22</v>
      </c>
      <c r="AV157" s="1239"/>
      <c r="AW157" s="1239"/>
      <c r="AX157" s="1514"/>
      <c r="AY157" s="1513">
        <v>22</v>
      </c>
      <c r="AZ157" s="1239"/>
      <c r="BA157" s="1239"/>
      <c r="BB157" s="1514"/>
      <c r="BC157" s="1513">
        <v>22</v>
      </c>
      <c r="BD157" s="1239"/>
      <c r="BE157" s="1239"/>
      <c r="BF157" s="1514"/>
      <c r="BG157" s="1513">
        <v>22</v>
      </c>
      <c r="BH157" s="1239"/>
      <c r="BI157" s="1239"/>
      <c r="BJ157" s="1514"/>
      <c r="BK157" s="1513">
        <v>22</v>
      </c>
      <c r="BL157" s="1239"/>
      <c r="BM157" s="1239"/>
      <c r="BN157" s="1514"/>
      <c r="BO157" s="1513">
        <v>22</v>
      </c>
      <c r="BP157" s="1239"/>
      <c r="BQ157" s="1239"/>
      <c r="BR157" s="1514"/>
      <c r="BS157" s="1513">
        <v>22</v>
      </c>
      <c r="BT157" s="1239"/>
      <c r="BU157" s="1239"/>
      <c r="BV157" s="1514"/>
      <c r="BW157" s="1513">
        <v>22</v>
      </c>
      <c r="BX157" s="1239"/>
      <c r="BY157" s="1239"/>
      <c r="BZ157" s="1514"/>
      <c r="CA157" s="1513">
        <v>22</v>
      </c>
      <c r="CB157" s="1239"/>
      <c r="CC157" s="1239"/>
      <c r="CD157" s="1514"/>
      <c r="CE157" s="1513">
        <v>22</v>
      </c>
      <c r="CF157" s="1239"/>
      <c r="CG157" s="1239"/>
      <c r="CH157" s="1514"/>
      <c r="CI157" s="1513">
        <v>22</v>
      </c>
      <c r="CJ157" s="1239"/>
      <c r="CK157" s="1239"/>
      <c r="CL157" s="1514"/>
      <c r="CM157" s="1513">
        <v>22</v>
      </c>
      <c r="CN157" s="1239"/>
      <c r="CO157" s="1239"/>
      <c r="CP157" s="1514"/>
      <c r="CQ157" s="1513">
        <v>22</v>
      </c>
      <c r="CR157" s="1239"/>
      <c r="CS157" s="1239"/>
      <c r="CT157" s="1514"/>
      <c r="CZ157" s="1323">
        <f t="shared" si="3"/>
        <v>0</v>
      </c>
      <c r="DA157" s="1323">
        <f t="shared" si="4"/>
        <v>0</v>
      </c>
      <c r="DB157" s="1323">
        <f t="shared" si="5"/>
        <v>0</v>
      </c>
      <c r="DC157" s="1323">
        <f t="shared" si="6"/>
        <v>0</v>
      </c>
      <c r="DD157" s="1323">
        <f t="shared" si="7"/>
        <v>0</v>
      </c>
      <c r="DE157" s="1323">
        <f t="shared" si="8"/>
        <v>0</v>
      </c>
      <c r="DF157" s="1323">
        <f t="shared" si="9"/>
        <v>0</v>
      </c>
      <c r="DG157" s="1323">
        <f t="shared" si="10"/>
        <v>0</v>
      </c>
      <c r="DH157" s="1323">
        <f t="shared" si="11"/>
        <v>0</v>
      </c>
      <c r="DI157" s="1323">
        <f t="shared" si="12"/>
        <v>0</v>
      </c>
      <c r="DJ157" s="1323">
        <f t="shared" si="13"/>
        <v>0</v>
      </c>
      <c r="DK157" s="1323">
        <f t="shared" si="14"/>
        <v>0</v>
      </c>
      <c r="DL157" s="1323">
        <f t="shared" si="15"/>
        <v>0</v>
      </c>
      <c r="DM157" s="1323">
        <f t="shared" si="16"/>
        <v>0</v>
      </c>
      <c r="DN157" s="1323">
        <f t="shared" si="17"/>
        <v>0</v>
      </c>
      <c r="DO157" s="1323">
        <f t="shared" si="18"/>
        <v>0</v>
      </c>
      <c r="DP157" s="1323">
        <f t="shared" si="19"/>
        <v>0</v>
      </c>
      <c r="DQ157" s="1323">
        <f t="shared" si="20"/>
        <v>0</v>
      </c>
      <c r="DR157" s="1323">
        <f t="shared" si="21"/>
        <v>0</v>
      </c>
      <c r="DS157" s="1323">
        <f t="shared" si="22"/>
        <v>0</v>
      </c>
      <c r="DT157" s="1323">
        <f t="shared" si="23"/>
        <v>0</v>
      </c>
      <c r="DU157" s="1323">
        <f t="shared" si="24"/>
        <v>0</v>
      </c>
      <c r="DV157" s="1323">
        <f t="shared" si="25"/>
        <v>0</v>
      </c>
      <c r="DW157" s="1323">
        <f t="shared" si="26"/>
        <v>0</v>
      </c>
      <c r="DX157" s="1323">
        <f t="shared" si="27"/>
        <v>0</v>
      </c>
      <c r="DY157" s="1323">
        <f t="shared" si="28"/>
        <v>0</v>
      </c>
      <c r="DZ157" s="1323">
        <f t="shared" si="29"/>
        <v>0</v>
      </c>
      <c r="EA157" s="1323">
        <f t="shared" si="30"/>
        <v>0</v>
      </c>
      <c r="EB157" s="1323">
        <f t="shared" si="31"/>
        <v>0</v>
      </c>
      <c r="EC157" s="1323">
        <f t="shared" si="32"/>
        <v>0</v>
      </c>
      <c r="ED157" s="1323">
        <f t="shared" si="33"/>
        <v>0</v>
      </c>
      <c r="EE157" s="1323">
        <f t="shared" si="34"/>
        <v>0</v>
      </c>
      <c r="EF157" s="1323">
        <f t="shared" si="35"/>
        <v>0</v>
      </c>
      <c r="EG157" s="1323">
        <f t="shared" si="36"/>
        <v>0</v>
      </c>
      <c r="EH157" s="1323">
        <f t="shared" si="37"/>
        <v>0</v>
      </c>
      <c r="EI157" s="1323">
        <f t="shared" si="38"/>
        <v>0</v>
      </c>
      <c r="EJ157" s="1323">
        <f t="shared" si="39"/>
        <v>0</v>
      </c>
      <c r="EK157" s="1323">
        <f t="shared" si="40"/>
        <v>0</v>
      </c>
      <c r="EL157" s="1323">
        <f t="shared" si="41"/>
        <v>0</v>
      </c>
      <c r="EM157" s="1323">
        <f t="shared" si="42"/>
        <v>0</v>
      </c>
      <c r="EN157" s="1323">
        <f t="shared" si="43"/>
        <v>0</v>
      </c>
      <c r="EO157" s="1323">
        <f t="shared" si="44"/>
        <v>0</v>
      </c>
      <c r="EP157" s="1323">
        <f t="shared" si="45"/>
        <v>0</v>
      </c>
      <c r="EQ157" s="1323">
        <f t="shared" si="46"/>
        <v>0</v>
      </c>
      <c r="ER157" s="1323">
        <f t="shared" si="47"/>
        <v>0</v>
      </c>
      <c r="ES157" s="1323">
        <f t="shared" si="48"/>
        <v>0</v>
      </c>
      <c r="ET157" s="1323">
        <f t="shared" si="49"/>
        <v>0</v>
      </c>
      <c r="EU157" s="1323">
        <f t="shared" si="50"/>
        <v>0</v>
      </c>
      <c r="EV157" s="1323">
        <f t="shared" si="51"/>
        <v>0</v>
      </c>
      <c r="EW157" s="1323">
        <f t="shared" si="52"/>
        <v>0</v>
      </c>
      <c r="EX157" s="1323">
        <f t="shared" si="53"/>
        <v>0</v>
      </c>
      <c r="EY157" s="1323">
        <f t="shared" si="54"/>
        <v>0</v>
      </c>
      <c r="EZ157" s="1323">
        <f t="shared" si="55"/>
        <v>0</v>
      </c>
      <c r="FA157" s="1323">
        <f t="shared" si="56"/>
        <v>0</v>
      </c>
      <c r="FB157" s="1323">
        <f t="shared" si="57"/>
        <v>0</v>
      </c>
      <c r="FC157" s="1323">
        <f t="shared" si="58"/>
        <v>0</v>
      </c>
      <c r="FD157" s="1323">
        <f t="shared" si="59"/>
        <v>0</v>
      </c>
      <c r="FE157" s="1323">
        <f t="shared" si="60"/>
        <v>0</v>
      </c>
      <c r="FF157" s="1323">
        <f t="shared" si="61"/>
        <v>0</v>
      </c>
      <c r="FG157" s="1323">
        <f t="shared" si="62"/>
        <v>0</v>
      </c>
      <c r="FH157" s="1323">
        <f t="shared" si="63"/>
        <v>0</v>
      </c>
      <c r="FI157" s="1323">
        <f t="shared" si="64"/>
        <v>0</v>
      </c>
      <c r="FJ157" s="1323">
        <f t="shared" si="65"/>
        <v>0</v>
      </c>
      <c r="FK157" s="1323">
        <f t="shared" si="66"/>
        <v>0</v>
      </c>
      <c r="FL157" s="1323">
        <f t="shared" si="67"/>
        <v>0</v>
      </c>
      <c r="FM157" s="1323">
        <f t="shared" si="68"/>
        <v>0</v>
      </c>
      <c r="FN157" s="1323">
        <f t="shared" si="69"/>
        <v>0</v>
      </c>
      <c r="FO157" s="1323">
        <f t="shared" si="70"/>
        <v>0</v>
      </c>
      <c r="FP157" s="1323">
        <f t="shared" si="71"/>
        <v>0</v>
      </c>
      <c r="FQ157" s="1323">
        <f t="shared" si="72"/>
        <v>0</v>
      </c>
      <c r="FR157" s="1323">
        <f t="shared" si="73"/>
        <v>0</v>
      </c>
      <c r="FS157" s="1323">
        <f t="shared" si="74"/>
        <v>0</v>
      </c>
      <c r="FT157" s="1323">
        <f t="shared" si="75"/>
        <v>0</v>
      </c>
      <c r="FU157" s="1323">
        <f t="shared" si="76"/>
        <v>0</v>
      </c>
      <c r="FV157" s="1323">
        <f t="shared" si="77"/>
        <v>0</v>
      </c>
      <c r="FW157" s="1323">
        <f t="shared" si="78"/>
        <v>0</v>
      </c>
      <c r="FX157" s="1323">
        <f t="shared" si="79"/>
        <v>0</v>
      </c>
      <c r="FY157" s="1323">
        <f t="shared" si="80"/>
        <v>0</v>
      </c>
      <c r="FZ157" s="1323">
        <f t="shared" si="81"/>
        <v>0</v>
      </c>
      <c r="GA157" s="1323">
        <f t="shared" si="82"/>
        <v>0</v>
      </c>
      <c r="GD157" s="1323">
        <f>COUNTIF(CR136:CT1000,"&lt;"&amp;$I$138)</f>
        <v>0</v>
      </c>
      <c r="GG157" s="1323" t="str">
        <f t="shared" si="83"/>
        <v>Tiekėjas 20</v>
      </c>
      <c r="GH157" s="1323"/>
      <c r="GI157" s="1323">
        <f>SUM(CR136:CR235)*100/$I$138-GM157*100</f>
        <v>0</v>
      </c>
      <c r="GJ157" s="1323">
        <f>SUM(CS136:CS235)*100/$I$138-GN157*100</f>
        <v>0</v>
      </c>
      <c r="GK157" s="1323">
        <f>SUM(CT136:CT235)*100/$I$138-GO157*100</f>
        <v>0</v>
      </c>
      <c r="GL157" s="1323"/>
      <c r="GM157" s="1323">
        <f>COUNT(CR136:CR235)</f>
        <v>0</v>
      </c>
      <c r="GN157" s="1323">
        <f>COUNT(CS136:CS235)</f>
        <v>0</v>
      </c>
      <c r="GO157" s="1323">
        <f>COUNT(CT136:CT235)</f>
        <v>0</v>
      </c>
      <c r="GP157" s="1323"/>
      <c r="GQ157" s="1323" t="e">
        <f t="shared" si="84"/>
        <v>#DIV/0!</v>
      </c>
      <c r="GR157" s="1323" t="e">
        <f t="shared" si="85"/>
        <v>#DIV/0!</v>
      </c>
      <c r="GS157" s="1323" t="e">
        <f t="shared" si="101"/>
        <v>#DIV/0!</v>
      </c>
      <c r="GT157" s="1323"/>
      <c r="GU157" s="1323" t="e">
        <f t="shared" si="86"/>
        <v>#DIV/0!</v>
      </c>
      <c r="GV157" s="1323" t="e">
        <f t="shared" si="87"/>
        <v>#DIV/0!</v>
      </c>
      <c r="GW157" s="1323" t="e">
        <f t="shared" ref="GW157" si="104">SUM(GU157:GV157)</f>
        <v>#DIV/0!</v>
      </c>
      <c r="GX157" s="1323"/>
      <c r="GY157" s="1323" t="e">
        <f t="shared" si="88"/>
        <v>#DIV/0!</v>
      </c>
      <c r="GZ157" s="1323" t="e">
        <f t="shared" si="89"/>
        <v>#DIV/0!</v>
      </c>
      <c r="HA157" s="1323" t="e">
        <f t="shared" si="103"/>
        <v>#DIV/0!</v>
      </c>
      <c r="HB157" s="1323"/>
      <c r="HC157" s="1323" t="e">
        <f t="shared" si="90"/>
        <v>#DIV/0!</v>
      </c>
      <c r="HD157" s="1323" t="e">
        <f t="shared" si="91"/>
        <v>#DIV/0!</v>
      </c>
      <c r="HE157" s="1323" t="e">
        <f t="shared" si="92"/>
        <v>#DIV/0!</v>
      </c>
    </row>
    <row r="158" spans="1:213">
      <c r="A158" s="465"/>
      <c r="B158" s="2000"/>
      <c r="C158" s="2000"/>
      <c r="D158" s="2000"/>
      <c r="E158" s="2000"/>
      <c r="F158" s="2000"/>
      <c r="G158" s="2000"/>
      <c r="H158" s="2000"/>
      <c r="I158" s="2000"/>
      <c r="J158" s="2000"/>
      <c r="K158" s="2000"/>
      <c r="L158" s="2000"/>
      <c r="M158" s="2000"/>
      <c r="N158" s="2000"/>
      <c r="O158" s="465"/>
      <c r="S158" s="1512">
        <v>23</v>
      </c>
      <c r="T158" s="1239"/>
      <c r="U158" s="1239"/>
      <c r="V158" s="1240"/>
      <c r="W158" s="1513">
        <v>23</v>
      </c>
      <c r="X158" s="1239"/>
      <c r="Y158" s="1239"/>
      <c r="Z158" s="1514"/>
      <c r="AA158" s="1513">
        <v>23</v>
      </c>
      <c r="AB158" s="1239"/>
      <c r="AC158" s="1239"/>
      <c r="AD158" s="1514"/>
      <c r="AE158" s="1513">
        <v>23</v>
      </c>
      <c r="AF158" s="1239"/>
      <c r="AG158" s="1239"/>
      <c r="AH158" s="1514"/>
      <c r="AI158" s="1513">
        <v>23</v>
      </c>
      <c r="AJ158" s="1239"/>
      <c r="AK158" s="1239"/>
      <c r="AL158" s="1514"/>
      <c r="AM158" s="1513">
        <v>23</v>
      </c>
      <c r="AN158" s="1239"/>
      <c r="AO158" s="1239"/>
      <c r="AP158" s="1514"/>
      <c r="AQ158" s="1513">
        <v>23</v>
      </c>
      <c r="AR158" s="1239"/>
      <c r="AS158" s="1239"/>
      <c r="AT158" s="1514"/>
      <c r="AU158" s="1513">
        <v>23</v>
      </c>
      <c r="AV158" s="1239"/>
      <c r="AW158" s="1239"/>
      <c r="AX158" s="1514"/>
      <c r="AY158" s="1513">
        <v>23</v>
      </c>
      <c r="AZ158" s="1239"/>
      <c r="BA158" s="1239"/>
      <c r="BB158" s="1514"/>
      <c r="BC158" s="1513">
        <v>23</v>
      </c>
      <c r="BD158" s="1239"/>
      <c r="BE158" s="1239"/>
      <c r="BF158" s="1514"/>
      <c r="BG158" s="1513">
        <v>23</v>
      </c>
      <c r="BH158" s="1239"/>
      <c r="BI158" s="1239"/>
      <c r="BJ158" s="1514"/>
      <c r="BK158" s="1513">
        <v>23</v>
      </c>
      <c r="BL158" s="1239"/>
      <c r="BM158" s="1239"/>
      <c r="BN158" s="1514"/>
      <c r="BO158" s="1513">
        <v>23</v>
      </c>
      <c r="BP158" s="1239"/>
      <c r="BQ158" s="1239"/>
      <c r="BR158" s="1514"/>
      <c r="BS158" s="1513">
        <v>23</v>
      </c>
      <c r="BT158" s="1239"/>
      <c r="BU158" s="1239"/>
      <c r="BV158" s="1514"/>
      <c r="BW158" s="1513">
        <v>23</v>
      </c>
      <c r="BX158" s="1239"/>
      <c r="BY158" s="1239"/>
      <c r="BZ158" s="1514"/>
      <c r="CA158" s="1513">
        <v>23</v>
      </c>
      <c r="CB158" s="1239"/>
      <c r="CC158" s="1239"/>
      <c r="CD158" s="1514"/>
      <c r="CE158" s="1513">
        <v>23</v>
      </c>
      <c r="CF158" s="1239"/>
      <c r="CG158" s="1239"/>
      <c r="CH158" s="1514"/>
      <c r="CI158" s="1513">
        <v>23</v>
      </c>
      <c r="CJ158" s="1239"/>
      <c r="CK158" s="1239"/>
      <c r="CL158" s="1514"/>
      <c r="CM158" s="1513">
        <v>23</v>
      </c>
      <c r="CN158" s="1239"/>
      <c r="CO158" s="1239"/>
      <c r="CP158" s="1514"/>
      <c r="CQ158" s="1513">
        <v>23</v>
      </c>
      <c r="CR158" s="1239"/>
      <c r="CS158" s="1239"/>
      <c r="CT158" s="1514"/>
      <c r="CZ158" s="1323">
        <f t="shared" si="3"/>
        <v>0</v>
      </c>
      <c r="DA158" s="1323">
        <f t="shared" si="4"/>
        <v>0</v>
      </c>
      <c r="DB158" s="1323">
        <f t="shared" si="5"/>
        <v>0</v>
      </c>
      <c r="DC158" s="1323">
        <f t="shared" si="6"/>
        <v>0</v>
      </c>
      <c r="DD158" s="1323">
        <f t="shared" si="7"/>
        <v>0</v>
      </c>
      <c r="DE158" s="1323">
        <f t="shared" si="8"/>
        <v>0</v>
      </c>
      <c r="DF158" s="1323">
        <f t="shared" si="9"/>
        <v>0</v>
      </c>
      <c r="DG158" s="1323">
        <f t="shared" si="10"/>
        <v>0</v>
      </c>
      <c r="DH158" s="1323">
        <f t="shared" si="11"/>
        <v>0</v>
      </c>
      <c r="DI158" s="1323">
        <f t="shared" si="12"/>
        <v>0</v>
      </c>
      <c r="DJ158" s="1323">
        <f t="shared" si="13"/>
        <v>0</v>
      </c>
      <c r="DK158" s="1323">
        <f t="shared" si="14"/>
        <v>0</v>
      </c>
      <c r="DL158" s="1323">
        <f t="shared" si="15"/>
        <v>0</v>
      </c>
      <c r="DM158" s="1323">
        <f t="shared" si="16"/>
        <v>0</v>
      </c>
      <c r="DN158" s="1323">
        <f t="shared" si="17"/>
        <v>0</v>
      </c>
      <c r="DO158" s="1323">
        <f t="shared" si="18"/>
        <v>0</v>
      </c>
      <c r="DP158" s="1323">
        <f t="shared" si="19"/>
        <v>0</v>
      </c>
      <c r="DQ158" s="1323">
        <f t="shared" si="20"/>
        <v>0</v>
      </c>
      <c r="DR158" s="1323">
        <f t="shared" si="21"/>
        <v>0</v>
      </c>
      <c r="DS158" s="1323">
        <f t="shared" si="22"/>
        <v>0</v>
      </c>
      <c r="DT158" s="1323">
        <f t="shared" si="23"/>
        <v>0</v>
      </c>
      <c r="DU158" s="1323">
        <f t="shared" si="24"/>
        <v>0</v>
      </c>
      <c r="DV158" s="1323">
        <f t="shared" si="25"/>
        <v>0</v>
      </c>
      <c r="DW158" s="1323">
        <f t="shared" si="26"/>
        <v>0</v>
      </c>
      <c r="DX158" s="1323">
        <f t="shared" si="27"/>
        <v>0</v>
      </c>
      <c r="DY158" s="1323">
        <f t="shared" si="28"/>
        <v>0</v>
      </c>
      <c r="DZ158" s="1323">
        <f t="shared" si="29"/>
        <v>0</v>
      </c>
      <c r="EA158" s="1323">
        <f t="shared" si="30"/>
        <v>0</v>
      </c>
      <c r="EB158" s="1323">
        <f t="shared" si="31"/>
        <v>0</v>
      </c>
      <c r="EC158" s="1323">
        <f t="shared" si="32"/>
        <v>0</v>
      </c>
      <c r="ED158" s="1323">
        <f t="shared" si="33"/>
        <v>0</v>
      </c>
      <c r="EE158" s="1323">
        <f t="shared" si="34"/>
        <v>0</v>
      </c>
      <c r="EF158" s="1323">
        <f t="shared" si="35"/>
        <v>0</v>
      </c>
      <c r="EG158" s="1323">
        <f t="shared" si="36"/>
        <v>0</v>
      </c>
      <c r="EH158" s="1323">
        <f t="shared" si="37"/>
        <v>0</v>
      </c>
      <c r="EI158" s="1323">
        <f t="shared" si="38"/>
        <v>0</v>
      </c>
      <c r="EJ158" s="1323">
        <f t="shared" si="39"/>
        <v>0</v>
      </c>
      <c r="EK158" s="1323">
        <f t="shared" si="40"/>
        <v>0</v>
      </c>
      <c r="EL158" s="1323">
        <f t="shared" si="41"/>
        <v>0</v>
      </c>
      <c r="EM158" s="1323">
        <f t="shared" si="42"/>
        <v>0</v>
      </c>
      <c r="EN158" s="1323">
        <f t="shared" si="43"/>
        <v>0</v>
      </c>
      <c r="EO158" s="1323">
        <f t="shared" si="44"/>
        <v>0</v>
      </c>
      <c r="EP158" s="1323">
        <f t="shared" si="45"/>
        <v>0</v>
      </c>
      <c r="EQ158" s="1323">
        <f t="shared" si="46"/>
        <v>0</v>
      </c>
      <c r="ER158" s="1323">
        <f t="shared" si="47"/>
        <v>0</v>
      </c>
      <c r="ES158" s="1323">
        <f t="shared" si="48"/>
        <v>0</v>
      </c>
      <c r="ET158" s="1323">
        <f t="shared" si="49"/>
        <v>0</v>
      </c>
      <c r="EU158" s="1323">
        <f t="shared" si="50"/>
        <v>0</v>
      </c>
      <c r="EV158" s="1323">
        <f t="shared" si="51"/>
        <v>0</v>
      </c>
      <c r="EW158" s="1323">
        <f t="shared" si="52"/>
        <v>0</v>
      </c>
      <c r="EX158" s="1323">
        <f t="shared" si="53"/>
        <v>0</v>
      </c>
      <c r="EY158" s="1323">
        <f t="shared" si="54"/>
        <v>0</v>
      </c>
      <c r="EZ158" s="1323">
        <f t="shared" si="55"/>
        <v>0</v>
      </c>
      <c r="FA158" s="1323">
        <f t="shared" si="56"/>
        <v>0</v>
      </c>
      <c r="FB158" s="1323">
        <f t="shared" si="57"/>
        <v>0</v>
      </c>
      <c r="FC158" s="1323">
        <f t="shared" si="58"/>
        <v>0</v>
      </c>
      <c r="FD158" s="1323">
        <f t="shared" si="59"/>
        <v>0</v>
      </c>
      <c r="FE158" s="1323">
        <f t="shared" si="60"/>
        <v>0</v>
      </c>
      <c r="FF158" s="1323">
        <f t="shared" si="61"/>
        <v>0</v>
      </c>
      <c r="FG158" s="1323">
        <f t="shared" si="62"/>
        <v>0</v>
      </c>
      <c r="FH158" s="1323">
        <f t="shared" si="63"/>
        <v>0</v>
      </c>
      <c r="FI158" s="1323">
        <f t="shared" si="64"/>
        <v>0</v>
      </c>
      <c r="FJ158" s="1323">
        <f t="shared" si="65"/>
        <v>0</v>
      </c>
      <c r="FK158" s="1323">
        <f t="shared" si="66"/>
        <v>0</v>
      </c>
      <c r="FL158" s="1323">
        <f t="shared" si="67"/>
        <v>0</v>
      </c>
      <c r="FM158" s="1323">
        <f t="shared" si="68"/>
        <v>0</v>
      </c>
      <c r="FN158" s="1323">
        <f t="shared" si="69"/>
        <v>0</v>
      </c>
      <c r="FO158" s="1323">
        <f t="shared" si="70"/>
        <v>0</v>
      </c>
      <c r="FP158" s="1323">
        <f t="shared" si="71"/>
        <v>0</v>
      </c>
      <c r="FQ158" s="1323">
        <f t="shared" si="72"/>
        <v>0</v>
      </c>
      <c r="FR158" s="1323">
        <f t="shared" si="73"/>
        <v>0</v>
      </c>
      <c r="FS158" s="1323">
        <f t="shared" si="74"/>
        <v>0</v>
      </c>
      <c r="FT158" s="1323">
        <f t="shared" si="75"/>
        <v>0</v>
      </c>
      <c r="FU158" s="1323">
        <f t="shared" si="76"/>
        <v>0</v>
      </c>
      <c r="FV158" s="1323">
        <f t="shared" si="77"/>
        <v>0</v>
      </c>
      <c r="FW158" s="1323">
        <f t="shared" si="78"/>
        <v>0</v>
      </c>
      <c r="FX158" s="1323">
        <f t="shared" si="79"/>
        <v>0</v>
      </c>
      <c r="FY158" s="1323">
        <f t="shared" si="80"/>
        <v>0</v>
      </c>
      <c r="FZ158" s="1323">
        <f t="shared" si="81"/>
        <v>0</v>
      </c>
      <c r="GA158" s="1323">
        <f t="shared" si="82"/>
        <v>0</v>
      </c>
    </row>
    <row r="159" spans="1:213">
      <c r="A159" s="465"/>
      <c r="B159" s="2000"/>
      <c r="C159" s="2000"/>
      <c r="D159" s="2000"/>
      <c r="E159" s="2000"/>
      <c r="F159" s="2000"/>
      <c r="G159" s="2000"/>
      <c r="H159" s="2000"/>
      <c r="I159" s="2000"/>
      <c r="J159" s="2000"/>
      <c r="K159" s="2000"/>
      <c r="L159" s="2000"/>
      <c r="M159" s="2000"/>
      <c r="N159" s="2000"/>
      <c r="O159" s="465"/>
      <c r="S159" s="1512">
        <v>24</v>
      </c>
      <c r="T159" s="1239"/>
      <c r="U159" s="1239"/>
      <c r="V159" s="1240"/>
      <c r="W159" s="1513">
        <v>24</v>
      </c>
      <c r="X159" s="1239"/>
      <c r="Y159" s="1239"/>
      <c r="Z159" s="1514"/>
      <c r="AA159" s="1513">
        <v>24</v>
      </c>
      <c r="AB159" s="1239"/>
      <c r="AC159" s="1239"/>
      <c r="AD159" s="1514"/>
      <c r="AE159" s="1513">
        <v>24</v>
      </c>
      <c r="AF159" s="1239"/>
      <c r="AG159" s="1239"/>
      <c r="AH159" s="1514"/>
      <c r="AI159" s="1513">
        <v>24</v>
      </c>
      <c r="AJ159" s="1239"/>
      <c r="AK159" s="1239"/>
      <c r="AL159" s="1514"/>
      <c r="AM159" s="1513">
        <v>24</v>
      </c>
      <c r="AN159" s="1239"/>
      <c r="AO159" s="1239"/>
      <c r="AP159" s="1514"/>
      <c r="AQ159" s="1513">
        <v>24</v>
      </c>
      <c r="AR159" s="1239"/>
      <c r="AS159" s="1239"/>
      <c r="AT159" s="1514"/>
      <c r="AU159" s="1513">
        <v>24</v>
      </c>
      <c r="AV159" s="1239"/>
      <c r="AW159" s="1239"/>
      <c r="AX159" s="1514"/>
      <c r="AY159" s="1513">
        <v>24</v>
      </c>
      <c r="AZ159" s="1239"/>
      <c r="BA159" s="1239"/>
      <c r="BB159" s="1239"/>
      <c r="BC159" s="1239"/>
      <c r="BD159" s="1239"/>
      <c r="BE159" s="1239"/>
      <c r="BF159" s="1239"/>
      <c r="BG159" s="1239"/>
      <c r="BH159" s="1239"/>
      <c r="BI159" s="1239"/>
      <c r="BJ159" s="1239"/>
      <c r="BK159" s="1239"/>
      <c r="BL159" s="1239"/>
      <c r="BM159" s="1239"/>
      <c r="BN159" s="1239"/>
      <c r="BO159" s="1239"/>
      <c r="BP159" s="1239"/>
      <c r="BQ159" s="1239"/>
      <c r="BR159" s="1239"/>
      <c r="BS159" s="1239"/>
      <c r="BT159" s="1239"/>
      <c r="BU159" s="1239"/>
      <c r="BV159" s="1239"/>
      <c r="BW159" s="1239"/>
      <c r="BX159" s="1239"/>
      <c r="BY159" s="1239"/>
      <c r="BZ159" s="1239"/>
      <c r="CA159" s="1239"/>
      <c r="CB159" s="1239"/>
      <c r="CC159" s="1239"/>
      <c r="CD159" s="1239"/>
      <c r="CE159" s="1239"/>
      <c r="CF159" s="1239"/>
      <c r="CG159" s="1239"/>
      <c r="CH159" s="1239"/>
      <c r="CI159" s="1239"/>
      <c r="CJ159" s="1239"/>
      <c r="CK159" s="1239"/>
      <c r="CL159" s="1514"/>
      <c r="CM159" s="1513">
        <v>24</v>
      </c>
      <c r="CN159" s="1239"/>
      <c r="CO159" s="1239"/>
      <c r="CP159" s="1514"/>
      <c r="CQ159" s="1513">
        <v>24</v>
      </c>
      <c r="CR159" s="1239"/>
      <c r="CS159" s="1239"/>
      <c r="CT159" s="1514"/>
      <c r="CZ159" s="1323">
        <f t="shared" si="3"/>
        <v>0</v>
      </c>
      <c r="DA159" s="1323">
        <f t="shared" si="4"/>
        <v>0</v>
      </c>
      <c r="DB159" s="1323">
        <f t="shared" si="5"/>
        <v>0</v>
      </c>
      <c r="DC159" s="1323">
        <f t="shared" si="6"/>
        <v>0</v>
      </c>
      <c r="DD159" s="1323">
        <f t="shared" si="7"/>
        <v>0</v>
      </c>
      <c r="DE159" s="1323">
        <f t="shared" si="8"/>
        <v>0</v>
      </c>
      <c r="DF159" s="1323">
        <f t="shared" si="9"/>
        <v>0</v>
      </c>
      <c r="DG159" s="1323">
        <f t="shared" si="10"/>
        <v>0</v>
      </c>
      <c r="DH159" s="1323">
        <f t="shared" si="11"/>
        <v>0</v>
      </c>
      <c r="DI159" s="1323">
        <f t="shared" si="12"/>
        <v>0</v>
      </c>
      <c r="DJ159" s="1323">
        <f t="shared" si="13"/>
        <v>0</v>
      </c>
      <c r="DK159" s="1323">
        <f t="shared" si="14"/>
        <v>0</v>
      </c>
      <c r="DL159" s="1323">
        <f t="shared" si="15"/>
        <v>0</v>
      </c>
      <c r="DM159" s="1323">
        <f t="shared" si="16"/>
        <v>0</v>
      </c>
      <c r="DN159" s="1323">
        <f t="shared" si="17"/>
        <v>0</v>
      </c>
      <c r="DO159" s="1323">
        <f t="shared" si="18"/>
        <v>0</v>
      </c>
      <c r="DP159" s="1323">
        <f t="shared" si="19"/>
        <v>0</v>
      </c>
      <c r="DQ159" s="1323">
        <f t="shared" si="20"/>
        <v>0</v>
      </c>
      <c r="DR159" s="1323">
        <f t="shared" si="21"/>
        <v>0</v>
      </c>
      <c r="DS159" s="1323">
        <f t="shared" si="22"/>
        <v>0</v>
      </c>
      <c r="DT159" s="1323">
        <f t="shared" si="23"/>
        <v>0</v>
      </c>
      <c r="DU159" s="1323">
        <f t="shared" si="24"/>
        <v>0</v>
      </c>
      <c r="DV159" s="1323">
        <f t="shared" si="25"/>
        <v>0</v>
      </c>
      <c r="DW159" s="1323">
        <f t="shared" si="26"/>
        <v>0</v>
      </c>
      <c r="DX159" s="1323">
        <f t="shared" si="27"/>
        <v>0</v>
      </c>
      <c r="DY159" s="1323">
        <f t="shared" si="28"/>
        <v>0</v>
      </c>
      <c r="DZ159" s="1323">
        <f t="shared" si="29"/>
        <v>0</v>
      </c>
      <c r="EA159" s="1323">
        <f t="shared" si="30"/>
        <v>0</v>
      </c>
      <c r="EB159" s="1323">
        <f t="shared" si="31"/>
        <v>0</v>
      </c>
      <c r="EC159" s="1323">
        <f t="shared" si="32"/>
        <v>0</v>
      </c>
      <c r="ED159" s="1323">
        <f t="shared" si="33"/>
        <v>0</v>
      </c>
      <c r="EE159" s="1323">
        <f t="shared" si="34"/>
        <v>0</v>
      </c>
      <c r="EF159" s="1323">
        <f t="shared" si="35"/>
        <v>0</v>
      </c>
      <c r="EG159" s="1323">
        <f t="shared" si="36"/>
        <v>0</v>
      </c>
      <c r="EH159" s="1323">
        <f t="shared" si="37"/>
        <v>0</v>
      </c>
      <c r="EI159" s="1323">
        <f t="shared" si="38"/>
        <v>0</v>
      </c>
      <c r="EJ159" s="1323">
        <f t="shared" si="39"/>
        <v>0</v>
      </c>
      <c r="EK159" s="1323">
        <f t="shared" si="40"/>
        <v>0</v>
      </c>
      <c r="EL159" s="1323">
        <f t="shared" si="41"/>
        <v>0</v>
      </c>
      <c r="EM159" s="1323">
        <f t="shared" si="42"/>
        <v>0</v>
      </c>
      <c r="EN159" s="1323">
        <f t="shared" si="43"/>
        <v>0</v>
      </c>
      <c r="EO159" s="1323">
        <f t="shared" si="44"/>
        <v>0</v>
      </c>
      <c r="EP159" s="1323">
        <f t="shared" si="45"/>
        <v>0</v>
      </c>
      <c r="EQ159" s="1323">
        <f t="shared" si="46"/>
        <v>0</v>
      </c>
      <c r="ER159" s="1323">
        <f t="shared" si="47"/>
        <v>0</v>
      </c>
      <c r="ES159" s="1323">
        <f t="shared" si="48"/>
        <v>0</v>
      </c>
      <c r="ET159" s="1323">
        <f t="shared" si="49"/>
        <v>0</v>
      </c>
      <c r="EU159" s="1323">
        <f t="shared" si="50"/>
        <v>0</v>
      </c>
      <c r="EV159" s="1323">
        <f t="shared" si="51"/>
        <v>0</v>
      </c>
      <c r="EW159" s="1323">
        <f t="shared" si="52"/>
        <v>0</v>
      </c>
      <c r="EX159" s="1323">
        <f t="shared" si="53"/>
        <v>0</v>
      </c>
      <c r="EY159" s="1323">
        <f t="shared" si="54"/>
        <v>0</v>
      </c>
      <c r="EZ159" s="1323">
        <f t="shared" si="55"/>
        <v>0</v>
      </c>
      <c r="FA159" s="1323">
        <f t="shared" si="56"/>
        <v>0</v>
      </c>
      <c r="FB159" s="1323">
        <f t="shared" si="57"/>
        <v>0</v>
      </c>
      <c r="FC159" s="1323">
        <f t="shared" si="58"/>
        <v>0</v>
      </c>
      <c r="FD159" s="1323">
        <f t="shared" si="59"/>
        <v>0</v>
      </c>
      <c r="FE159" s="1323">
        <f t="shared" si="60"/>
        <v>0</v>
      </c>
      <c r="FF159" s="1323">
        <f t="shared" si="61"/>
        <v>0</v>
      </c>
      <c r="FG159" s="1323">
        <f t="shared" si="62"/>
        <v>0</v>
      </c>
      <c r="FH159" s="1323">
        <f t="shared" si="63"/>
        <v>0</v>
      </c>
      <c r="FI159" s="1323">
        <f t="shared" si="64"/>
        <v>0</v>
      </c>
      <c r="FJ159" s="1323">
        <f t="shared" si="65"/>
        <v>0</v>
      </c>
      <c r="FK159" s="1323">
        <f t="shared" si="66"/>
        <v>0</v>
      </c>
      <c r="FL159" s="1323">
        <f t="shared" si="67"/>
        <v>0</v>
      </c>
      <c r="FM159" s="1323">
        <f t="shared" si="68"/>
        <v>0</v>
      </c>
      <c r="FN159" s="1323">
        <f t="shared" si="69"/>
        <v>0</v>
      </c>
      <c r="FO159" s="1323">
        <f t="shared" si="70"/>
        <v>0</v>
      </c>
      <c r="FP159" s="1323">
        <f t="shared" si="71"/>
        <v>0</v>
      </c>
      <c r="FQ159" s="1323">
        <f t="shared" si="72"/>
        <v>0</v>
      </c>
      <c r="FR159" s="1323">
        <f t="shared" si="73"/>
        <v>0</v>
      </c>
      <c r="FS159" s="1323">
        <f t="shared" si="74"/>
        <v>0</v>
      </c>
      <c r="FT159" s="1323">
        <f t="shared" si="75"/>
        <v>0</v>
      </c>
      <c r="FU159" s="1323">
        <f t="shared" si="76"/>
        <v>0</v>
      </c>
      <c r="FV159" s="1323">
        <f t="shared" si="77"/>
        <v>0</v>
      </c>
      <c r="FW159" s="1323">
        <f t="shared" si="78"/>
        <v>0</v>
      </c>
      <c r="FX159" s="1323">
        <f t="shared" si="79"/>
        <v>0</v>
      </c>
      <c r="FY159" s="1323">
        <f t="shared" si="80"/>
        <v>0</v>
      </c>
      <c r="FZ159" s="1323">
        <f t="shared" si="81"/>
        <v>0</v>
      </c>
      <c r="GA159" s="1323">
        <f t="shared" si="82"/>
        <v>0</v>
      </c>
    </row>
    <row r="160" spans="1:213">
      <c r="A160" s="465"/>
      <c r="B160" s="2001"/>
      <c r="C160" s="2001"/>
      <c r="D160" s="2001"/>
      <c r="E160" s="2001"/>
      <c r="F160" s="2001"/>
      <c r="G160" s="1114"/>
      <c r="H160" s="1114"/>
      <c r="I160" s="1114"/>
      <c r="J160" s="1114"/>
      <c r="K160" s="1114"/>
      <c r="L160" s="1114"/>
      <c r="M160" s="1114"/>
      <c r="N160" s="1114"/>
      <c r="O160" s="465"/>
      <c r="S160" s="1512">
        <v>25</v>
      </c>
      <c r="T160" s="1239"/>
      <c r="U160" s="1239"/>
      <c r="V160" s="1240"/>
      <c r="W160" s="1513">
        <v>25</v>
      </c>
      <c r="X160" s="1239"/>
      <c r="Y160" s="1239"/>
      <c r="Z160" s="1514"/>
      <c r="AA160" s="1513">
        <v>25</v>
      </c>
      <c r="AB160" s="1239"/>
      <c r="AC160" s="1239"/>
      <c r="AD160" s="1514"/>
      <c r="AE160" s="1513">
        <v>25</v>
      </c>
      <c r="AF160" s="1239"/>
      <c r="AG160" s="1239"/>
      <c r="AH160" s="1514"/>
      <c r="AI160" s="1513">
        <v>25</v>
      </c>
      <c r="AJ160" s="1239"/>
      <c r="AK160" s="1239"/>
      <c r="AL160" s="1514"/>
      <c r="AM160" s="1513">
        <v>25</v>
      </c>
      <c r="AN160" s="1239"/>
      <c r="AO160" s="1239"/>
      <c r="AP160" s="1514"/>
      <c r="AQ160" s="1513">
        <v>25</v>
      </c>
      <c r="AR160" s="1239"/>
      <c r="AS160" s="1239"/>
      <c r="AT160" s="1514"/>
      <c r="AU160" s="1513">
        <v>25</v>
      </c>
      <c r="AV160" s="1239"/>
      <c r="AW160" s="1239"/>
      <c r="AX160" s="1514"/>
      <c r="AY160" s="1513">
        <v>25</v>
      </c>
      <c r="AZ160" s="1239"/>
      <c r="BA160" s="1239"/>
      <c r="BB160" s="1514"/>
      <c r="BC160" s="1513">
        <v>25</v>
      </c>
      <c r="BD160" s="1239"/>
      <c r="BE160" s="1239"/>
      <c r="BF160" s="1514"/>
      <c r="BG160" s="1513">
        <v>25</v>
      </c>
      <c r="BH160" s="1239"/>
      <c r="BI160" s="1239"/>
      <c r="BJ160" s="1514"/>
      <c r="BK160" s="1513">
        <v>25</v>
      </c>
      <c r="BL160" s="1239"/>
      <c r="BM160" s="1239"/>
      <c r="BN160" s="1514"/>
      <c r="BO160" s="1513">
        <v>25</v>
      </c>
      <c r="BP160" s="1239"/>
      <c r="BQ160" s="1239"/>
      <c r="BR160" s="1514"/>
      <c r="BS160" s="1513">
        <v>25</v>
      </c>
      <c r="BT160" s="1239"/>
      <c r="BU160" s="1239"/>
      <c r="BV160" s="1514"/>
      <c r="BW160" s="1513">
        <v>25</v>
      </c>
      <c r="BX160" s="1239"/>
      <c r="BY160" s="1239"/>
      <c r="BZ160" s="1514"/>
      <c r="CA160" s="1513">
        <v>25</v>
      </c>
      <c r="CB160" s="1239"/>
      <c r="CC160" s="1239"/>
      <c r="CD160" s="1514"/>
      <c r="CE160" s="1513">
        <v>25</v>
      </c>
      <c r="CF160" s="1239"/>
      <c r="CG160" s="1239"/>
      <c r="CH160" s="1514"/>
      <c r="CI160" s="1513">
        <v>25</v>
      </c>
      <c r="CJ160" s="1239"/>
      <c r="CK160" s="1239"/>
      <c r="CL160" s="1514"/>
      <c r="CM160" s="1513">
        <v>25</v>
      </c>
      <c r="CN160" s="1239"/>
      <c r="CO160" s="1239"/>
      <c r="CP160" s="1514"/>
      <c r="CQ160" s="1513">
        <v>25</v>
      </c>
      <c r="CR160" s="1239"/>
      <c r="CS160" s="1239"/>
      <c r="CT160" s="1514"/>
      <c r="CZ160" s="1323">
        <f t="shared" si="3"/>
        <v>0</v>
      </c>
      <c r="DA160" s="1323">
        <f t="shared" si="4"/>
        <v>0</v>
      </c>
      <c r="DB160" s="1323">
        <f t="shared" si="5"/>
        <v>0</v>
      </c>
      <c r="DC160" s="1323">
        <f t="shared" si="6"/>
        <v>0</v>
      </c>
      <c r="DD160" s="1323">
        <f t="shared" si="7"/>
        <v>0</v>
      </c>
      <c r="DE160" s="1323">
        <f t="shared" si="8"/>
        <v>0</v>
      </c>
      <c r="DF160" s="1323">
        <f t="shared" si="9"/>
        <v>0</v>
      </c>
      <c r="DG160" s="1323">
        <f t="shared" si="10"/>
        <v>0</v>
      </c>
      <c r="DH160" s="1323">
        <f t="shared" si="11"/>
        <v>0</v>
      </c>
      <c r="DI160" s="1323">
        <f t="shared" si="12"/>
        <v>0</v>
      </c>
      <c r="DJ160" s="1323">
        <f t="shared" si="13"/>
        <v>0</v>
      </c>
      <c r="DK160" s="1323">
        <f t="shared" si="14"/>
        <v>0</v>
      </c>
      <c r="DL160" s="1323">
        <f t="shared" si="15"/>
        <v>0</v>
      </c>
      <c r="DM160" s="1323">
        <f t="shared" si="16"/>
        <v>0</v>
      </c>
      <c r="DN160" s="1323">
        <f t="shared" si="17"/>
        <v>0</v>
      </c>
      <c r="DO160" s="1323">
        <f t="shared" si="18"/>
        <v>0</v>
      </c>
      <c r="DP160" s="1323">
        <f t="shared" si="19"/>
        <v>0</v>
      </c>
      <c r="DQ160" s="1323">
        <f t="shared" si="20"/>
        <v>0</v>
      </c>
      <c r="DR160" s="1323">
        <f t="shared" si="21"/>
        <v>0</v>
      </c>
      <c r="DS160" s="1323">
        <f t="shared" si="22"/>
        <v>0</v>
      </c>
      <c r="DT160" s="1323">
        <f t="shared" si="23"/>
        <v>0</v>
      </c>
      <c r="DU160" s="1323">
        <f t="shared" si="24"/>
        <v>0</v>
      </c>
      <c r="DV160" s="1323">
        <f t="shared" si="25"/>
        <v>0</v>
      </c>
      <c r="DW160" s="1323">
        <f t="shared" si="26"/>
        <v>0</v>
      </c>
      <c r="DX160" s="1323">
        <f t="shared" si="27"/>
        <v>0</v>
      </c>
      <c r="DY160" s="1323">
        <f t="shared" si="28"/>
        <v>0</v>
      </c>
      <c r="DZ160" s="1323">
        <f t="shared" si="29"/>
        <v>0</v>
      </c>
      <c r="EA160" s="1323">
        <f t="shared" si="30"/>
        <v>0</v>
      </c>
      <c r="EB160" s="1323">
        <f t="shared" si="31"/>
        <v>0</v>
      </c>
      <c r="EC160" s="1323">
        <f t="shared" si="32"/>
        <v>0</v>
      </c>
      <c r="ED160" s="1323">
        <f t="shared" si="33"/>
        <v>0</v>
      </c>
      <c r="EE160" s="1323">
        <f t="shared" si="34"/>
        <v>0</v>
      </c>
      <c r="EF160" s="1323">
        <f t="shared" si="35"/>
        <v>0</v>
      </c>
      <c r="EG160" s="1323">
        <f t="shared" si="36"/>
        <v>0</v>
      </c>
      <c r="EH160" s="1323">
        <f t="shared" si="37"/>
        <v>0</v>
      </c>
      <c r="EI160" s="1323">
        <f t="shared" si="38"/>
        <v>0</v>
      </c>
      <c r="EJ160" s="1323">
        <f t="shared" si="39"/>
        <v>0</v>
      </c>
      <c r="EK160" s="1323">
        <f t="shared" si="40"/>
        <v>0</v>
      </c>
      <c r="EL160" s="1323">
        <f t="shared" si="41"/>
        <v>0</v>
      </c>
      <c r="EM160" s="1323">
        <f t="shared" si="42"/>
        <v>0</v>
      </c>
      <c r="EN160" s="1323">
        <f t="shared" si="43"/>
        <v>0</v>
      </c>
      <c r="EO160" s="1323">
        <f t="shared" si="44"/>
        <v>0</v>
      </c>
      <c r="EP160" s="1323">
        <f t="shared" si="45"/>
        <v>0</v>
      </c>
      <c r="EQ160" s="1323">
        <f t="shared" si="46"/>
        <v>0</v>
      </c>
      <c r="ER160" s="1323">
        <f t="shared" si="47"/>
        <v>0</v>
      </c>
      <c r="ES160" s="1323">
        <f t="shared" si="48"/>
        <v>0</v>
      </c>
      <c r="ET160" s="1323">
        <f t="shared" si="49"/>
        <v>0</v>
      </c>
      <c r="EU160" s="1323">
        <f t="shared" si="50"/>
        <v>0</v>
      </c>
      <c r="EV160" s="1323">
        <f t="shared" si="51"/>
        <v>0</v>
      </c>
      <c r="EW160" s="1323">
        <f t="shared" si="52"/>
        <v>0</v>
      </c>
      <c r="EX160" s="1323">
        <f t="shared" si="53"/>
        <v>0</v>
      </c>
      <c r="EY160" s="1323">
        <f t="shared" si="54"/>
        <v>0</v>
      </c>
      <c r="EZ160" s="1323">
        <f t="shared" si="55"/>
        <v>0</v>
      </c>
      <c r="FA160" s="1323">
        <f t="shared" si="56"/>
        <v>0</v>
      </c>
      <c r="FB160" s="1323">
        <f t="shared" si="57"/>
        <v>0</v>
      </c>
      <c r="FC160" s="1323">
        <f t="shared" si="58"/>
        <v>0</v>
      </c>
      <c r="FD160" s="1323">
        <f t="shared" si="59"/>
        <v>0</v>
      </c>
      <c r="FE160" s="1323">
        <f t="shared" si="60"/>
        <v>0</v>
      </c>
      <c r="FF160" s="1323">
        <f t="shared" si="61"/>
        <v>0</v>
      </c>
      <c r="FG160" s="1323">
        <f t="shared" si="62"/>
        <v>0</v>
      </c>
      <c r="FH160" s="1323">
        <f t="shared" si="63"/>
        <v>0</v>
      </c>
      <c r="FI160" s="1323">
        <f t="shared" si="64"/>
        <v>0</v>
      </c>
      <c r="FJ160" s="1323">
        <f t="shared" si="65"/>
        <v>0</v>
      </c>
      <c r="FK160" s="1323">
        <f t="shared" si="66"/>
        <v>0</v>
      </c>
      <c r="FL160" s="1323">
        <f t="shared" si="67"/>
        <v>0</v>
      </c>
      <c r="FM160" s="1323">
        <f t="shared" si="68"/>
        <v>0</v>
      </c>
      <c r="FN160" s="1323">
        <f t="shared" si="69"/>
        <v>0</v>
      </c>
      <c r="FO160" s="1323">
        <f t="shared" si="70"/>
        <v>0</v>
      </c>
      <c r="FP160" s="1323">
        <f t="shared" si="71"/>
        <v>0</v>
      </c>
      <c r="FQ160" s="1323">
        <f t="shared" si="72"/>
        <v>0</v>
      </c>
      <c r="FR160" s="1323">
        <f t="shared" si="73"/>
        <v>0</v>
      </c>
      <c r="FS160" s="1323">
        <f t="shared" si="74"/>
        <v>0</v>
      </c>
      <c r="FT160" s="1323">
        <f t="shared" si="75"/>
        <v>0</v>
      </c>
      <c r="FU160" s="1323">
        <f t="shared" si="76"/>
        <v>0</v>
      </c>
      <c r="FV160" s="1323">
        <f t="shared" si="77"/>
        <v>0</v>
      </c>
      <c r="FW160" s="1323">
        <f t="shared" si="78"/>
        <v>0</v>
      </c>
      <c r="FX160" s="1323">
        <f t="shared" si="79"/>
        <v>0</v>
      </c>
      <c r="FY160" s="1323">
        <f t="shared" si="80"/>
        <v>0</v>
      </c>
      <c r="FZ160" s="1323">
        <f t="shared" si="81"/>
        <v>0</v>
      </c>
      <c r="GA160" s="1323">
        <f t="shared" si="82"/>
        <v>0</v>
      </c>
    </row>
    <row r="161" spans="1:183">
      <c r="A161" s="465"/>
      <c r="G161" s="1114"/>
      <c r="H161" s="1114"/>
      <c r="I161" s="1114"/>
      <c r="J161" s="1114"/>
      <c r="K161" s="1114"/>
      <c r="L161" s="1114"/>
      <c r="M161" s="1114"/>
      <c r="N161" s="1114"/>
      <c r="O161" s="465"/>
      <c r="S161" s="1512">
        <v>26</v>
      </c>
      <c r="T161" s="1239"/>
      <c r="U161" s="1239"/>
      <c r="V161" s="1240"/>
      <c r="W161" s="1513">
        <v>26</v>
      </c>
      <c r="X161" s="1239"/>
      <c r="Y161" s="1239"/>
      <c r="Z161" s="1514"/>
      <c r="AA161" s="1513">
        <v>26</v>
      </c>
      <c r="AB161" s="1239"/>
      <c r="AC161" s="1239"/>
      <c r="AD161" s="1514"/>
      <c r="AE161" s="1513">
        <v>26</v>
      </c>
      <c r="AF161" s="1239"/>
      <c r="AG161" s="1239"/>
      <c r="AH161" s="1514"/>
      <c r="AI161" s="1513">
        <v>26</v>
      </c>
      <c r="AJ161" s="1239"/>
      <c r="AK161" s="1239"/>
      <c r="AL161" s="1514"/>
      <c r="AM161" s="1513">
        <v>26</v>
      </c>
      <c r="AN161" s="1239"/>
      <c r="AO161" s="1239"/>
      <c r="AP161" s="1514"/>
      <c r="AQ161" s="1513">
        <v>26</v>
      </c>
      <c r="AR161" s="1239"/>
      <c r="AS161" s="1239"/>
      <c r="AT161" s="1514"/>
      <c r="AU161" s="1513">
        <v>26</v>
      </c>
      <c r="AV161" s="1239"/>
      <c r="AW161" s="1239"/>
      <c r="AX161" s="1514"/>
      <c r="AY161" s="1513">
        <v>26</v>
      </c>
      <c r="AZ161" s="1239"/>
      <c r="BA161" s="1239"/>
      <c r="BB161" s="1514"/>
      <c r="BC161" s="1513">
        <v>26</v>
      </c>
      <c r="BD161" s="1239"/>
      <c r="BE161" s="1239"/>
      <c r="BF161" s="1514"/>
      <c r="BG161" s="1513">
        <v>26</v>
      </c>
      <c r="BH161" s="1239"/>
      <c r="BI161" s="1239"/>
      <c r="BJ161" s="1514"/>
      <c r="BK161" s="1513">
        <v>26</v>
      </c>
      <c r="BL161" s="1239"/>
      <c r="BM161" s="1239"/>
      <c r="BN161" s="1514"/>
      <c r="BO161" s="1513">
        <v>26</v>
      </c>
      <c r="BP161" s="1239"/>
      <c r="BQ161" s="1239"/>
      <c r="BR161" s="1514"/>
      <c r="BS161" s="1513">
        <v>26</v>
      </c>
      <c r="BT161" s="1239"/>
      <c r="BU161" s="1239"/>
      <c r="BV161" s="1514"/>
      <c r="BW161" s="1513">
        <v>26</v>
      </c>
      <c r="BX161" s="1239"/>
      <c r="BY161" s="1239"/>
      <c r="BZ161" s="1514"/>
      <c r="CA161" s="1513">
        <v>26</v>
      </c>
      <c r="CB161" s="1239"/>
      <c r="CC161" s="1239"/>
      <c r="CD161" s="1514"/>
      <c r="CE161" s="1513">
        <v>26</v>
      </c>
      <c r="CF161" s="1239"/>
      <c r="CG161" s="1239"/>
      <c r="CH161" s="1514"/>
      <c r="CI161" s="1513">
        <v>26</v>
      </c>
      <c r="CJ161" s="1239"/>
      <c r="CK161" s="1239"/>
      <c r="CL161" s="1514"/>
      <c r="CM161" s="1513">
        <v>26</v>
      </c>
      <c r="CN161" s="1239"/>
      <c r="CO161" s="1239"/>
      <c r="CP161" s="1514"/>
      <c r="CQ161" s="1513">
        <v>26</v>
      </c>
      <c r="CR161" s="1239"/>
      <c r="CS161" s="1239"/>
      <c r="CT161" s="1514"/>
      <c r="CZ161" s="1323">
        <f t="shared" si="3"/>
        <v>0</v>
      </c>
      <c r="DA161" s="1323">
        <f t="shared" si="4"/>
        <v>0</v>
      </c>
      <c r="DB161" s="1323">
        <f t="shared" si="5"/>
        <v>0</v>
      </c>
      <c r="DC161" s="1323">
        <f t="shared" si="6"/>
        <v>0</v>
      </c>
      <c r="DD161" s="1323">
        <f t="shared" si="7"/>
        <v>0</v>
      </c>
      <c r="DE161" s="1323">
        <f t="shared" si="8"/>
        <v>0</v>
      </c>
      <c r="DF161" s="1323">
        <f t="shared" si="9"/>
        <v>0</v>
      </c>
      <c r="DG161" s="1323">
        <f t="shared" si="10"/>
        <v>0</v>
      </c>
      <c r="DH161" s="1323">
        <f t="shared" si="11"/>
        <v>0</v>
      </c>
      <c r="DI161" s="1323">
        <f t="shared" si="12"/>
        <v>0</v>
      </c>
      <c r="DJ161" s="1323">
        <f t="shared" si="13"/>
        <v>0</v>
      </c>
      <c r="DK161" s="1323">
        <f t="shared" si="14"/>
        <v>0</v>
      </c>
      <c r="DL161" s="1323">
        <f t="shared" si="15"/>
        <v>0</v>
      </c>
      <c r="DM161" s="1323">
        <f t="shared" si="16"/>
        <v>0</v>
      </c>
      <c r="DN161" s="1323">
        <f t="shared" si="17"/>
        <v>0</v>
      </c>
      <c r="DO161" s="1323">
        <f t="shared" si="18"/>
        <v>0</v>
      </c>
      <c r="DP161" s="1323">
        <f t="shared" si="19"/>
        <v>0</v>
      </c>
      <c r="DQ161" s="1323">
        <f t="shared" si="20"/>
        <v>0</v>
      </c>
      <c r="DR161" s="1323">
        <f t="shared" si="21"/>
        <v>0</v>
      </c>
      <c r="DS161" s="1323">
        <f t="shared" si="22"/>
        <v>0</v>
      </c>
      <c r="DT161" s="1323">
        <f t="shared" si="23"/>
        <v>0</v>
      </c>
      <c r="DU161" s="1323">
        <f t="shared" si="24"/>
        <v>0</v>
      </c>
      <c r="DV161" s="1323">
        <f t="shared" si="25"/>
        <v>0</v>
      </c>
      <c r="DW161" s="1323">
        <f t="shared" si="26"/>
        <v>0</v>
      </c>
      <c r="DX161" s="1323">
        <f t="shared" si="27"/>
        <v>0</v>
      </c>
      <c r="DY161" s="1323">
        <f t="shared" si="28"/>
        <v>0</v>
      </c>
      <c r="DZ161" s="1323">
        <f t="shared" si="29"/>
        <v>0</v>
      </c>
      <c r="EA161" s="1323">
        <f t="shared" si="30"/>
        <v>0</v>
      </c>
      <c r="EB161" s="1323">
        <f t="shared" si="31"/>
        <v>0</v>
      </c>
      <c r="EC161" s="1323">
        <f t="shared" si="32"/>
        <v>0</v>
      </c>
      <c r="ED161" s="1323">
        <f t="shared" si="33"/>
        <v>0</v>
      </c>
      <c r="EE161" s="1323">
        <f t="shared" si="34"/>
        <v>0</v>
      </c>
      <c r="EF161" s="1323">
        <f t="shared" si="35"/>
        <v>0</v>
      </c>
      <c r="EG161" s="1323">
        <f t="shared" si="36"/>
        <v>0</v>
      </c>
      <c r="EH161" s="1323">
        <f t="shared" si="37"/>
        <v>0</v>
      </c>
      <c r="EI161" s="1323">
        <f t="shared" si="38"/>
        <v>0</v>
      </c>
      <c r="EJ161" s="1323">
        <f t="shared" si="39"/>
        <v>0</v>
      </c>
      <c r="EK161" s="1323">
        <f t="shared" si="40"/>
        <v>0</v>
      </c>
      <c r="EL161" s="1323">
        <f t="shared" si="41"/>
        <v>0</v>
      </c>
      <c r="EM161" s="1323">
        <f t="shared" si="42"/>
        <v>0</v>
      </c>
      <c r="EN161" s="1323">
        <f t="shared" si="43"/>
        <v>0</v>
      </c>
      <c r="EO161" s="1323">
        <f t="shared" si="44"/>
        <v>0</v>
      </c>
      <c r="EP161" s="1323">
        <f t="shared" si="45"/>
        <v>0</v>
      </c>
      <c r="EQ161" s="1323">
        <f t="shared" si="46"/>
        <v>0</v>
      </c>
      <c r="ER161" s="1323">
        <f t="shared" si="47"/>
        <v>0</v>
      </c>
      <c r="ES161" s="1323">
        <f t="shared" si="48"/>
        <v>0</v>
      </c>
      <c r="ET161" s="1323">
        <f t="shared" si="49"/>
        <v>0</v>
      </c>
      <c r="EU161" s="1323">
        <f t="shared" si="50"/>
        <v>0</v>
      </c>
      <c r="EV161" s="1323">
        <f t="shared" si="51"/>
        <v>0</v>
      </c>
      <c r="EW161" s="1323">
        <f t="shared" si="52"/>
        <v>0</v>
      </c>
      <c r="EX161" s="1323">
        <f t="shared" si="53"/>
        <v>0</v>
      </c>
      <c r="EY161" s="1323">
        <f t="shared" si="54"/>
        <v>0</v>
      </c>
      <c r="EZ161" s="1323">
        <f t="shared" si="55"/>
        <v>0</v>
      </c>
      <c r="FA161" s="1323">
        <f t="shared" si="56"/>
        <v>0</v>
      </c>
      <c r="FB161" s="1323">
        <f t="shared" si="57"/>
        <v>0</v>
      </c>
      <c r="FC161" s="1323">
        <f t="shared" si="58"/>
        <v>0</v>
      </c>
      <c r="FD161" s="1323">
        <f t="shared" si="59"/>
        <v>0</v>
      </c>
      <c r="FE161" s="1323">
        <f t="shared" si="60"/>
        <v>0</v>
      </c>
      <c r="FF161" s="1323">
        <f t="shared" si="61"/>
        <v>0</v>
      </c>
      <c r="FG161" s="1323">
        <f t="shared" si="62"/>
        <v>0</v>
      </c>
      <c r="FH161" s="1323">
        <f t="shared" si="63"/>
        <v>0</v>
      </c>
      <c r="FI161" s="1323">
        <f t="shared" si="64"/>
        <v>0</v>
      </c>
      <c r="FJ161" s="1323">
        <f t="shared" si="65"/>
        <v>0</v>
      </c>
      <c r="FK161" s="1323">
        <f t="shared" si="66"/>
        <v>0</v>
      </c>
      <c r="FL161" s="1323">
        <f t="shared" si="67"/>
        <v>0</v>
      </c>
      <c r="FM161" s="1323">
        <f t="shared" si="68"/>
        <v>0</v>
      </c>
      <c r="FN161" s="1323">
        <f t="shared" si="69"/>
        <v>0</v>
      </c>
      <c r="FO161" s="1323">
        <f t="shared" si="70"/>
        <v>0</v>
      </c>
      <c r="FP161" s="1323">
        <f t="shared" si="71"/>
        <v>0</v>
      </c>
      <c r="FQ161" s="1323">
        <f t="shared" si="72"/>
        <v>0</v>
      </c>
      <c r="FR161" s="1323">
        <f t="shared" si="73"/>
        <v>0</v>
      </c>
      <c r="FS161" s="1323">
        <f t="shared" si="74"/>
        <v>0</v>
      </c>
      <c r="FT161" s="1323">
        <f t="shared" si="75"/>
        <v>0</v>
      </c>
      <c r="FU161" s="1323">
        <f t="shared" si="76"/>
        <v>0</v>
      </c>
      <c r="FV161" s="1323">
        <f t="shared" si="77"/>
        <v>0</v>
      </c>
      <c r="FW161" s="1323">
        <f t="shared" si="78"/>
        <v>0</v>
      </c>
      <c r="FX161" s="1323">
        <f t="shared" si="79"/>
        <v>0</v>
      </c>
      <c r="FY161" s="1323">
        <f t="shared" si="80"/>
        <v>0</v>
      </c>
      <c r="FZ161" s="1323">
        <f t="shared" si="81"/>
        <v>0</v>
      </c>
      <c r="GA161" s="1323">
        <f t="shared" si="82"/>
        <v>0</v>
      </c>
    </row>
    <row r="162" spans="1:183">
      <c r="A162" s="465"/>
      <c r="G162" s="1114"/>
      <c r="H162" s="1114"/>
      <c r="I162" s="1114"/>
      <c r="J162" s="1114"/>
      <c r="K162" s="1114"/>
      <c r="L162" s="1114"/>
      <c r="M162" s="1114"/>
      <c r="N162" s="1114"/>
      <c r="O162" s="465"/>
      <c r="S162" s="1512">
        <v>27</v>
      </c>
      <c r="T162" s="1239"/>
      <c r="U162" s="1239"/>
      <c r="V162" s="1240"/>
      <c r="W162" s="1513">
        <v>27</v>
      </c>
      <c r="X162" s="1239"/>
      <c r="Y162" s="1239"/>
      <c r="Z162" s="1514"/>
      <c r="AA162" s="1513">
        <v>27</v>
      </c>
      <c r="AB162" s="1239"/>
      <c r="AC162" s="1239"/>
      <c r="AD162" s="1514"/>
      <c r="AE162" s="1513">
        <v>27</v>
      </c>
      <c r="AF162" s="1239"/>
      <c r="AG162" s="1239"/>
      <c r="AH162" s="1514"/>
      <c r="AI162" s="1513">
        <v>27</v>
      </c>
      <c r="AJ162" s="1239"/>
      <c r="AK162" s="1239"/>
      <c r="AL162" s="1514"/>
      <c r="AM162" s="1513">
        <v>27</v>
      </c>
      <c r="AN162" s="1239"/>
      <c r="AO162" s="1239"/>
      <c r="AP162" s="1514"/>
      <c r="AQ162" s="1513">
        <v>27</v>
      </c>
      <c r="AR162" s="1239"/>
      <c r="AS162" s="1239"/>
      <c r="AT162" s="1514"/>
      <c r="AU162" s="1513">
        <v>27</v>
      </c>
      <c r="AV162" s="1239"/>
      <c r="AW162" s="1239"/>
      <c r="AX162" s="1514"/>
      <c r="AY162" s="1513">
        <v>27</v>
      </c>
      <c r="AZ162" s="1239"/>
      <c r="BA162" s="1239"/>
      <c r="BB162" s="1514"/>
      <c r="BC162" s="1513">
        <v>27</v>
      </c>
      <c r="BD162" s="1239"/>
      <c r="BE162" s="1239"/>
      <c r="BF162" s="1514"/>
      <c r="BG162" s="1513">
        <v>27</v>
      </c>
      <c r="BH162" s="1239"/>
      <c r="BI162" s="1239"/>
      <c r="BJ162" s="1514"/>
      <c r="BK162" s="1513">
        <v>27</v>
      </c>
      <c r="BL162" s="1239"/>
      <c r="BM162" s="1239"/>
      <c r="BN162" s="1514"/>
      <c r="BO162" s="1513">
        <v>27</v>
      </c>
      <c r="BP162" s="1239"/>
      <c r="BQ162" s="1239"/>
      <c r="BR162" s="1514"/>
      <c r="BS162" s="1513">
        <v>27</v>
      </c>
      <c r="BT162" s="1239"/>
      <c r="BU162" s="1239"/>
      <c r="BV162" s="1514"/>
      <c r="BW162" s="1513">
        <v>27</v>
      </c>
      <c r="BX162" s="1239"/>
      <c r="BY162" s="1239"/>
      <c r="BZ162" s="1514"/>
      <c r="CA162" s="1513">
        <v>27</v>
      </c>
      <c r="CB162" s="1239"/>
      <c r="CC162" s="1239"/>
      <c r="CD162" s="1514"/>
      <c r="CE162" s="1513">
        <v>27</v>
      </c>
      <c r="CF162" s="1239"/>
      <c r="CG162" s="1239"/>
      <c r="CH162" s="1514"/>
      <c r="CI162" s="1513">
        <v>27</v>
      </c>
      <c r="CJ162" s="1239"/>
      <c r="CK162" s="1239"/>
      <c r="CL162" s="1514"/>
      <c r="CM162" s="1513">
        <v>27</v>
      </c>
      <c r="CN162" s="1239"/>
      <c r="CO162" s="1239"/>
      <c r="CP162" s="1514"/>
      <c r="CQ162" s="1513">
        <v>27</v>
      </c>
      <c r="CR162" s="1239"/>
      <c r="CS162" s="1239"/>
      <c r="CT162" s="1514"/>
      <c r="CZ162" s="1323">
        <f t="shared" si="3"/>
        <v>0</v>
      </c>
      <c r="DA162" s="1323">
        <f t="shared" si="4"/>
        <v>0</v>
      </c>
      <c r="DB162" s="1323">
        <f t="shared" si="5"/>
        <v>0</v>
      </c>
      <c r="DC162" s="1323">
        <f t="shared" si="6"/>
        <v>0</v>
      </c>
      <c r="DD162" s="1323">
        <f t="shared" si="7"/>
        <v>0</v>
      </c>
      <c r="DE162" s="1323">
        <f t="shared" si="8"/>
        <v>0</v>
      </c>
      <c r="DF162" s="1323">
        <f t="shared" si="9"/>
        <v>0</v>
      </c>
      <c r="DG162" s="1323">
        <f t="shared" si="10"/>
        <v>0</v>
      </c>
      <c r="DH162" s="1323">
        <f t="shared" si="11"/>
        <v>0</v>
      </c>
      <c r="DI162" s="1323">
        <f t="shared" si="12"/>
        <v>0</v>
      </c>
      <c r="DJ162" s="1323">
        <f t="shared" si="13"/>
        <v>0</v>
      </c>
      <c r="DK162" s="1323">
        <f t="shared" si="14"/>
        <v>0</v>
      </c>
      <c r="DL162" s="1323">
        <f t="shared" si="15"/>
        <v>0</v>
      </c>
      <c r="DM162" s="1323">
        <f t="shared" si="16"/>
        <v>0</v>
      </c>
      <c r="DN162" s="1323">
        <f t="shared" si="17"/>
        <v>0</v>
      </c>
      <c r="DO162" s="1323">
        <f t="shared" si="18"/>
        <v>0</v>
      </c>
      <c r="DP162" s="1323">
        <f t="shared" si="19"/>
        <v>0</v>
      </c>
      <c r="DQ162" s="1323">
        <f t="shared" si="20"/>
        <v>0</v>
      </c>
      <c r="DR162" s="1323">
        <f t="shared" si="21"/>
        <v>0</v>
      </c>
      <c r="DS162" s="1323">
        <f t="shared" si="22"/>
        <v>0</v>
      </c>
      <c r="DT162" s="1323">
        <f t="shared" si="23"/>
        <v>0</v>
      </c>
      <c r="DU162" s="1323">
        <f t="shared" si="24"/>
        <v>0</v>
      </c>
      <c r="DV162" s="1323">
        <f t="shared" si="25"/>
        <v>0</v>
      </c>
      <c r="DW162" s="1323">
        <f t="shared" si="26"/>
        <v>0</v>
      </c>
      <c r="DX162" s="1323">
        <f t="shared" si="27"/>
        <v>0</v>
      </c>
      <c r="DY162" s="1323">
        <f t="shared" si="28"/>
        <v>0</v>
      </c>
      <c r="DZ162" s="1323">
        <f t="shared" si="29"/>
        <v>0</v>
      </c>
      <c r="EA162" s="1323">
        <f t="shared" si="30"/>
        <v>0</v>
      </c>
      <c r="EB162" s="1323">
        <f t="shared" si="31"/>
        <v>0</v>
      </c>
      <c r="EC162" s="1323">
        <f t="shared" si="32"/>
        <v>0</v>
      </c>
      <c r="ED162" s="1323">
        <f t="shared" si="33"/>
        <v>0</v>
      </c>
      <c r="EE162" s="1323">
        <f t="shared" si="34"/>
        <v>0</v>
      </c>
      <c r="EF162" s="1323">
        <f t="shared" si="35"/>
        <v>0</v>
      </c>
      <c r="EG162" s="1323">
        <f t="shared" si="36"/>
        <v>0</v>
      </c>
      <c r="EH162" s="1323">
        <f t="shared" si="37"/>
        <v>0</v>
      </c>
      <c r="EI162" s="1323">
        <f t="shared" si="38"/>
        <v>0</v>
      </c>
      <c r="EJ162" s="1323">
        <f t="shared" si="39"/>
        <v>0</v>
      </c>
      <c r="EK162" s="1323">
        <f t="shared" si="40"/>
        <v>0</v>
      </c>
      <c r="EL162" s="1323">
        <f t="shared" si="41"/>
        <v>0</v>
      </c>
      <c r="EM162" s="1323">
        <f t="shared" si="42"/>
        <v>0</v>
      </c>
      <c r="EN162" s="1323">
        <f t="shared" si="43"/>
        <v>0</v>
      </c>
      <c r="EO162" s="1323">
        <f t="shared" si="44"/>
        <v>0</v>
      </c>
      <c r="EP162" s="1323">
        <f t="shared" si="45"/>
        <v>0</v>
      </c>
      <c r="EQ162" s="1323">
        <f t="shared" si="46"/>
        <v>0</v>
      </c>
      <c r="ER162" s="1323">
        <f t="shared" si="47"/>
        <v>0</v>
      </c>
      <c r="ES162" s="1323">
        <f t="shared" si="48"/>
        <v>0</v>
      </c>
      <c r="ET162" s="1323">
        <f t="shared" si="49"/>
        <v>0</v>
      </c>
      <c r="EU162" s="1323">
        <f t="shared" si="50"/>
        <v>0</v>
      </c>
      <c r="EV162" s="1323">
        <f t="shared" si="51"/>
        <v>0</v>
      </c>
      <c r="EW162" s="1323">
        <f t="shared" si="52"/>
        <v>0</v>
      </c>
      <c r="EX162" s="1323">
        <f t="shared" si="53"/>
        <v>0</v>
      </c>
      <c r="EY162" s="1323">
        <f t="shared" si="54"/>
        <v>0</v>
      </c>
      <c r="EZ162" s="1323">
        <f t="shared" si="55"/>
        <v>0</v>
      </c>
      <c r="FA162" s="1323">
        <f t="shared" si="56"/>
        <v>0</v>
      </c>
      <c r="FB162" s="1323">
        <f t="shared" si="57"/>
        <v>0</v>
      </c>
      <c r="FC162" s="1323">
        <f t="shared" si="58"/>
        <v>0</v>
      </c>
      <c r="FD162" s="1323">
        <f t="shared" si="59"/>
        <v>0</v>
      </c>
      <c r="FE162" s="1323">
        <f t="shared" si="60"/>
        <v>0</v>
      </c>
      <c r="FF162" s="1323">
        <f t="shared" si="61"/>
        <v>0</v>
      </c>
      <c r="FG162" s="1323">
        <f t="shared" si="62"/>
        <v>0</v>
      </c>
      <c r="FH162" s="1323">
        <f t="shared" si="63"/>
        <v>0</v>
      </c>
      <c r="FI162" s="1323">
        <f t="shared" si="64"/>
        <v>0</v>
      </c>
      <c r="FJ162" s="1323">
        <f t="shared" si="65"/>
        <v>0</v>
      </c>
      <c r="FK162" s="1323">
        <f t="shared" si="66"/>
        <v>0</v>
      </c>
      <c r="FL162" s="1323">
        <f t="shared" si="67"/>
        <v>0</v>
      </c>
      <c r="FM162" s="1323">
        <f t="shared" si="68"/>
        <v>0</v>
      </c>
      <c r="FN162" s="1323">
        <f t="shared" si="69"/>
        <v>0</v>
      </c>
      <c r="FO162" s="1323">
        <f t="shared" si="70"/>
        <v>0</v>
      </c>
      <c r="FP162" s="1323">
        <f t="shared" si="71"/>
        <v>0</v>
      </c>
      <c r="FQ162" s="1323">
        <f t="shared" si="72"/>
        <v>0</v>
      </c>
      <c r="FR162" s="1323">
        <f t="shared" si="73"/>
        <v>0</v>
      </c>
      <c r="FS162" s="1323">
        <f t="shared" si="74"/>
        <v>0</v>
      </c>
      <c r="FT162" s="1323">
        <f t="shared" si="75"/>
        <v>0</v>
      </c>
      <c r="FU162" s="1323">
        <f t="shared" si="76"/>
        <v>0</v>
      </c>
      <c r="FV162" s="1323">
        <f t="shared" si="77"/>
        <v>0</v>
      </c>
      <c r="FW162" s="1323">
        <f t="shared" si="78"/>
        <v>0</v>
      </c>
      <c r="FX162" s="1323">
        <f t="shared" si="79"/>
        <v>0</v>
      </c>
      <c r="FY162" s="1323">
        <f t="shared" si="80"/>
        <v>0</v>
      </c>
      <c r="FZ162" s="1323">
        <f t="shared" si="81"/>
        <v>0</v>
      </c>
      <c r="GA162" s="1323">
        <f t="shared" si="82"/>
        <v>0</v>
      </c>
    </row>
    <row r="163" spans="1:183">
      <c r="A163" s="465"/>
      <c r="G163" s="1114"/>
      <c r="H163" s="1114"/>
      <c r="I163" s="1114"/>
      <c r="J163" s="1114"/>
      <c r="K163" s="1114"/>
      <c r="L163" s="1114"/>
      <c r="M163" s="1114"/>
      <c r="N163" s="1114"/>
      <c r="O163" s="465"/>
      <c r="S163" s="1512">
        <v>28</v>
      </c>
      <c r="T163" s="1239"/>
      <c r="U163" s="1239"/>
      <c r="V163" s="1240"/>
      <c r="W163" s="1513">
        <v>28</v>
      </c>
      <c r="X163" s="1239"/>
      <c r="Y163" s="1239"/>
      <c r="Z163" s="1514"/>
      <c r="AA163" s="1513">
        <v>28</v>
      </c>
      <c r="AB163" s="1239"/>
      <c r="AC163" s="1239"/>
      <c r="AD163" s="1514"/>
      <c r="AE163" s="1513">
        <v>28</v>
      </c>
      <c r="AF163" s="1239"/>
      <c r="AG163" s="1239"/>
      <c r="AH163" s="1514"/>
      <c r="AI163" s="1513">
        <v>28</v>
      </c>
      <c r="AJ163" s="1239"/>
      <c r="AK163" s="1239"/>
      <c r="AL163" s="1514"/>
      <c r="AM163" s="1513">
        <v>28</v>
      </c>
      <c r="AN163" s="1239"/>
      <c r="AO163" s="1239"/>
      <c r="AP163" s="1514"/>
      <c r="AQ163" s="1513">
        <v>28</v>
      </c>
      <c r="AR163" s="1239"/>
      <c r="AS163" s="1239"/>
      <c r="AT163" s="1514"/>
      <c r="AU163" s="1513">
        <v>28</v>
      </c>
      <c r="AV163" s="1239"/>
      <c r="AW163" s="1239"/>
      <c r="AX163" s="1514"/>
      <c r="AY163" s="1513">
        <v>28</v>
      </c>
      <c r="AZ163" s="1239"/>
      <c r="BA163" s="1239"/>
      <c r="BB163" s="1514"/>
      <c r="BC163" s="1513">
        <v>28</v>
      </c>
      <c r="BD163" s="1239"/>
      <c r="BE163" s="1239"/>
      <c r="BF163" s="1514"/>
      <c r="BG163" s="1513">
        <v>28</v>
      </c>
      <c r="BH163" s="1239"/>
      <c r="BI163" s="1239"/>
      <c r="BJ163" s="1514"/>
      <c r="BK163" s="1513">
        <v>28</v>
      </c>
      <c r="BL163" s="1239"/>
      <c r="BM163" s="1239"/>
      <c r="BN163" s="1514"/>
      <c r="BO163" s="1513">
        <v>28</v>
      </c>
      <c r="BP163" s="1239"/>
      <c r="BQ163" s="1239"/>
      <c r="BR163" s="1514"/>
      <c r="BS163" s="1513">
        <v>28</v>
      </c>
      <c r="BT163" s="1239"/>
      <c r="BU163" s="1239"/>
      <c r="BV163" s="1514"/>
      <c r="BW163" s="1513">
        <v>28</v>
      </c>
      <c r="BX163" s="1239"/>
      <c r="BY163" s="1239"/>
      <c r="BZ163" s="1514"/>
      <c r="CA163" s="1513">
        <v>28</v>
      </c>
      <c r="CB163" s="1239"/>
      <c r="CC163" s="1239"/>
      <c r="CD163" s="1514"/>
      <c r="CE163" s="1513">
        <v>28</v>
      </c>
      <c r="CF163" s="1239"/>
      <c r="CG163" s="1239"/>
      <c r="CH163" s="1514"/>
      <c r="CI163" s="1513">
        <v>28</v>
      </c>
      <c r="CJ163" s="1239"/>
      <c r="CK163" s="1239"/>
      <c r="CL163" s="1514"/>
      <c r="CM163" s="1513">
        <v>28</v>
      </c>
      <c r="CN163" s="1239"/>
      <c r="CO163" s="1239"/>
      <c r="CP163" s="1514"/>
      <c r="CQ163" s="1513">
        <v>28</v>
      </c>
      <c r="CR163" s="1239"/>
      <c r="CS163" s="1239"/>
      <c r="CT163" s="1514"/>
      <c r="CZ163" s="1323">
        <f t="shared" si="3"/>
        <v>0</v>
      </c>
      <c r="DA163" s="1323">
        <f t="shared" si="4"/>
        <v>0</v>
      </c>
      <c r="DB163" s="1323">
        <f t="shared" si="5"/>
        <v>0</v>
      </c>
      <c r="DC163" s="1323">
        <f t="shared" si="6"/>
        <v>0</v>
      </c>
      <c r="DD163" s="1323">
        <f t="shared" si="7"/>
        <v>0</v>
      </c>
      <c r="DE163" s="1323">
        <f t="shared" si="8"/>
        <v>0</v>
      </c>
      <c r="DF163" s="1323">
        <f t="shared" si="9"/>
        <v>0</v>
      </c>
      <c r="DG163" s="1323">
        <f t="shared" si="10"/>
        <v>0</v>
      </c>
      <c r="DH163" s="1323">
        <f t="shared" si="11"/>
        <v>0</v>
      </c>
      <c r="DI163" s="1323">
        <f t="shared" si="12"/>
        <v>0</v>
      </c>
      <c r="DJ163" s="1323">
        <f t="shared" si="13"/>
        <v>0</v>
      </c>
      <c r="DK163" s="1323">
        <f t="shared" si="14"/>
        <v>0</v>
      </c>
      <c r="DL163" s="1323">
        <f t="shared" si="15"/>
        <v>0</v>
      </c>
      <c r="DM163" s="1323">
        <f t="shared" si="16"/>
        <v>0</v>
      </c>
      <c r="DN163" s="1323">
        <f t="shared" si="17"/>
        <v>0</v>
      </c>
      <c r="DO163" s="1323">
        <f t="shared" si="18"/>
        <v>0</v>
      </c>
      <c r="DP163" s="1323">
        <f t="shared" si="19"/>
        <v>0</v>
      </c>
      <c r="DQ163" s="1323">
        <f t="shared" si="20"/>
        <v>0</v>
      </c>
      <c r="DR163" s="1323">
        <f t="shared" si="21"/>
        <v>0</v>
      </c>
      <c r="DS163" s="1323">
        <f t="shared" si="22"/>
        <v>0</v>
      </c>
      <c r="DT163" s="1323">
        <f t="shared" si="23"/>
        <v>0</v>
      </c>
      <c r="DU163" s="1323">
        <f t="shared" si="24"/>
        <v>0</v>
      </c>
      <c r="DV163" s="1323">
        <f t="shared" si="25"/>
        <v>0</v>
      </c>
      <c r="DW163" s="1323">
        <f t="shared" si="26"/>
        <v>0</v>
      </c>
      <c r="DX163" s="1323">
        <f t="shared" si="27"/>
        <v>0</v>
      </c>
      <c r="DY163" s="1323">
        <f t="shared" si="28"/>
        <v>0</v>
      </c>
      <c r="DZ163" s="1323">
        <f t="shared" si="29"/>
        <v>0</v>
      </c>
      <c r="EA163" s="1323">
        <f t="shared" si="30"/>
        <v>0</v>
      </c>
      <c r="EB163" s="1323">
        <f t="shared" si="31"/>
        <v>0</v>
      </c>
      <c r="EC163" s="1323">
        <f t="shared" si="32"/>
        <v>0</v>
      </c>
      <c r="ED163" s="1323">
        <f t="shared" si="33"/>
        <v>0</v>
      </c>
      <c r="EE163" s="1323">
        <f t="shared" si="34"/>
        <v>0</v>
      </c>
      <c r="EF163" s="1323">
        <f t="shared" si="35"/>
        <v>0</v>
      </c>
      <c r="EG163" s="1323">
        <f t="shared" si="36"/>
        <v>0</v>
      </c>
      <c r="EH163" s="1323">
        <f t="shared" si="37"/>
        <v>0</v>
      </c>
      <c r="EI163" s="1323">
        <f t="shared" si="38"/>
        <v>0</v>
      </c>
      <c r="EJ163" s="1323">
        <f t="shared" si="39"/>
        <v>0</v>
      </c>
      <c r="EK163" s="1323">
        <f t="shared" si="40"/>
        <v>0</v>
      </c>
      <c r="EL163" s="1323">
        <f t="shared" si="41"/>
        <v>0</v>
      </c>
      <c r="EM163" s="1323">
        <f t="shared" si="42"/>
        <v>0</v>
      </c>
      <c r="EN163" s="1323">
        <f t="shared" si="43"/>
        <v>0</v>
      </c>
      <c r="EO163" s="1323">
        <f t="shared" si="44"/>
        <v>0</v>
      </c>
      <c r="EP163" s="1323">
        <f t="shared" si="45"/>
        <v>0</v>
      </c>
      <c r="EQ163" s="1323">
        <f t="shared" si="46"/>
        <v>0</v>
      </c>
      <c r="ER163" s="1323">
        <f t="shared" si="47"/>
        <v>0</v>
      </c>
      <c r="ES163" s="1323">
        <f t="shared" si="48"/>
        <v>0</v>
      </c>
      <c r="ET163" s="1323">
        <f t="shared" si="49"/>
        <v>0</v>
      </c>
      <c r="EU163" s="1323">
        <f t="shared" si="50"/>
        <v>0</v>
      </c>
      <c r="EV163" s="1323">
        <f t="shared" si="51"/>
        <v>0</v>
      </c>
      <c r="EW163" s="1323">
        <f t="shared" si="52"/>
        <v>0</v>
      </c>
      <c r="EX163" s="1323">
        <f t="shared" si="53"/>
        <v>0</v>
      </c>
      <c r="EY163" s="1323">
        <f t="shared" si="54"/>
        <v>0</v>
      </c>
      <c r="EZ163" s="1323">
        <f t="shared" si="55"/>
        <v>0</v>
      </c>
      <c r="FA163" s="1323">
        <f t="shared" si="56"/>
        <v>0</v>
      </c>
      <c r="FB163" s="1323">
        <f t="shared" si="57"/>
        <v>0</v>
      </c>
      <c r="FC163" s="1323">
        <f t="shared" si="58"/>
        <v>0</v>
      </c>
      <c r="FD163" s="1323">
        <f t="shared" si="59"/>
        <v>0</v>
      </c>
      <c r="FE163" s="1323">
        <f t="shared" si="60"/>
        <v>0</v>
      </c>
      <c r="FF163" s="1323">
        <f t="shared" si="61"/>
        <v>0</v>
      </c>
      <c r="FG163" s="1323">
        <f t="shared" si="62"/>
        <v>0</v>
      </c>
      <c r="FH163" s="1323">
        <f t="shared" si="63"/>
        <v>0</v>
      </c>
      <c r="FI163" s="1323">
        <f t="shared" si="64"/>
        <v>0</v>
      </c>
      <c r="FJ163" s="1323">
        <f t="shared" si="65"/>
        <v>0</v>
      </c>
      <c r="FK163" s="1323">
        <f t="shared" si="66"/>
        <v>0</v>
      </c>
      <c r="FL163" s="1323">
        <f t="shared" si="67"/>
        <v>0</v>
      </c>
      <c r="FM163" s="1323">
        <f t="shared" si="68"/>
        <v>0</v>
      </c>
      <c r="FN163" s="1323">
        <f t="shared" si="69"/>
        <v>0</v>
      </c>
      <c r="FO163" s="1323">
        <f t="shared" si="70"/>
        <v>0</v>
      </c>
      <c r="FP163" s="1323">
        <f t="shared" si="71"/>
        <v>0</v>
      </c>
      <c r="FQ163" s="1323">
        <f t="shared" si="72"/>
        <v>0</v>
      </c>
      <c r="FR163" s="1323">
        <f t="shared" si="73"/>
        <v>0</v>
      </c>
      <c r="FS163" s="1323">
        <f t="shared" si="74"/>
        <v>0</v>
      </c>
      <c r="FT163" s="1323">
        <f t="shared" si="75"/>
        <v>0</v>
      </c>
      <c r="FU163" s="1323">
        <f t="shared" si="76"/>
        <v>0</v>
      </c>
      <c r="FV163" s="1323">
        <f t="shared" si="77"/>
        <v>0</v>
      </c>
      <c r="FW163" s="1323">
        <f t="shared" si="78"/>
        <v>0</v>
      </c>
      <c r="FX163" s="1323">
        <f t="shared" si="79"/>
        <v>0</v>
      </c>
      <c r="FY163" s="1323">
        <f t="shared" si="80"/>
        <v>0</v>
      </c>
      <c r="FZ163" s="1323">
        <f t="shared" si="81"/>
        <v>0</v>
      </c>
      <c r="GA163" s="1323">
        <f t="shared" si="82"/>
        <v>0</v>
      </c>
    </row>
    <row r="164" spans="1:183">
      <c r="A164" s="465"/>
      <c r="G164" s="1114"/>
      <c r="H164" s="1114"/>
      <c r="I164" s="1114"/>
      <c r="J164" s="1114"/>
      <c r="K164" s="1114"/>
      <c r="L164" s="1114"/>
      <c r="M164" s="1114"/>
      <c r="N164" s="1114"/>
      <c r="O164" s="465"/>
      <c r="S164" s="1512">
        <v>29</v>
      </c>
      <c r="T164" s="1239"/>
      <c r="U164" s="1239"/>
      <c r="V164" s="1240"/>
      <c r="W164" s="1513">
        <v>29</v>
      </c>
      <c r="X164" s="1239"/>
      <c r="Y164" s="1239"/>
      <c r="Z164" s="1514"/>
      <c r="AA164" s="1513">
        <v>29</v>
      </c>
      <c r="AB164" s="1239"/>
      <c r="AC164" s="1239"/>
      <c r="AD164" s="1514"/>
      <c r="AE164" s="1513">
        <v>29</v>
      </c>
      <c r="AF164" s="1239"/>
      <c r="AG164" s="1239"/>
      <c r="AH164" s="1514"/>
      <c r="AI164" s="1513">
        <v>29</v>
      </c>
      <c r="AJ164" s="1239"/>
      <c r="AK164" s="1239"/>
      <c r="AL164" s="1514"/>
      <c r="AM164" s="1513">
        <v>29</v>
      </c>
      <c r="AN164" s="1239"/>
      <c r="AO164" s="1239"/>
      <c r="AP164" s="1514"/>
      <c r="AQ164" s="1513">
        <v>29</v>
      </c>
      <c r="AR164" s="1239"/>
      <c r="AS164" s="1239"/>
      <c r="AT164" s="1514"/>
      <c r="AU164" s="1513">
        <v>29</v>
      </c>
      <c r="AV164" s="1239"/>
      <c r="AW164" s="1239"/>
      <c r="AX164" s="1514"/>
      <c r="AY164" s="1513">
        <v>29</v>
      </c>
      <c r="AZ164" s="1239"/>
      <c r="BA164" s="1239"/>
      <c r="BB164" s="1514"/>
      <c r="BC164" s="1513">
        <v>29</v>
      </c>
      <c r="BD164" s="1239"/>
      <c r="BE164" s="1239"/>
      <c r="BF164" s="1514"/>
      <c r="BG164" s="1513">
        <v>29</v>
      </c>
      <c r="BH164" s="1239"/>
      <c r="BI164" s="1239"/>
      <c r="BJ164" s="1514"/>
      <c r="BK164" s="1513">
        <v>29</v>
      </c>
      <c r="BL164" s="1239"/>
      <c r="BM164" s="1239"/>
      <c r="BN164" s="1514"/>
      <c r="BO164" s="1513">
        <v>29</v>
      </c>
      <c r="BP164" s="1239"/>
      <c r="BQ164" s="1239"/>
      <c r="BR164" s="1514"/>
      <c r="BS164" s="1513">
        <v>29</v>
      </c>
      <c r="BT164" s="1239"/>
      <c r="BU164" s="1239"/>
      <c r="BV164" s="1514"/>
      <c r="BW164" s="1513">
        <v>29</v>
      </c>
      <c r="BX164" s="1239"/>
      <c r="BY164" s="1239"/>
      <c r="BZ164" s="1514"/>
      <c r="CA164" s="1513">
        <v>29</v>
      </c>
      <c r="CB164" s="1239"/>
      <c r="CC164" s="1239"/>
      <c r="CD164" s="1514"/>
      <c r="CE164" s="1513">
        <v>29</v>
      </c>
      <c r="CF164" s="1239"/>
      <c r="CG164" s="1239"/>
      <c r="CH164" s="1514"/>
      <c r="CI164" s="1513">
        <v>29</v>
      </c>
      <c r="CJ164" s="1239"/>
      <c r="CK164" s="1239"/>
      <c r="CL164" s="1514"/>
      <c r="CM164" s="1513">
        <v>29</v>
      </c>
      <c r="CN164" s="1239"/>
      <c r="CO164" s="1239"/>
      <c r="CP164" s="1514"/>
      <c r="CQ164" s="1513">
        <v>29</v>
      </c>
      <c r="CR164" s="1239"/>
      <c r="CS164" s="1239"/>
      <c r="CT164" s="1514"/>
      <c r="CZ164" s="1323">
        <f t="shared" si="3"/>
        <v>0</v>
      </c>
      <c r="DA164" s="1323">
        <f t="shared" si="4"/>
        <v>0</v>
      </c>
      <c r="DB164" s="1323">
        <f t="shared" si="5"/>
        <v>0</v>
      </c>
      <c r="DC164" s="1323">
        <f t="shared" si="6"/>
        <v>0</v>
      </c>
      <c r="DD164" s="1323">
        <f t="shared" si="7"/>
        <v>0</v>
      </c>
      <c r="DE164" s="1323">
        <f t="shared" si="8"/>
        <v>0</v>
      </c>
      <c r="DF164" s="1323">
        <f t="shared" si="9"/>
        <v>0</v>
      </c>
      <c r="DG164" s="1323">
        <f t="shared" si="10"/>
        <v>0</v>
      </c>
      <c r="DH164" s="1323">
        <f t="shared" si="11"/>
        <v>0</v>
      </c>
      <c r="DI164" s="1323">
        <f t="shared" si="12"/>
        <v>0</v>
      </c>
      <c r="DJ164" s="1323">
        <f t="shared" si="13"/>
        <v>0</v>
      </c>
      <c r="DK164" s="1323">
        <f t="shared" si="14"/>
        <v>0</v>
      </c>
      <c r="DL164" s="1323">
        <f t="shared" si="15"/>
        <v>0</v>
      </c>
      <c r="DM164" s="1323">
        <f t="shared" si="16"/>
        <v>0</v>
      </c>
      <c r="DN164" s="1323">
        <f t="shared" si="17"/>
        <v>0</v>
      </c>
      <c r="DO164" s="1323">
        <f t="shared" si="18"/>
        <v>0</v>
      </c>
      <c r="DP164" s="1323">
        <f t="shared" si="19"/>
        <v>0</v>
      </c>
      <c r="DQ164" s="1323">
        <f t="shared" si="20"/>
        <v>0</v>
      </c>
      <c r="DR164" s="1323">
        <f t="shared" si="21"/>
        <v>0</v>
      </c>
      <c r="DS164" s="1323">
        <f t="shared" si="22"/>
        <v>0</v>
      </c>
      <c r="DT164" s="1323">
        <f t="shared" si="23"/>
        <v>0</v>
      </c>
      <c r="DU164" s="1323">
        <f t="shared" si="24"/>
        <v>0</v>
      </c>
      <c r="DV164" s="1323">
        <f t="shared" si="25"/>
        <v>0</v>
      </c>
      <c r="DW164" s="1323">
        <f t="shared" si="26"/>
        <v>0</v>
      </c>
      <c r="DX164" s="1323">
        <f t="shared" si="27"/>
        <v>0</v>
      </c>
      <c r="DY164" s="1323">
        <f t="shared" si="28"/>
        <v>0</v>
      </c>
      <c r="DZ164" s="1323">
        <f t="shared" si="29"/>
        <v>0</v>
      </c>
      <c r="EA164" s="1323">
        <f t="shared" si="30"/>
        <v>0</v>
      </c>
      <c r="EB164" s="1323">
        <f t="shared" si="31"/>
        <v>0</v>
      </c>
      <c r="EC164" s="1323">
        <f t="shared" si="32"/>
        <v>0</v>
      </c>
      <c r="ED164" s="1323">
        <f t="shared" si="33"/>
        <v>0</v>
      </c>
      <c r="EE164" s="1323">
        <f t="shared" si="34"/>
        <v>0</v>
      </c>
      <c r="EF164" s="1323">
        <f t="shared" si="35"/>
        <v>0</v>
      </c>
      <c r="EG164" s="1323">
        <f t="shared" si="36"/>
        <v>0</v>
      </c>
      <c r="EH164" s="1323">
        <f t="shared" si="37"/>
        <v>0</v>
      </c>
      <c r="EI164" s="1323">
        <f t="shared" si="38"/>
        <v>0</v>
      </c>
      <c r="EJ164" s="1323">
        <f t="shared" si="39"/>
        <v>0</v>
      </c>
      <c r="EK164" s="1323">
        <f t="shared" si="40"/>
        <v>0</v>
      </c>
      <c r="EL164" s="1323">
        <f t="shared" si="41"/>
        <v>0</v>
      </c>
      <c r="EM164" s="1323">
        <f t="shared" si="42"/>
        <v>0</v>
      </c>
      <c r="EN164" s="1323">
        <f t="shared" si="43"/>
        <v>0</v>
      </c>
      <c r="EO164" s="1323">
        <f t="shared" si="44"/>
        <v>0</v>
      </c>
      <c r="EP164" s="1323">
        <f t="shared" si="45"/>
        <v>0</v>
      </c>
      <c r="EQ164" s="1323">
        <f t="shared" si="46"/>
        <v>0</v>
      </c>
      <c r="ER164" s="1323">
        <f t="shared" si="47"/>
        <v>0</v>
      </c>
      <c r="ES164" s="1323">
        <f t="shared" si="48"/>
        <v>0</v>
      </c>
      <c r="ET164" s="1323">
        <f t="shared" si="49"/>
        <v>0</v>
      </c>
      <c r="EU164" s="1323">
        <f t="shared" si="50"/>
        <v>0</v>
      </c>
      <c r="EV164" s="1323">
        <f t="shared" si="51"/>
        <v>0</v>
      </c>
      <c r="EW164" s="1323">
        <f t="shared" si="52"/>
        <v>0</v>
      </c>
      <c r="EX164" s="1323">
        <f t="shared" si="53"/>
        <v>0</v>
      </c>
      <c r="EY164" s="1323">
        <f t="shared" si="54"/>
        <v>0</v>
      </c>
      <c r="EZ164" s="1323">
        <f t="shared" si="55"/>
        <v>0</v>
      </c>
      <c r="FA164" s="1323">
        <f t="shared" si="56"/>
        <v>0</v>
      </c>
      <c r="FB164" s="1323">
        <f t="shared" si="57"/>
        <v>0</v>
      </c>
      <c r="FC164" s="1323">
        <f t="shared" si="58"/>
        <v>0</v>
      </c>
      <c r="FD164" s="1323">
        <f t="shared" si="59"/>
        <v>0</v>
      </c>
      <c r="FE164" s="1323">
        <f t="shared" si="60"/>
        <v>0</v>
      </c>
      <c r="FF164" s="1323">
        <f t="shared" si="61"/>
        <v>0</v>
      </c>
      <c r="FG164" s="1323">
        <f t="shared" si="62"/>
        <v>0</v>
      </c>
      <c r="FH164" s="1323">
        <f t="shared" si="63"/>
        <v>0</v>
      </c>
      <c r="FI164" s="1323">
        <f t="shared" si="64"/>
        <v>0</v>
      </c>
      <c r="FJ164" s="1323">
        <f t="shared" si="65"/>
        <v>0</v>
      </c>
      <c r="FK164" s="1323">
        <f t="shared" si="66"/>
        <v>0</v>
      </c>
      <c r="FL164" s="1323">
        <f t="shared" si="67"/>
        <v>0</v>
      </c>
      <c r="FM164" s="1323">
        <f t="shared" si="68"/>
        <v>0</v>
      </c>
      <c r="FN164" s="1323">
        <f t="shared" si="69"/>
        <v>0</v>
      </c>
      <c r="FO164" s="1323">
        <f t="shared" si="70"/>
        <v>0</v>
      </c>
      <c r="FP164" s="1323">
        <f t="shared" si="71"/>
        <v>0</v>
      </c>
      <c r="FQ164" s="1323">
        <f t="shared" si="72"/>
        <v>0</v>
      </c>
      <c r="FR164" s="1323">
        <f t="shared" si="73"/>
        <v>0</v>
      </c>
      <c r="FS164" s="1323">
        <f t="shared" si="74"/>
        <v>0</v>
      </c>
      <c r="FT164" s="1323">
        <f t="shared" si="75"/>
        <v>0</v>
      </c>
      <c r="FU164" s="1323">
        <f t="shared" si="76"/>
        <v>0</v>
      </c>
      <c r="FV164" s="1323">
        <f t="shared" si="77"/>
        <v>0</v>
      </c>
      <c r="FW164" s="1323">
        <f t="shared" si="78"/>
        <v>0</v>
      </c>
      <c r="FX164" s="1323">
        <f t="shared" si="79"/>
        <v>0</v>
      </c>
      <c r="FY164" s="1323">
        <f t="shared" si="80"/>
        <v>0</v>
      </c>
      <c r="FZ164" s="1323">
        <f t="shared" si="81"/>
        <v>0</v>
      </c>
      <c r="GA164" s="1323">
        <f t="shared" si="82"/>
        <v>0</v>
      </c>
    </row>
    <row r="165" spans="1:183">
      <c r="A165" s="465"/>
      <c r="G165" s="1114"/>
      <c r="H165" s="1114"/>
      <c r="I165" s="1114"/>
      <c r="J165" s="1114"/>
      <c r="K165" s="1114"/>
      <c r="L165" s="1114"/>
      <c r="M165" s="1114"/>
      <c r="N165" s="1114"/>
      <c r="O165" s="465"/>
      <c r="S165" s="1512">
        <v>30</v>
      </c>
      <c r="T165" s="1239"/>
      <c r="U165" s="1239"/>
      <c r="V165" s="1240"/>
      <c r="W165" s="1513">
        <v>30</v>
      </c>
      <c r="X165" s="1239"/>
      <c r="Y165" s="1239"/>
      <c r="Z165" s="1514"/>
      <c r="AA165" s="1513">
        <v>30</v>
      </c>
      <c r="AB165" s="1239"/>
      <c r="AC165" s="1239"/>
      <c r="AD165" s="1514"/>
      <c r="AE165" s="1513">
        <v>30</v>
      </c>
      <c r="AF165" s="1239"/>
      <c r="AG165" s="1239"/>
      <c r="AH165" s="1514"/>
      <c r="AI165" s="1513">
        <v>30</v>
      </c>
      <c r="AJ165" s="1239"/>
      <c r="AK165" s="1239"/>
      <c r="AL165" s="1514"/>
      <c r="AM165" s="1513">
        <v>30</v>
      </c>
      <c r="AN165" s="1239"/>
      <c r="AO165" s="1239"/>
      <c r="AP165" s="1514"/>
      <c r="AQ165" s="1513">
        <v>30</v>
      </c>
      <c r="AR165" s="1239"/>
      <c r="AS165" s="1239"/>
      <c r="AT165" s="1514"/>
      <c r="AU165" s="1513">
        <v>30</v>
      </c>
      <c r="AV165" s="1239"/>
      <c r="AW165" s="1239"/>
      <c r="AX165" s="1514"/>
      <c r="AY165" s="1513">
        <v>30</v>
      </c>
      <c r="AZ165" s="1239"/>
      <c r="BA165" s="1239"/>
      <c r="BB165" s="1514"/>
      <c r="BC165" s="1513">
        <v>30</v>
      </c>
      <c r="BD165" s="1239"/>
      <c r="BE165" s="1239"/>
      <c r="BF165" s="1514"/>
      <c r="BG165" s="1513">
        <v>30</v>
      </c>
      <c r="BH165" s="1239"/>
      <c r="BI165" s="1239"/>
      <c r="BJ165" s="1514"/>
      <c r="BK165" s="1513">
        <v>30</v>
      </c>
      <c r="BL165" s="1239"/>
      <c r="BM165" s="1239"/>
      <c r="BN165" s="1514"/>
      <c r="BO165" s="1513">
        <v>30</v>
      </c>
      <c r="BP165" s="1239"/>
      <c r="BQ165" s="1239"/>
      <c r="BR165" s="1514"/>
      <c r="BS165" s="1513">
        <v>30</v>
      </c>
      <c r="BT165" s="1239"/>
      <c r="BU165" s="1239"/>
      <c r="BV165" s="1514"/>
      <c r="BW165" s="1513">
        <v>30</v>
      </c>
      <c r="BX165" s="1239"/>
      <c r="BY165" s="1239"/>
      <c r="BZ165" s="1514"/>
      <c r="CA165" s="1513">
        <v>30</v>
      </c>
      <c r="CB165" s="1239"/>
      <c r="CC165" s="1239"/>
      <c r="CD165" s="1514"/>
      <c r="CE165" s="1513">
        <v>30</v>
      </c>
      <c r="CF165" s="1239"/>
      <c r="CG165" s="1239"/>
      <c r="CH165" s="1514"/>
      <c r="CI165" s="1513">
        <v>30</v>
      </c>
      <c r="CJ165" s="1239"/>
      <c r="CK165" s="1239"/>
      <c r="CL165" s="1514"/>
      <c r="CM165" s="1513">
        <v>30</v>
      </c>
      <c r="CN165" s="1239"/>
      <c r="CO165" s="1239"/>
      <c r="CP165" s="1514"/>
      <c r="CQ165" s="1513">
        <v>30</v>
      </c>
      <c r="CR165" s="1239"/>
      <c r="CS165" s="1239"/>
      <c r="CT165" s="1514"/>
      <c r="CZ165" s="1323">
        <f t="shared" si="3"/>
        <v>0</v>
      </c>
      <c r="DA165" s="1323">
        <f t="shared" si="4"/>
        <v>0</v>
      </c>
      <c r="DB165" s="1323">
        <f t="shared" si="5"/>
        <v>0</v>
      </c>
      <c r="DC165" s="1323">
        <f t="shared" si="6"/>
        <v>0</v>
      </c>
      <c r="DD165" s="1323">
        <f t="shared" si="7"/>
        <v>0</v>
      </c>
      <c r="DE165" s="1323">
        <f t="shared" si="8"/>
        <v>0</v>
      </c>
      <c r="DF165" s="1323">
        <f t="shared" si="9"/>
        <v>0</v>
      </c>
      <c r="DG165" s="1323">
        <f t="shared" si="10"/>
        <v>0</v>
      </c>
      <c r="DH165" s="1323">
        <f t="shared" si="11"/>
        <v>0</v>
      </c>
      <c r="DI165" s="1323">
        <f t="shared" si="12"/>
        <v>0</v>
      </c>
      <c r="DJ165" s="1323">
        <f t="shared" si="13"/>
        <v>0</v>
      </c>
      <c r="DK165" s="1323">
        <f t="shared" si="14"/>
        <v>0</v>
      </c>
      <c r="DL165" s="1323">
        <f t="shared" si="15"/>
        <v>0</v>
      </c>
      <c r="DM165" s="1323">
        <f t="shared" si="16"/>
        <v>0</v>
      </c>
      <c r="DN165" s="1323">
        <f t="shared" si="17"/>
        <v>0</v>
      </c>
      <c r="DO165" s="1323">
        <f t="shared" si="18"/>
        <v>0</v>
      </c>
      <c r="DP165" s="1323">
        <f t="shared" si="19"/>
        <v>0</v>
      </c>
      <c r="DQ165" s="1323">
        <f t="shared" si="20"/>
        <v>0</v>
      </c>
      <c r="DR165" s="1323">
        <f t="shared" si="21"/>
        <v>0</v>
      </c>
      <c r="DS165" s="1323">
        <f t="shared" si="22"/>
        <v>0</v>
      </c>
      <c r="DT165" s="1323">
        <f t="shared" si="23"/>
        <v>0</v>
      </c>
      <c r="DU165" s="1323">
        <f t="shared" si="24"/>
        <v>0</v>
      </c>
      <c r="DV165" s="1323">
        <f t="shared" si="25"/>
        <v>0</v>
      </c>
      <c r="DW165" s="1323">
        <f t="shared" si="26"/>
        <v>0</v>
      </c>
      <c r="DX165" s="1323">
        <f t="shared" si="27"/>
        <v>0</v>
      </c>
      <c r="DY165" s="1323">
        <f t="shared" si="28"/>
        <v>0</v>
      </c>
      <c r="DZ165" s="1323">
        <f t="shared" si="29"/>
        <v>0</v>
      </c>
      <c r="EA165" s="1323">
        <f t="shared" si="30"/>
        <v>0</v>
      </c>
      <c r="EB165" s="1323">
        <f t="shared" si="31"/>
        <v>0</v>
      </c>
      <c r="EC165" s="1323">
        <f t="shared" si="32"/>
        <v>0</v>
      </c>
      <c r="ED165" s="1323">
        <f t="shared" si="33"/>
        <v>0</v>
      </c>
      <c r="EE165" s="1323">
        <f t="shared" si="34"/>
        <v>0</v>
      </c>
      <c r="EF165" s="1323">
        <f t="shared" si="35"/>
        <v>0</v>
      </c>
      <c r="EG165" s="1323">
        <f t="shared" si="36"/>
        <v>0</v>
      </c>
      <c r="EH165" s="1323">
        <f t="shared" si="37"/>
        <v>0</v>
      </c>
      <c r="EI165" s="1323">
        <f t="shared" si="38"/>
        <v>0</v>
      </c>
      <c r="EJ165" s="1323">
        <f t="shared" si="39"/>
        <v>0</v>
      </c>
      <c r="EK165" s="1323">
        <f t="shared" si="40"/>
        <v>0</v>
      </c>
      <c r="EL165" s="1323">
        <f t="shared" si="41"/>
        <v>0</v>
      </c>
      <c r="EM165" s="1323">
        <f t="shared" si="42"/>
        <v>0</v>
      </c>
      <c r="EN165" s="1323">
        <f t="shared" si="43"/>
        <v>0</v>
      </c>
      <c r="EO165" s="1323">
        <f t="shared" si="44"/>
        <v>0</v>
      </c>
      <c r="EP165" s="1323">
        <f t="shared" si="45"/>
        <v>0</v>
      </c>
      <c r="EQ165" s="1323">
        <f t="shared" si="46"/>
        <v>0</v>
      </c>
      <c r="ER165" s="1323">
        <f t="shared" si="47"/>
        <v>0</v>
      </c>
      <c r="ES165" s="1323">
        <f t="shared" si="48"/>
        <v>0</v>
      </c>
      <c r="ET165" s="1323">
        <f t="shared" si="49"/>
        <v>0</v>
      </c>
      <c r="EU165" s="1323">
        <f t="shared" si="50"/>
        <v>0</v>
      </c>
      <c r="EV165" s="1323">
        <f t="shared" si="51"/>
        <v>0</v>
      </c>
      <c r="EW165" s="1323">
        <f t="shared" si="52"/>
        <v>0</v>
      </c>
      <c r="EX165" s="1323">
        <f t="shared" si="53"/>
        <v>0</v>
      </c>
      <c r="EY165" s="1323">
        <f t="shared" si="54"/>
        <v>0</v>
      </c>
      <c r="EZ165" s="1323">
        <f t="shared" si="55"/>
        <v>0</v>
      </c>
      <c r="FA165" s="1323">
        <f t="shared" si="56"/>
        <v>0</v>
      </c>
      <c r="FB165" s="1323">
        <f t="shared" si="57"/>
        <v>0</v>
      </c>
      <c r="FC165" s="1323">
        <f t="shared" si="58"/>
        <v>0</v>
      </c>
      <c r="FD165" s="1323">
        <f t="shared" si="59"/>
        <v>0</v>
      </c>
      <c r="FE165" s="1323">
        <f t="shared" si="60"/>
        <v>0</v>
      </c>
      <c r="FF165" s="1323">
        <f t="shared" si="61"/>
        <v>0</v>
      </c>
      <c r="FG165" s="1323">
        <f t="shared" si="62"/>
        <v>0</v>
      </c>
      <c r="FH165" s="1323">
        <f t="shared" si="63"/>
        <v>0</v>
      </c>
      <c r="FI165" s="1323">
        <f t="shared" si="64"/>
        <v>0</v>
      </c>
      <c r="FJ165" s="1323">
        <f t="shared" si="65"/>
        <v>0</v>
      </c>
      <c r="FK165" s="1323">
        <f t="shared" si="66"/>
        <v>0</v>
      </c>
      <c r="FL165" s="1323">
        <f t="shared" si="67"/>
        <v>0</v>
      </c>
      <c r="FM165" s="1323">
        <f t="shared" si="68"/>
        <v>0</v>
      </c>
      <c r="FN165" s="1323">
        <f t="shared" si="69"/>
        <v>0</v>
      </c>
      <c r="FO165" s="1323">
        <f t="shared" si="70"/>
        <v>0</v>
      </c>
      <c r="FP165" s="1323">
        <f t="shared" si="71"/>
        <v>0</v>
      </c>
      <c r="FQ165" s="1323">
        <f t="shared" si="72"/>
        <v>0</v>
      </c>
      <c r="FR165" s="1323">
        <f t="shared" si="73"/>
        <v>0</v>
      </c>
      <c r="FS165" s="1323">
        <f t="shared" si="74"/>
        <v>0</v>
      </c>
      <c r="FT165" s="1323">
        <f t="shared" si="75"/>
        <v>0</v>
      </c>
      <c r="FU165" s="1323">
        <f t="shared" si="76"/>
        <v>0</v>
      </c>
      <c r="FV165" s="1323">
        <f t="shared" si="77"/>
        <v>0</v>
      </c>
      <c r="FW165" s="1323">
        <f t="shared" si="78"/>
        <v>0</v>
      </c>
      <c r="FX165" s="1323">
        <f t="shared" si="79"/>
        <v>0</v>
      </c>
      <c r="FY165" s="1323">
        <f t="shared" si="80"/>
        <v>0</v>
      </c>
      <c r="FZ165" s="1323">
        <f t="shared" si="81"/>
        <v>0</v>
      </c>
      <c r="GA165" s="1323">
        <f t="shared" si="82"/>
        <v>0</v>
      </c>
    </row>
    <row r="166" spans="1:183">
      <c r="A166" s="465"/>
      <c r="G166" s="1114"/>
      <c r="H166" s="1114"/>
      <c r="I166" s="1114"/>
      <c r="J166" s="1114"/>
      <c r="K166" s="1114"/>
      <c r="L166" s="1114"/>
      <c r="M166" s="1114"/>
      <c r="N166" s="1114"/>
      <c r="O166" s="465"/>
      <c r="S166" s="1512">
        <v>31</v>
      </c>
      <c r="T166" s="1239"/>
      <c r="U166" s="1239"/>
      <c r="V166" s="1240"/>
      <c r="W166" s="1513">
        <v>31</v>
      </c>
      <c r="X166" s="1239"/>
      <c r="Y166" s="1239"/>
      <c r="Z166" s="1514"/>
      <c r="AA166" s="1513">
        <v>31</v>
      </c>
      <c r="AB166" s="1239"/>
      <c r="AC166" s="1239"/>
      <c r="AD166" s="1514"/>
      <c r="AE166" s="1513">
        <v>31</v>
      </c>
      <c r="AF166" s="1239"/>
      <c r="AG166" s="1239"/>
      <c r="AH166" s="1514"/>
      <c r="AI166" s="1513">
        <v>31</v>
      </c>
      <c r="AJ166" s="1239"/>
      <c r="AK166" s="1239"/>
      <c r="AL166" s="1514"/>
      <c r="AM166" s="1513">
        <v>31</v>
      </c>
      <c r="AN166" s="1239"/>
      <c r="AO166" s="1239"/>
      <c r="AP166" s="1514"/>
      <c r="AQ166" s="1513">
        <v>31</v>
      </c>
      <c r="AR166" s="1239"/>
      <c r="AS166" s="1239"/>
      <c r="AT166" s="1514"/>
      <c r="AU166" s="1513">
        <v>31</v>
      </c>
      <c r="AV166" s="1239"/>
      <c r="AW166" s="1239"/>
      <c r="AX166" s="1514"/>
      <c r="AY166" s="1513">
        <v>31</v>
      </c>
      <c r="AZ166" s="1239"/>
      <c r="BA166" s="1239"/>
      <c r="BB166" s="1514"/>
      <c r="BC166" s="1513">
        <v>31</v>
      </c>
      <c r="BD166" s="1239"/>
      <c r="BE166" s="1239"/>
      <c r="BF166" s="1514"/>
      <c r="BG166" s="1513">
        <v>31</v>
      </c>
      <c r="BH166" s="1239"/>
      <c r="BI166" s="1239"/>
      <c r="BJ166" s="1514"/>
      <c r="BK166" s="1513">
        <v>31</v>
      </c>
      <c r="BL166" s="1239"/>
      <c r="BM166" s="1239"/>
      <c r="BN166" s="1514"/>
      <c r="BO166" s="1513">
        <v>31</v>
      </c>
      <c r="BP166" s="1239"/>
      <c r="BQ166" s="1239"/>
      <c r="BR166" s="1514"/>
      <c r="BS166" s="1513">
        <v>31</v>
      </c>
      <c r="BT166" s="1239"/>
      <c r="BU166" s="1239"/>
      <c r="BV166" s="1514"/>
      <c r="BW166" s="1513">
        <v>31</v>
      </c>
      <c r="BX166" s="1239"/>
      <c r="BY166" s="1239"/>
      <c r="BZ166" s="1514"/>
      <c r="CA166" s="1513">
        <v>31</v>
      </c>
      <c r="CB166" s="1239"/>
      <c r="CC166" s="1239"/>
      <c r="CD166" s="1514"/>
      <c r="CE166" s="1513">
        <v>31</v>
      </c>
      <c r="CF166" s="1239"/>
      <c r="CG166" s="1239"/>
      <c r="CH166" s="1514"/>
      <c r="CI166" s="1513">
        <v>31</v>
      </c>
      <c r="CJ166" s="1239"/>
      <c r="CK166" s="1239"/>
      <c r="CL166" s="1514"/>
      <c r="CM166" s="1513">
        <v>31</v>
      </c>
      <c r="CN166" s="1239"/>
      <c r="CO166" s="1239"/>
      <c r="CP166" s="1514"/>
      <c r="CQ166" s="1513">
        <v>31</v>
      </c>
      <c r="CR166" s="1239"/>
      <c r="CS166" s="1239"/>
      <c r="CT166" s="1514"/>
      <c r="CZ166" s="1323">
        <f t="shared" si="3"/>
        <v>0</v>
      </c>
      <c r="DA166" s="1323">
        <f t="shared" si="4"/>
        <v>0</v>
      </c>
      <c r="DB166" s="1323">
        <f t="shared" si="5"/>
        <v>0</v>
      </c>
      <c r="DC166" s="1323">
        <f t="shared" si="6"/>
        <v>0</v>
      </c>
      <c r="DD166" s="1323">
        <f t="shared" si="7"/>
        <v>0</v>
      </c>
      <c r="DE166" s="1323">
        <f t="shared" si="8"/>
        <v>0</v>
      </c>
      <c r="DF166" s="1323">
        <f t="shared" si="9"/>
        <v>0</v>
      </c>
      <c r="DG166" s="1323">
        <f t="shared" si="10"/>
        <v>0</v>
      </c>
      <c r="DH166" s="1323">
        <f t="shared" si="11"/>
        <v>0</v>
      </c>
      <c r="DI166" s="1323">
        <f t="shared" si="12"/>
        <v>0</v>
      </c>
      <c r="DJ166" s="1323">
        <f t="shared" si="13"/>
        <v>0</v>
      </c>
      <c r="DK166" s="1323">
        <f t="shared" si="14"/>
        <v>0</v>
      </c>
      <c r="DL166" s="1323">
        <f t="shared" si="15"/>
        <v>0</v>
      </c>
      <c r="DM166" s="1323">
        <f t="shared" si="16"/>
        <v>0</v>
      </c>
      <c r="DN166" s="1323">
        <f t="shared" si="17"/>
        <v>0</v>
      </c>
      <c r="DO166" s="1323">
        <f t="shared" si="18"/>
        <v>0</v>
      </c>
      <c r="DP166" s="1323">
        <f t="shared" si="19"/>
        <v>0</v>
      </c>
      <c r="DQ166" s="1323">
        <f t="shared" si="20"/>
        <v>0</v>
      </c>
      <c r="DR166" s="1323">
        <f t="shared" si="21"/>
        <v>0</v>
      </c>
      <c r="DS166" s="1323">
        <f t="shared" si="22"/>
        <v>0</v>
      </c>
      <c r="DT166" s="1323">
        <f t="shared" si="23"/>
        <v>0</v>
      </c>
      <c r="DU166" s="1323">
        <f t="shared" si="24"/>
        <v>0</v>
      </c>
      <c r="DV166" s="1323">
        <f t="shared" si="25"/>
        <v>0</v>
      </c>
      <c r="DW166" s="1323">
        <f t="shared" si="26"/>
        <v>0</v>
      </c>
      <c r="DX166" s="1323">
        <f t="shared" si="27"/>
        <v>0</v>
      </c>
      <c r="DY166" s="1323">
        <f t="shared" si="28"/>
        <v>0</v>
      </c>
      <c r="DZ166" s="1323">
        <f t="shared" si="29"/>
        <v>0</v>
      </c>
      <c r="EA166" s="1323">
        <f t="shared" si="30"/>
        <v>0</v>
      </c>
      <c r="EB166" s="1323">
        <f t="shared" si="31"/>
        <v>0</v>
      </c>
      <c r="EC166" s="1323">
        <f t="shared" si="32"/>
        <v>0</v>
      </c>
      <c r="ED166" s="1323">
        <f t="shared" si="33"/>
        <v>0</v>
      </c>
      <c r="EE166" s="1323">
        <f t="shared" si="34"/>
        <v>0</v>
      </c>
      <c r="EF166" s="1323">
        <f t="shared" si="35"/>
        <v>0</v>
      </c>
      <c r="EG166" s="1323">
        <f t="shared" si="36"/>
        <v>0</v>
      </c>
      <c r="EH166" s="1323">
        <f t="shared" si="37"/>
        <v>0</v>
      </c>
      <c r="EI166" s="1323">
        <f t="shared" si="38"/>
        <v>0</v>
      </c>
      <c r="EJ166" s="1323">
        <f t="shared" si="39"/>
        <v>0</v>
      </c>
      <c r="EK166" s="1323">
        <f t="shared" si="40"/>
        <v>0</v>
      </c>
      <c r="EL166" s="1323">
        <f t="shared" si="41"/>
        <v>0</v>
      </c>
      <c r="EM166" s="1323">
        <f t="shared" si="42"/>
        <v>0</v>
      </c>
      <c r="EN166" s="1323">
        <f t="shared" si="43"/>
        <v>0</v>
      </c>
      <c r="EO166" s="1323">
        <f t="shared" si="44"/>
        <v>0</v>
      </c>
      <c r="EP166" s="1323">
        <f t="shared" si="45"/>
        <v>0</v>
      </c>
      <c r="EQ166" s="1323">
        <f t="shared" si="46"/>
        <v>0</v>
      </c>
      <c r="ER166" s="1323">
        <f t="shared" si="47"/>
        <v>0</v>
      </c>
      <c r="ES166" s="1323">
        <f t="shared" si="48"/>
        <v>0</v>
      </c>
      <c r="ET166" s="1323">
        <f t="shared" si="49"/>
        <v>0</v>
      </c>
      <c r="EU166" s="1323">
        <f t="shared" si="50"/>
        <v>0</v>
      </c>
      <c r="EV166" s="1323">
        <f t="shared" si="51"/>
        <v>0</v>
      </c>
      <c r="EW166" s="1323">
        <f t="shared" si="52"/>
        <v>0</v>
      </c>
      <c r="EX166" s="1323">
        <f t="shared" si="53"/>
        <v>0</v>
      </c>
      <c r="EY166" s="1323">
        <f t="shared" si="54"/>
        <v>0</v>
      </c>
      <c r="EZ166" s="1323">
        <f t="shared" si="55"/>
        <v>0</v>
      </c>
      <c r="FA166" s="1323">
        <f t="shared" si="56"/>
        <v>0</v>
      </c>
      <c r="FB166" s="1323">
        <f t="shared" si="57"/>
        <v>0</v>
      </c>
      <c r="FC166" s="1323">
        <f t="shared" si="58"/>
        <v>0</v>
      </c>
      <c r="FD166" s="1323">
        <f t="shared" si="59"/>
        <v>0</v>
      </c>
      <c r="FE166" s="1323">
        <f t="shared" si="60"/>
        <v>0</v>
      </c>
      <c r="FF166" s="1323">
        <f t="shared" si="61"/>
        <v>0</v>
      </c>
      <c r="FG166" s="1323">
        <f t="shared" si="62"/>
        <v>0</v>
      </c>
      <c r="FH166" s="1323">
        <f t="shared" si="63"/>
        <v>0</v>
      </c>
      <c r="FI166" s="1323">
        <f t="shared" si="64"/>
        <v>0</v>
      </c>
      <c r="FJ166" s="1323">
        <f t="shared" si="65"/>
        <v>0</v>
      </c>
      <c r="FK166" s="1323">
        <f t="shared" si="66"/>
        <v>0</v>
      </c>
      <c r="FL166" s="1323">
        <f t="shared" si="67"/>
        <v>0</v>
      </c>
      <c r="FM166" s="1323">
        <f t="shared" si="68"/>
        <v>0</v>
      </c>
      <c r="FN166" s="1323">
        <f t="shared" si="69"/>
        <v>0</v>
      </c>
      <c r="FO166" s="1323">
        <f t="shared" si="70"/>
        <v>0</v>
      </c>
      <c r="FP166" s="1323">
        <f t="shared" si="71"/>
        <v>0</v>
      </c>
      <c r="FQ166" s="1323">
        <f t="shared" si="72"/>
        <v>0</v>
      </c>
      <c r="FR166" s="1323">
        <f t="shared" si="73"/>
        <v>0</v>
      </c>
      <c r="FS166" s="1323">
        <f t="shared" si="74"/>
        <v>0</v>
      </c>
      <c r="FT166" s="1323">
        <f t="shared" si="75"/>
        <v>0</v>
      </c>
      <c r="FU166" s="1323">
        <f t="shared" si="76"/>
        <v>0</v>
      </c>
      <c r="FV166" s="1323">
        <f t="shared" si="77"/>
        <v>0</v>
      </c>
      <c r="FW166" s="1323">
        <f t="shared" si="78"/>
        <v>0</v>
      </c>
      <c r="FX166" s="1323">
        <f t="shared" si="79"/>
        <v>0</v>
      </c>
      <c r="FY166" s="1323">
        <f t="shared" si="80"/>
        <v>0</v>
      </c>
      <c r="FZ166" s="1323">
        <f t="shared" si="81"/>
        <v>0</v>
      </c>
      <c r="GA166" s="1323">
        <f t="shared" si="82"/>
        <v>0</v>
      </c>
    </row>
    <row r="167" spans="1:183">
      <c r="A167" s="465"/>
      <c r="G167" s="1114"/>
      <c r="H167" s="1114"/>
      <c r="I167" s="1114"/>
      <c r="J167" s="1114"/>
      <c r="K167" s="1114"/>
      <c r="L167" s="1114"/>
      <c r="M167" s="1114"/>
      <c r="N167" s="1114"/>
      <c r="O167" s="465"/>
      <c r="S167" s="1512">
        <v>32</v>
      </c>
      <c r="T167" s="1239"/>
      <c r="U167" s="1239"/>
      <c r="V167" s="1240"/>
      <c r="W167" s="1513">
        <v>32</v>
      </c>
      <c r="X167" s="1239"/>
      <c r="Y167" s="1239"/>
      <c r="Z167" s="1514"/>
      <c r="AA167" s="1513">
        <v>32</v>
      </c>
      <c r="AB167" s="1239"/>
      <c r="AC167" s="1239"/>
      <c r="AD167" s="1514"/>
      <c r="AE167" s="1513">
        <v>32</v>
      </c>
      <c r="AF167" s="1239"/>
      <c r="AG167" s="1239"/>
      <c r="AH167" s="1514"/>
      <c r="AI167" s="1513">
        <v>32</v>
      </c>
      <c r="AJ167" s="1239"/>
      <c r="AK167" s="1239"/>
      <c r="AL167" s="1514"/>
      <c r="AM167" s="1513">
        <v>32</v>
      </c>
      <c r="AN167" s="1239"/>
      <c r="AO167" s="1239"/>
      <c r="AP167" s="1514"/>
      <c r="AQ167" s="1513">
        <v>32</v>
      </c>
      <c r="AR167" s="1239"/>
      <c r="AS167" s="1239"/>
      <c r="AT167" s="1514"/>
      <c r="AU167" s="1513">
        <v>32</v>
      </c>
      <c r="AV167" s="1239"/>
      <c r="AW167" s="1239"/>
      <c r="AX167" s="1514"/>
      <c r="AY167" s="1513">
        <v>32</v>
      </c>
      <c r="AZ167" s="1239"/>
      <c r="BA167" s="1239"/>
      <c r="BB167" s="1514"/>
      <c r="BC167" s="1513">
        <v>32</v>
      </c>
      <c r="BD167" s="1239"/>
      <c r="BE167" s="1239"/>
      <c r="BF167" s="1514"/>
      <c r="BG167" s="1513">
        <v>32</v>
      </c>
      <c r="BH167" s="1239"/>
      <c r="BI167" s="1239"/>
      <c r="BJ167" s="1514"/>
      <c r="BK167" s="1513">
        <v>32</v>
      </c>
      <c r="BL167" s="1239"/>
      <c r="BM167" s="1239"/>
      <c r="BN167" s="1514"/>
      <c r="BO167" s="1513">
        <v>32</v>
      </c>
      <c r="BP167" s="1239"/>
      <c r="BQ167" s="1239"/>
      <c r="BR167" s="1514"/>
      <c r="BS167" s="1513">
        <v>32</v>
      </c>
      <c r="BT167" s="1239"/>
      <c r="BU167" s="1239"/>
      <c r="BV167" s="1514"/>
      <c r="BW167" s="1513">
        <v>32</v>
      </c>
      <c r="BX167" s="1239"/>
      <c r="BY167" s="1239"/>
      <c r="BZ167" s="1514"/>
      <c r="CA167" s="1513">
        <v>32</v>
      </c>
      <c r="CB167" s="1239"/>
      <c r="CC167" s="1239"/>
      <c r="CD167" s="1514"/>
      <c r="CE167" s="1513">
        <v>32</v>
      </c>
      <c r="CF167" s="1239"/>
      <c r="CG167" s="1239"/>
      <c r="CH167" s="1514"/>
      <c r="CI167" s="1513">
        <v>32</v>
      </c>
      <c r="CJ167" s="1239"/>
      <c r="CK167" s="1239"/>
      <c r="CL167" s="1514"/>
      <c r="CM167" s="1513">
        <v>32</v>
      </c>
      <c r="CN167" s="1239"/>
      <c r="CO167" s="1239"/>
      <c r="CP167" s="1514"/>
      <c r="CQ167" s="1513">
        <v>32</v>
      </c>
      <c r="CR167" s="1239"/>
      <c r="CS167" s="1239"/>
      <c r="CT167" s="1514"/>
      <c r="CZ167" s="1323">
        <f t="shared" si="3"/>
        <v>0</v>
      </c>
      <c r="DA167" s="1323">
        <f t="shared" si="4"/>
        <v>0</v>
      </c>
      <c r="DB167" s="1323">
        <f t="shared" si="5"/>
        <v>0</v>
      </c>
      <c r="DC167" s="1323">
        <f t="shared" si="6"/>
        <v>0</v>
      </c>
      <c r="DD167" s="1323">
        <f t="shared" si="7"/>
        <v>0</v>
      </c>
      <c r="DE167" s="1323">
        <f t="shared" si="8"/>
        <v>0</v>
      </c>
      <c r="DF167" s="1323">
        <f t="shared" si="9"/>
        <v>0</v>
      </c>
      <c r="DG167" s="1323">
        <f t="shared" si="10"/>
        <v>0</v>
      </c>
      <c r="DH167" s="1323">
        <f t="shared" si="11"/>
        <v>0</v>
      </c>
      <c r="DI167" s="1323">
        <f t="shared" si="12"/>
        <v>0</v>
      </c>
      <c r="DJ167" s="1323">
        <f t="shared" si="13"/>
        <v>0</v>
      </c>
      <c r="DK167" s="1323">
        <f t="shared" si="14"/>
        <v>0</v>
      </c>
      <c r="DL167" s="1323">
        <f t="shared" si="15"/>
        <v>0</v>
      </c>
      <c r="DM167" s="1323">
        <f t="shared" si="16"/>
        <v>0</v>
      </c>
      <c r="DN167" s="1323">
        <f t="shared" si="17"/>
        <v>0</v>
      </c>
      <c r="DO167" s="1323">
        <f t="shared" si="18"/>
        <v>0</v>
      </c>
      <c r="DP167" s="1323">
        <f t="shared" si="19"/>
        <v>0</v>
      </c>
      <c r="DQ167" s="1323">
        <f t="shared" si="20"/>
        <v>0</v>
      </c>
      <c r="DR167" s="1323">
        <f t="shared" si="21"/>
        <v>0</v>
      </c>
      <c r="DS167" s="1323">
        <f t="shared" si="22"/>
        <v>0</v>
      </c>
      <c r="DT167" s="1323">
        <f t="shared" si="23"/>
        <v>0</v>
      </c>
      <c r="DU167" s="1323">
        <f t="shared" si="24"/>
        <v>0</v>
      </c>
      <c r="DV167" s="1323">
        <f t="shared" si="25"/>
        <v>0</v>
      </c>
      <c r="DW167" s="1323">
        <f t="shared" si="26"/>
        <v>0</v>
      </c>
      <c r="DX167" s="1323">
        <f t="shared" si="27"/>
        <v>0</v>
      </c>
      <c r="DY167" s="1323">
        <f t="shared" si="28"/>
        <v>0</v>
      </c>
      <c r="DZ167" s="1323">
        <f t="shared" si="29"/>
        <v>0</v>
      </c>
      <c r="EA167" s="1323">
        <f t="shared" si="30"/>
        <v>0</v>
      </c>
      <c r="EB167" s="1323">
        <f t="shared" si="31"/>
        <v>0</v>
      </c>
      <c r="EC167" s="1323">
        <f t="shared" si="32"/>
        <v>0</v>
      </c>
      <c r="ED167" s="1323">
        <f t="shared" si="33"/>
        <v>0</v>
      </c>
      <c r="EE167" s="1323">
        <f t="shared" si="34"/>
        <v>0</v>
      </c>
      <c r="EF167" s="1323">
        <f t="shared" si="35"/>
        <v>0</v>
      </c>
      <c r="EG167" s="1323">
        <f t="shared" si="36"/>
        <v>0</v>
      </c>
      <c r="EH167" s="1323">
        <f t="shared" si="37"/>
        <v>0</v>
      </c>
      <c r="EI167" s="1323">
        <f t="shared" si="38"/>
        <v>0</v>
      </c>
      <c r="EJ167" s="1323">
        <f t="shared" si="39"/>
        <v>0</v>
      </c>
      <c r="EK167" s="1323">
        <f t="shared" si="40"/>
        <v>0</v>
      </c>
      <c r="EL167" s="1323">
        <f t="shared" si="41"/>
        <v>0</v>
      </c>
      <c r="EM167" s="1323">
        <f t="shared" si="42"/>
        <v>0</v>
      </c>
      <c r="EN167" s="1323">
        <f t="shared" si="43"/>
        <v>0</v>
      </c>
      <c r="EO167" s="1323">
        <f t="shared" si="44"/>
        <v>0</v>
      </c>
      <c r="EP167" s="1323">
        <f t="shared" si="45"/>
        <v>0</v>
      </c>
      <c r="EQ167" s="1323">
        <f t="shared" si="46"/>
        <v>0</v>
      </c>
      <c r="ER167" s="1323">
        <f t="shared" si="47"/>
        <v>0</v>
      </c>
      <c r="ES167" s="1323">
        <f t="shared" si="48"/>
        <v>0</v>
      </c>
      <c r="ET167" s="1323">
        <f t="shared" si="49"/>
        <v>0</v>
      </c>
      <c r="EU167" s="1323">
        <f t="shared" si="50"/>
        <v>0</v>
      </c>
      <c r="EV167" s="1323">
        <f t="shared" si="51"/>
        <v>0</v>
      </c>
      <c r="EW167" s="1323">
        <f t="shared" si="52"/>
        <v>0</v>
      </c>
      <c r="EX167" s="1323">
        <f t="shared" si="53"/>
        <v>0</v>
      </c>
      <c r="EY167" s="1323">
        <f t="shared" si="54"/>
        <v>0</v>
      </c>
      <c r="EZ167" s="1323">
        <f t="shared" si="55"/>
        <v>0</v>
      </c>
      <c r="FA167" s="1323">
        <f t="shared" si="56"/>
        <v>0</v>
      </c>
      <c r="FB167" s="1323">
        <f t="shared" si="57"/>
        <v>0</v>
      </c>
      <c r="FC167" s="1323">
        <f t="shared" si="58"/>
        <v>0</v>
      </c>
      <c r="FD167" s="1323">
        <f t="shared" si="59"/>
        <v>0</v>
      </c>
      <c r="FE167" s="1323">
        <f t="shared" si="60"/>
        <v>0</v>
      </c>
      <c r="FF167" s="1323">
        <f t="shared" si="61"/>
        <v>0</v>
      </c>
      <c r="FG167" s="1323">
        <f t="shared" si="62"/>
        <v>0</v>
      </c>
      <c r="FH167" s="1323">
        <f t="shared" si="63"/>
        <v>0</v>
      </c>
      <c r="FI167" s="1323">
        <f t="shared" si="64"/>
        <v>0</v>
      </c>
      <c r="FJ167" s="1323">
        <f t="shared" si="65"/>
        <v>0</v>
      </c>
      <c r="FK167" s="1323">
        <f t="shared" si="66"/>
        <v>0</v>
      </c>
      <c r="FL167" s="1323">
        <f t="shared" si="67"/>
        <v>0</v>
      </c>
      <c r="FM167" s="1323">
        <f t="shared" si="68"/>
        <v>0</v>
      </c>
      <c r="FN167" s="1323">
        <f t="shared" si="69"/>
        <v>0</v>
      </c>
      <c r="FO167" s="1323">
        <f t="shared" si="70"/>
        <v>0</v>
      </c>
      <c r="FP167" s="1323">
        <f t="shared" si="71"/>
        <v>0</v>
      </c>
      <c r="FQ167" s="1323">
        <f t="shared" si="72"/>
        <v>0</v>
      </c>
      <c r="FR167" s="1323">
        <f t="shared" si="73"/>
        <v>0</v>
      </c>
      <c r="FS167" s="1323">
        <f t="shared" si="74"/>
        <v>0</v>
      </c>
      <c r="FT167" s="1323">
        <f t="shared" si="75"/>
        <v>0</v>
      </c>
      <c r="FU167" s="1323">
        <f t="shared" si="76"/>
        <v>0</v>
      </c>
      <c r="FV167" s="1323">
        <f t="shared" si="77"/>
        <v>0</v>
      </c>
      <c r="FW167" s="1323">
        <f t="shared" si="78"/>
        <v>0</v>
      </c>
      <c r="FX167" s="1323">
        <f t="shared" si="79"/>
        <v>0</v>
      </c>
      <c r="FY167" s="1323">
        <f t="shared" si="80"/>
        <v>0</v>
      </c>
      <c r="FZ167" s="1323">
        <f t="shared" si="81"/>
        <v>0</v>
      </c>
      <c r="GA167" s="1323">
        <f t="shared" si="82"/>
        <v>0</v>
      </c>
    </row>
    <row r="168" spans="1:183">
      <c r="A168" s="465"/>
      <c r="G168" s="1114"/>
      <c r="H168" s="1114"/>
      <c r="I168" s="1114"/>
      <c r="J168" s="1114"/>
      <c r="K168" s="1114"/>
      <c r="L168" s="1114"/>
      <c r="M168" s="1114"/>
      <c r="N168" s="1114"/>
      <c r="O168" s="465"/>
      <c r="S168" s="1512">
        <v>33</v>
      </c>
      <c r="T168" s="1239"/>
      <c r="U168" s="1239"/>
      <c r="V168" s="1240"/>
      <c r="W168" s="1513">
        <v>33</v>
      </c>
      <c r="X168" s="1239"/>
      <c r="Y168" s="1239"/>
      <c r="Z168" s="1514"/>
      <c r="AA168" s="1513">
        <v>33</v>
      </c>
      <c r="AB168" s="1239"/>
      <c r="AC168" s="1239"/>
      <c r="AD168" s="1514"/>
      <c r="AE168" s="1513">
        <v>33</v>
      </c>
      <c r="AF168" s="1239"/>
      <c r="AG168" s="1239"/>
      <c r="AH168" s="1514"/>
      <c r="AI168" s="1513">
        <v>33</v>
      </c>
      <c r="AJ168" s="1239"/>
      <c r="AK168" s="1239"/>
      <c r="AL168" s="1514"/>
      <c r="AM168" s="1513">
        <v>33</v>
      </c>
      <c r="AN168" s="1239"/>
      <c r="AO168" s="1239"/>
      <c r="AP168" s="1514"/>
      <c r="AQ168" s="1513">
        <v>33</v>
      </c>
      <c r="AR168" s="1239"/>
      <c r="AS168" s="1239"/>
      <c r="AT168" s="1514"/>
      <c r="AU168" s="1513">
        <v>33</v>
      </c>
      <c r="AV168" s="1239"/>
      <c r="AW168" s="1239"/>
      <c r="AX168" s="1514"/>
      <c r="AY168" s="1513">
        <v>33</v>
      </c>
      <c r="AZ168" s="1239"/>
      <c r="BA168" s="1239"/>
      <c r="BB168" s="1514"/>
      <c r="BC168" s="1513">
        <v>33</v>
      </c>
      <c r="BD168" s="1239"/>
      <c r="BE168" s="1239"/>
      <c r="BF168" s="1514"/>
      <c r="BG168" s="1513">
        <v>33</v>
      </c>
      <c r="BH168" s="1239"/>
      <c r="BI168" s="1239"/>
      <c r="BJ168" s="1514"/>
      <c r="BK168" s="1513">
        <v>33</v>
      </c>
      <c r="BL168" s="1239"/>
      <c r="BM168" s="1239"/>
      <c r="BN168" s="1514"/>
      <c r="BO168" s="1513">
        <v>33</v>
      </c>
      <c r="BP168" s="1239"/>
      <c r="BQ168" s="1239"/>
      <c r="BR168" s="1514"/>
      <c r="BS168" s="1513">
        <v>33</v>
      </c>
      <c r="BT168" s="1239"/>
      <c r="BU168" s="1239"/>
      <c r="BV168" s="1514"/>
      <c r="BW168" s="1513">
        <v>33</v>
      </c>
      <c r="BX168" s="1239"/>
      <c r="BY168" s="1239"/>
      <c r="BZ168" s="1514"/>
      <c r="CA168" s="1513">
        <v>33</v>
      </c>
      <c r="CB168" s="1239"/>
      <c r="CC168" s="1239"/>
      <c r="CD168" s="1514"/>
      <c r="CE168" s="1513">
        <v>33</v>
      </c>
      <c r="CF168" s="1239"/>
      <c r="CG168" s="1239"/>
      <c r="CH168" s="1514"/>
      <c r="CI168" s="1513">
        <v>33</v>
      </c>
      <c r="CJ168" s="1239"/>
      <c r="CK168" s="1239"/>
      <c r="CL168" s="1514"/>
      <c r="CM168" s="1513">
        <v>33</v>
      </c>
      <c r="CN168" s="1239"/>
      <c r="CO168" s="1239"/>
      <c r="CP168" s="1514"/>
      <c r="CQ168" s="1513">
        <v>33</v>
      </c>
      <c r="CR168" s="1239"/>
      <c r="CS168" s="1239"/>
      <c r="CT168" s="1514"/>
      <c r="CZ168" s="1323">
        <f t="shared" ref="CZ168:CZ199" si="105">IF(OR(S$132=$CZ$129,S168=""),0,IF(S168&lt;$I$138,1,0))</f>
        <v>0</v>
      </c>
      <c r="DA168" s="1323">
        <f t="shared" ref="DA168:DA199" si="106">IF(OR(T$132=$CZ$129,T168=""),0,IF(T168&lt;$I$138,1,0))</f>
        <v>0</v>
      </c>
      <c r="DB168" s="1323">
        <f t="shared" ref="DB168:DB199" si="107">IF(OR(U$132=$CZ$129,U168=""),0,IF(U168&lt;$I$138,1,0))</f>
        <v>0</v>
      </c>
      <c r="DC168" s="1323">
        <f t="shared" ref="DC168:DC199" si="108">IF(OR(V$132=$CZ$129,V168=""),0,IF(V168&lt;$I$138,1,0))</f>
        <v>0</v>
      </c>
      <c r="DD168" s="1323">
        <f t="shared" ref="DD168:DD199" si="109">IF(OR(W$132=$CZ$129,W168=""),0,IF(W168&lt;$I$138,1,0))</f>
        <v>0</v>
      </c>
      <c r="DE168" s="1323">
        <f t="shared" ref="DE168:DE199" si="110">IF(OR(X$132=$CZ$129,X168=""),0,IF(X168&lt;$I$138,1,0))</f>
        <v>0</v>
      </c>
      <c r="DF168" s="1323">
        <f t="shared" ref="DF168:DF199" si="111">IF(OR(Y$132=$CZ$129,Y168=""),0,IF(Y168&lt;$I$138,1,0))</f>
        <v>0</v>
      </c>
      <c r="DG168" s="1323">
        <f t="shared" ref="DG168:DG199" si="112">IF(OR(Z$132=$CZ$129,Z168=""),0,IF(Z168&lt;$I$138,1,0))</f>
        <v>0</v>
      </c>
      <c r="DH168" s="1323">
        <f t="shared" ref="DH168:DH199" si="113">IF(OR(AA$132=$CZ$129,AA168=""),0,IF(AA168&lt;$I$138,1,0))</f>
        <v>0</v>
      </c>
      <c r="DI168" s="1323">
        <f t="shared" ref="DI168:DI199" si="114">IF(OR(AB$132=$CZ$129,AB168=""),0,IF(AB168&lt;$I$138,1,0))</f>
        <v>0</v>
      </c>
      <c r="DJ168" s="1323">
        <f t="shared" ref="DJ168:DJ199" si="115">IF(OR(AC$132=$CZ$129,AC168=""),0,IF(AC168&lt;$I$138,1,0))</f>
        <v>0</v>
      </c>
      <c r="DK168" s="1323">
        <f t="shared" ref="DK168:DK199" si="116">IF(OR(AD$132=$CZ$129,AD168=""),0,IF(AD168&lt;$I$138,1,0))</f>
        <v>0</v>
      </c>
      <c r="DL168" s="1323">
        <f t="shared" ref="DL168:DL199" si="117">IF(OR(AE$132=$CZ$129,AE168=""),0,IF(AE168&lt;$I$138,1,0))</f>
        <v>0</v>
      </c>
      <c r="DM168" s="1323">
        <f t="shared" ref="DM168:DM199" si="118">IF(OR(AF$132=$CZ$129,AF168=""),0,IF(AF168&lt;$I$138,1,0))</f>
        <v>0</v>
      </c>
      <c r="DN168" s="1323">
        <f t="shared" ref="DN168:DN199" si="119">IF(OR(AG$132=$CZ$129,AG168=""),0,IF(AG168&lt;$I$138,1,0))</f>
        <v>0</v>
      </c>
      <c r="DO168" s="1323">
        <f t="shared" ref="DO168:DO199" si="120">IF(OR(AH$132=$CZ$129,AH168=""),0,IF(AH168&lt;$I$138,1,0))</f>
        <v>0</v>
      </c>
      <c r="DP168" s="1323">
        <f t="shared" ref="DP168:DP199" si="121">IF(OR(AI$132=$CZ$129,AI168=""),0,IF(AI168&lt;$I$138,1,0))</f>
        <v>0</v>
      </c>
      <c r="DQ168" s="1323">
        <f t="shared" ref="DQ168:DQ199" si="122">IF(OR(AJ$132=$CZ$129,AJ168=""),0,IF(AJ168&lt;$I$138,1,0))</f>
        <v>0</v>
      </c>
      <c r="DR168" s="1323">
        <f t="shared" ref="DR168:DR199" si="123">IF(OR(AK$132=$CZ$129,AK168=""),0,IF(AK168&lt;$I$138,1,0))</f>
        <v>0</v>
      </c>
      <c r="DS168" s="1323">
        <f t="shared" ref="DS168:DS199" si="124">IF(OR(AL$132=$CZ$129,AL168=""),0,IF(AL168&lt;$I$138,1,0))</f>
        <v>0</v>
      </c>
      <c r="DT168" s="1323">
        <f t="shared" ref="DT168:DT199" si="125">IF(OR(AM$132=$CZ$129,AM168=""),0,IF(AM168&lt;$I$138,1,0))</f>
        <v>0</v>
      </c>
      <c r="DU168" s="1323">
        <f t="shared" ref="DU168:DU199" si="126">IF(OR(AN$132=$CZ$129,AN168=""),0,IF(AN168&lt;$I$138,1,0))</f>
        <v>0</v>
      </c>
      <c r="DV168" s="1323">
        <f t="shared" ref="DV168:DV199" si="127">IF(OR(AO$132=$CZ$129,AO168=""),0,IF(AO168&lt;$I$138,1,0))</f>
        <v>0</v>
      </c>
      <c r="DW168" s="1323">
        <f t="shared" ref="DW168:DW199" si="128">IF(OR(AP$132=$CZ$129,AP168=""),0,IF(AP168&lt;$I$138,1,0))</f>
        <v>0</v>
      </c>
      <c r="DX168" s="1323">
        <f t="shared" ref="DX168:DX199" si="129">IF(OR(AQ$132=$CZ$129,AQ168=""),0,IF(AQ168&lt;$I$138,1,0))</f>
        <v>0</v>
      </c>
      <c r="DY168" s="1323">
        <f t="shared" ref="DY168:DY199" si="130">IF(OR(AR$132=$CZ$129,AR168=""),0,IF(AR168&lt;$I$138,1,0))</f>
        <v>0</v>
      </c>
      <c r="DZ168" s="1323">
        <f t="shared" ref="DZ168:DZ199" si="131">IF(OR(AS$132=$CZ$129,AS168=""),0,IF(AS168&lt;$I$138,1,0))</f>
        <v>0</v>
      </c>
      <c r="EA168" s="1323">
        <f t="shared" ref="EA168:EA199" si="132">IF(OR(AT$132=$CZ$129,AT168=""),0,IF(AT168&lt;$I$138,1,0))</f>
        <v>0</v>
      </c>
      <c r="EB168" s="1323">
        <f t="shared" ref="EB168:EB199" si="133">IF(OR(AU$132=$CZ$129,AU168=""),0,IF(AU168&lt;$I$138,1,0))</f>
        <v>0</v>
      </c>
      <c r="EC168" s="1323">
        <f t="shared" ref="EC168:EC199" si="134">IF(OR(AV$132=$CZ$129,AV168=""),0,IF(AV168&lt;$I$138,1,0))</f>
        <v>0</v>
      </c>
      <c r="ED168" s="1323">
        <f t="shared" ref="ED168:ED199" si="135">IF(OR(AW$132=$CZ$129,AW168=""),0,IF(AW168&lt;$I$138,1,0))</f>
        <v>0</v>
      </c>
      <c r="EE168" s="1323">
        <f t="shared" ref="EE168:EE199" si="136">IF(OR(AX$132=$CZ$129,AX168=""),0,IF(AX168&lt;$I$138,1,0))</f>
        <v>0</v>
      </c>
      <c r="EF168" s="1323">
        <f t="shared" ref="EF168:EF199" si="137">IF(OR(AY$132=$CZ$129,AY168=""),0,IF(AY168&lt;$I$138,1,0))</f>
        <v>0</v>
      </c>
      <c r="EG168" s="1323">
        <f t="shared" ref="EG168:EG199" si="138">IF(OR(AZ$132=$CZ$129,AZ168=""),0,IF(AZ168&lt;$I$138,1,0))</f>
        <v>0</v>
      </c>
      <c r="EH168" s="1323">
        <f t="shared" ref="EH168:EH199" si="139">IF(OR(BA$132=$CZ$129,BA168=""),0,IF(BA168&lt;$I$138,1,0))</f>
        <v>0</v>
      </c>
      <c r="EI168" s="1323">
        <f t="shared" ref="EI168:EI199" si="140">IF(OR(BB$132=$CZ$129,BB168=""),0,IF(BB168&lt;$I$138,1,0))</f>
        <v>0</v>
      </c>
      <c r="EJ168" s="1323">
        <f t="shared" ref="EJ168:EJ199" si="141">IF(OR(BC$132=$CZ$129,BC168=""),0,IF(BC168&lt;$I$138,1,0))</f>
        <v>0</v>
      </c>
      <c r="EK168" s="1323">
        <f t="shared" ref="EK168:EK199" si="142">IF(OR(BD$132=$CZ$129,BD168=""),0,IF(BD168&lt;$I$138,1,0))</f>
        <v>0</v>
      </c>
      <c r="EL168" s="1323">
        <f t="shared" ref="EL168:EL199" si="143">IF(OR(BE$132=$CZ$129,BE168=""),0,IF(BE168&lt;$I$138,1,0))</f>
        <v>0</v>
      </c>
      <c r="EM168" s="1323">
        <f t="shared" ref="EM168:EM199" si="144">IF(OR(BF$132=$CZ$129,BF168=""),0,IF(BF168&lt;$I$138,1,0))</f>
        <v>0</v>
      </c>
      <c r="EN168" s="1323">
        <f t="shared" ref="EN168:EN199" si="145">IF(OR(BG$132=$CZ$129,BG168=""),0,IF(BG168&lt;$I$138,1,0))</f>
        <v>0</v>
      </c>
      <c r="EO168" s="1323">
        <f t="shared" ref="EO168:EO199" si="146">IF(OR(BH$132=$CZ$129,BH168=""),0,IF(BH168&lt;$I$138,1,0))</f>
        <v>0</v>
      </c>
      <c r="EP168" s="1323">
        <f t="shared" ref="EP168:EP199" si="147">IF(OR(BI$132=$CZ$129,BI168=""),0,IF(BI168&lt;$I$138,1,0))</f>
        <v>0</v>
      </c>
      <c r="EQ168" s="1323">
        <f t="shared" ref="EQ168:EQ199" si="148">IF(OR(BJ$132=$CZ$129,BJ168=""),0,IF(BJ168&lt;$I$138,1,0))</f>
        <v>0</v>
      </c>
      <c r="ER168" s="1323">
        <f t="shared" ref="ER168:ER199" si="149">IF(OR(BK$132=$CZ$129,BK168=""),0,IF(BK168&lt;$I$138,1,0))</f>
        <v>0</v>
      </c>
      <c r="ES168" s="1323">
        <f t="shared" ref="ES168:ES199" si="150">IF(OR(BL$132=$CZ$129,BL168=""),0,IF(BL168&lt;$I$138,1,0))</f>
        <v>0</v>
      </c>
      <c r="ET168" s="1323">
        <f t="shared" ref="ET168:ET199" si="151">IF(OR(BM$132=$CZ$129,BM168=""),0,IF(BM168&lt;$I$138,1,0))</f>
        <v>0</v>
      </c>
      <c r="EU168" s="1323">
        <f t="shared" ref="EU168:EU199" si="152">IF(OR(BN$132=$CZ$129,BN168=""),0,IF(BN168&lt;$I$138,1,0))</f>
        <v>0</v>
      </c>
      <c r="EV168" s="1323">
        <f t="shared" ref="EV168:EV199" si="153">IF(OR(BO$132=$CZ$129,BO168=""),0,IF(BO168&lt;$I$138,1,0))</f>
        <v>0</v>
      </c>
      <c r="EW168" s="1323">
        <f t="shared" ref="EW168:EW199" si="154">IF(OR(BP$132=$CZ$129,BP168=""),0,IF(BP168&lt;$I$138,1,0))</f>
        <v>0</v>
      </c>
      <c r="EX168" s="1323">
        <f t="shared" ref="EX168:EX199" si="155">IF(OR(BQ$132=$CZ$129,BQ168=""),0,IF(BQ168&lt;$I$138,1,0))</f>
        <v>0</v>
      </c>
      <c r="EY168" s="1323">
        <f t="shared" ref="EY168:EY199" si="156">IF(OR(BR$132=$CZ$129,BR168=""),0,IF(BR168&lt;$I$138,1,0))</f>
        <v>0</v>
      </c>
      <c r="EZ168" s="1323">
        <f t="shared" ref="EZ168:EZ199" si="157">IF(OR(BS$132=$CZ$129,BS168=""),0,IF(BS168&lt;$I$138,1,0))</f>
        <v>0</v>
      </c>
      <c r="FA168" s="1323">
        <f t="shared" ref="FA168:FA199" si="158">IF(OR(BT$132=$CZ$129,BT168=""),0,IF(BT168&lt;$I$138,1,0))</f>
        <v>0</v>
      </c>
      <c r="FB168" s="1323">
        <f t="shared" ref="FB168:FB199" si="159">IF(OR(BU$132=$CZ$129,BU168=""),0,IF(BU168&lt;$I$138,1,0))</f>
        <v>0</v>
      </c>
      <c r="FC168" s="1323">
        <f t="shared" ref="FC168:FC199" si="160">IF(OR(BV$132=$CZ$129,BV168=""),0,IF(BV168&lt;$I$138,1,0))</f>
        <v>0</v>
      </c>
      <c r="FD168" s="1323">
        <f t="shared" ref="FD168:FD199" si="161">IF(OR(BW$132=$CZ$129,BW168=""),0,IF(BW168&lt;$I$138,1,0))</f>
        <v>0</v>
      </c>
      <c r="FE168" s="1323">
        <f t="shared" ref="FE168:FE199" si="162">IF(OR(BX$132=$CZ$129,BX168=""),0,IF(BX168&lt;$I$138,1,0))</f>
        <v>0</v>
      </c>
      <c r="FF168" s="1323">
        <f t="shared" ref="FF168:FF199" si="163">IF(OR(BY$132=$CZ$129,BY168=""),0,IF(BY168&lt;$I$138,1,0))</f>
        <v>0</v>
      </c>
      <c r="FG168" s="1323">
        <f t="shared" ref="FG168:FG199" si="164">IF(OR(BZ$132=$CZ$129,BZ168=""),0,IF(BZ168&lt;$I$138,1,0))</f>
        <v>0</v>
      </c>
      <c r="FH168" s="1323">
        <f t="shared" ref="FH168:FH199" si="165">IF(OR(CA$132=$CZ$129,CA168=""),0,IF(CA168&lt;$I$138,1,0))</f>
        <v>0</v>
      </c>
      <c r="FI168" s="1323">
        <f t="shared" ref="FI168:FI199" si="166">IF(OR(CB$132=$CZ$129,CB168=""),0,IF(CB168&lt;$I$138,1,0))</f>
        <v>0</v>
      </c>
      <c r="FJ168" s="1323">
        <f t="shared" ref="FJ168:FJ199" si="167">IF(OR(CC$132=$CZ$129,CC168=""),0,IF(CC168&lt;$I$138,1,0))</f>
        <v>0</v>
      </c>
      <c r="FK168" s="1323">
        <f t="shared" ref="FK168:FK199" si="168">IF(OR(CD$132=$CZ$129,CD168=""),0,IF(CD168&lt;$I$138,1,0))</f>
        <v>0</v>
      </c>
      <c r="FL168" s="1323">
        <f t="shared" ref="FL168:FL199" si="169">IF(OR(CE$132=$CZ$129,CE168=""),0,IF(CE168&lt;$I$138,1,0))</f>
        <v>0</v>
      </c>
      <c r="FM168" s="1323">
        <f t="shared" ref="FM168:FM199" si="170">IF(OR(CF$132=$CZ$129,CF168=""),0,IF(CF168&lt;$I$138,1,0))</f>
        <v>0</v>
      </c>
      <c r="FN168" s="1323">
        <f t="shared" ref="FN168:FN199" si="171">IF(OR(CG$132=$CZ$129,CG168=""),0,IF(CG168&lt;$I$138,1,0))</f>
        <v>0</v>
      </c>
      <c r="FO168" s="1323">
        <f t="shared" ref="FO168:FO199" si="172">IF(OR(CH$132=$CZ$129,CH168=""),0,IF(CH168&lt;$I$138,1,0))</f>
        <v>0</v>
      </c>
      <c r="FP168" s="1323">
        <f t="shared" ref="FP168:FP199" si="173">IF(OR(CI$132=$CZ$129,CI168=""),0,IF(CI168&lt;$I$138,1,0))</f>
        <v>0</v>
      </c>
      <c r="FQ168" s="1323">
        <f t="shared" ref="FQ168:FQ199" si="174">IF(OR(CJ$132=$CZ$129,CJ168=""),0,IF(CJ168&lt;$I$138,1,0))</f>
        <v>0</v>
      </c>
      <c r="FR168" s="1323">
        <f t="shared" ref="FR168:FR199" si="175">IF(OR(CK$132=$CZ$129,CK168=""),0,IF(CK168&lt;$I$138,1,0))</f>
        <v>0</v>
      </c>
      <c r="FS168" s="1323">
        <f t="shared" ref="FS168:FS199" si="176">IF(OR(CL$132=$CZ$129,CL168=""),0,IF(CL168&lt;$I$138,1,0))</f>
        <v>0</v>
      </c>
      <c r="FT168" s="1323">
        <f t="shared" ref="FT168:FT199" si="177">IF(OR(CM$132=$CZ$129,CM168=""),0,IF(CM168&lt;$I$138,1,0))</f>
        <v>0</v>
      </c>
      <c r="FU168" s="1323">
        <f t="shared" ref="FU168:FU199" si="178">IF(OR(CN$132=$CZ$129,CN168=""),0,IF(CN168&lt;$I$138,1,0))</f>
        <v>0</v>
      </c>
      <c r="FV168" s="1323">
        <f t="shared" ref="FV168:FV199" si="179">IF(OR(CO$132=$CZ$129,CO168=""),0,IF(CO168&lt;$I$138,1,0))</f>
        <v>0</v>
      </c>
      <c r="FW168" s="1323">
        <f t="shared" ref="FW168:FW199" si="180">IF(OR(CP$132=$CZ$129,CP168=""),0,IF(CP168&lt;$I$138,1,0))</f>
        <v>0</v>
      </c>
      <c r="FX168" s="1323">
        <f t="shared" ref="FX168:FX199" si="181">IF(OR(CQ$132=$CZ$129,CQ168=""),0,IF(CQ168&lt;$I$138,1,0))</f>
        <v>0</v>
      </c>
      <c r="FY168" s="1323">
        <f t="shared" ref="FY168:FY199" si="182">IF(OR(CR$132=$CZ$129,CR168=""),0,IF(CR168&lt;$I$138,1,0))</f>
        <v>0</v>
      </c>
      <c r="FZ168" s="1323">
        <f t="shared" ref="FZ168:FZ199" si="183">IF(OR(CS$132=$CZ$129,CS168=""),0,IF(CS168&lt;$I$138,1,0))</f>
        <v>0</v>
      </c>
      <c r="GA168" s="1323">
        <f t="shared" ref="GA168:GA199" si="184">IF(OR(CT$132=$CZ$129,CT168=""),0,IF(CT168&lt;$I$138,1,0))</f>
        <v>0</v>
      </c>
    </row>
    <row r="169" spans="1:183">
      <c r="A169" s="465"/>
      <c r="G169" s="1114"/>
      <c r="H169" s="1114"/>
      <c r="I169" s="1114"/>
      <c r="J169" s="1114"/>
      <c r="K169" s="1114"/>
      <c r="L169" s="1114"/>
      <c r="M169" s="1114"/>
      <c r="N169" s="1114"/>
      <c r="O169" s="465"/>
      <c r="S169" s="1512">
        <v>34</v>
      </c>
      <c r="T169" s="1239"/>
      <c r="U169" s="1239"/>
      <c r="V169" s="1240"/>
      <c r="W169" s="1513">
        <v>34</v>
      </c>
      <c r="X169" s="1239"/>
      <c r="Y169" s="1239"/>
      <c r="Z169" s="1514"/>
      <c r="AA169" s="1513">
        <v>34</v>
      </c>
      <c r="AB169" s="1239"/>
      <c r="AC169" s="1239"/>
      <c r="AD169" s="1514"/>
      <c r="AE169" s="1513">
        <v>34</v>
      </c>
      <c r="AF169" s="1239"/>
      <c r="AG169" s="1239"/>
      <c r="AH169" s="1514"/>
      <c r="AI169" s="1513">
        <v>34</v>
      </c>
      <c r="AJ169" s="1239"/>
      <c r="AK169" s="1239"/>
      <c r="AL169" s="1514"/>
      <c r="AM169" s="1513">
        <v>34</v>
      </c>
      <c r="AN169" s="1239"/>
      <c r="AO169" s="1239"/>
      <c r="AP169" s="1514"/>
      <c r="AQ169" s="1513">
        <v>34</v>
      </c>
      <c r="AR169" s="1239"/>
      <c r="AS169" s="1239"/>
      <c r="AT169" s="1514"/>
      <c r="AU169" s="1513">
        <v>34</v>
      </c>
      <c r="AV169" s="1239"/>
      <c r="AW169" s="1239"/>
      <c r="AX169" s="1514"/>
      <c r="AY169" s="1513">
        <v>34</v>
      </c>
      <c r="AZ169" s="1239"/>
      <c r="BA169" s="1239"/>
      <c r="BB169" s="1514"/>
      <c r="BC169" s="1513">
        <v>34</v>
      </c>
      <c r="BD169" s="1239"/>
      <c r="BE169" s="1239"/>
      <c r="BF169" s="1514"/>
      <c r="BG169" s="1513">
        <v>34</v>
      </c>
      <c r="BH169" s="1239"/>
      <c r="BI169" s="1239"/>
      <c r="BJ169" s="1514"/>
      <c r="BK169" s="1513">
        <v>34</v>
      </c>
      <c r="BL169" s="1239"/>
      <c r="BM169" s="1239"/>
      <c r="BN169" s="1514"/>
      <c r="BO169" s="1513">
        <v>34</v>
      </c>
      <c r="BP169" s="1239"/>
      <c r="BQ169" s="1239"/>
      <c r="BR169" s="1514"/>
      <c r="BS169" s="1513">
        <v>34</v>
      </c>
      <c r="BT169" s="1239"/>
      <c r="BU169" s="1239"/>
      <c r="BV169" s="1514"/>
      <c r="BW169" s="1513">
        <v>34</v>
      </c>
      <c r="BX169" s="1239"/>
      <c r="BY169" s="1239"/>
      <c r="BZ169" s="1514"/>
      <c r="CA169" s="1513">
        <v>34</v>
      </c>
      <c r="CB169" s="1239"/>
      <c r="CC169" s="1239"/>
      <c r="CD169" s="1514"/>
      <c r="CE169" s="1513">
        <v>34</v>
      </c>
      <c r="CF169" s="1239"/>
      <c r="CG169" s="1239"/>
      <c r="CH169" s="1514"/>
      <c r="CI169" s="1513">
        <v>34</v>
      </c>
      <c r="CJ169" s="1239"/>
      <c r="CK169" s="1239"/>
      <c r="CL169" s="1514"/>
      <c r="CM169" s="1513">
        <v>34</v>
      </c>
      <c r="CN169" s="1239"/>
      <c r="CO169" s="1239"/>
      <c r="CP169" s="1514"/>
      <c r="CQ169" s="1513">
        <v>34</v>
      </c>
      <c r="CR169" s="1239"/>
      <c r="CS169" s="1239"/>
      <c r="CT169" s="1514"/>
      <c r="CZ169" s="1323">
        <f t="shared" si="105"/>
        <v>0</v>
      </c>
      <c r="DA169" s="1323">
        <f t="shared" si="106"/>
        <v>0</v>
      </c>
      <c r="DB169" s="1323">
        <f t="shared" si="107"/>
        <v>0</v>
      </c>
      <c r="DC169" s="1323">
        <f t="shared" si="108"/>
        <v>0</v>
      </c>
      <c r="DD169" s="1323">
        <f t="shared" si="109"/>
        <v>0</v>
      </c>
      <c r="DE169" s="1323">
        <f t="shared" si="110"/>
        <v>0</v>
      </c>
      <c r="DF169" s="1323">
        <f t="shared" si="111"/>
        <v>0</v>
      </c>
      <c r="DG169" s="1323">
        <f t="shared" si="112"/>
        <v>0</v>
      </c>
      <c r="DH169" s="1323">
        <f t="shared" si="113"/>
        <v>0</v>
      </c>
      <c r="DI169" s="1323">
        <f t="shared" si="114"/>
        <v>0</v>
      </c>
      <c r="DJ169" s="1323">
        <f t="shared" si="115"/>
        <v>0</v>
      </c>
      <c r="DK169" s="1323">
        <f t="shared" si="116"/>
        <v>0</v>
      </c>
      <c r="DL169" s="1323">
        <f t="shared" si="117"/>
        <v>0</v>
      </c>
      <c r="DM169" s="1323">
        <f t="shared" si="118"/>
        <v>0</v>
      </c>
      <c r="DN169" s="1323">
        <f t="shared" si="119"/>
        <v>0</v>
      </c>
      <c r="DO169" s="1323">
        <f t="shared" si="120"/>
        <v>0</v>
      </c>
      <c r="DP169" s="1323">
        <f t="shared" si="121"/>
        <v>0</v>
      </c>
      <c r="DQ169" s="1323">
        <f t="shared" si="122"/>
        <v>0</v>
      </c>
      <c r="DR169" s="1323">
        <f t="shared" si="123"/>
        <v>0</v>
      </c>
      <c r="DS169" s="1323">
        <f t="shared" si="124"/>
        <v>0</v>
      </c>
      <c r="DT169" s="1323">
        <f t="shared" si="125"/>
        <v>0</v>
      </c>
      <c r="DU169" s="1323">
        <f t="shared" si="126"/>
        <v>0</v>
      </c>
      <c r="DV169" s="1323">
        <f t="shared" si="127"/>
        <v>0</v>
      </c>
      <c r="DW169" s="1323">
        <f t="shared" si="128"/>
        <v>0</v>
      </c>
      <c r="DX169" s="1323">
        <f t="shared" si="129"/>
        <v>0</v>
      </c>
      <c r="DY169" s="1323">
        <f t="shared" si="130"/>
        <v>0</v>
      </c>
      <c r="DZ169" s="1323">
        <f t="shared" si="131"/>
        <v>0</v>
      </c>
      <c r="EA169" s="1323">
        <f t="shared" si="132"/>
        <v>0</v>
      </c>
      <c r="EB169" s="1323">
        <f t="shared" si="133"/>
        <v>0</v>
      </c>
      <c r="EC169" s="1323">
        <f t="shared" si="134"/>
        <v>0</v>
      </c>
      <c r="ED169" s="1323">
        <f t="shared" si="135"/>
        <v>0</v>
      </c>
      <c r="EE169" s="1323">
        <f t="shared" si="136"/>
        <v>0</v>
      </c>
      <c r="EF169" s="1323">
        <f t="shared" si="137"/>
        <v>0</v>
      </c>
      <c r="EG169" s="1323">
        <f t="shared" si="138"/>
        <v>0</v>
      </c>
      <c r="EH169" s="1323">
        <f t="shared" si="139"/>
        <v>0</v>
      </c>
      <c r="EI169" s="1323">
        <f t="shared" si="140"/>
        <v>0</v>
      </c>
      <c r="EJ169" s="1323">
        <f t="shared" si="141"/>
        <v>0</v>
      </c>
      <c r="EK169" s="1323">
        <f t="shared" si="142"/>
        <v>0</v>
      </c>
      <c r="EL169" s="1323">
        <f t="shared" si="143"/>
        <v>0</v>
      </c>
      <c r="EM169" s="1323">
        <f t="shared" si="144"/>
        <v>0</v>
      </c>
      <c r="EN169" s="1323">
        <f t="shared" si="145"/>
        <v>0</v>
      </c>
      <c r="EO169" s="1323">
        <f t="shared" si="146"/>
        <v>0</v>
      </c>
      <c r="EP169" s="1323">
        <f t="shared" si="147"/>
        <v>0</v>
      </c>
      <c r="EQ169" s="1323">
        <f t="shared" si="148"/>
        <v>0</v>
      </c>
      <c r="ER169" s="1323">
        <f t="shared" si="149"/>
        <v>0</v>
      </c>
      <c r="ES169" s="1323">
        <f t="shared" si="150"/>
        <v>0</v>
      </c>
      <c r="ET169" s="1323">
        <f t="shared" si="151"/>
        <v>0</v>
      </c>
      <c r="EU169" s="1323">
        <f t="shared" si="152"/>
        <v>0</v>
      </c>
      <c r="EV169" s="1323">
        <f t="shared" si="153"/>
        <v>0</v>
      </c>
      <c r="EW169" s="1323">
        <f t="shared" si="154"/>
        <v>0</v>
      </c>
      <c r="EX169" s="1323">
        <f t="shared" si="155"/>
        <v>0</v>
      </c>
      <c r="EY169" s="1323">
        <f t="shared" si="156"/>
        <v>0</v>
      </c>
      <c r="EZ169" s="1323">
        <f t="shared" si="157"/>
        <v>0</v>
      </c>
      <c r="FA169" s="1323">
        <f t="shared" si="158"/>
        <v>0</v>
      </c>
      <c r="FB169" s="1323">
        <f t="shared" si="159"/>
        <v>0</v>
      </c>
      <c r="FC169" s="1323">
        <f t="shared" si="160"/>
        <v>0</v>
      </c>
      <c r="FD169" s="1323">
        <f t="shared" si="161"/>
        <v>0</v>
      </c>
      <c r="FE169" s="1323">
        <f t="shared" si="162"/>
        <v>0</v>
      </c>
      <c r="FF169" s="1323">
        <f t="shared" si="163"/>
        <v>0</v>
      </c>
      <c r="FG169" s="1323">
        <f t="shared" si="164"/>
        <v>0</v>
      </c>
      <c r="FH169" s="1323">
        <f t="shared" si="165"/>
        <v>0</v>
      </c>
      <c r="FI169" s="1323">
        <f t="shared" si="166"/>
        <v>0</v>
      </c>
      <c r="FJ169" s="1323">
        <f t="shared" si="167"/>
        <v>0</v>
      </c>
      <c r="FK169" s="1323">
        <f t="shared" si="168"/>
        <v>0</v>
      </c>
      <c r="FL169" s="1323">
        <f t="shared" si="169"/>
        <v>0</v>
      </c>
      <c r="FM169" s="1323">
        <f t="shared" si="170"/>
        <v>0</v>
      </c>
      <c r="FN169" s="1323">
        <f t="shared" si="171"/>
        <v>0</v>
      </c>
      <c r="FO169" s="1323">
        <f t="shared" si="172"/>
        <v>0</v>
      </c>
      <c r="FP169" s="1323">
        <f t="shared" si="173"/>
        <v>0</v>
      </c>
      <c r="FQ169" s="1323">
        <f t="shared" si="174"/>
        <v>0</v>
      </c>
      <c r="FR169" s="1323">
        <f t="shared" si="175"/>
        <v>0</v>
      </c>
      <c r="FS169" s="1323">
        <f t="shared" si="176"/>
        <v>0</v>
      </c>
      <c r="FT169" s="1323">
        <f t="shared" si="177"/>
        <v>0</v>
      </c>
      <c r="FU169" s="1323">
        <f t="shared" si="178"/>
        <v>0</v>
      </c>
      <c r="FV169" s="1323">
        <f t="shared" si="179"/>
        <v>0</v>
      </c>
      <c r="FW169" s="1323">
        <f t="shared" si="180"/>
        <v>0</v>
      </c>
      <c r="FX169" s="1323">
        <f t="shared" si="181"/>
        <v>0</v>
      </c>
      <c r="FY169" s="1323">
        <f t="shared" si="182"/>
        <v>0</v>
      </c>
      <c r="FZ169" s="1323">
        <f t="shared" si="183"/>
        <v>0</v>
      </c>
      <c r="GA169" s="1323">
        <f t="shared" si="184"/>
        <v>0</v>
      </c>
    </row>
    <row r="170" spans="1:183">
      <c r="A170" s="465"/>
      <c r="G170" s="1114"/>
      <c r="H170" s="1114"/>
      <c r="I170" s="1114"/>
      <c r="J170" s="1114"/>
      <c r="K170" s="1114"/>
      <c r="L170" s="1114"/>
      <c r="M170" s="1114"/>
      <c r="N170" s="1114"/>
      <c r="O170" s="465"/>
      <c r="S170" s="1512">
        <v>35</v>
      </c>
      <c r="T170" s="1239"/>
      <c r="U170" s="1239"/>
      <c r="V170" s="1240"/>
      <c r="W170" s="1513">
        <v>35</v>
      </c>
      <c r="X170" s="1239"/>
      <c r="Y170" s="1239"/>
      <c r="Z170" s="1514"/>
      <c r="AA170" s="1513">
        <v>35</v>
      </c>
      <c r="AB170" s="1239"/>
      <c r="AC170" s="1239"/>
      <c r="AD170" s="1514"/>
      <c r="AE170" s="1513">
        <v>35</v>
      </c>
      <c r="AF170" s="1239"/>
      <c r="AG170" s="1239"/>
      <c r="AH170" s="1514"/>
      <c r="AI170" s="1513">
        <v>35</v>
      </c>
      <c r="AJ170" s="1239"/>
      <c r="AK170" s="1239"/>
      <c r="AL170" s="1514"/>
      <c r="AM170" s="1513">
        <v>35</v>
      </c>
      <c r="AN170" s="1239"/>
      <c r="AO170" s="1239"/>
      <c r="AP170" s="1514"/>
      <c r="AQ170" s="1513">
        <v>35</v>
      </c>
      <c r="AR170" s="1239"/>
      <c r="AS170" s="1239"/>
      <c r="AT170" s="1514"/>
      <c r="AU170" s="1513">
        <v>35</v>
      </c>
      <c r="AV170" s="1239"/>
      <c r="AW170" s="1239"/>
      <c r="AX170" s="1514"/>
      <c r="AY170" s="1513">
        <v>35</v>
      </c>
      <c r="AZ170" s="1239"/>
      <c r="BA170" s="1239"/>
      <c r="BB170" s="1514"/>
      <c r="BC170" s="1513">
        <v>35</v>
      </c>
      <c r="BD170" s="1239"/>
      <c r="BE170" s="1239"/>
      <c r="BF170" s="1514"/>
      <c r="BG170" s="1513">
        <v>35</v>
      </c>
      <c r="BH170" s="1239"/>
      <c r="BI170" s="1239"/>
      <c r="BJ170" s="1514"/>
      <c r="BK170" s="1513">
        <v>35</v>
      </c>
      <c r="BL170" s="1239"/>
      <c r="BM170" s="1239"/>
      <c r="BN170" s="1514"/>
      <c r="BO170" s="1513">
        <v>35</v>
      </c>
      <c r="BP170" s="1239"/>
      <c r="BQ170" s="1239"/>
      <c r="BR170" s="1514"/>
      <c r="BS170" s="1513">
        <v>35</v>
      </c>
      <c r="BT170" s="1239"/>
      <c r="BU170" s="1239"/>
      <c r="BV170" s="1514"/>
      <c r="BW170" s="1513">
        <v>35</v>
      </c>
      <c r="BX170" s="1239"/>
      <c r="BY170" s="1239"/>
      <c r="BZ170" s="1514"/>
      <c r="CA170" s="1513">
        <v>35</v>
      </c>
      <c r="CB170" s="1239"/>
      <c r="CC170" s="1239"/>
      <c r="CD170" s="1514"/>
      <c r="CE170" s="1513">
        <v>35</v>
      </c>
      <c r="CF170" s="1239"/>
      <c r="CG170" s="1239"/>
      <c r="CH170" s="1514"/>
      <c r="CI170" s="1513">
        <v>35</v>
      </c>
      <c r="CJ170" s="1239"/>
      <c r="CK170" s="1239"/>
      <c r="CL170" s="1514"/>
      <c r="CM170" s="1513">
        <v>35</v>
      </c>
      <c r="CN170" s="1239"/>
      <c r="CO170" s="1239"/>
      <c r="CP170" s="1514"/>
      <c r="CQ170" s="1513">
        <v>35</v>
      </c>
      <c r="CR170" s="1239"/>
      <c r="CS170" s="1239"/>
      <c r="CT170" s="1514"/>
      <c r="CZ170" s="1323">
        <f t="shared" si="105"/>
        <v>0</v>
      </c>
      <c r="DA170" s="1323">
        <f t="shared" si="106"/>
        <v>0</v>
      </c>
      <c r="DB170" s="1323">
        <f t="shared" si="107"/>
        <v>0</v>
      </c>
      <c r="DC170" s="1323">
        <f t="shared" si="108"/>
        <v>0</v>
      </c>
      <c r="DD170" s="1323">
        <f t="shared" si="109"/>
        <v>0</v>
      </c>
      <c r="DE170" s="1323">
        <f t="shared" si="110"/>
        <v>0</v>
      </c>
      <c r="DF170" s="1323">
        <f t="shared" si="111"/>
        <v>0</v>
      </c>
      <c r="DG170" s="1323">
        <f t="shared" si="112"/>
        <v>0</v>
      </c>
      <c r="DH170" s="1323">
        <f t="shared" si="113"/>
        <v>0</v>
      </c>
      <c r="DI170" s="1323">
        <f t="shared" si="114"/>
        <v>0</v>
      </c>
      <c r="DJ170" s="1323">
        <f t="shared" si="115"/>
        <v>0</v>
      </c>
      <c r="DK170" s="1323">
        <f t="shared" si="116"/>
        <v>0</v>
      </c>
      <c r="DL170" s="1323">
        <f t="shared" si="117"/>
        <v>0</v>
      </c>
      <c r="DM170" s="1323">
        <f t="shared" si="118"/>
        <v>0</v>
      </c>
      <c r="DN170" s="1323">
        <f t="shared" si="119"/>
        <v>0</v>
      </c>
      <c r="DO170" s="1323">
        <f t="shared" si="120"/>
        <v>0</v>
      </c>
      <c r="DP170" s="1323">
        <f t="shared" si="121"/>
        <v>0</v>
      </c>
      <c r="DQ170" s="1323">
        <f t="shared" si="122"/>
        <v>0</v>
      </c>
      <c r="DR170" s="1323">
        <f t="shared" si="123"/>
        <v>0</v>
      </c>
      <c r="DS170" s="1323">
        <f t="shared" si="124"/>
        <v>0</v>
      </c>
      <c r="DT170" s="1323">
        <f t="shared" si="125"/>
        <v>0</v>
      </c>
      <c r="DU170" s="1323">
        <f t="shared" si="126"/>
        <v>0</v>
      </c>
      <c r="DV170" s="1323">
        <f t="shared" si="127"/>
        <v>0</v>
      </c>
      <c r="DW170" s="1323">
        <f t="shared" si="128"/>
        <v>0</v>
      </c>
      <c r="DX170" s="1323">
        <f t="shared" si="129"/>
        <v>0</v>
      </c>
      <c r="DY170" s="1323">
        <f t="shared" si="130"/>
        <v>0</v>
      </c>
      <c r="DZ170" s="1323">
        <f t="shared" si="131"/>
        <v>0</v>
      </c>
      <c r="EA170" s="1323">
        <f t="shared" si="132"/>
        <v>0</v>
      </c>
      <c r="EB170" s="1323">
        <f t="shared" si="133"/>
        <v>0</v>
      </c>
      <c r="EC170" s="1323">
        <f t="shared" si="134"/>
        <v>0</v>
      </c>
      <c r="ED170" s="1323">
        <f t="shared" si="135"/>
        <v>0</v>
      </c>
      <c r="EE170" s="1323">
        <f t="shared" si="136"/>
        <v>0</v>
      </c>
      <c r="EF170" s="1323">
        <f t="shared" si="137"/>
        <v>0</v>
      </c>
      <c r="EG170" s="1323">
        <f t="shared" si="138"/>
        <v>0</v>
      </c>
      <c r="EH170" s="1323">
        <f t="shared" si="139"/>
        <v>0</v>
      </c>
      <c r="EI170" s="1323">
        <f t="shared" si="140"/>
        <v>0</v>
      </c>
      <c r="EJ170" s="1323">
        <f t="shared" si="141"/>
        <v>0</v>
      </c>
      <c r="EK170" s="1323">
        <f t="shared" si="142"/>
        <v>0</v>
      </c>
      <c r="EL170" s="1323">
        <f t="shared" si="143"/>
        <v>0</v>
      </c>
      <c r="EM170" s="1323">
        <f t="shared" si="144"/>
        <v>0</v>
      </c>
      <c r="EN170" s="1323">
        <f t="shared" si="145"/>
        <v>0</v>
      </c>
      <c r="EO170" s="1323">
        <f t="shared" si="146"/>
        <v>0</v>
      </c>
      <c r="EP170" s="1323">
        <f t="shared" si="147"/>
        <v>0</v>
      </c>
      <c r="EQ170" s="1323">
        <f t="shared" si="148"/>
        <v>0</v>
      </c>
      <c r="ER170" s="1323">
        <f t="shared" si="149"/>
        <v>0</v>
      </c>
      <c r="ES170" s="1323">
        <f t="shared" si="150"/>
        <v>0</v>
      </c>
      <c r="ET170" s="1323">
        <f t="shared" si="151"/>
        <v>0</v>
      </c>
      <c r="EU170" s="1323">
        <f t="shared" si="152"/>
        <v>0</v>
      </c>
      <c r="EV170" s="1323">
        <f t="shared" si="153"/>
        <v>0</v>
      </c>
      <c r="EW170" s="1323">
        <f t="shared" si="154"/>
        <v>0</v>
      </c>
      <c r="EX170" s="1323">
        <f t="shared" si="155"/>
        <v>0</v>
      </c>
      <c r="EY170" s="1323">
        <f t="shared" si="156"/>
        <v>0</v>
      </c>
      <c r="EZ170" s="1323">
        <f t="shared" si="157"/>
        <v>0</v>
      </c>
      <c r="FA170" s="1323">
        <f t="shared" si="158"/>
        <v>0</v>
      </c>
      <c r="FB170" s="1323">
        <f t="shared" si="159"/>
        <v>0</v>
      </c>
      <c r="FC170" s="1323">
        <f t="shared" si="160"/>
        <v>0</v>
      </c>
      <c r="FD170" s="1323">
        <f t="shared" si="161"/>
        <v>0</v>
      </c>
      <c r="FE170" s="1323">
        <f t="shared" si="162"/>
        <v>0</v>
      </c>
      <c r="FF170" s="1323">
        <f t="shared" si="163"/>
        <v>0</v>
      </c>
      <c r="FG170" s="1323">
        <f t="shared" si="164"/>
        <v>0</v>
      </c>
      <c r="FH170" s="1323">
        <f t="shared" si="165"/>
        <v>0</v>
      </c>
      <c r="FI170" s="1323">
        <f t="shared" si="166"/>
        <v>0</v>
      </c>
      <c r="FJ170" s="1323">
        <f t="shared" si="167"/>
        <v>0</v>
      </c>
      <c r="FK170" s="1323">
        <f t="shared" si="168"/>
        <v>0</v>
      </c>
      <c r="FL170" s="1323">
        <f t="shared" si="169"/>
        <v>0</v>
      </c>
      <c r="FM170" s="1323">
        <f t="shared" si="170"/>
        <v>0</v>
      </c>
      <c r="FN170" s="1323">
        <f t="shared" si="171"/>
        <v>0</v>
      </c>
      <c r="FO170" s="1323">
        <f t="shared" si="172"/>
        <v>0</v>
      </c>
      <c r="FP170" s="1323">
        <f t="shared" si="173"/>
        <v>0</v>
      </c>
      <c r="FQ170" s="1323">
        <f t="shared" si="174"/>
        <v>0</v>
      </c>
      <c r="FR170" s="1323">
        <f t="shared" si="175"/>
        <v>0</v>
      </c>
      <c r="FS170" s="1323">
        <f t="shared" si="176"/>
        <v>0</v>
      </c>
      <c r="FT170" s="1323">
        <f t="shared" si="177"/>
        <v>0</v>
      </c>
      <c r="FU170" s="1323">
        <f t="shared" si="178"/>
        <v>0</v>
      </c>
      <c r="FV170" s="1323">
        <f t="shared" si="179"/>
        <v>0</v>
      </c>
      <c r="FW170" s="1323">
        <f t="shared" si="180"/>
        <v>0</v>
      </c>
      <c r="FX170" s="1323">
        <f t="shared" si="181"/>
        <v>0</v>
      </c>
      <c r="FY170" s="1323">
        <f t="shared" si="182"/>
        <v>0</v>
      </c>
      <c r="FZ170" s="1323">
        <f t="shared" si="183"/>
        <v>0</v>
      </c>
      <c r="GA170" s="1323">
        <f t="shared" si="184"/>
        <v>0</v>
      </c>
    </row>
    <row r="171" spans="1:183">
      <c r="A171" s="465"/>
      <c r="G171" s="1114"/>
      <c r="H171" s="1114"/>
      <c r="I171" s="1114"/>
      <c r="J171" s="1114"/>
      <c r="K171" s="1114"/>
      <c r="L171" s="1114"/>
      <c r="M171" s="1114"/>
      <c r="N171" s="1114"/>
      <c r="O171" s="465"/>
      <c r="S171" s="1512">
        <v>36</v>
      </c>
      <c r="T171" s="1239"/>
      <c r="U171" s="1239"/>
      <c r="V171" s="1240"/>
      <c r="W171" s="1513">
        <v>36</v>
      </c>
      <c r="X171" s="1239"/>
      <c r="Y171" s="1239"/>
      <c r="Z171" s="1514"/>
      <c r="AA171" s="1513">
        <v>36</v>
      </c>
      <c r="AB171" s="1239"/>
      <c r="AC171" s="1239"/>
      <c r="AD171" s="1514"/>
      <c r="AE171" s="1513">
        <v>36</v>
      </c>
      <c r="AF171" s="1239"/>
      <c r="AG171" s="1239"/>
      <c r="AH171" s="1514"/>
      <c r="AI171" s="1513">
        <v>36</v>
      </c>
      <c r="AJ171" s="1239"/>
      <c r="AK171" s="1239"/>
      <c r="AL171" s="1514"/>
      <c r="AM171" s="1513">
        <v>36</v>
      </c>
      <c r="AN171" s="1239"/>
      <c r="AO171" s="1239"/>
      <c r="AP171" s="1514"/>
      <c r="AQ171" s="1513">
        <v>36</v>
      </c>
      <c r="AR171" s="1239"/>
      <c r="AS171" s="1239"/>
      <c r="AT171" s="1514"/>
      <c r="AU171" s="1513">
        <v>36</v>
      </c>
      <c r="AV171" s="1239"/>
      <c r="AW171" s="1239"/>
      <c r="AX171" s="1514"/>
      <c r="AY171" s="1513">
        <v>36</v>
      </c>
      <c r="AZ171" s="1239"/>
      <c r="BA171" s="1239"/>
      <c r="BB171" s="1514"/>
      <c r="BC171" s="1513">
        <v>36</v>
      </c>
      <c r="BD171" s="1239"/>
      <c r="BE171" s="1239"/>
      <c r="BF171" s="1514"/>
      <c r="BG171" s="1513">
        <v>36</v>
      </c>
      <c r="BH171" s="1239"/>
      <c r="BI171" s="1239"/>
      <c r="BJ171" s="1514"/>
      <c r="BK171" s="1513">
        <v>36</v>
      </c>
      <c r="BL171" s="1239"/>
      <c r="BM171" s="1239"/>
      <c r="BN171" s="1514"/>
      <c r="BO171" s="1513">
        <v>36</v>
      </c>
      <c r="BP171" s="1239"/>
      <c r="BQ171" s="1239"/>
      <c r="BR171" s="1514"/>
      <c r="BS171" s="1513">
        <v>36</v>
      </c>
      <c r="BT171" s="1239"/>
      <c r="BU171" s="1239"/>
      <c r="BV171" s="1514"/>
      <c r="BW171" s="1513">
        <v>36</v>
      </c>
      <c r="BX171" s="1239"/>
      <c r="BY171" s="1239"/>
      <c r="BZ171" s="1514"/>
      <c r="CA171" s="1513">
        <v>36</v>
      </c>
      <c r="CB171" s="1239"/>
      <c r="CC171" s="1239"/>
      <c r="CD171" s="1514"/>
      <c r="CE171" s="1513">
        <v>36</v>
      </c>
      <c r="CF171" s="1239"/>
      <c r="CG171" s="1239"/>
      <c r="CH171" s="1514"/>
      <c r="CI171" s="1513">
        <v>36</v>
      </c>
      <c r="CJ171" s="1239"/>
      <c r="CK171" s="1239"/>
      <c r="CL171" s="1514"/>
      <c r="CM171" s="1513">
        <v>36</v>
      </c>
      <c r="CN171" s="1239"/>
      <c r="CO171" s="1239"/>
      <c r="CP171" s="1514"/>
      <c r="CQ171" s="1513">
        <v>36</v>
      </c>
      <c r="CR171" s="1239"/>
      <c r="CS171" s="1239"/>
      <c r="CT171" s="1514"/>
      <c r="CZ171" s="1323">
        <f t="shared" si="105"/>
        <v>0</v>
      </c>
      <c r="DA171" s="1323">
        <f t="shared" si="106"/>
        <v>0</v>
      </c>
      <c r="DB171" s="1323">
        <f t="shared" si="107"/>
        <v>0</v>
      </c>
      <c r="DC171" s="1323">
        <f t="shared" si="108"/>
        <v>0</v>
      </c>
      <c r="DD171" s="1323">
        <f t="shared" si="109"/>
        <v>0</v>
      </c>
      <c r="DE171" s="1323">
        <f t="shared" si="110"/>
        <v>0</v>
      </c>
      <c r="DF171" s="1323">
        <f t="shared" si="111"/>
        <v>0</v>
      </c>
      <c r="DG171" s="1323">
        <f t="shared" si="112"/>
        <v>0</v>
      </c>
      <c r="DH171" s="1323">
        <f t="shared" si="113"/>
        <v>0</v>
      </c>
      <c r="DI171" s="1323">
        <f t="shared" si="114"/>
        <v>0</v>
      </c>
      <c r="DJ171" s="1323">
        <f t="shared" si="115"/>
        <v>0</v>
      </c>
      <c r="DK171" s="1323">
        <f t="shared" si="116"/>
        <v>0</v>
      </c>
      <c r="DL171" s="1323">
        <f t="shared" si="117"/>
        <v>0</v>
      </c>
      <c r="DM171" s="1323">
        <f t="shared" si="118"/>
        <v>0</v>
      </c>
      <c r="DN171" s="1323">
        <f t="shared" si="119"/>
        <v>0</v>
      </c>
      <c r="DO171" s="1323">
        <f t="shared" si="120"/>
        <v>0</v>
      </c>
      <c r="DP171" s="1323">
        <f t="shared" si="121"/>
        <v>0</v>
      </c>
      <c r="DQ171" s="1323">
        <f t="shared" si="122"/>
        <v>0</v>
      </c>
      <c r="DR171" s="1323">
        <f t="shared" si="123"/>
        <v>0</v>
      </c>
      <c r="DS171" s="1323">
        <f t="shared" si="124"/>
        <v>0</v>
      </c>
      <c r="DT171" s="1323">
        <f t="shared" si="125"/>
        <v>0</v>
      </c>
      <c r="DU171" s="1323">
        <f t="shared" si="126"/>
        <v>0</v>
      </c>
      <c r="DV171" s="1323">
        <f t="shared" si="127"/>
        <v>0</v>
      </c>
      <c r="DW171" s="1323">
        <f t="shared" si="128"/>
        <v>0</v>
      </c>
      <c r="DX171" s="1323">
        <f t="shared" si="129"/>
        <v>0</v>
      </c>
      <c r="DY171" s="1323">
        <f t="shared" si="130"/>
        <v>0</v>
      </c>
      <c r="DZ171" s="1323">
        <f t="shared" si="131"/>
        <v>0</v>
      </c>
      <c r="EA171" s="1323">
        <f t="shared" si="132"/>
        <v>0</v>
      </c>
      <c r="EB171" s="1323">
        <f t="shared" si="133"/>
        <v>0</v>
      </c>
      <c r="EC171" s="1323">
        <f t="shared" si="134"/>
        <v>0</v>
      </c>
      <c r="ED171" s="1323">
        <f t="shared" si="135"/>
        <v>0</v>
      </c>
      <c r="EE171" s="1323">
        <f t="shared" si="136"/>
        <v>0</v>
      </c>
      <c r="EF171" s="1323">
        <f t="shared" si="137"/>
        <v>0</v>
      </c>
      <c r="EG171" s="1323">
        <f t="shared" si="138"/>
        <v>0</v>
      </c>
      <c r="EH171" s="1323">
        <f t="shared" si="139"/>
        <v>0</v>
      </c>
      <c r="EI171" s="1323">
        <f t="shared" si="140"/>
        <v>0</v>
      </c>
      <c r="EJ171" s="1323">
        <f t="shared" si="141"/>
        <v>0</v>
      </c>
      <c r="EK171" s="1323">
        <f t="shared" si="142"/>
        <v>0</v>
      </c>
      <c r="EL171" s="1323">
        <f t="shared" si="143"/>
        <v>0</v>
      </c>
      <c r="EM171" s="1323">
        <f t="shared" si="144"/>
        <v>0</v>
      </c>
      <c r="EN171" s="1323">
        <f t="shared" si="145"/>
        <v>0</v>
      </c>
      <c r="EO171" s="1323">
        <f t="shared" si="146"/>
        <v>0</v>
      </c>
      <c r="EP171" s="1323">
        <f t="shared" si="147"/>
        <v>0</v>
      </c>
      <c r="EQ171" s="1323">
        <f t="shared" si="148"/>
        <v>0</v>
      </c>
      <c r="ER171" s="1323">
        <f t="shared" si="149"/>
        <v>0</v>
      </c>
      <c r="ES171" s="1323">
        <f t="shared" si="150"/>
        <v>0</v>
      </c>
      <c r="ET171" s="1323">
        <f t="shared" si="151"/>
        <v>0</v>
      </c>
      <c r="EU171" s="1323">
        <f t="shared" si="152"/>
        <v>0</v>
      </c>
      <c r="EV171" s="1323">
        <f t="shared" si="153"/>
        <v>0</v>
      </c>
      <c r="EW171" s="1323">
        <f t="shared" si="154"/>
        <v>0</v>
      </c>
      <c r="EX171" s="1323">
        <f t="shared" si="155"/>
        <v>0</v>
      </c>
      <c r="EY171" s="1323">
        <f t="shared" si="156"/>
        <v>0</v>
      </c>
      <c r="EZ171" s="1323">
        <f t="shared" si="157"/>
        <v>0</v>
      </c>
      <c r="FA171" s="1323">
        <f t="shared" si="158"/>
        <v>0</v>
      </c>
      <c r="FB171" s="1323">
        <f t="shared" si="159"/>
        <v>0</v>
      </c>
      <c r="FC171" s="1323">
        <f t="shared" si="160"/>
        <v>0</v>
      </c>
      <c r="FD171" s="1323">
        <f t="shared" si="161"/>
        <v>0</v>
      </c>
      <c r="FE171" s="1323">
        <f t="shared" si="162"/>
        <v>0</v>
      </c>
      <c r="FF171" s="1323">
        <f t="shared" si="163"/>
        <v>0</v>
      </c>
      <c r="FG171" s="1323">
        <f t="shared" si="164"/>
        <v>0</v>
      </c>
      <c r="FH171" s="1323">
        <f t="shared" si="165"/>
        <v>0</v>
      </c>
      <c r="FI171" s="1323">
        <f t="shared" si="166"/>
        <v>0</v>
      </c>
      <c r="FJ171" s="1323">
        <f t="shared" si="167"/>
        <v>0</v>
      </c>
      <c r="FK171" s="1323">
        <f t="shared" si="168"/>
        <v>0</v>
      </c>
      <c r="FL171" s="1323">
        <f t="shared" si="169"/>
        <v>0</v>
      </c>
      <c r="FM171" s="1323">
        <f t="shared" si="170"/>
        <v>0</v>
      </c>
      <c r="FN171" s="1323">
        <f t="shared" si="171"/>
        <v>0</v>
      </c>
      <c r="FO171" s="1323">
        <f t="shared" si="172"/>
        <v>0</v>
      </c>
      <c r="FP171" s="1323">
        <f t="shared" si="173"/>
        <v>0</v>
      </c>
      <c r="FQ171" s="1323">
        <f t="shared" si="174"/>
        <v>0</v>
      </c>
      <c r="FR171" s="1323">
        <f t="shared" si="175"/>
        <v>0</v>
      </c>
      <c r="FS171" s="1323">
        <f t="shared" si="176"/>
        <v>0</v>
      </c>
      <c r="FT171" s="1323">
        <f t="shared" si="177"/>
        <v>0</v>
      </c>
      <c r="FU171" s="1323">
        <f t="shared" si="178"/>
        <v>0</v>
      </c>
      <c r="FV171" s="1323">
        <f t="shared" si="179"/>
        <v>0</v>
      </c>
      <c r="FW171" s="1323">
        <f t="shared" si="180"/>
        <v>0</v>
      </c>
      <c r="FX171" s="1323">
        <f t="shared" si="181"/>
        <v>0</v>
      </c>
      <c r="FY171" s="1323">
        <f t="shared" si="182"/>
        <v>0</v>
      </c>
      <c r="FZ171" s="1323">
        <f t="shared" si="183"/>
        <v>0</v>
      </c>
      <c r="GA171" s="1323">
        <f t="shared" si="184"/>
        <v>0</v>
      </c>
    </row>
    <row r="172" spans="1:183">
      <c r="A172" s="465"/>
      <c r="G172" s="1114"/>
      <c r="H172" s="1114"/>
      <c r="I172" s="1114"/>
      <c r="J172" s="1114"/>
      <c r="K172" s="1114"/>
      <c r="L172" s="1114"/>
      <c r="M172" s="1114"/>
      <c r="N172" s="1114"/>
      <c r="O172" s="465"/>
      <c r="S172" s="1512">
        <v>37</v>
      </c>
      <c r="T172" s="1239"/>
      <c r="U172" s="1239"/>
      <c r="V172" s="1240"/>
      <c r="W172" s="1513">
        <v>37</v>
      </c>
      <c r="X172" s="1239"/>
      <c r="Y172" s="1239"/>
      <c r="Z172" s="1514"/>
      <c r="AA172" s="1513">
        <v>37</v>
      </c>
      <c r="AB172" s="1239"/>
      <c r="AC172" s="1239"/>
      <c r="AD172" s="1514"/>
      <c r="AE172" s="1513">
        <v>37</v>
      </c>
      <c r="AF172" s="1239"/>
      <c r="AG172" s="1239"/>
      <c r="AH172" s="1514"/>
      <c r="AI172" s="1513">
        <v>37</v>
      </c>
      <c r="AJ172" s="1239"/>
      <c r="AK172" s="1239"/>
      <c r="AL172" s="1514"/>
      <c r="AM172" s="1513">
        <v>37</v>
      </c>
      <c r="AN172" s="1239"/>
      <c r="AO172" s="1239"/>
      <c r="AP172" s="1514"/>
      <c r="AQ172" s="1513">
        <v>37</v>
      </c>
      <c r="AR172" s="1239"/>
      <c r="AS172" s="1239"/>
      <c r="AT172" s="1514"/>
      <c r="AU172" s="1513">
        <v>37</v>
      </c>
      <c r="AV172" s="1239"/>
      <c r="AW172" s="1239"/>
      <c r="AX172" s="1514"/>
      <c r="AY172" s="1513">
        <v>37</v>
      </c>
      <c r="AZ172" s="1239"/>
      <c r="BA172" s="1239"/>
      <c r="BB172" s="1514"/>
      <c r="BC172" s="1513">
        <v>37</v>
      </c>
      <c r="BD172" s="1239"/>
      <c r="BE172" s="1239"/>
      <c r="BF172" s="1514"/>
      <c r="BG172" s="1513">
        <v>37</v>
      </c>
      <c r="BH172" s="1239"/>
      <c r="BI172" s="1239"/>
      <c r="BJ172" s="1514"/>
      <c r="BK172" s="1513">
        <v>37</v>
      </c>
      <c r="BL172" s="1239"/>
      <c r="BM172" s="1239"/>
      <c r="BN172" s="1514"/>
      <c r="BO172" s="1513">
        <v>37</v>
      </c>
      <c r="BP172" s="1239"/>
      <c r="BQ172" s="1239"/>
      <c r="BR172" s="1514"/>
      <c r="BS172" s="1513">
        <v>37</v>
      </c>
      <c r="BT172" s="1239"/>
      <c r="BU172" s="1239"/>
      <c r="BV172" s="1514"/>
      <c r="BW172" s="1513">
        <v>37</v>
      </c>
      <c r="BX172" s="1239"/>
      <c r="BY172" s="1239"/>
      <c r="BZ172" s="1514"/>
      <c r="CA172" s="1513">
        <v>37</v>
      </c>
      <c r="CB172" s="1239"/>
      <c r="CC172" s="1239"/>
      <c r="CD172" s="1514"/>
      <c r="CE172" s="1513">
        <v>37</v>
      </c>
      <c r="CF172" s="1239"/>
      <c r="CG172" s="1239"/>
      <c r="CH172" s="1514"/>
      <c r="CI172" s="1513">
        <v>37</v>
      </c>
      <c r="CJ172" s="1239"/>
      <c r="CK172" s="1239"/>
      <c r="CL172" s="1514"/>
      <c r="CM172" s="1513">
        <v>37</v>
      </c>
      <c r="CN172" s="1239"/>
      <c r="CO172" s="1239"/>
      <c r="CP172" s="1514"/>
      <c r="CQ172" s="1513">
        <v>37</v>
      </c>
      <c r="CR172" s="1239"/>
      <c r="CS172" s="1239"/>
      <c r="CT172" s="1514"/>
      <c r="CZ172" s="1323">
        <f t="shared" si="105"/>
        <v>0</v>
      </c>
      <c r="DA172" s="1323">
        <f t="shared" si="106"/>
        <v>0</v>
      </c>
      <c r="DB172" s="1323">
        <f t="shared" si="107"/>
        <v>0</v>
      </c>
      <c r="DC172" s="1323">
        <f t="shared" si="108"/>
        <v>0</v>
      </c>
      <c r="DD172" s="1323">
        <f t="shared" si="109"/>
        <v>0</v>
      </c>
      <c r="DE172" s="1323">
        <f t="shared" si="110"/>
        <v>0</v>
      </c>
      <c r="DF172" s="1323">
        <f t="shared" si="111"/>
        <v>0</v>
      </c>
      <c r="DG172" s="1323">
        <f t="shared" si="112"/>
        <v>0</v>
      </c>
      <c r="DH172" s="1323">
        <f t="shared" si="113"/>
        <v>0</v>
      </c>
      <c r="DI172" s="1323">
        <f t="shared" si="114"/>
        <v>0</v>
      </c>
      <c r="DJ172" s="1323">
        <f t="shared" si="115"/>
        <v>0</v>
      </c>
      <c r="DK172" s="1323">
        <f t="shared" si="116"/>
        <v>0</v>
      </c>
      <c r="DL172" s="1323">
        <f t="shared" si="117"/>
        <v>0</v>
      </c>
      <c r="DM172" s="1323">
        <f t="shared" si="118"/>
        <v>0</v>
      </c>
      <c r="DN172" s="1323">
        <f t="shared" si="119"/>
        <v>0</v>
      </c>
      <c r="DO172" s="1323">
        <f t="shared" si="120"/>
        <v>0</v>
      </c>
      <c r="DP172" s="1323">
        <f t="shared" si="121"/>
        <v>0</v>
      </c>
      <c r="DQ172" s="1323">
        <f t="shared" si="122"/>
        <v>0</v>
      </c>
      <c r="DR172" s="1323">
        <f t="shared" si="123"/>
        <v>0</v>
      </c>
      <c r="DS172" s="1323">
        <f t="shared" si="124"/>
        <v>0</v>
      </c>
      <c r="DT172" s="1323">
        <f t="shared" si="125"/>
        <v>0</v>
      </c>
      <c r="DU172" s="1323">
        <f t="shared" si="126"/>
        <v>0</v>
      </c>
      <c r="DV172" s="1323">
        <f t="shared" si="127"/>
        <v>0</v>
      </c>
      <c r="DW172" s="1323">
        <f t="shared" si="128"/>
        <v>0</v>
      </c>
      <c r="DX172" s="1323">
        <f t="shared" si="129"/>
        <v>0</v>
      </c>
      <c r="DY172" s="1323">
        <f t="shared" si="130"/>
        <v>0</v>
      </c>
      <c r="DZ172" s="1323">
        <f t="shared" si="131"/>
        <v>0</v>
      </c>
      <c r="EA172" s="1323">
        <f t="shared" si="132"/>
        <v>0</v>
      </c>
      <c r="EB172" s="1323">
        <f t="shared" si="133"/>
        <v>0</v>
      </c>
      <c r="EC172" s="1323">
        <f t="shared" si="134"/>
        <v>0</v>
      </c>
      <c r="ED172" s="1323">
        <f t="shared" si="135"/>
        <v>0</v>
      </c>
      <c r="EE172" s="1323">
        <f t="shared" si="136"/>
        <v>0</v>
      </c>
      <c r="EF172" s="1323">
        <f t="shared" si="137"/>
        <v>0</v>
      </c>
      <c r="EG172" s="1323">
        <f t="shared" si="138"/>
        <v>0</v>
      </c>
      <c r="EH172" s="1323">
        <f t="shared" si="139"/>
        <v>0</v>
      </c>
      <c r="EI172" s="1323">
        <f t="shared" si="140"/>
        <v>0</v>
      </c>
      <c r="EJ172" s="1323">
        <f t="shared" si="141"/>
        <v>0</v>
      </c>
      <c r="EK172" s="1323">
        <f t="shared" si="142"/>
        <v>0</v>
      </c>
      <c r="EL172" s="1323">
        <f t="shared" si="143"/>
        <v>0</v>
      </c>
      <c r="EM172" s="1323">
        <f t="shared" si="144"/>
        <v>0</v>
      </c>
      <c r="EN172" s="1323">
        <f t="shared" si="145"/>
        <v>0</v>
      </c>
      <c r="EO172" s="1323">
        <f t="shared" si="146"/>
        <v>0</v>
      </c>
      <c r="EP172" s="1323">
        <f t="shared" si="147"/>
        <v>0</v>
      </c>
      <c r="EQ172" s="1323">
        <f t="shared" si="148"/>
        <v>0</v>
      </c>
      <c r="ER172" s="1323">
        <f t="shared" si="149"/>
        <v>0</v>
      </c>
      <c r="ES172" s="1323">
        <f t="shared" si="150"/>
        <v>0</v>
      </c>
      <c r="ET172" s="1323">
        <f t="shared" si="151"/>
        <v>0</v>
      </c>
      <c r="EU172" s="1323">
        <f t="shared" si="152"/>
        <v>0</v>
      </c>
      <c r="EV172" s="1323">
        <f t="shared" si="153"/>
        <v>0</v>
      </c>
      <c r="EW172" s="1323">
        <f t="shared" si="154"/>
        <v>0</v>
      </c>
      <c r="EX172" s="1323">
        <f t="shared" si="155"/>
        <v>0</v>
      </c>
      <c r="EY172" s="1323">
        <f t="shared" si="156"/>
        <v>0</v>
      </c>
      <c r="EZ172" s="1323">
        <f t="shared" si="157"/>
        <v>0</v>
      </c>
      <c r="FA172" s="1323">
        <f t="shared" si="158"/>
        <v>0</v>
      </c>
      <c r="FB172" s="1323">
        <f t="shared" si="159"/>
        <v>0</v>
      </c>
      <c r="FC172" s="1323">
        <f t="shared" si="160"/>
        <v>0</v>
      </c>
      <c r="FD172" s="1323">
        <f t="shared" si="161"/>
        <v>0</v>
      </c>
      <c r="FE172" s="1323">
        <f t="shared" si="162"/>
        <v>0</v>
      </c>
      <c r="FF172" s="1323">
        <f t="shared" si="163"/>
        <v>0</v>
      </c>
      <c r="FG172" s="1323">
        <f t="shared" si="164"/>
        <v>0</v>
      </c>
      <c r="FH172" s="1323">
        <f t="shared" si="165"/>
        <v>0</v>
      </c>
      <c r="FI172" s="1323">
        <f t="shared" si="166"/>
        <v>0</v>
      </c>
      <c r="FJ172" s="1323">
        <f t="shared" si="167"/>
        <v>0</v>
      </c>
      <c r="FK172" s="1323">
        <f t="shared" si="168"/>
        <v>0</v>
      </c>
      <c r="FL172" s="1323">
        <f t="shared" si="169"/>
        <v>0</v>
      </c>
      <c r="FM172" s="1323">
        <f t="shared" si="170"/>
        <v>0</v>
      </c>
      <c r="FN172" s="1323">
        <f t="shared" si="171"/>
        <v>0</v>
      </c>
      <c r="FO172" s="1323">
        <f t="shared" si="172"/>
        <v>0</v>
      </c>
      <c r="FP172" s="1323">
        <f t="shared" si="173"/>
        <v>0</v>
      </c>
      <c r="FQ172" s="1323">
        <f t="shared" si="174"/>
        <v>0</v>
      </c>
      <c r="FR172" s="1323">
        <f t="shared" si="175"/>
        <v>0</v>
      </c>
      <c r="FS172" s="1323">
        <f t="shared" si="176"/>
        <v>0</v>
      </c>
      <c r="FT172" s="1323">
        <f t="shared" si="177"/>
        <v>0</v>
      </c>
      <c r="FU172" s="1323">
        <f t="shared" si="178"/>
        <v>0</v>
      </c>
      <c r="FV172" s="1323">
        <f t="shared" si="179"/>
        <v>0</v>
      </c>
      <c r="FW172" s="1323">
        <f t="shared" si="180"/>
        <v>0</v>
      </c>
      <c r="FX172" s="1323">
        <f t="shared" si="181"/>
        <v>0</v>
      </c>
      <c r="FY172" s="1323">
        <f t="shared" si="182"/>
        <v>0</v>
      </c>
      <c r="FZ172" s="1323">
        <f t="shared" si="183"/>
        <v>0</v>
      </c>
      <c r="GA172" s="1323">
        <f t="shared" si="184"/>
        <v>0</v>
      </c>
    </row>
    <row r="173" spans="1:183">
      <c r="A173" s="465"/>
      <c r="G173" s="1114"/>
      <c r="H173" s="1114"/>
      <c r="I173" s="1114"/>
      <c r="J173" s="1114"/>
      <c r="K173" s="1114"/>
      <c r="L173" s="1114"/>
      <c r="M173" s="1114"/>
      <c r="N173" s="1114"/>
      <c r="O173" s="465"/>
      <c r="S173" s="1512">
        <v>38</v>
      </c>
      <c r="T173" s="1239"/>
      <c r="U173" s="1239"/>
      <c r="V173" s="1240"/>
      <c r="W173" s="1513">
        <v>38</v>
      </c>
      <c r="X173" s="1239"/>
      <c r="Y173" s="1239"/>
      <c r="Z173" s="1514"/>
      <c r="AA173" s="1513">
        <v>38</v>
      </c>
      <c r="AB173" s="1239"/>
      <c r="AC173" s="1239"/>
      <c r="AD173" s="1514"/>
      <c r="AE173" s="1513">
        <v>38</v>
      </c>
      <c r="AF173" s="1239"/>
      <c r="AG173" s="1239"/>
      <c r="AH173" s="1514"/>
      <c r="AI173" s="1513">
        <v>38</v>
      </c>
      <c r="AJ173" s="1239"/>
      <c r="AK173" s="1239"/>
      <c r="AL173" s="1514"/>
      <c r="AM173" s="1513">
        <v>38</v>
      </c>
      <c r="AN173" s="1239"/>
      <c r="AO173" s="1239"/>
      <c r="AP173" s="1514"/>
      <c r="AQ173" s="1513">
        <v>38</v>
      </c>
      <c r="AR173" s="1239"/>
      <c r="AS173" s="1239"/>
      <c r="AT173" s="1514"/>
      <c r="AU173" s="1513">
        <v>38</v>
      </c>
      <c r="AV173" s="1239"/>
      <c r="AW173" s="1239"/>
      <c r="AX173" s="1514"/>
      <c r="AY173" s="1513">
        <v>38</v>
      </c>
      <c r="AZ173" s="1239"/>
      <c r="BA173" s="1239"/>
      <c r="BB173" s="1514"/>
      <c r="BC173" s="1513">
        <v>38</v>
      </c>
      <c r="BD173" s="1239"/>
      <c r="BE173" s="1239"/>
      <c r="BF173" s="1514"/>
      <c r="BG173" s="1513">
        <v>38</v>
      </c>
      <c r="BH173" s="1239"/>
      <c r="BI173" s="1239"/>
      <c r="BJ173" s="1514"/>
      <c r="BK173" s="1513">
        <v>38</v>
      </c>
      <c r="BL173" s="1239"/>
      <c r="BM173" s="1239"/>
      <c r="BN173" s="1514"/>
      <c r="BO173" s="1513">
        <v>38</v>
      </c>
      <c r="BP173" s="1239"/>
      <c r="BQ173" s="1239"/>
      <c r="BR173" s="1514"/>
      <c r="BS173" s="1513">
        <v>38</v>
      </c>
      <c r="BT173" s="1239"/>
      <c r="BU173" s="1239"/>
      <c r="BV173" s="1514"/>
      <c r="BW173" s="1513">
        <v>38</v>
      </c>
      <c r="BX173" s="1239"/>
      <c r="BY173" s="1239"/>
      <c r="BZ173" s="1514"/>
      <c r="CA173" s="1513">
        <v>38</v>
      </c>
      <c r="CB173" s="1239"/>
      <c r="CC173" s="1239"/>
      <c r="CD173" s="1514"/>
      <c r="CE173" s="1513">
        <v>38</v>
      </c>
      <c r="CF173" s="1239"/>
      <c r="CG173" s="1239"/>
      <c r="CH173" s="1514"/>
      <c r="CI173" s="1513">
        <v>38</v>
      </c>
      <c r="CJ173" s="1239"/>
      <c r="CK173" s="1239"/>
      <c r="CL173" s="1514"/>
      <c r="CM173" s="1513">
        <v>38</v>
      </c>
      <c r="CN173" s="1239"/>
      <c r="CO173" s="1239"/>
      <c r="CP173" s="1514"/>
      <c r="CQ173" s="1513">
        <v>38</v>
      </c>
      <c r="CR173" s="1239"/>
      <c r="CS173" s="1239"/>
      <c r="CT173" s="1514"/>
      <c r="CZ173" s="1323">
        <f t="shared" si="105"/>
        <v>0</v>
      </c>
      <c r="DA173" s="1323">
        <f t="shared" si="106"/>
        <v>0</v>
      </c>
      <c r="DB173" s="1323">
        <f t="shared" si="107"/>
        <v>0</v>
      </c>
      <c r="DC173" s="1323">
        <f t="shared" si="108"/>
        <v>0</v>
      </c>
      <c r="DD173" s="1323">
        <f t="shared" si="109"/>
        <v>0</v>
      </c>
      <c r="DE173" s="1323">
        <f t="shared" si="110"/>
        <v>0</v>
      </c>
      <c r="DF173" s="1323">
        <f t="shared" si="111"/>
        <v>0</v>
      </c>
      <c r="DG173" s="1323">
        <f t="shared" si="112"/>
        <v>0</v>
      </c>
      <c r="DH173" s="1323">
        <f t="shared" si="113"/>
        <v>0</v>
      </c>
      <c r="DI173" s="1323">
        <f t="shared" si="114"/>
        <v>0</v>
      </c>
      <c r="DJ173" s="1323">
        <f t="shared" si="115"/>
        <v>0</v>
      </c>
      <c r="DK173" s="1323">
        <f t="shared" si="116"/>
        <v>0</v>
      </c>
      <c r="DL173" s="1323">
        <f t="shared" si="117"/>
        <v>0</v>
      </c>
      <c r="DM173" s="1323">
        <f t="shared" si="118"/>
        <v>0</v>
      </c>
      <c r="DN173" s="1323">
        <f t="shared" si="119"/>
        <v>0</v>
      </c>
      <c r="DO173" s="1323">
        <f t="shared" si="120"/>
        <v>0</v>
      </c>
      <c r="DP173" s="1323">
        <f t="shared" si="121"/>
        <v>0</v>
      </c>
      <c r="DQ173" s="1323">
        <f t="shared" si="122"/>
        <v>0</v>
      </c>
      <c r="DR173" s="1323">
        <f t="shared" si="123"/>
        <v>0</v>
      </c>
      <c r="DS173" s="1323">
        <f t="shared" si="124"/>
        <v>0</v>
      </c>
      <c r="DT173" s="1323">
        <f t="shared" si="125"/>
        <v>0</v>
      </c>
      <c r="DU173" s="1323">
        <f t="shared" si="126"/>
        <v>0</v>
      </c>
      <c r="DV173" s="1323">
        <f t="shared" si="127"/>
        <v>0</v>
      </c>
      <c r="DW173" s="1323">
        <f t="shared" si="128"/>
        <v>0</v>
      </c>
      <c r="DX173" s="1323">
        <f t="shared" si="129"/>
        <v>0</v>
      </c>
      <c r="DY173" s="1323">
        <f t="shared" si="130"/>
        <v>0</v>
      </c>
      <c r="DZ173" s="1323">
        <f t="shared" si="131"/>
        <v>0</v>
      </c>
      <c r="EA173" s="1323">
        <f t="shared" si="132"/>
        <v>0</v>
      </c>
      <c r="EB173" s="1323">
        <f t="shared" si="133"/>
        <v>0</v>
      </c>
      <c r="EC173" s="1323">
        <f t="shared" si="134"/>
        <v>0</v>
      </c>
      <c r="ED173" s="1323">
        <f t="shared" si="135"/>
        <v>0</v>
      </c>
      <c r="EE173" s="1323">
        <f t="shared" si="136"/>
        <v>0</v>
      </c>
      <c r="EF173" s="1323">
        <f t="shared" si="137"/>
        <v>0</v>
      </c>
      <c r="EG173" s="1323">
        <f t="shared" si="138"/>
        <v>0</v>
      </c>
      <c r="EH173" s="1323">
        <f t="shared" si="139"/>
        <v>0</v>
      </c>
      <c r="EI173" s="1323">
        <f t="shared" si="140"/>
        <v>0</v>
      </c>
      <c r="EJ173" s="1323">
        <f t="shared" si="141"/>
        <v>0</v>
      </c>
      <c r="EK173" s="1323">
        <f t="shared" si="142"/>
        <v>0</v>
      </c>
      <c r="EL173" s="1323">
        <f t="shared" si="143"/>
        <v>0</v>
      </c>
      <c r="EM173" s="1323">
        <f t="shared" si="144"/>
        <v>0</v>
      </c>
      <c r="EN173" s="1323">
        <f t="shared" si="145"/>
        <v>0</v>
      </c>
      <c r="EO173" s="1323">
        <f t="shared" si="146"/>
        <v>0</v>
      </c>
      <c r="EP173" s="1323">
        <f t="shared" si="147"/>
        <v>0</v>
      </c>
      <c r="EQ173" s="1323">
        <f t="shared" si="148"/>
        <v>0</v>
      </c>
      <c r="ER173" s="1323">
        <f t="shared" si="149"/>
        <v>0</v>
      </c>
      <c r="ES173" s="1323">
        <f t="shared" si="150"/>
        <v>0</v>
      </c>
      <c r="ET173" s="1323">
        <f t="shared" si="151"/>
        <v>0</v>
      </c>
      <c r="EU173" s="1323">
        <f t="shared" si="152"/>
        <v>0</v>
      </c>
      <c r="EV173" s="1323">
        <f t="shared" si="153"/>
        <v>0</v>
      </c>
      <c r="EW173" s="1323">
        <f t="shared" si="154"/>
        <v>0</v>
      </c>
      <c r="EX173" s="1323">
        <f t="shared" si="155"/>
        <v>0</v>
      </c>
      <c r="EY173" s="1323">
        <f t="shared" si="156"/>
        <v>0</v>
      </c>
      <c r="EZ173" s="1323">
        <f t="shared" si="157"/>
        <v>0</v>
      </c>
      <c r="FA173" s="1323">
        <f t="shared" si="158"/>
        <v>0</v>
      </c>
      <c r="FB173" s="1323">
        <f t="shared" si="159"/>
        <v>0</v>
      </c>
      <c r="FC173" s="1323">
        <f t="shared" si="160"/>
        <v>0</v>
      </c>
      <c r="FD173" s="1323">
        <f t="shared" si="161"/>
        <v>0</v>
      </c>
      <c r="FE173" s="1323">
        <f t="shared" si="162"/>
        <v>0</v>
      </c>
      <c r="FF173" s="1323">
        <f t="shared" si="163"/>
        <v>0</v>
      </c>
      <c r="FG173" s="1323">
        <f t="shared" si="164"/>
        <v>0</v>
      </c>
      <c r="FH173" s="1323">
        <f t="shared" si="165"/>
        <v>0</v>
      </c>
      <c r="FI173" s="1323">
        <f t="shared" si="166"/>
        <v>0</v>
      </c>
      <c r="FJ173" s="1323">
        <f t="shared" si="167"/>
        <v>0</v>
      </c>
      <c r="FK173" s="1323">
        <f t="shared" si="168"/>
        <v>0</v>
      </c>
      <c r="FL173" s="1323">
        <f t="shared" si="169"/>
        <v>0</v>
      </c>
      <c r="FM173" s="1323">
        <f t="shared" si="170"/>
        <v>0</v>
      </c>
      <c r="FN173" s="1323">
        <f t="shared" si="171"/>
        <v>0</v>
      </c>
      <c r="FO173" s="1323">
        <f t="shared" si="172"/>
        <v>0</v>
      </c>
      <c r="FP173" s="1323">
        <f t="shared" si="173"/>
        <v>0</v>
      </c>
      <c r="FQ173" s="1323">
        <f t="shared" si="174"/>
        <v>0</v>
      </c>
      <c r="FR173" s="1323">
        <f t="shared" si="175"/>
        <v>0</v>
      </c>
      <c r="FS173" s="1323">
        <f t="shared" si="176"/>
        <v>0</v>
      </c>
      <c r="FT173" s="1323">
        <f t="shared" si="177"/>
        <v>0</v>
      </c>
      <c r="FU173" s="1323">
        <f t="shared" si="178"/>
        <v>0</v>
      </c>
      <c r="FV173" s="1323">
        <f t="shared" si="179"/>
        <v>0</v>
      </c>
      <c r="FW173" s="1323">
        <f t="shared" si="180"/>
        <v>0</v>
      </c>
      <c r="FX173" s="1323">
        <f t="shared" si="181"/>
        <v>0</v>
      </c>
      <c r="FY173" s="1323">
        <f t="shared" si="182"/>
        <v>0</v>
      </c>
      <c r="FZ173" s="1323">
        <f t="shared" si="183"/>
        <v>0</v>
      </c>
      <c r="GA173" s="1323">
        <f t="shared" si="184"/>
        <v>0</v>
      </c>
    </row>
    <row r="174" spans="1:183">
      <c r="A174" s="465"/>
      <c r="G174" s="1114"/>
      <c r="H174" s="1114"/>
      <c r="I174" s="1114"/>
      <c r="J174" s="1114"/>
      <c r="K174" s="1114"/>
      <c r="L174" s="1114"/>
      <c r="M174" s="1114"/>
      <c r="N174" s="1114"/>
      <c r="O174" s="465"/>
      <c r="S174" s="1512">
        <v>39</v>
      </c>
      <c r="T174" s="1239"/>
      <c r="U174" s="1239"/>
      <c r="V174" s="1240"/>
      <c r="W174" s="1513">
        <v>39</v>
      </c>
      <c r="X174" s="1239"/>
      <c r="Y174" s="1239"/>
      <c r="Z174" s="1514"/>
      <c r="AA174" s="1513">
        <v>39</v>
      </c>
      <c r="AB174" s="1239"/>
      <c r="AC174" s="1239"/>
      <c r="AD174" s="1514"/>
      <c r="AE174" s="1513">
        <v>39</v>
      </c>
      <c r="AF174" s="1239"/>
      <c r="AG174" s="1239"/>
      <c r="AH174" s="1514"/>
      <c r="AI174" s="1513">
        <v>39</v>
      </c>
      <c r="AJ174" s="1239"/>
      <c r="AK174" s="1239"/>
      <c r="AL174" s="1514"/>
      <c r="AM174" s="1513">
        <v>39</v>
      </c>
      <c r="AN174" s="1239"/>
      <c r="AO174" s="1239"/>
      <c r="AP174" s="1514"/>
      <c r="AQ174" s="1513">
        <v>39</v>
      </c>
      <c r="AR174" s="1239"/>
      <c r="AS174" s="1239"/>
      <c r="AT174" s="1514"/>
      <c r="AU174" s="1513">
        <v>39</v>
      </c>
      <c r="AV174" s="1239"/>
      <c r="AW174" s="1239"/>
      <c r="AX174" s="1514"/>
      <c r="AY174" s="1513">
        <v>39</v>
      </c>
      <c r="AZ174" s="1239"/>
      <c r="BA174" s="1239"/>
      <c r="BB174" s="1514"/>
      <c r="BC174" s="1513">
        <v>39</v>
      </c>
      <c r="BD174" s="1239"/>
      <c r="BE174" s="1239"/>
      <c r="BF174" s="1514"/>
      <c r="BG174" s="1513">
        <v>39</v>
      </c>
      <c r="BH174" s="1239"/>
      <c r="BI174" s="1239"/>
      <c r="BJ174" s="1514"/>
      <c r="BK174" s="1513">
        <v>39</v>
      </c>
      <c r="BL174" s="1239"/>
      <c r="BM174" s="1239"/>
      <c r="BN174" s="1514"/>
      <c r="BO174" s="1513">
        <v>39</v>
      </c>
      <c r="BP174" s="1239"/>
      <c r="BQ174" s="1239"/>
      <c r="BR174" s="1514"/>
      <c r="BS174" s="1513">
        <v>39</v>
      </c>
      <c r="BT174" s="1239"/>
      <c r="BU174" s="1239"/>
      <c r="BV174" s="1514"/>
      <c r="BW174" s="1513">
        <v>39</v>
      </c>
      <c r="BX174" s="1239"/>
      <c r="BY174" s="1239"/>
      <c r="BZ174" s="1514"/>
      <c r="CA174" s="1513">
        <v>39</v>
      </c>
      <c r="CB174" s="1239"/>
      <c r="CC174" s="1239"/>
      <c r="CD174" s="1514"/>
      <c r="CE174" s="1513">
        <v>39</v>
      </c>
      <c r="CF174" s="1239"/>
      <c r="CG174" s="1239"/>
      <c r="CH174" s="1514"/>
      <c r="CI174" s="1513">
        <v>39</v>
      </c>
      <c r="CJ174" s="1239"/>
      <c r="CK174" s="1239"/>
      <c r="CL174" s="1514"/>
      <c r="CM174" s="1513">
        <v>39</v>
      </c>
      <c r="CN174" s="1239"/>
      <c r="CO174" s="1239"/>
      <c r="CP174" s="1514"/>
      <c r="CQ174" s="1513">
        <v>39</v>
      </c>
      <c r="CR174" s="1239"/>
      <c r="CS174" s="1239"/>
      <c r="CT174" s="1514"/>
      <c r="CZ174" s="1323">
        <f t="shared" si="105"/>
        <v>0</v>
      </c>
      <c r="DA174" s="1323">
        <f t="shared" si="106"/>
        <v>0</v>
      </c>
      <c r="DB174" s="1323">
        <f t="shared" si="107"/>
        <v>0</v>
      </c>
      <c r="DC174" s="1323">
        <f t="shared" si="108"/>
        <v>0</v>
      </c>
      <c r="DD174" s="1323">
        <f t="shared" si="109"/>
        <v>0</v>
      </c>
      <c r="DE174" s="1323">
        <f t="shared" si="110"/>
        <v>0</v>
      </c>
      <c r="DF174" s="1323">
        <f t="shared" si="111"/>
        <v>0</v>
      </c>
      <c r="DG174" s="1323">
        <f t="shared" si="112"/>
        <v>0</v>
      </c>
      <c r="DH174" s="1323">
        <f t="shared" si="113"/>
        <v>0</v>
      </c>
      <c r="DI174" s="1323">
        <f t="shared" si="114"/>
        <v>0</v>
      </c>
      <c r="DJ174" s="1323">
        <f t="shared" si="115"/>
        <v>0</v>
      </c>
      <c r="DK174" s="1323">
        <f t="shared" si="116"/>
        <v>0</v>
      </c>
      <c r="DL174" s="1323">
        <f t="shared" si="117"/>
        <v>0</v>
      </c>
      <c r="DM174" s="1323">
        <f t="shared" si="118"/>
        <v>0</v>
      </c>
      <c r="DN174" s="1323">
        <f t="shared" si="119"/>
        <v>0</v>
      </c>
      <c r="DO174" s="1323">
        <f t="shared" si="120"/>
        <v>0</v>
      </c>
      <c r="DP174" s="1323">
        <f t="shared" si="121"/>
        <v>0</v>
      </c>
      <c r="DQ174" s="1323">
        <f t="shared" si="122"/>
        <v>0</v>
      </c>
      <c r="DR174" s="1323">
        <f t="shared" si="123"/>
        <v>0</v>
      </c>
      <c r="DS174" s="1323">
        <f t="shared" si="124"/>
        <v>0</v>
      </c>
      <c r="DT174" s="1323">
        <f t="shared" si="125"/>
        <v>0</v>
      </c>
      <c r="DU174" s="1323">
        <f t="shared" si="126"/>
        <v>0</v>
      </c>
      <c r="DV174" s="1323">
        <f t="shared" si="127"/>
        <v>0</v>
      </c>
      <c r="DW174" s="1323">
        <f t="shared" si="128"/>
        <v>0</v>
      </c>
      <c r="DX174" s="1323">
        <f t="shared" si="129"/>
        <v>0</v>
      </c>
      <c r="DY174" s="1323">
        <f t="shared" si="130"/>
        <v>0</v>
      </c>
      <c r="DZ174" s="1323">
        <f t="shared" si="131"/>
        <v>0</v>
      </c>
      <c r="EA174" s="1323">
        <f t="shared" si="132"/>
        <v>0</v>
      </c>
      <c r="EB174" s="1323">
        <f t="shared" si="133"/>
        <v>0</v>
      </c>
      <c r="EC174" s="1323">
        <f t="shared" si="134"/>
        <v>0</v>
      </c>
      <c r="ED174" s="1323">
        <f t="shared" si="135"/>
        <v>0</v>
      </c>
      <c r="EE174" s="1323">
        <f t="shared" si="136"/>
        <v>0</v>
      </c>
      <c r="EF174" s="1323">
        <f t="shared" si="137"/>
        <v>0</v>
      </c>
      <c r="EG174" s="1323">
        <f t="shared" si="138"/>
        <v>0</v>
      </c>
      <c r="EH174" s="1323">
        <f t="shared" si="139"/>
        <v>0</v>
      </c>
      <c r="EI174" s="1323">
        <f t="shared" si="140"/>
        <v>0</v>
      </c>
      <c r="EJ174" s="1323">
        <f t="shared" si="141"/>
        <v>0</v>
      </c>
      <c r="EK174" s="1323">
        <f t="shared" si="142"/>
        <v>0</v>
      </c>
      <c r="EL174" s="1323">
        <f t="shared" si="143"/>
        <v>0</v>
      </c>
      <c r="EM174" s="1323">
        <f t="shared" si="144"/>
        <v>0</v>
      </c>
      <c r="EN174" s="1323">
        <f t="shared" si="145"/>
        <v>0</v>
      </c>
      <c r="EO174" s="1323">
        <f t="shared" si="146"/>
        <v>0</v>
      </c>
      <c r="EP174" s="1323">
        <f t="shared" si="147"/>
        <v>0</v>
      </c>
      <c r="EQ174" s="1323">
        <f t="shared" si="148"/>
        <v>0</v>
      </c>
      <c r="ER174" s="1323">
        <f t="shared" si="149"/>
        <v>0</v>
      </c>
      <c r="ES174" s="1323">
        <f t="shared" si="150"/>
        <v>0</v>
      </c>
      <c r="ET174" s="1323">
        <f t="shared" si="151"/>
        <v>0</v>
      </c>
      <c r="EU174" s="1323">
        <f t="shared" si="152"/>
        <v>0</v>
      </c>
      <c r="EV174" s="1323">
        <f t="shared" si="153"/>
        <v>0</v>
      </c>
      <c r="EW174" s="1323">
        <f t="shared" si="154"/>
        <v>0</v>
      </c>
      <c r="EX174" s="1323">
        <f t="shared" si="155"/>
        <v>0</v>
      </c>
      <c r="EY174" s="1323">
        <f t="shared" si="156"/>
        <v>0</v>
      </c>
      <c r="EZ174" s="1323">
        <f t="shared" si="157"/>
        <v>0</v>
      </c>
      <c r="FA174" s="1323">
        <f t="shared" si="158"/>
        <v>0</v>
      </c>
      <c r="FB174" s="1323">
        <f t="shared" si="159"/>
        <v>0</v>
      </c>
      <c r="FC174" s="1323">
        <f t="shared" si="160"/>
        <v>0</v>
      </c>
      <c r="FD174" s="1323">
        <f t="shared" si="161"/>
        <v>0</v>
      </c>
      <c r="FE174" s="1323">
        <f t="shared" si="162"/>
        <v>0</v>
      </c>
      <c r="FF174" s="1323">
        <f t="shared" si="163"/>
        <v>0</v>
      </c>
      <c r="FG174" s="1323">
        <f t="shared" si="164"/>
        <v>0</v>
      </c>
      <c r="FH174" s="1323">
        <f t="shared" si="165"/>
        <v>0</v>
      </c>
      <c r="FI174" s="1323">
        <f t="shared" si="166"/>
        <v>0</v>
      </c>
      <c r="FJ174" s="1323">
        <f t="shared" si="167"/>
        <v>0</v>
      </c>
      <c r="FK174" s="1323">
        <f t="shared" si="168"/>
        <v>0</v>
      </c>
      <c r="FL174" s="1323">
        <f t="shared" si="169"/>
        <v>0</v>
      </c>
      <c r="FM174" s="1323">
        <f t="shared" si="170"/>
        <v>0</v>
      </c>
      <c r="FN174" s="1323">
        <f t="shared" si="171"/>
        <v>0</v>
      </c>
      <c r="FO174" s="1323">
        <f t="shared" si="172"/>
        <v>0</v>
      </c>
      <c r="FP174" s="1323">
        <f t="shared" si="173"/>
        <v>0</v>
      </c>
      <c r="FQ174" s="1323">
        <f t="shared" si="174"/>
        <v>0</v>
      </c>
      <c r="FR174" s="1323">
        <f t="shared" si="175"/>
        <v>0</v>
      </c>
      <c r="FS174" s="1323">
        <f t="shared" si="176"/>
        <v>0</v>
      </c>
      <c r="FT174" s="1323">
        <f t="shared" si="177"/>
        <v>0</v>
      </c>
      <c r="FU174" s="1323">
        <f t="shared" si="178"/>
        <v>0</v>
      </c>
      <c r="FV174" s="1323">
        <f t="shared" si="179"/>
        <v>0</v>
      </c>
      <c r="FW174" s="1323">
        <f t="shared" si="180"/>
        <v>0</v>
      </c>
      <c r="FX174" s="1323">
        <f t="shared" si="181"/>
        <v>0</v>
      </c>
      <c r="FY174" s="1323">
        <f t="shared" si="182"/>
        <v>0</v>
      </c>
      <c r="FZ174" s="1323">
        <f t="shared" si="183"/>
        <v>0</v>
      </c>
      <c r="GA174" s="1323">
        <f t="shared" si="184"/>
        <v>0</v>
      </c>
    </row>
    <row r="175" spans="1:183">
      <c r="A175" s="465"/>
      <c r="G175" s="1114"/>
      <c r="H175" s="1114"/>
      <c r="I175" s="1114"/>
      <c r="J175" s="1114"/>
      <c r="K175" s="1114"/>
      <c r="L175" s="1114"/>
      <c r="M175" s="1114"/>
      <c r="N175" s="1114"/>
      <c r="O175" s="465"/>
      <c r="S175" s="1512">
        <v>40</v>
      </c>
      <c r="T175" s="1239"/>
      <c r="U175" s="1239"/>
      <c r="V175" s="1240"/>
      <c r="W175" s="1513">
        <v>40</v>
      </c>
      <c r="X175" s="1239"/>
      <c r="Y175" s="1239"/>
      <c r="Z175" s="1514"/>
      <c r="AA175" s="1513">
        <v>40</v>
      </c>
      <c r="AB175" s="1239"/>
      <c r="AC175" s="1239"/>
      <c r="AD175" s="1514"/>
      <c r="AE175" s="1513">
        <v>40</v>
      </c>
      <c r="AF175" s="1239"/>
      <c r="AG175" s="1239"/>
      <c r="AH175" s="1514"/>
      <c r="AI175" s="1513">
        <v>40</v>
      </c>
      <c r="AJ175" s="1239"/>
      <c r="AK175" s="1239"/>
      <c r="AL175" s="1514"/>
      <c r="AM175" s="1513">
        <v>40</v>
      </c>
      <c r="AN175" s="1239"/>
      <c r="AO175" s="1239"/>
      <c r="AP175" s="1514"/>
      <c r="AQ175" s="1513">
        <v>40</v>
      </c>
      <c r="AR175" s="1239"/>
      <c r="AS175" s="1239"/>
      <c r="AT175" s="1514"/>
      <c r="AU175" s="1513">
        <v>40</v>
      </c>
      <c r="AV175" s="1239"/>
      <c r="AW175" s="1239"/>
      <c r="AX175" s="1514"/>
      <c r="AY175" s="1513">
        <v>40</v>
      </c>
      <c r="AZ175" s="1239"/>
      <c r="BA175" s="1239"/>
      <c r="BB175" s="1514"/>
      <c r="BC175" s="1513">
        <v>40</v>
      </c>
      <c r="BD175" s="1239"/>
      <c r="BE175" s="1239"/>
      <c r="BF175" s="1514"/>
      <c r="BG175" s="1513">
        <v>40</v>
      </c>
      <c r="BH175" s="1239"/>
      <c r="BI175" s="1239"/>
      <c r="BJ175" s="1514"/>
      <c r="BK175" s="1513">
        <v>40</v>
      </c>
      <c r="BL175" s="1239"/>
      <c r="BM175" s="1239"/>
      <c r="BN175" s="1514"/>
      <c r="BO175" s="1513">
        <v>40</v>
      </c>
      <c r="BP175" s="1239"/>
      <c r="BQ175" s="1239"/>
      <c r="BR175" s="1514"/>
      <c r="BS175" s="1513">
        <v>40</v>
      </c>
      <c r="BT175" s="1239"/>
      <c r="BU175" s="1239"/>
      <c r="BV175" s="1514"/>
      <c r="BW175" s="1513">
        <v>40</v>
      </c>
      <c r="BX175" s="1239"/>
      <c r="BY175" s="1239"/>
      <c r="BZ175" s="1514"/>
      <c r="CA175" s="1513">
        <v>40</v>
      </c>
      <c r="CB175" s="1239"/>
      <c r="CC175" s="1239"/>
      <c r="CD175" s="1514"/>
      <c r="CE175" s="1513">
        <v>40</v>
      </c>
      <c r="CF175" s="1239"/>
      <c r="CG175" s="1239"/>
      <c r="CH175" s="1514"/>
      <c r="CI175" s="1513">
        <v>40</v>
      </c>
      <c r="CJ175" s="1239"/>
      <c r="CK175" s="1239"/>
      <c r="CL175" s="1514"/>
      <c r="CM175" s="1513">
        <v>40</v>
      </c>
      <c r="CN175" s="1239"/>
      <c r="CO175" s="1239"/>
      <c r="CP175" s="1514"/>
      <c r="CQ175" s="1513">
        <v>40</v>
      </c>
      <c r="CR175" s="1239"/>
      <c r="CS175" s="1239"/>
      <c r="CT175" s="1514"/>
      <c r="CZ175" s="1323">
        <f t="shared" si="105"/>
        <v>0</v>
      </c>
      <c r="DA175" s="1323">
        <f t="shared" si="106"/>
        <v>0</v>
      </c>
      <c r="DB175" s="1323">
        <f t="shared" si="107"/>
        <v>0</v>
      </c>
      <c r="DC175" s="1323">
        <f t="shared" si="108"/>
        <v>0</v>
      </c>
      <c r="DD175" s="1323">
        <f t="shared" si="109"/>
        <v>0</v>
      </c>
      <c r="DE175" s="1323">
        <f t="shared" si="110"/>
        <v>0</v>
      </c>
      <c r="DF175" s="1323">
        <f t="shared" si="111"/>
        <v>0</v>
      </c>
      <c r="DG175" s="1323">
        <f t="shared" si="112"/>
        <v>0</v>
      </c>
      <c r="DH175" s="1323">
        <f t="shared" si="113"/>
        <v>0</v>
      </c>
      <c r="DI175" s="1323">
        <f t="shared" si="114"/>
        <v>0</v>
      </c>
      <c r="DJ175" s="1323">
        <f t="shared" si="115"/>
        <v>0</v>
      </c>
      <c r="DK175" s="1323">
        <f t="shared" si="116"/>
        <v>0</v>
      </c>
      <c r="DL175" s="1323">
        <f t="shared" si="117"/>
        <v>0</v>
      </c>
      <c r="DM175" s="1323">
        <f t="shared" si="118"/>
        <v>0</v>
      </c>
      <c r="DN175" s="1323">
        <f t="shared" si="119"/>
        <v>0</v>
      </c>
      <c r="DO175" s="1323">
        <f t="shared" si="120"/>
        <v>0</v>
      </c>
      <c r="DP175" s="1323">
        <f t="shared" si="121"/>
        <v>0</v>
      </c>
      <c r="DQ175" s="1323">
        <f t="shared" si="122"/>
        <v>0</v>
      </c>
      <c r="DR175" s="1323">
        <f t="shared" si="123"/>
        <v>0</v>
      </c>
      <c r="DS175" s="1323">
        <f t="shared" si="124"/>
        <v>0</v>
      </c>
      <c r="DT175" s="1323">
        <f t="shared" si="125"/>
        <v>0</v>
      </c>
      <c r="DU175" s="1323">
        <f t="shared" si="126"/>
        <v>0</v>
      </c>
      <c r="DV175" s="1323">
        <f t="shared" si="127"/>
        <v>0</v>
      </c>
      <c r="DW175" s="1323">
        <f t="shared" si="128"/>
        <v>0</v>
      </c>
      <c r="DX175" s="1323">
        <f t="shared" si="129"/>
        <v>0</v>
      </c>
      <c r="DY175" s="1323">
        <f t="shared" si="130"/>
        <v>0</v>
      </c>
      <c r="DZ175" s="1323">
        <f t="shared" si="131"/>
        <v>0</v>
      </c>
      <c r="EA175" s="1323">
        <f t="shared" si="132"/>
        <v>0</v>
      </c>
      <c r="EB175" s="1323">
        <f t="shared" si="133"/>
        <v>0</v>
      </c>
      <c r="EC175" s="1323">
        <f t="shared" si="134"/>
        <v>0</v>
      </c>
      <c r="ED175" s="1323">
        <f t="shared" si="135"/>
        <v>0</v>
      </c>
      <c r="EE175" s="1323">
        <f t="shared" si="136"/>
        <v>0</v>
      </c>
      <c r="EF175" s="1323">
        <f t="shared" si="137"/>
        <v>0</v>
      </c>
      <c r="EG175" s="1323">
        <f t="shared" si="138"/>
        <v>0</v>
      </c>
      <c r="EH175" s="1323">
        <f t="shared" si="139"/>
        <v>0</v>
      </c>
      <c r="EI175" s="1323">
        <f t="shared" si="140"/>
        <v>0</v>
      </c>
      <c r="EJ175" s="1323">
        <f t="shared" si="141"/>
        <v>0</v>
      </c>
      <c r="EK175" s="1323">
        <f t="shared" si="142"/>
        <v>0</v>
      </c>
      <c r="EL175" s="1323">
        <f t="shared" si="143"/>
        <v>0</v>
      </c>
      <c r="EM175" s="1323">
        <f t="shared" si="144"/>
        <v>0</v>
      </c>
      <c r="EN175" s="1323">
        <f t="shared" si="145"/>
        <v>0</v>
      </c>
      <c r="EO175" s="1323">
        <f t="shared" si="146"/>
        <v>0</v>
      </c>
      <c r="EP175" s="1323">
        <f t="shared" si="147"/>
        <v>0</v>
      </c>
      <c r="EQ175" s="1323">
        <f t="shared" si="148"/>
        <v>0</v>
      </c>
      <c r="ER175" s="1323">
        <f t="shared" si="149"/>
        <v>0</v>
      </c>
      <c r="ES175" s="1323">
        <f t="shared" si="150"/>
        <v>0</v>
      </c>
      <c r="ET175" s="1323">
        <f t="shared" si="151"/>
        <v>0</v>
      </c>
      <c r="EU175" s="1323">
        <f t="shared" si="152"/>
        <v>0</v>
      </c>
      <c r="EV175" s="1323">
        <f t="shared" si="153"/>
        <v>0</v>
      </c>
      <c r="EW175" s="1323">
        <f t="shared" si="154"/>
        <v>0</v>
      </c>
      <c r="EX175" s="1323">
        <f t="shared" si="155"/>
        <v>0</v>
      </c>
      <c r="EY175" s="1323">
        <f t="shared" si="156"/>
        <v>0</v>
      </c>
      <c r="EZ175" s="1323">
        <f t="shared" si="157"/>
        <v>0</v>
      </c>
      <c r="FA175" s="1323">
        <f t="shared" si="158"/>
        <v>0</v>
      </c>
      <c r="FB175" s="1323">
        <f t="shared" si="159"/>
        <v>0</v>
      </c>
      <c r="FC175" s="1323">
        <f t="shared" si="160"/>
        <v>0</v>
      </c>
      <c r="FD175" s="1323">
        <f t="shared" si="161"/>
        <v>0</v>
      </c>
      <c r="FE175" s="1323">
        <f t="shared" si="162"/>
        <v>0</v>
      </c>
      <c r="FF175" s="1323">
        <f t="shared" si="163"/>
        <v>0</v>
      </c>
      <c r="FG175" s="1323">
        <f t="shared" si="164"/>
        <v>0</v>
      </c>
      <c r="FH175" s="1323">
        <f t="shared" si="165"/>
        <v>0</v>
      </c>
      <c r="FI175" s="1323">
        <f t="shared" si="166"/>
        <v>0</v>
      </c>
      <c r="FJ175" s="1323">
        <f t="shared" si="167"/>
        <v>0</v>
      </c>
      <c r="FK175" s="1323">
        <f t="shared" si="168"/>
        <v>0</v>
      </c>
      <c r="FL175" s="1323">
        <f t="shared" si="169"/>
        <v>0</v>
      </c>
      <c r="FM175" s="1323">
        <f t="shared" si="170"/>
        <v>0</v>
      </c>
      <c r="FN175" s="1323">
        <f t="shared" si="171"/>
        <v>0</v>
      </c>
      <c r="FO175" s="1323">
        <f t="shared" si="172"/>
        <v>0</v>
      </c>
      <c r="FP175" s="1323">
        <f t="shared" si="173"/>
        <v>0</v>
      </c>
      <c r="FQ175" s="1323">
        <f t="shared" si="174"/>
        <v>0</v>
      </c>
      <c r="FR175" s="1323">
        <f t="shared" si="175"/>
        <v>0</v>
      </c>
      <c r="FS175" s="1323">
        <f t="shared" si="176"/>
        <v>0</v>
      </c>
      <c r="FT175" s="1323">
        <f t="shared" si="177"/>
        <v>0</v>
      </c>
      <c r="FU175" s="1323">
        <f t="shared" si="178"/>
        <v>0</v>
      </c>
      <c r="FV175" s="1323">
        <f t="shared" si="179"/>
        <v>0</v>
      </c>
      <c r="FW175" s="1323">
        <f t="shared" si="180"/>
        <v>0</v>
      </c>
      <c r="FX175" s="1323">
        <f t="shared" si="181"/>
        <v>0</v>
      </c>
      <c r="FY175" s="1323">
        <f t="shared" si="182"/>
        <v>0</v>
      </c>
      <c r="FZ175" s="1323">
        <f t="shared" si="183"/>
        <v>0</v>
      </c>
      <c r="GA175" s="1323">
        <f t="shared" si="184"/>
        <v>0</v>
      </c>
    </row>
    <row r="176" spans="1:183">
      <c r="A176" s="465"/>
      <c r="G176" s="1114"/>
      <c r="H176" s="1114"/>
      <c r="I176" s="1114"/>
      <c r="J176" s="1114"/>
      <c r="K176" s="1114"/>
      <c r="L176" s="1114"/>
      <c r="M176" s="1114"/>
      <c r="N176" s="1114"/>
      <c r="O176" s="465"/>
      <c r="S176" s="1512">
        <v>41</v>
      </c>
      <c r="T176" s="1239"/>
      <c r="U176" s="1239"/>
      <c r="V176" s="1240"/>
      <c r="W176" s="1513">
        <v>41</v>
      </c>
      <c r="X176" s="1239"/>
      <c r="Y176" s="1239"/>
      <c r="Z176" s="1514"/>
      <c r="AA176" s="1513">
        <v>41</v>
      </c>
      <c r="AB176" s="1239"/>
      <c r="AC176" s="1239"/>
      <c r="AD176" s="1514"/>
      <c r="AE176" s="1513">
        <v>41</v>
      </c>
      <c r="AF176" s="1239"/>
      <c r="AG176" s="1239"/>
      <c r="AH176" s="1514"/>
      <c r="AI176" s="1513">
        <v>41</v>
      </c>
      <c r="AJ176" s="1239"/>
      <c r="AK176" s="1239"/>
      <c r="AL176" s="1514"/>
      <c r="AM176" s="1513">
        <v>41</v>
      </c>
      <c r="AN176" s="1239"/>
      <c r="AO176" s="1239"/>
      <c r="AP176" s="1514"/>
      <c r="AQ176" s="1513">
        <v>41</v>
      </c>
      <c r="AR176" s="1239"/>
      <c r="AS176" s="1239"/>
      <c r="AT176" s="1514"/>
      <c r="AU176" s="1513">
        <v>41</v>
      </c>
      <c r="AV176" s="1239"/>
      <c r="AW176" s="1239"/>
      <c r="AX176" s="1514"/>
      <c r="AY176" s="1513">
        <v>41</v>
      </c>
      <c r="AZ176" s="1239"/>
      <c r="BA176" s="1239"/>
      <c r="BB176" s="1514"/>
      <c r="BC176" s="1513">
        <v>41</v>
      </c>
      <c r="BD176" s="1239"/>
      <c r="BE176" s="1239"/>
      <c r="BF176" s="1514"/>
      <c r="BG176" s="1513">
        <v>41</v>
      </c>
      <c r="BH176" s="1239"/>
      <c r="BI176" s="1239"/>
      <c r="BJ176" s="1514"/>
      <c r="BK176" s="1513">
        <v>41</v>
      </c>
      <c r="BL176" s="1239"/>
      <c r="BM176" s="1239"/>
      <c r="BN176" s="1514"/>
      <c r="BO176" s="1513">
        <v>41</v>
      </c>
      <c r="BP176" s="1239"/>
      <c r="BQ176" s="1239"/>
      <c r="BR176" s="1514"/>
      <c r="BS176" s="1513">
        <v>41</v>
      </c>
      <c r="BT176" s="1239"/>
      <c r="BU176" s="1239"/>
      <c r="BV176" s="1514"/>
      <c r="BW176" s="1513">
        <v>41</v>
      </c>
      <c r="BX176" s="1239"/>
      <c r="BY176" s="1239"/>
      <c r="BZ176" s="1514"/>
      <c r="CA176" s="1513">
        <v>41</v>
      </c>
      <c r="CB176" s="1239"/>
      <c r="CC176" s="1239"/>
      <c r="CD176" s="1514"/>
      <c r="CE176" s="1513">
        <v>41</v>
      </c>
      <c r="CF176" s="1239"/>
      <c r="CG176" s="1239"/>
      <c r="CH176" s="1514"/>
      <c r="CI176" s="1513">
        <v>41</v>
      </c>
      <c r="CJ176" s="1239"/>
      <c r="CK176" s="1239"/>
      <c r="CL176" s="1514"/>
      <c r="CM176" s="1513">
        <v>41</v>
      </c>
      <c r="CN176" s="1239"/>
      <c r="CO176" s="1239"/>
      <c r="CP176" s="1514"/>
      <c r="CQ176" s="1513">
        <v>41</v>
      </c>
      <c r="CR176" s="1239"/>
      <c r="CS176" s="1239"/>
      <c r="CT176" s="1514"/>
      <c r="CZ176" s="1323">
        <f t="shared" si="105"/>
        <v>0</v>
      </c>
      <c r="DA176" s="1323">
        <f t="shared" si="106"/>
        <v>0</v>
      </c>
      <c r="DB176" s="1323">
        <f t="shared" si="107"/>
        <v>0</v>
      </c>
      <c r="DC176" s="1323">
        <f t="shared" si="108"/>
        <v>0</v>
      </c>
      <c r="DD176" s="1323">
        <f t="shared" si="109"/>
        <v>0</v>
      </c>
      <c r="DE176" s="1323">
        <f t="shared" si="110"/>
        <v>0</v>
      </c>
      <c r="DF176" s="1323">
        <f t="shared" si="111"/>
        <v>0</v>
      </c>
      <c r="DG176" s="1323">
        <f t="shared" si="112"/>
        <v>0</v>
      </c>
      <c r="DH176" s="1323">
        <f t="shared" si="113"/>
        <v>0</v>
      </c>
      <c r="DI176" s="1323">
        <f t="shared" si="114"/>
        <v>0</v>
      </c>
      <c r="DJ176" s="1323">
        <f t="shared" si="115"/>
        <v>0</v>
      </c>
      <c r="DK176" s="1323">
        <f t="shared" si="116"/>
        <v>0</v>
      </c>
      <c r="DL176" s="1323">
        <f t="shared" si="117"/>
        <v>0</v>
      </c>
      <c r="DM176" s="1323">
        <f t="shared" si="118"/>
        <v>0</v>
      </c>
      <c r="DN176" s="1323">
        <f t="shared" si="119"/>
        <v>0</v>
      </c>
      <c r="DO176" s="1323">
        <f t="shared" si="120"/>
        <v>0</v>
      </c>
      <c r="DP176" s="1323">
        <f t="shared" si="121"/>
        <v>0</v>
      </c>
      <c r="DQ176" s="1323">
        <f t="shared" si="122"/>
        <v>0</v>
      </c>
      <c r="DR176" s="1323">
        <f t="shared" si="123"/>
        <v>0</v>
      </c>
      <c r="DS176" s="1323">
        <f t="shared" si="124"/>
        <v>0</v>
      </c>
      <c r="DT176" s="1323">
        <f t="shared" si="125"/>
        <v>0</v>
      </c>
      <c r="DU176" s="1323">
        <f t="shared" si="126"/>
        <v>0</v>
      </c>
      <c r="DV176" s="1323">
        <f t="shared" si="127"/>
        <v>0</v>
      </c>
      <c r="DW176" s="1323">
        <f t="shared" si="128"/>
        <v>0</v>
      </c>
      <c r="DX176" s="1323">
        <f t="shared" si="129"/>
        <v>0</v>
      </c>
      <c r="DY176" s="1323">
        <f t="shared" si="130"/>
        <v>0</v>
      </c>
      <c r="DZ176" s="1323">
        <f t="shared" si="131"/>
        <v>0</v>
      </c>
      <c r="EA176" s="1323">
        <f t="shared" si="132"/>
        <v>0</v>
      </c>
      <c r="EB176" s="1323">
        <f t="shared" si="133"/>
        <v>0</v>
      </c>
      <c r="EC176" s="1323">
        <f t="shared" si="134"/>
        <v>0</v>
      </c>
      <c r="ED176" s="1323">
        <f t="shared" si="135"/>
        <v>0</v>
      </c>
      <c r="EE176" s="1323">
        <f t="shared" si="136"/>
        <v>0</v>
      </c>
      <c r="EF176" s="1323">
        <f t="shared" si="137"/>
        <v>0</v>
      </c>
      <c r="EG176" s="1323">
        <f t="shared" si="138"/>
        <v>0</v>
      </c>
      <c r="EH176" s="1323">
        <f t="shared" si="139"/>
        <v>0</v>
      </c>
      <c r="EI176" s="1323">
        <f t="shared" si="140"/>
        <v>0</v>
      </c>
      <c r="EJ176" s="1323">
        <f t="shared" si="141"/>
        <v>0</v>
      </c>
      <c r="EK176" s="1323">
        <f t="shared" si="142"/>
        <v>0</v>
      </c>
      <c r="EL176" s="1323">
        <f t="shared" si="143"/>
        <v>0</v>
      </c>
      <c r="EM176" s="1323">
        <f t="shared" si="144"/>
        <v>0</v>
      </c>
      <c r="EN176" s="1323">
        <f t="shared" si="145"/>
        <v>0</v>
      </c>
      <c r="EO176" s="1323">
        <f t="shared" si="146"/>
        <v>0</v>
      </c>
      <c r="EP176" s="1323">
        <f t="shared" si="147"/>
        <v>0</v>
      </c>
      <c r="EQ176" s="1323">
        <f t="shared" si="148"/>
        <v>0</v>
      </c>
      <c r="ER176" s="1323">
        <f t="shared" si="149"/>
        <v>0</v>
      </c>
      <c r="ES176" s="1323">
        <f t="shared" si="150"/>
        <v>0</v>
      </c>
      <c r="ET176" s="1323">
        <f t="shared" si="151"/>
        <v>0</v>
      </c>
      <c r="EU176" s="1323">
        <f t="shared" si="152"/>
        <v>0</v>
      </c>
      <c r="EV176" s="1323">
        <f t="shared" si="153"/>
        <v>0</v>
      </c>
      <c r="EW176" s="1323">
        <f t="shared" si="154"/>
        <v>0</v>
      </c>
      <c r="EX176" s="1323">
        <f t="shared" si="155"/>
        <v>0</v>
      </c>
      <c r="EY176" s="1323">
        <f t="shared" si="156"/>
        <v>0</v>
      </c>
      <c r="EZ176" s="1323">
        <f t="shared" si="157"/>
        <v>0</v>
      </c>
      <c r="FA176" s="1323">
        <f t="shared" si="158"/>
        <v>0</v>
      </c>
      <c r="FB176" s="1323">
        <f t="shared" si="159"/>
        <v>0</v>
      </c>
      <c r="FC176" s="1323">
        <f t="shared" si="160"/>
        <v>0</v>
      </c>
      <c r="FD176" s="1323">
        <f t="shared" si="161"/>
        <v>0</v>
      </c>
      <c r="FE176" s="1323">
        <f t="shared" si="162"/>
        <v>0</v>
      </c>
      <c r="FF176" s="1323">
        <f t="shared" si="163"/>
        <v>0</v>
      </c>
      <c r="FG176" s="1323">
        <f t="shared" si="164"/>
        <v>0</v>
      </c>
      <c r="FH176" s="1323">
        <f t="shared" si="165"/>
        <v>0</v>
      </c>
      <c r="FI176" s="1323">
        <f t="shared" si="166"/>
        <v>0</v>
      </c>
      <c r="FJ176" s="1323">
        <f t="shared" si="167"/>
        <v>0</v>
      </c>
      <c r="FK176" s="1323">
        <f t="shared" si="168"/>
        <v>0</v>
      </c>
      <c r="FL176" s="1323">
        <f t="shared" si="169"/>
        <v>0</v>
      </c>
      <c r="FM176" s="1323">
        <f t="shared" si="170"/>
        <v>0</v>
      </c>
      <c r="FN176" s="1323">
        <f t="shared" si="171"/>
        <v>0</v>
      </c>
      <c r="FO176" s="1323">
        <f t="shared" si="172"/>
        <v>0</v>
      </c>
      <c r="FP176" s="1323">
        <f t="shared" si="173"/>
        <v>0</v>
      </c>
      <c r="FQ176" s="1323">
        <f t="shared" si="174"/>
        <v>0</v>
      </c>
      <c r="FR176" s="1323">
        <f t="shared" si="175"/>
        <v>0</v>
      </c>
      <c r="FS176" s="1323">
        <f t="shared" si="176"/>
        <v>0</v>
      </c>
      <c r="FT176" s="1323">
        <f t="shared" si="177"/>
        <v>0</v>
      </c>
      <c r="FU176" s="1323">
        <f t="shared" si="178"/>
        <v>0</v>
      </c>
      <c r="FV176" s="1323">
        <f t="shared" si="179"/>
        <v>0</v>
      </c>
      <c r="FW176" s="1323">
        <f t="shared" si="180"/>
        <v>0</v>
      </c>
      <c r="FX176" s="1323">
        <f t="shared" si="181"/>
        <v>0</v>
      </c>
      <c r="FY176" s="1323">
        <f t="shared" si="182"/>
        <v>0</v>
      </c>
      <c r="FZ176" s="1323">
        <f t="shared" si="183"/>
        <v>0</v>
      </c>
      <c r="GA176" s="1323">
        <f t="shared" si="184"/>
        <v>0</v>
      </c>
    </row>
    <row r="177" spans="1:183">
      <c r="A177" s="465"/>
      <c r="G177" s="1114"/>
      <c r="H177" s="1114"/>
      <c r="I177" s="1114"/>
      <c r="J177" s="1114"/>
      <c r="K177" s="1114"/>
      <c r="L177" s="1114"/>
      <c r="M177" s="1114"/>
      <c r="N177" s="1114"/>
      <c r="O177" s="465"/>
      <c r="S177" s="1512">
        <v>42</v>
      </c>
      <c r="T177" s="1239"/>
      <c r="U177" s="1239"/>
      <c r="V177" s="1240"/>
      <c r="W177" s="1513">
        <v>42</v>
      </c>
      <c r="X177" s="1239"/>
      <c r="Y177" s="1239"/>
      <c r="Z177" s="1514"/>
      <c r="AA177" s="1513">
        <v>42</v>
      </c>
      <c r="AB177" s="1239"/>
      <c r="AC177" s="1239"/>
      <c r="AD177" s="1514"/>
      <c r="AE177" s="1513">
        <v>42</v>
      </c>
      <c r="AF177" s="1239"/>
      <c r="AG177" s="1239"/>
      <c r="AH177" s="1514"/>
      <c r="AI177" s="1513">
        <v>42</v>
      </c>
      <c r="AJ177" s="1239"/>
      <c r="AK177" s="1239"/>
      <c r="AL177" s="1514"/>
      <c r="AM177" s="1513">
        <v>42</v>
      </c>
      <c r="AN177" s="1239"/>
      <c r="AO177" s="1239"/>
      <c r="AP177" s="1514"/>
      <c r="AQ177" s="1513">
        <v>42</v>
      </c>
      <c r="AR177" s="1239"/>
      <c r="AS177" s="1239"/>
      <c r="AT177" s="1514"/>
      <c r="AU177" s="1513">
        <v>42</v>
      </c>
      <c r="AV177" s="1239"/>
      <c r="AW177" s="1239"/>
      <c r="AX177" s="1514"/>
      <c r="AY177" s="1513">
        <v>42</v>
      </c>
      <c r="AZ177" s="1239"/>
      <c r="BA177" s="1239"/>
      <c r="BB177" s="1514"/>
      <c r="BC177" s="1513">
        <v>42</v>
      </c>
      <c r="BD177" s="1239"/>
      <c r="BE177" s="1239"/>
      <c r="BF177" s="1514"/>
      <c r="BG177" s="1513">
        <v>42</v>
      </c>
      <c r="BH177" s="1239"/>
      <c r="BI177" s="1239"/>
      <c r="BJ177" s="1514"/>
      <c r="BK177" s="1513">
        <v>42</v>
      </c>
      <c r="BL177" s="1239"/>
      <c r="BM177" s="1239"/>
      <c r="BN177" s="1514"/>
      <c r="BO177" s="1513">
        <v>42</v>
      </c>
      <c r="BP177" s="1239"/>
      <c r="BQ177" s="1239"/>
      <c r="BR177" s="1514"/>
      <c r="BS177" s="1513">
        <v>42</v>
      </c>
      <c r="BT177" s="1239"/>
      <c r="BU177" s="1239"/>
      <c r="BV177" s="1514"/>
      <c r="BW177" s="1513">
        <v>42</v>
      </c>
      <c r="BX177" s="1239"/>
      <c r="BY177" s="1239"/>
      <c r="BZ177" s="1514"/>
      <c r="CA177" s="1513">
        <v>42</v>
      </c>
      <c r="CB177" s="1239"/>
      <c r="CC177" s="1239"/>
      <c r="CD177" s="1514"/>
      <c r="CE177" s="1513">
        <v>42</v>
      </c>
      <c r="CF177" s="1239"/>
      <c r="CG177" s="1239"/>
      <c r="CH177" s="1514"/>
      <c r="CI177" s="1513">
        <v>42</v>
      </c>
      <c r="CJ177" s="1239"/>
      <c r="CK177" s="1239"/>
      <c r="CL177" s="1514"/>
      <c r="CM177" s="1513">
        <v>42</v>
      </c>
      <c r="CN177" s="1239"/>
      <c r="CO177" s="1239"/>
      <c r="CP177" s="1514"/>
      <c r="CQ177" s="1513">
        <v>42</v>
      </c>
      <c r="CR177" s="1239"/>
      <c r="CS177" s="1239"/>
      <c r="CT177" s="1514"/>
      <c r="CZ177" s="1323">
        <f t="shared" si="105"/>
        <v>0</v>
      </c>
      <c r="DA177" s="1323">
        <f t="shared" si="106"/>
        <v>0</v>
      </c>
      <c r="DB177" s="1323">
        <f t="shared" si="107"/>
        <v>0</v>
      </c>
      <c r="DC177" s="1323">
        <f t="shared" si="108"/>
        <v>0</v>
      </c>
      <c r="DD177" s="1323">
        <f t="shared" si="109"/>
        <v>0</v>
      </c>
      <c r="DE177" s="1323">
        <f t="shared" si="110"/>
        <v>0</v>
      </c>
      <c r="DF177" s="1323">
        <f t="shared" si="111"/>
        <v>0</v>
      </c>
      <c r="DG177" s="1323">
        <f t="shared" si="112"/>
        <v>0</v>
      </c>
      <c r="DH177" s="1323">
        <f t="shared" si="113"/>
        <v>0</v>
      </c>
      <c r="DI177" s="1323">
        <f t="shared" si="114"/>
        <v>0</v>
      </c>
      <c r="DJ177" s="1323">
        <f t="shared" si="115"/>
        <v>0</v>
      </c>
      <c r="DK177" s="1323">
        <f t="shared" si="116"/>
        <v>0</v>
      </c>
      <c r="DL177" s="1323">
        <f t="shared" si="117"/>
        <v>0</v>
      </c>
      <c r="DM177" s="1323">
        <f t="shared" si="118"/>
        <v>0</v>
      </c>
      <c r="DN177" s="1323">
        <f t="shared" si="119"/>
        <v>0</v>
      </c>
      <c r="DO177" s="1323">
        <f t="shared" si="120"/>
        <v>0</v>
      </c>
      <c r="DP177" s="1323">
        <f t="shared" si="121"/>
        <v>0</v>
      </c>
      <c r="DQ177" s="1323">
        <f t="shared" si="122"/>
        <v>0</v>
      </c>
      <c r="DR177" s="1323">
        <f t="shared" si="123"/>
        <v>0</v>
      </c>
      <c r="DS177" s="1323">
        <f t="shared" si="124"/>
        <v>0</v>
      </c>
      <c r="DT177" s="1323">
        <f t="shared" si="125"/>
        <v>0</v>
      </c>
      <c r="DU177" s="1323">
        <f t="shared" si="126"/>
        <v>0</v>
      </c>
      <c r="DV177" s="1323">
        <f t="shared" si="127"/>
        <v>0</v>
      </c>
      <c r="DW177" s="1323">
        <f t="shared" si="128"/>
        <v>0</v>
      </c>
      <c r="DX177" s="1323">
        <f t="shared" si="129"/>
        <v>0</v>
      </c>
      <c r="DY177" s="1323">
        <f t="shared" si="130"/>
        <v>0</v>
      </c>
      <c r="DZ177" s="1323">
        <f t="shared" si="131"/>
        <v>0</v>
      </c>
      <c r="EA177" s="1323">
        <f t="shared" si="132"/>
        <v>0</v>
      </c>
      <c r="EB177" s="1323">
        <f t="shared" si="133"/>
        <v>0</v>
      </c>
      <c r="EC177" s="1323">
        <f t="shared" si="134"/>
        <v>0</v>
      </c>
      <c r="ED177" s="1323">
        <f t="shared" si="135"/>
        <v>0</v>
      </c>
      <c r="EE177" s="1323">
        <f t="shared" si="136"/>
        <v>0</v>
      </c>
      <c r="EF177" s="1323">
        <f t="shared" si="137"/>
        <v>0</v>
      </c>
      <c r="EG177" s="1323">
        <f t="shared" si="138"/>
        <v>0</v>
      </c>
      <c r="EH177" s="1323">
        <f t="shared" si="139"/>
        <v>0</v>
      </c>
      <c r="EI177" s="1323">
        <f t="shared" si="140"/>
        <v>0</v>
      </c>
      <c r="EJ177" s="1323">
        <f t="shared" si="141"/>
        <v>0</v>
      </c>
      <c r="EK177" s="1323">
        <f t="shared" si="142"/>
        <v>0</v>
      </c>
      <c r="EL177" s="1323">
        <f t="shared" si="143"/>
        <v>0</v>
      </c>
      <c r="EM177" s="1323">
        <f t="shared" si="144"/>
        <v>0</v>
      </c>
      <c r="EN177" s="1323">
        <f t="shared" si="145"/>
        <v>0</v>
      </c>
      <c r="EO177" s="1323">
        <f t="shared" si="146"/>
        <v>0</v>
      </c>
      <c r="EP177" s="1323">
        <f t="shared" si="147"/>
        <v>0</v>
      </c>
      <c r="EQ177" s="1323">
        <f t="shared" si="148"/>
        <v>0</v>
      </c>
      <c r="ER177" s="1323">
        <f t="shared" si="149"/>
        <v>0</v>
      </c>
      <c r="ES177" s="1323">
        <f t="shared" si="150"/>
        <v>0</v>
      </c>
      <c r="ET177" s="1323">
        <f t="shared" si="151"/>
        <v>0</v>
      </c>
      <c r="EU177" s="1323">
        <f t="shared" si="152"/>
        <v>0</v>
      </c>
      <c r="EV177" s="1323">
        <f t="shared" si="153"/>
        <v>0</v>
      </c>
      <c r="EW177" s="1323">
        <f t="shared" si="154"/>
        <v>0</v>
      </c>
      <c r="EX177" s="1323">
        <f t="shared" si="155"/>
        <v>0</v>
      </c>
      <c r="EY177" s="1323">
        <f t="shared" si="156"/>
        <v>0</v>
      </c>
      <c r="EZ177" s="1323">
        <f t="shared" si="157"/>
        <v>0</v>
      </c>
      <c r="FA177" s="1323">
        <f t="shared" si="158"/>
        <v>0</v>
      </c>
      <c r="FB177" s="1323">
        <f t="shared" si="159"/>
        <v>0</v>
      </c>
      <c r="FC177" s="1323">
        <f t="shared" si="160"/>
        <v>0</v>
      </c>
      <c r="FD177" s="1323">
        <f t="shared" si="161"/>
        <v>0</v>
      </c>
      <c r="FE177" s="1323">
        <f t="shared" si="162"/>
        <v>0</v>
      </c>
      <c r="FF177" s="1323">
        <f t="shared" si="163"/>
        <v>0</v>
      </c>
      <c r="FG177" s="1323">
        <f t="shared" si="164"/>
        <v>0</v>
      </c>
      <c r="FH177" s="1323">
        <f t="shared" si="165"/>
        <v>0</v>
      </c>
      <c r="FI177" s="1323">
        <f t="shared" si="166"/>
        <v>0</v>
      </c>
      <c r="FJ177" s="1323">
        <f t="shared" si="167"/>
        <v>0</v>
      </c>
      <c r="FK177" s="1323">
        <f t="shared" si="168"/>
        <v>0</v>
      </c>
      <c r="FL177" s="1323">
        <f t="shared" si="169"/>
        <v>0</v>
      </c>
      <c r="FM177" s="1323">
        <f t="shared" si="170"/>
        <v>0</v>
      </c>
      <c r="FN177" s="1323">
        <f t="shared" si="171"/>
        <v>0</v>
      </c>
      <c r="FO177" s="1323">
        <f t="shared" si="172"/>
        <v>0</v>
      </c>
      <c r="FP177" s="1323">
        <f t="shared" si="173"/>
        <v>0</v>
      </c>
      <c r="FQ177" s="1323">
        <f t="shared" si="174"/>
        <v>0</v>
      </c>
      <c r="FR177" s="1323">
        <f t="shared" si="175"/>
        <v>0</v>
      </c>
      <c r="FS177" s="1323">
        <f t="shared" si="176"/>
        <v>0</v>
      </c>
      <c r="FT177" s="1323">
        <f t="shared" si="177"/>
        <v>0</v>
      </c>
      <c r="FU177" s="1323">
        <f t="shared" si="178"/>
        <v>0</v>
      </c>
      <c r="FV177" s="1323">
        <f t="shared" si="179"/>
        <v>0</v>
      </c>
      <c r="FW177" s="1323">
        <f t="shared" si="180"/>
        <v>0</v>
      </c>
      <c r="FX177" s="1323">
        <f t="shared" si="181"/>
        <v>0</v>
      </c>
      <c r="FY177" s="1323">
        <f t="shared" si="182"/>
        <v>0</v>
      </c>
      <c r="FZ177" s="1323">
        <f t="shared" si="183"/>
        <v>0</v>
      </c>
      <c r="GA177" s="1323">
        <f t="shared" si="184"/>
        <v>0</v>
      </c>
    </row>
    <row r="178" spans="1:183">
      <c r="A178" s="465"/>
      <c r="G178" s="1114"/>
      <c r="H178" s="1114"/>
      <c r="I178" s="1114"/>
      <c r="J178" s="1114"/>
      <c r="K178" s="1114"/>
      <c r="L178" s="1114"/>
      <c r="M178" s="1114"/>
      <c r="N178" s="1114"/>
      <c r="O178" s="465"/>
      <c r="S178" s="1512">
        <v>43</v>
      </c>
      <c r="T178" s="1239"/>
      <c r="U178" s="1239"/>
      <c r="V178" s="1240"/>
      <c r="W178" s="1513">
        <v>43</v>
      </c>
      <c r="X178" s="1239"/>
      <c r="Y178" s="1239"/>
      <c r="Z178" s="1514"/>
      <c r="AA178" s="1513">
        <v>43</v>
      </c>
      <c r="AB178" s="1239"/>
      <c r="AC178" s="1239"/>
      <c r="AD178" s="1514"/>
      <c r="AE178" s="1513">
        <v>43</v>
      </c>
      <c r="AF178" s="1239"/>
      <c r="AG178" s="1239"/>
      <c r="AH178" s="1514"/>
      <c r="AI178" s="1513">
        <v>43</v>
      </c>
      <c r="AJ178" s="1239"/>
      <c r="AK178" s="1239"/>
      <c r="AL178" s="1514"/>
      <c r="AM178" s="1513">
        <v>43</v>
      </c>
      <c r="AN178" s="1239"/>
      <c r="AO178" s="1239"/>
      <c r="AP178" s="1514"/>
      <c r="AQ178" s="1513">
        <v>43</v>
      </c>
      <c r="AR178" s="1239"/>
      <c r="AS178" s="1239"/>
      <c r="AT178" s="1514"/>
      <c r="AU178" s="1513">
        <v>43</v>
      </c>
      <c r="AV178" s="1239"/>
      <c r="AW178" s="1239"/>
      <c r="AX178" s="1514"/>
      <c r="AY178" s="1513">
        <v>43</v>
      </c>
      <c r="AZ178" s="1239"/>
      <c r="BA178" s="1239"/>
      <c r="BB178" s="1514"/>
      <c r="BC178" s="1513">
        <v>43</v>
      </c>
      <c r="BD178" s="1239"/>
      <c r="BE178" s="1239"/>
      <c r="BF178" s="1514"/>
      <c r="BG178" s="1513">
        <v>43</v>
      </c>
      <c r="BH178" s="1239"/>
      <c r="BI178" s="1239"/>
      <c r="BJ178" s="1514"/>
      <c r="BK178" s="1513">
        <v>43</v>
      </c>
      <c r="BL178" s="1239"/>
      <c r="BM178" s="1239"/>
      <c r="BN178" s="1514"/>
      <c r="BO178" s="1513">
        <v>43</v>
      </c>
      <c r="BP178" s="1239"/>
      <c r="BQ178" s="1239"/>
      <c r="BR178" s="1514"/>
      <c r="BS178" s="1513">
        <v>43</v>
      </c>
      <c r="BT178" s="1239"/>
      <c r="BU178" s="1239"/>
      <c r="BV178" s="1514"/>
      <c r="BW178" s="1513">
        <v>43</v>
      </c>
      <c r="BX178" s="1239"/>
      <c r="BY178" s="1239"/>
      <c r="BZ178" s="1514"/>
      <c r="CA178" s="1513">
        <v>43</v>
      </c>
      <c r="CB178" s="1239"/>
      <c r="CC178" s="1239"/>
      <c r="CD178" s="1514"/>
      <c r="CE178" s="1513">
        <v>43</v>
      </c>
      <c r="CF178" s="1239"/>
      <c r="CG178" s="1239"/>
      <c r="CH178" s="1514"/>
      <c r="CI178" s="1513">
        <v>43</v>
      </c>
      <c r="CJ178" s="1239"/>
      <c r="CK178" s="1239"/>
      <c r="CL178" s="1514"/>
      <c r="CM178" s="1513">
        <v>43</v>
      </c>
      <c r="CN178" s="1239"/>
      <c r="CO178" s="1239"/>
      <c r="CP178" s="1514"/>
      <c r="CQ178" s="1513">
        <v>43</v>
      </c>
      <c r="CR178" s="1239"/>
      <c r="CS178" s="1239"/>
      <c r="CT178" s="1514"/>
      <c r="CZ178" s="1323">
        <f t="shared" si="105"/>
        <v>0</v>
      </c>
      <c r="DA178" s="1323">
        <f t="shared" si="106"/>
        <v>0</v>
      </c>
      <c r="DB178" s="1323">
        <f t="shared" si="107"/>
        <v>0</v>
      </c>
      <c r="DC178" s="1323">
        <f t="shared" si="108"/>
        <v>0</v>
      </c>
      <c r="DD178" s="1323">
        <f t="shared" si="109"/>
        <v>0</v>
      </c>
      <c r="DE178" s="1323">
        <f t="shared" si="110"/>
        <v>0</v>
      </c>
      <c r="DF178" s="1323">
        <f t="shared" si="111"/>
        <v>0</v>
      </c>
      <c r="DG178" s="1323">
        <f t="shared" si="112"/>
        <v>0</v>
      </c>
      <c r="DH178" s="1323">
        <f t="shared" si="113"/>
        <v>0</v>
      </c>
      <c r="DI178" s="1323">
        <f t="shared" si="114"/>
        <v>0</v>
      </c>
      <c r="DJ178" s="1323">
        <f t="shared" si="115"/>
        <v>0</v>
      </c>
      <c r="DK178" s="1323">
        <f t="shared" si="116"/>
        <v>0</v>
      </c>
      <c r="DL178" s="1323">
        <f t="shared" si="117"/>
        <v>0</v>
      </c>
      <c r="DM178" s="1323">
        <f t="shared" si="118"/>
        <v>0</v>
      </c>
      <c r="DN178" s="1323">
        <f t="shared" si="119"/>
        <v>0</v>
      </c>
      <c r="DO178" s="1323">
        <f t="shared" si="120"/>
        <v>0</v>
      </c>
      <c r="DP178" s="1323">
        <f t="shared" si="121"/>
        <v>0</v>
      </c>
      <c r="DQ178" s="1323">
        <f t="shared" si="122"/>
        <v>0</v>
      </c>
      <c r="DR178" s="1323">
        <f t="shared" si="123"/>
        <v>0</v>
      </c>
      <c r="DS178" s="1323">
        <f t="shared" si="124"/>
        <v>0</v>
      </c>
      <c r="DT178" s="1323">
        <f t="shared" si="125"/>
        <v>0</v>
      </c>
      <c r="DU178" s="1323">
        <f t="shared" si="126"/>
        <v>0</v>
      </c>
      <c r="DV178" s="1323">
        <f t="shared" si="127"/>
        <v>0</v>
      </c>
      <c r="DW178" s="1323">
        <f t="shared" si="128"/>
        <v>0</v>
      </c>
      <c r="DX178" s="1323">
        <f t="shared" si="129"/>
        <v>0</v>
      </c>
      <c r="DY178" s="1323">
        <f t="shared" si="130"/>
        <v>0</v>
      </c>
      <c r="DZ178" s="1323">
        <f t="shared" si="131"/>
        <v>0</v>
      </c>
      <c r="EA178" s="1323">
        <f t="shared" si="132"/>
        <v>0</v>
      </c>
      <c r="EB178" s="1323">
        <f t="shared" si="133"/>
        <v>0</v>
      </c>
      <c r="EC178" s="1323">
        <f t="shared" si="134"/>
        <v>0</v>
      </c>
      <c r="ED178" s="1323">
        <f t="shared" si="135"/>
        <v>0</v>
      </c>
      <c r="EE178" s="1323">
        <f t="shared" si="136"/>
        <v>0</v>
      </c>
      <c r="EF178" s="1323">
        <f t="shared" si="137"/>
        <v>0</v>
      </c>
      <c r="EG178" s="1323">
        <f t="shared" si="138"/>
        <v>0</v>
      </c>
      <c r="EH178" s="1323">
        <f t="shared" si="139"/>
        <v>0</v>
      </c>
      <c r="EI178" s="1323">
        <f t="shared" si="140"/>
        <v>0</v>
      </c>
      <c r="EJ178" s="1323">
        <f t="shared" si="141"/>
        <v>0</v>
      </c>
      <c r="EK178" s="1323">
        <f t="shared" si="142"/>
        <v>0</v>
      </c>
      <c r="EL178" s="1323">
        <f t="shared" si="143"/>
        <v>0</v>
      </c>
      <c r="EM178" s="1323">
        <f t="shared" si="144"/>
        <v>0</v>
      </c>
      <c r="EN178" s="1323">
        <f t="shared" si="145"/>
        <v>0</v>
      </c>
      <c r="EO178" s="1323">
        <f t="shared" si="146"/>
        <v>0</v>
      </c>
      <c r="EP178" s="1323">
        <f t="shared" si="147"/>
        <v>0</v>
      </c>
      <c r="EQ178" s="1323">
        <f t="shared" si="148"/>
        <v>0</v>
      </c>
      <c r="ER178" s="1323">
        <f t="shared" si="149"/>
        <v>0</v>
      </c>
      <c r="ES178" s="1323">
        <f t="shared" si="150"/>
        <v>0</v>
      </c>
      <c r="ET178" s="1323">
        <f t="shared" si="151"/>
        <v>0</v>
      </c>
      <c r="EU178" s="1323">
        <f t="shared" si="152"/>
        <v>0</v>
      </c>
      <c r="EV178" s="1323">
        <f t="shared" si="153"/>
        <v>0</v>
      </c>
      <c r="EW178" s="1323">
        <f t="shared" si="154"/>
        <v>0</v>
      </c>
      <c r="EX178" s="1323">
        <f t="shared" si="155"/>
        <v>0</v>
      </c>
      <c r="EY178" s="1323">
        <f t="shared" si="156"/>
        <v>0</v>
      </c>
      <c r="EZ178" s="1323">
        <f t="shared" si="157"/>
        <v>0</v>
      </c>
      <c r="FA178" s="1323">
        <f t="shared" si="158"/>
        <v>0</v>
      </c>
      <c r="FB178" s="1323">
        <f t="shared" si="159"/>
        <v>0</v>
      </c>
      <c r="FC178" s="1323">
        <f t="shared" si="160"/>
        <v>0</v>
      </c>
      <c r="FD178" s="1323">
        <f t="shared" si="161"/>
        <v>0</v>
      </c>
      <c r="FE178" s="1323">
        <f t="shared" si="162"/>
        <v>0</v>
      </c>
      <c r="FF178" s="1323">
        <f t="shared" si="163"/>
        <v>0</v>
      </c>
      <c r="FG178" s="1323">
        <f t="shared" si="164"/>
        <v>0</v>
      </c>
      <c r="FH178" s="1323">
        <f t="shared" si="165"/>
        <v>0</v>
      </c>
      <c r="FI178" s="1323">
        <f t="shared" si="166"/>
        <v>0</v>
      </c>
      <c r="FJ178" s="1323">
        <f t="shared" si="167"/>
        <v>0</v>
      </c>
      <c r="FK178" s="1323">
        <f t="shared" si="168"/>
        <v>0</v>
      </c>
      <c r="FL178" s="1323">
        <f t="shared" si="169"/>
        <v>0</v>
      </c>
      <c r="FM178" s="1323">
        <f t="shared" si="170"/>
        <v>0</v>
      </c>
      <c r="FN178" s="1323">
        <f t="shared" si="171"/>
        <v>0</v>
      </c>
      <c r="FO178" s="1323">
        <f t="shared" si="172"/>
        <v>0</v>
      </c>
      <c r="FP178" s="1323">
        <f t="shared" si="173"/>
        <v>0</v>
      </c>
      <c r="FQ178" s="1323">
        <f t="shared" si="174"/>
        <v>0</v>
      </c>
      <c r="FR178" s="1323">
        <f t="shared" si="175"/>
        <v>0</v>
      </c>
      <c r="FS178" s="1323">
        <f t="shared" si="176"/>
        <v>0</v>
      </c>
      <c r="FT178" s="1323">
        <f t="shared" si="177"/>
        <v>0</v>
      </c>
      <c r="FU178" s="1323">
        <f t="shared" si="178"/>
        <v>0</v>
      </c>
      <c r="FV178" s="1323">
        <f t="shared" si="179"/>
        <v>0</v>
      </c>
      <c r="FW178" s="1323">
        <f t="shared" si="180"/>
        <v>0</v>
      </c>
      <c r="FX178" s="1323">
        <f t="shared" si="181"/>
        <v>0</v>
      </c>
      <c r="FY178" s="1323">
        <f t="shared" si="182"/>
        <v>0</v>
      </c>
      <c r="FZ178" s="1323">
        <f t="shared" si="183"/>
        <v>0</v>
      </c>
      <c r="GA178" s="1323">
        <f t="shared" si="184"/>
        <v>0</v>
      </c>
    </row>
    <row r="179" spans="1:183">
      <c r="A179" s="465"/>
      <c r="G179" s="1114"/>
      <c r="H179" s="1114"/>
      <c r="I179" s="1114"/>
      <c r="J179" s="1114"/>
      <c r="K179" s="1114"/>
      <c r="L179" s="1114"/>
      <c r="M179" s="1114"/>
      <c r="N179" s="1114"/>
      <c r="O179" s="465"/>
      <c r="S179" s="1512">
        <v>44</v>
      </c>
      <c r="T179" s="1239"/>
      <c r="U179" s="1239"/>
      <c r="V179" s="1240"/>
      <c r="W179" s="1513">
        <v>44</v>
      </c>
      <c r="X179" s="1239"/>
      <c r="Y179" s="1239"/>
      <c r="Z179" s="1514"/>
      <c r="AA179" s="1513">
        <v>44</v>
      </c>
      <c r="AB179" s="1239"/>
      <c r="AC179" s="1239"/>
      <c r="AD179" s="1514"/>
      <c r="AE179" s="1513">
        <v>44</v>
      </c>
      <c r="AF179" s="1239"/>
      <c r="AG179" s="1239"/>
      <c r="AH179" s="1514"/>
      <c r="AI179" s="1513">
        <v>44</v>
      </c>
      <c r="AJ179" s="1239"/>
      <c r="AK179" s="1239"/>
      <c r="AL179" s="1514"/>
      <c r="AM179" s="1513">
        <v>44</v>
      </c>
      <c r="AN179" s="1239"/>
      <c r="AO179" s="1239"/>
      <c r="AP179" s="1514"/>
      <c r="AQ179" s="1513">
        <v>44</v>
      </c>
      <c r="AR179" s="1239"/>
      <c r="AS179" s="1239"/>
      <c r="AT179" s="1514"/>
      <c r="AU179" s="1513">
        <v>44</v>
      </c>
      <c r="AV179" s="1239"/>
      <c r="AW179" s="1239"/>
      <c r="AX179" s="1514"/>
      <c r="AY179" s="1513">
        <v>44</v>
      </c>
      <c r="AZ179" s="1239"/>
      <c r="BA179" s="1239"/>
      <c r="BB179" s="1514"/>
      <c r="BC179" s="1513">
        <v>44</v>
      </c>
      <c r="BD179" s="1239"/>
      <c r="BE179" s="1239"/>
      <c r="BF179" s="1514"/>
      <c r="BG179" s="1513">
        <v>44</v>
      </c>
      <c r="BH179" s="1239"/>
      <c r="BI179" s="1239"/>
      <c r="BJ179" s="1514"/>
      <c r="BK179" s="1513">
        <v>44</v>
      </c>
      <c r="BL179" s="1239"/>
      <c r="BM179" s="1239"/>
      <c r="BN179" s="1514"/>
      <c r="BO179" s="1513">
        <v>44</v>
      </c>
      <c r="BP179" s="1239"/>
      <c r="BQ179" s="1239"/>
      <c r="BR179" s="1514"/>
      <c r="BS179" s="1513">
        <v>44</v>
      </c>
      <c r="BT179" s="1239"/>
      <c r="BU179" s="1239"/>
      <c r="BV179" s="1514"/>
      <c r="BW179" s="1513">
        <v>44</v>
      </c>
      <c r="BX179" s="1239"/>
      <c r="BY179" s="1239"/>
      <c r="BZ179" s="1514"/>
      <c r="CA179" s="1513">
        <v>44</v>
      </c>
      <c r="CB179" s="1239"/>
      <c r="CC179" s="1239"/>
      <c r="CD179" s="1514"/>
      <c r="CE179" s="1513">
        <v>44</v>
      </c>
      <c r="CF179" s="1239"/>
      <c r="CG179" s="1239"/>
      <c r="CH179" s="1514"/>
      <c r="CI179" s="1513">
        <v>44</v>
      </c>
      <c r="CJ179" s="1239"/>
      <c r="CK179" s="1239"/>
      <c r="CL179" s="1514"/>
      <c r="CM179" s="1513">
        <v>44</v>
      </c>
      <c r="CN179" s="1239"/>
      <c r="CO179" s="1239"/>
      <c r="CP179" s="1514"/>
      <c r="CQ179" s="1513">
        <v>44</v>
      </c>
      <c r="CR179" s="1239"/>
      <c r="CS179" s="1239"/>
      <c r="CT179" s="1514"/>
      <c r="CZ179" s="1323">
        <f t="shared" si="105"/>
        <v>0</v>
      </c>
      <c r="DA179" s="1323">
        <f t="shared" si="106"/>
        <v>0</v>
      </c>
      <c r="DB179" s="1323">
        <f t="shared" si="107"/>
        <v>0</v>
      </c>
      <c r="DC179" s="1323">
        <f t="shared" si="108"/>
        <v>0</v>
      </c>
      <c r="DD179" s="1323">
        <f t="shared" si="109"/>
        <v>0</v>
      </c>
      <c r="DE179" s="1323">
        <f t="shared" si="110"/>
        <v>0</v>
      </c>
      <c r="DF179" s="1323">
        <f t="shared" si="111"/>
        <v>0</v>
      </c>
      <c r="DG179" s="1323">
        <f t="shared" si="112"/>
        <v>0</v>
      </c>
      <c r="DH179" s="1323">
        <f t="shared" si="113"/>
        <v>0</v>
      </c>
      <c r="DI179" s="1323">
        <f t="shared" si="114"/>
        <v>0</v>
      </c>
      <c r="DJ179" s="1323">
        <f t="shared" si="115"/>
        <v>0</v>
      </c>
      <c r="DK179" s="1323">
        <f t="shared" si="116"/>
        <v>0</v>
      </c>
      <c r="DL179" s="1323">
        <f t="shared" si="117"/>
        <v>0</v>
      </c>
      <c r="DM179" s="1323">
        <f t="shared" si="118"/>
        <v>0</v>
      </c>
      <c r="DN179" s="1323">
        <f t="shared" si="119"/>
        <v>0</v>
      </c>
      <c r="DO179" s="1323">
        <f t="shared" si="120"/>
        <v>0</v>
      </c>
      <c r="DP179" s="1323">
        <f t="shared" si="121"/>
        <v>0</v>
      </c>
      <c r="DQ179" s="1323">
        <f t="shared" si="122"/>
        <v>0</v>
      </c>
      <c r="DR179" s="1323">
        <f t="shared" si="123"/>
        <v>0</v>
      </c>
      <c r="DS179" s="1323">
        <f t="shared" si="124"/>
        <v>0</v>
      </c>
      <c r="DT179" s="1323">
        <f t="shared" si="125"/>
        <v>0</v>
      </c>
      <c r="DU179" s="1323">
        <f t="shared" si="126"/>
        <v>0</v>
      </c>
      <c r="DV179" s="1323">
        <f t="shared" si="127"/>
        <v>0</v>
      </c>
      <c r="DW179" s="1323">
        <f t="shared" si="128"/>
        <v>0</v>
      </c>
      <c r="DX179" s="1323">
        <f t="shared" si="129"/>
        <v>0</v>
      </c>
      <c r="DY179" s="1323">
        <f t="shared" si="130"/>
        <v>0</v>
      </c>
      <c r="DZ179" s="1323">
        <f t="shared" si="131"/>
        <v>0</v>
      </c>
      <c r="EA179" s="1323">
        <f t="shared" si="132"/>
        <v>0</v>
      </c>
      <c r="EB179" s="1323">
        <f t="shared" si="133"/>
        <v>0</v>
      </c>
      <c r="EC179" s="1323">
        <f t="shared" si="134"/>
        <v>0</v>
      </c>
      <c r="ED179" s="1323">
        <f t="shared" si="135"/>
        <v>0</v>
      </c>
      <c r="EE179" s="1323">
        <f t="shared" si="136"/>
        <v>0</v>
      </c>
      <c r="EF179" s="1323">
        <f t="shared" si="137"/>
        <v>0</v>
      </c>
      <c r="EG179" s="1323">
        <f t="shared" si="138"/>
        <v>0</v>
      </c>
      <c r="EH179" s="1323">
        <f t="shared" si="139"/>
        <v>0</v>
      </c>
      <c r="EI179" s="1323">
        <f t="shared" si="140"/>
        <v>0</v>
      </c>
      <c r="EJ179" s="1323">
        <f t="shared" si="141"/>
        <v>0</v>
      </c>
      <c r="EK179" s="1323">
        <f t="shared" si="142"/>
        <v>0</v>
      </c>
      <c r="EL179" s="1323">
        <f t="shared" si="143"/>
        <v>0</v>
      </c>
      <c r="EM179" s="1323">
        <f t="shared" si="144"/>
        <v>0</v>
      </c>
      <c r="EN179" s="1323">
        <f t="shared" si="145"/>
        <v>0</v>
      </c>
      <c r="EO179" s="1323">
        <f t="shared" si="146"/>
        <v>0</v>
      </c>
      <c r="EP179" s="1323">
        <f t="shared" si="147"/>
        <v>0</v>
      </c>
      <c r="EQ179" s="1323">
        <f t="shared" si="148"/>
        <v>0</v>
      </c>
      <c r="ER179" s="1323">
        <f t="shared" si="149"/>
        <v>0</v>
      </c>
      <c r="ES179" s="1323">
        <f t="shared" si="150"/>
        <v>0</v>
      </c>
      <c r="ET179" s="1323">
        <f t="shared" si="151"/>
        <v>0</v>
      </c>
      <c r="EU179" s="1323">
        <f t="shared" si="152"/>
        <v>0</v>
      </c>
      <c r="EV179" s="1323">
        <f t="shared" si="153"/>
        <v>0</v>
      </c>
      <c r="EW179" s="1323">
        <f t="shared" si="154"/>
        <v>0</v>
      </c>
      <c r="EX179" s="1323">
        <f t="shared" si="155"/>
        <v>0</v>
      </c>
      <c r="EY179" s="1323">
        <f t="shared" si="156"/>
        <v>0</v>
      </c>
      <c r="EZ179" s="1323">
        <f t="shared" si="157"/>
        <v>0</v>
      </c>
      <c r="FA179" s="1323">
        <f t="shared" si="158"/>
        <v>0</v>
      </c>
      <c r="FB179" s="1323">
        <f t="shared" si="159"/>
        <v>0</v>
      </c>
      <c r="FC179" s="1323">
        <f t="shared" si="160"/>
        <v>0</v>
      </c>
      <c r="FD179" s="1323">
        <f t="shared" si="161"/>
        <v>0</v>
      </c>
      <c r="FE179" s="1323">
        <f t="shared" si="162"/>
        <v>0</v>
      </c>
      <c r="FF179" s="1323">
        <f t="shared" si="163"/>
        <v>0</v>
      </c>
      <c r="FG179" s="1323">
        <f t="shared" si="164"/>
        <v>0</v>
      </c>
      <c r="FH179" s="1323">
        <f t="shared" si="165"/>
        <v>0</v>
      </c>
      <c r="FI179" s="1323">
        <f t="shared" si="166"/>
        <v>0</v>
      </c>
      <c r="FJ179" s="1323">
        <f t="shared" si="167"/>
        <v>0</v>
      </c>
      <c r="FK179" s="1323">
        <f t="shared" si="168"/>
        <v>0</v>
      </c>
      <c r="FL179" s="1323">
        <f t="shared" si="169"/>
        <v>0</v>
      </c>
      <c r="FM179" s="1323">
        <f t="shared" si="170"/>
        <v>0</v>
      </c>
      <c r="FN179" s="1323">
        <f t="shared" si="171"/>
        <v>0</v>
      </c>
      <c r="FO179" s="1323">
        <f t="shared" si="172"/>
        <v>0</v>
      </c>
      <c r="FP179" s="1323">
        <f t="shared" si="173"/>
        <v>0</v>
      </c>
      <c r="FQ179" s="1323">
        <f t="shared" si="174"/>
        <v>0</v>
      </c>
      <c r="FR179" s="1323">
        <f t="shared" si="175"/>
        <v>0</v>
      </c>
      <c r="FS179" s="1323">
        <f t="shared" si="176"/>
        <v>0</v>
      </c>
      <c r="FT179" s="1323">
        <f t="shared" si="177"/>
        <v>0</v>
      </c>
      <c r="FU179" s="1323">
        <f t="shared" si="178"/>
        <v>0</v>
      </c>
      <c r="FV179" s="1323">
        <f t="shared" si="179"/>
        <v>0</v>
      </c>
      <c r="FW179" s="1323">
        <f t="shared" si="180"/>
        <v>0</v>
      </c>
      <c r="FX179" s="1323">
        <f t="shared" si="181"/>
        <v>0</v>
      </c>
      <c r="FY179" s="1323">
        <f t="shared" si="182"/>
        <v>0</v>
      </c>
      <c r="FZ179" s="1323">
        <f t="shared" si="183"/>
        <v>0</v>
      </c>
      <c r="GA179" s="1323">
        <f t="shared" si="184"/>
        <v>0</v>
      </c>
    </row>
    <row r="180" spans="1:183">
      <c r="A180" s="465"/>
      <c r="G180" s="1114"/>
      <c r="H180" s="1114"/>
      <c r="I180" s="1114"/>
      <c r="J180" s="1114"/>
      <c r="K180" s="1114"/>
      <c r="L180" s="1114"/>
      <c r="M180" s="1114"/>
      <c r="N180" s="1114"/>
      <c r="O180" s="465"/>
      <c r="S180" s="1512">
        <v>45</v>
      </c>
      <c r="T180" s="1239"/>
      <c r="U180" s="1239"/>
      <c r="V180" s="1240"/>
      <c r="W180" s="1513">
        <v>45</v>
      </c>
      <c r="X180" s="1239"/>
      <c r="Y180" s="1239"/>
      <c r="Z180" s="1514"/>
      <c r="AA180" s="1513">
        <v>45</v>
      </c>
      <c r="AB180" s="1239"/>
      <c r="AC180" s="1239"/>
      <c r="AD180" s="1514"/>
      <c r="AE180" s="1513">
        <v>45</v>
      </c>
      <c r="AF180" s="1239"/>
      <c r="AG180" s="1239"/>
      <c r="AH180" s="1514"/>
      <c r="AI180" s="1513">
        <v>45</v>
      </c>
      <c r="AJ180" s="1239"/>
      <c r="AK180" s="1239"/>
      <c r="AL180" s="1514"/>
      <c r="AM180" s="1513">
        <v>45</v>
      </c>
      <c r="AN180" s="1239"/>
      <c r="AO180" s="1239"/>
      <c r="AP180" s="1514"/>
      <c r="AQ180" s="1513">
        <v>45</v>
      </c>
      <c r="AR180" s="1239"/>
      <c r="AS180" s="1239"/>
      <c r="AT180" s="1514"/>
      <c r="AU180" s="1513">
        <v>45</v>
      </c>
      <c r="AV180" s="1239"/>
      <c r="AW180" s="1239"/>
      <c r="AX180" s="1514"/>
      <c r="AY180" s="1513">
        <v>45</v>
      </c>
      <c r="AZ180" s="1239"/>
      <c r="BA180" s="1239"/>
      <c r="BB180" s="1514"/>
      <c r="BC180" s="1513">
        <v>45</v>
      </c>
      <c r="BD180" s="1239"/>
      <c r="BE180" s="1239"/>
      <c r="BF180" s="1514"/>
      <c r="BG180" s="1513">
        <v>45</v>
      </c>
      <c r="BH180" s="1239"/>
      <c r="BI180" s="1239"/>
      <c r="BJ180" s="1514"/>
      <c r="BK180" s="1513">
        <v>45</v>
      </c>
      <c r="BL180" s="1239"/>
      <c r="BM180" s="1239"/>
      <c r="BN180" s="1514"/>
      <c r="BO180" s="1513">
        <v>45</v>
      </c>
      <c r="BP180" s="1239"/>
      <c r="BQ180" s="1239"/>
      <c r="BR180" s="1514"/>
      <c r="BS180" s="1513">
        <v>45</v>
      </c>
      <c r="BT180" s="1239"/>
      <c r="BU180" s="1239"/>
      <c r="BV180" s="1514"/>
      <c r="BW180" s="1513">
        <v>45</v>
      </c>
      <c r="BX180" s="1239"/>
      <c r="BY180" s="1239"/>
      <c r="BZ180" s="1514"/>
      <c r="CA180" s="1513">
        <v>45</v>
      </c>
      <c r="CB180" s="1239"/>
      <c r="CC180" s="1239"/>
      <c r="CD180" s="1514"/>
      <c r="CE180" s="1513">
        <v>45</v>
      </c>
      <c r="CF180" s="1239"/>
      <c r="CG180" s="1239"/>
      <c r="CH180" s="1514"/>
      <c r="CI180" s="1513">
        <v>45</v>
      </c>
      <c r="CJ180" s="1239"/>
      <c r="CK180" s="1239"/>
      <c r="CL180" s="1514"/>
      <c r="CM180" s="1513">
        <v>45</v>
      </c>
      <c r="CN180" s="1239"/>
      <c r="CO180" s="1239"/>
      <c r="CP180" s="1514"/>
      <c r="CQ180" s="1513">
        <v>45</v>
      </c>
      <c r="CR180" s="1239"/>
      <c r="CS180" s="1239"/>
      <c r="CT180" s="1514"/>
      <c r="CZ180" s="1323">
        <f t="shared" si="105"/>
        <v>0</v>
      </c>
      <c r="DA180" s="1323">
        <f t="shared" si="106"/>
        <v>0</v>
      </c>
      <c r="DB180" s="1323">
        <f t="shared" si="107"/>
        <v>0</v>
      </c>
      <c r="DC180" s="1323">
        <f t="shared" si="108"/>
        <v>0</v>
      </c>
      <c r="DD180" s="1323">
        <f t="shared" si="109"/>
        <v>0</v>
      </c>
      <c r="DE180" s="1323">
        <f t="shared" si="110"/>
        <v>0</v>
      </c>
      <c r="DF180" s="1323">
        <f t="shared" si="111"/>
        <v>0</v>
      </c>
      <c r="DG180" s="1323">
        <f t="shared" si="112"/>
        <v>0</v>
      </c>
      <c r="DH180" s="1323">
        <f t="shared" si="113"/>
        <v>0</v>
      </c>
      <c r="DI180" s="1323">
        <f t="shared" si="114"/>
        <v>0</v>
      </c>
      <c r="DJ180" s="1323">
        <f t="shared" si="115"/>
        <v>0</v>
      </c>
      <c r="DK180" s="1323">
        <f t="shared" si="116"/>
        <v>0</v>
      </c>
      <c r="DL180" s="1323">
        <f t="shared" si="117"/>
        <v>0</v>
      </c>
      <c r="DM180" s="1323">
        <f t="shared" si="118"/>
        <v>0</v>
      </c>
      <c r="DN180" s="1323">
        <f t="shared" si="119"/>
        <v>0</v>
      </c>
      <c r="DO180" s="1323">
        <f t="shared" si="120"/>
        <v>0</v>
      </c>
      <c r="DP180" s="1323">
        <f t="shared" si="121"/>
        <v>0</v>
      </c>
      <c r="DQ180" s="1323">
        <f t="shared" si="122"/>
        <v>0</v>
      </c>
      <c r="DR180" s="1323">
        <f t="shared" si="123"/>
        <v>0</v>
      </c>
      <c r="DS180" s="1323">
        <f t="shared" si="124"/>
        <v>0</v>
      </c>
      <c r="DT180" s="1323">
        <f t="shared" si="125"/>
        <v>0</v>
      </c>
      <c r="DU180" s="1323">
        <f t="shared" si="126"/>
        <v>0</v>
      </c>
      <c r="DV180" s="1323">
        <f t="shared" si="127"/>
        <v>0</v>
      </c>
      <c r="DW180" s="1323">
        <f t="shared" si="128"/>
        <v>0</v>
      </c>
      <c r="DX180" s="1323">
        <f t="shared" si="129"/>
        <v>0</v>
      </c>
      <c r="DY180" s="1323">
        <f t="shared" si="130"/>
        <v>0</v>
      </c>
      <c r="DZ180" s="1323">
        <f t="shared" si="131"/>
        <v>0</v>
      </c>
      <c r="EA180" s="1323">
        <f t="shared" si="132"/>
        <v>0</v>
      </c>
      <c r="EB180" s="1323">
        <f t="shared" si="133"/>
        <v>0</v>
      </c>
      <c r="EC180" s="1323">
        <f t="shared" si="134"/>
        <v>0</v>
      </c>
      <c r="ED180" s="1323">
        <f t="shared" si="135"/>
        <v>0</v>
      </c>
      <c r="EE180" s="1323">
        <f t="shared" si="136"/>
        <v>0</v>
      </c>
      <c r="EF180" s="1323">
        <f t="shared" si="137"/>
        <v>0</v>
      </c>
      <c r="EG180" s="1323">
        <f t="shared" si="138"/>
        <v>0</v>
      </c>
      <c r="EH180" s="1323">
        <f t="shared" si="139"/>
        <v>0</v>
      </c>
      <c r="EI180" s="1323">
        <f t="shared" si="140"/>
        <v>0</v>
      </c>
      <c r="EJ180" s="1323">
        <f t="shared" si="141"/>
        <v>0</v>
      </c>
      <c r="EK180" s="1323">
        <f t="shared" si="142"/>
        <v>0</v>
      </c>
      <c r="EL180" s="1323">
        <f t="shared" si="143"/>
        <v>0</v>
      </c>
      <c r="EM180" s="1323">
        <f t="shared" si="144"/>
        <v>0</v>
      </c>
      <c r="EN180" s="1323">
        <f t="shared" si="145"/>
        <v>0</v>
      </c>
      <c r="EO180" s="1323">
        <f t="shared" si="146"/>
        <v>0</v>
      </c>
      <c r="EP180" s="1323">
        <f t="shared" si="147"/>
        <v>0</v>
      </c>
      <c r="EQ180" s="1323">
        <f t="shared" si="148"/>
        <v>0</v>
      </c>
      <c r="ER180" s="1323">
        <f t="shared" si="149"/>
        <v>0</v>
      </c>
      <c r="ES180" s="1323">
        <f t="shared" si="150"/>
        <v>0</v>
      </c>
      <c r="ET180" s="1323">
        <f t="shared" si="151"/>
        <v>0</v>
      </c>
      <c r="EU180" s="1323">
        <f t="shared" si="152"/>
        <v>0</v>
      </c>
      <c r="EV180" s="1323">
        <f t="shared" si="153"/>
        <v>0</v>
      </c>
      <c r="EW180" s="1323">
        <f t="shared" si="154"/>
        <v>0</v>
      </c>
      <c r="EX180" s="1323">
        <f t="shared" si="155"/>
        <v>0</v>
      </c>
      <c r="EY180" s="1323">
        <f t="shared" si="156"/>
        <v>0</v>
      </c>
      <c r="EZ180" s="1323">
        <f t="shared" si="157"/>
        <v>0</v>
      </c>
      <c r="FA180" s="1323">
        <f t="shared" si="158"/>
        <v>0</v>
      </c>
      <c r="FB180" s="1323">
        <f t="shared" si="159"/>
        <v>0</v>
      </c>
      <c r="FC180" s="1323">
        <f t="shared" si="160"/>
        <v>0</v>
      </c>
      <c r="FD180" s="1323">
        <f t="shared" si="161"/>
        <v>0</v>
      </c>
      <c r="FE180" s="1323">
        <f t="shared" si="162"/>
        <v>0</v>
      </c>
      <c r="FF180" s="1323">
        <f t="shared" si="163"/>
        <v>0</v>
      </c>
      <c r="FG180" s="1323">
        <f t="shared" si="164"/>
        <v>0</v>
      </c>
      <c r="FH180" s="1323">
        <f t="shared" si="165"/>
        <v>0</v>
      </c>
      <c r="FI180" s="1323">
        <f t="shared" si="166"/>
        <v>0</v>
      </c>
      <c r="FJ180" s="1323">
        <f t="shared" si="167"/>
        <v>0</v>
      </c>
      <c r="FK180" s="1323">
        <f t="shared" si="168"/>
        <v>0</v>
      </c>
      <c r="FL180" s="1323">
        <f t="shared" si="169"/>
        <v>0</v>
      </c>
      <c r="FM180" s="1323">
        <f t="shared" si="170"/>
        <v>0</v>
      </c>
      <c r="FN180" s="1323">
        <f t="shared" si="171"/>
        <v>0</v>
      </c>
      <c r="FO180" s="1323">
        <f t="shared" si="172"/>
        <v>0</v>
      </c>
      <c r="FP180" s="1323">
        <f t="shared" si="173"/>
        <v>0</v>
      </c>
      <c r="FQ180" s="1323">
        <f t="shared" si="174"/>
        <v>0</v>
      </c>
      <c r="FR180" s="1323">
        <f t="shared" si="175"/>
        <v>0</v>
      </c>
      <c r="FS180" s="1323">
        <f t="shared" si="176"/>
        <v>0</v>
      </c>
      <c r="FT180" s="1323">
        <f t="shared" si="177"/>
        <v>0</v>
      </c>
      <c r="FU180" s="1323">
        <f t="shared" si="178"/>
        <v>0</v>
      </c>
      <c r="FV180" s="1323">
        <f t="shared" si="179"/>
        <v>0</v>
      </c>
      <c r="FW180" s="1323">
        <f t="shared" si="180"/>
        <v>0</v>
      </c>
      <c r="FX180" s="1323">
        <f t="shared" si="181"/>
        <v>0</v>
      </c>
      <c r="FY180" s="1323">
        <f t="shared" si="182"/>
        <v>0</v>
      </c>
      <c r="FZ180" s="1323">
        <f t="shared" si="183"/>
        <v>0</v>
      </c>
      <c r="GA180" s="1323">
        <f t="shared" si="184"/>
        <v>0</v>
      </c>
    </row>
    <row r="181" spans="1:183">
      <c r="A181" s="465"/>
      <c r="G181" s="1114"/>
      <c r="H181" s="1114"/>
      <c r="I181" s="1114"/>
      <c r="J181" s="1114"/>
      <c r="K181" s="1114"/>
      <c r="L181" s="1114"/>
      <c r="M181" s="1114"/>
      <c r="N181" s="1114"/>
      <c r="O181" s="465"/>
      <c r="S181" s="1512">
        <v>46</v>
      </c>
      <c r="T181" s="1239"/>
      <c r="U181" s="1239"/>
      <c r="V181" s="1240"/>
      <c r="W181" s="1513">
        <v>46</v>
      </c>
      <c r="X181" s="1239"/>
      <c r="Y181" s="1239"/>
      <c r="Z181" s="1514"/>
      <c r="AA181" s="1513">
        <v>46</v>
      </c>
      <c r="AB181" s="1239"/>
      <c r="AC181" s="1239"/>
      <c r="AD181" s="1514"/>
      <c r="AE181" s="1513">
        <v>46</v>
      </c>
      <c r="AF181" s="1239"/>
      <c r="AG181" s="1239"/>
      <c r="AH181" s="1514"/>
      <c r="AI181" s="1513">
        <v>46</v>
      </c>
      <c r="AJ181" s="1239"/>
      <c r="AK181" s="1239"/>
      <c r="AL181" s="1514"/>
      <c r="AM181" s="1513">
        <v>46</v>
      </c>
      <c r="AN181" s="1239"/>
      <c r="AO181" s="1239"/>
      <c r="AP181" s="1514"/>
      <c r="AQ181" s="1513">
        <v>46</v>
      </c>
      <c r="AR181" s="1239"/>
      <c r="AS181" s="1239"/>
      <c r="AT181" s="1514"/>
      <c r="AU181" s="1513">
        <v>46</v>
      </c>
      <c r="AV181" s="1239"/>
      <c r="AW181" s="1239"/>
      <c r="AX181" s="1514"/>
      <c r="AY181" s="1513">
        <v>46</v>
      </c>
      <c r="AZ181" s="1239"/>
      <c r="BA181" s="1239"/>
      <c r="BB181" s="1514"/>
      <c r="BC181" s="1513">
        <v>46</v>
      </c>
      <c r="BD181" s="1239"/>
      <c r="BE181" s="1239"/>
      <c r="BF181" s="1514"/>
      <c r="BG181" s="1513">
        <v>46</v>
      </c>
      <c r="BH181" s="1239"/>
      <c r="BI181" s="1239"/>
      <c r="BJ181" s="1514"/>
      <c r="BK181" s="1513">
        <v>46</v>
      </c>
      <c r="BL181" s="1239"/>
      <c r="BM181" s="1239"/>
      <c r="BN181" s="1514"/>
      <c r="BO181" s="1513">
        <v>46</v>
      </c>
      <c r="BP181" s="1239"/>
      <c r="BQ181" s="1239"/>
      <c r="BR181" s="1514"/>
      <c r="BS181" s="1513">
        <v>46</v>
      </c>
      <c r="BT181" s="1239"/>
      <c r="BU181" s="1239"/>
      <c r="BV181" s="1514"/>
      <c r="BW181" s="1513">
        <v>46</v>
      </c>
      <c r="BX181" s="1239"/>
      <c r="BY181" s="1239"/>
      <c r="BZ181" s="1514"/>
      <c r="CA181" s="1513">
        <v>46</v>
      </c>
      <c r="CB181" s="1239"/>
      <c r="CC181" s="1239"/>
      <c r="CD181" s="1514"/>
      <c r="CE181" s="1513">
        <v>46</v>
      </c>
      <c r="CF181" s="1239"/>
      <c r="CG181" s="1239"/>
      <c r="CH181" s="1514"/>
      <c r="CI181" s="1513">
        <v>46</v>
      </c>
      <c r="CJ181" s="1239"/>
      <c r="CK181" s="1239"/>
      <c r="CL181" s="1514"/>
      <c r="CM181" s="1513">
        <v>46</v>
      </c>
      <c r="CN181" s="1239"/>
      <c r="CO181" s="1239"/>
      <c r="CP181" s="1514"/>
      <c r="CQ181" s="1513">
        <v>46</v>
      </c>
      <c r="CR181" s="1239"/>
      <c r="CS181" s="1239"/>
      <c r="CT181" s="1514"/>
      <c r="CZ181" s="1323">
        <f t="shared" si="105"/>
        <v>0</v>
      </c>
      <c r="DA181" s="1323">
        <f t="shared" si="106"/>
        <v>0</v>
      </c>
      <c r="DB181" s="1323">
        <f t="shared" si="107"/>
        <v>0</v>
      </c>
      <c r="DC181" s="1323">
        <f t="shared" si="108"/>
        <v>0</v>
      </c>
      <c r="DD181" s="1323">
        <f t="shared" si="109"/>
        <v>0</v>
      </c>
      <c r="DE181" s="1323">
        <f t="shared" si="110"/>
        <v>0</v>
      </c>
      <c r="DF181" s="1323">
        <f t="shared" si="111"/>
        <v>0</v>
      </c>
      <c r="DG181" s="1323">
        <f t="shared" si="112"/>
        <v>0</v>
      </c>
      <c r="DH181" s="1323">
        <f t="shared" si="113"/>
        <v>0</v>
      </c>
      <c r="DI181" s="1323">
        <f t="shared" si="114"/>
        <v>0</v>
      </c>
      <c r="DJ181" s="1323">
        <f t="shared" si="115"/>
        <v>0</v>
      </c>
      <c r="DK181" s="1323">
        <f t="shared" si="116"/>
        <v>0</v>
      </c>
      <c r="DL181" s="1323">
        <f t="shared" si="117"/>
        <v>0</v>
      </c>
      <c r="DM181" s="1323">
        <f t="shared" si="118"/>
        <v>0</v>
      </c>
      <c r="DN181" s="1323">
        <f t="shared" si="119"/>
        <v>0</v>
      </c>
      <c r="DO181" s="1323">
        <f t="shared" si="120"/>
        <v>0</v>
      </c>
      <c r="DP181" s="1323">
        <f t="shared" si="121"/>
        <v>0</v>
      </c>
      <c r="DQ181" s="1323">
        <f t="shared" si="122"/>
        <v>0</v>
      </c>
      <c r="DR181" s="1323">
        <f t="shared" si="123"/>
        <v>0</v>
      </c>
      <c r="DS181" s="1323">
        <f t="shared" si="124"/>
        <v>0</v>
      </c>
      <c r="DT181" s="1323">
        <f t="shared" si="125"/>
        <v>0</v>
      </c>
      <c r="DU181" s="1323">
        <f t="shared" si="126"/>
        <v>0</v>
      </c>
      <c r="DV181" s="1323">
        <f t="shared" si="127"/>
        <v>0</v>
      </c>
      <c r="DW181" s="1323">
        <f t="shared" si="128"/>
        <v>0</v>
      </c>
      <c r="DX181" s="1323">
        <f t="shared" si="129"/>
        <v>0</v>
      </c>
      <c r="DY181" s="1323">
        <f t="shared" si="130"/>
        <v>0</v>
      </c>
      <c r="DZ181" s="1323">
        <f t="shared" si="131"/>
        <v>0</v>
      </c>
      <c r="EA181" s="1323">
        <f t="shared" si="132"/>
        <v>0</v>
      </c>
      <c r="EB181" s="1323">
        <f t="shared" si="133"/>
        <v>0</v>
      </c>
      <c r="EC181" s="1323">
        <f t="shared" si="134"/>
        <v>0</v>
      </c>
      <c r="ED181" s="1323">
        <f t="shared" si="135"/>
        <v>0</v>
      </c>
      <c r="EE181" s="1323">
        <f t="shared" si="136"/>
        <v>0</v>
      </c>
      <c r="EF181" s="1323">
        <f t="shared" si="137"/>
        <v>0</v>
      </c>
      <c r="EG181" s="1323">
        <f t="shared" si="138"/>
        <v>0</v>
      </c>
      <c r="EH181" s="1323">
        <f t="shared" si="139"/>
        <v>0</v>
      </c>
      <c r="EI181" s="1323">
        <f t="shared" si="140"/>
        <v>0</v>
      </c>
      <c r="EJ181" s="1323">
        <f t="shared" si="141"/>
        <v>0</v>
      </c>
      <c r="EK181" s="1323">
        <f t="shared" si="142"/>
        <v>0</v>
      </c>
      <c r="EL181" s="1323">
        <f t="shared" si="143"/>
        <v>0</v>
      </c>
      <c r="EM181" s="1323">
        <f t="shared" si="144"/>
        <v>0</v>
      </c>
      <c r="EN181" s="1323">
        <f t="shared" si="145"/>
        <v>0</v>
      </c>
      <c r="EO181" s="1323">
        <f t="shared" si="146"/>
        <v>0</v>
      </c>
      <c r="EP181" s="1323">
        <f t="shared" si="147"/>
        <v>0</v>
      </c>
      <c r="EQ181" s="1323">
        <f t="shared" si="148"/>
        <v>0</v>
      </c>
      <c r="ER181" s="1323">
        <f t="shared" si="149"/>
        <v>0</v>
      </c>
      <c r="ES181" s="1323">
        <f t="shared" si="150"/>
        <v>0</v>
      </c>
      <c r="ET181" s="1323">
        <f t="shared" si="151"/>
        <v>0</v>
      </c>
      <c r="EU181" s="1323">
        <f t="shared" si="152"/>
        <v>0</v>
      </c>
      <c r="EV181" s="1323">
        <f t="shared" si="153"/>
        <v>0</v>
      </c>
      <c r="EW181" s="1323">
        <f t="shared" si="154"/>
        <v>0</v>
      </c>
      <c r="EX181" s="1323">
        <f t="shared" si="155"/>
        <v>0</v>
      </c>
      <c r="EY181" s="1323">
        <f t="shared" si="156"/>
        <v>0</v>
      </c>
      <c r="EZ181" s="1323">
        <f t="shared" si="157"/>
        <v>0</v>
      </c>
      <c r="FA181" s="1323">
        <f t="shared" si="158"/>
        <v>0</v>
      </c>
      <c r="FB181" s="1323">
        <f t="shared" si="159"/>
        <v>0</v>
      </c>
      <c r="FC181" s="1323">
        <f t="shared" si="160"/>
        <v>0</v>
      </c>
      <c r="FD181" s="1323">
        <f t="shared" si="161"/>
        <v>0</v>
      </c>
      <c r="FE181" s="1323">
        <f t="shared" si="162"/>
        <v>0</v>
      </c>
      <c r="FF181" s="1323">
        <f t="shared" si="163"/>
        <v>0</v>
      </c>
      <c r="FG181" s="1323">
        <f t="shared" si="164"/>
        <v>0</v>
      </c>
      <c r="FH181" s="1323">
        <f t="shared" si="165"/>
        <v>0</v>
      </c>
      <c r="FI181" s="1323">
        <f t="shared" si="166"/>
        <v>0</v>
      </c>
      <c r="FJ181" s="1323">
        <f t="shared" si="167"/>
        <v>0</v>
      </c>
      <c r="FK181" s="1323">
        <f t="shared" si="168"/>
        <v>0</v>
      </c>
      <c r="FL181" s="1323">
        <f t="shared" si="169"/>
        <v>0</v>
      </c>
      <c r="FM181" s="1323">
        <f t="shared" si="170"/>
        <v>0</v>
      </c>
      <c r="FN181" s="1323">
        <f t="shared" si="171"/>
        <v>0</v>
      </c>
      <c r="FO181" s="1323">
        <f t="shared" si="172"/>
        <v>0</v>
      </c>
      <c r="FP181" s="1323">
        <f t="shared" si="173"/>
        <v>0</v>
      </c>
      <c r="FQ181" s="1323">
        <f t="shared" si="174"/>
        <v>0</v>
      </c>
      <c r="FR181" s="1323">
        <f t="shared" si="175"/>
        <v>0</v>
      </c>
      <c r="FS181" s="1323">
        <f t="shared" si="176"/>
        <v>0</v>
      </c>
      <c r="FT181" s="1323">
        <f t="shared" si="177"/>
        <v>0</v>
      </c>
      <c r="FU181" s="1323">
        <f t="shared" si="178"/>
        <v>0</v>
      </c>
      <c r="FV181" s="1323">
        <f t="shared" si="179"/>
        <v>0</v>
      </c>
      <c r="FW181" s="1323">
        <f t="shared" si="180"/>
        <v>0</v>
      </c>
      <c r="FX181" s="1323">
        <f t="shared" si="181"/>
        <v>0</v>
      </c>
      <c r="FY181" s="1323">
        <f t="shared" si="182"/>
        <v>0</v>
      </c>
      <c r="FZ181" s="1323">
        <f t="shared" si="183"/>
        <v>0</v>
      </c>
      <c r="GA181" s="1323">
        <f t="shared" si="184"/>
        <v>0</v>
      </c>
    </row>
    <row r="182" spans="1:183">
      <c r="A182" s="465"/>
      <c r="G182" s="1114"/>
      <c r="H182" s="1114"/>
      <c r="I182" s="1114"/>
      <c r="J182" s="1114"/>
      <c r="K182" s="1114"/>
      <c r="L182" s="1114"/>
      <c r="M182" s="1114"/>
      <c r="N182" s="1114"/>
      <c r="O182" s="465"/>
      <c r="S182" s="1512">
        <v>47</v>
      </c>
      <c r="T182" s="1239"/>
      <c r="U182" s="1239"/>
      <c r="V182" s="1240"/>
      <c r="W182" s="1513">
        <v>47</v>
      </c>
      <c r="X182" s="1239"/>
      <c r="Y182" s="1239"/>
      <c r="Z182" s="1514"/>
      <c r="AA182" s="1513">
        <v>47</v>
      </c>
      <c r="AB182" s="1239"/>
      <c r="AC182" s="1239"/>
      <c r="AD182" s="1514"/>
      <c r="AE182" s="1513">
        <v>47</v>
      </c>
      <c r="AF182" s="1239"/>
      <c r="AG182" s="1239"/>
      <c r="AH182" s="1514"/>
      <c r="AI182" s="1513">
        <v>47</v>
      </c>
      <c r="AJ182" s="1239"/>
      <c r="AK182" s="1239"/>
      <c r="AL182" s="1514"/>
      <c r="AM182" s="1513">
        <v>47</v>
      </c>
      <c r="AN182" s="1239"/>
      <c r="AO182" s="1239"/>
      <c r="AP182" s="1514"/>
      <c r="AQ182" s="1513">
        <v>47</v>
      </c>
      <c r="AR182" s="1239"/>
      <c r="AS182" s="1239"/>
      <c r="AT182" s="1514"/>
      <c r="AU182" s="1513">
        <v>47</v>
      </c>
      <c r="AV182" s="1239"/>
      <c r="AW182" s="1239"/>
      <c r="AX182" s="1514"/>
      <c r="AY182" s="1513">
        <v>47</v>
      </c>
      <c r="AZ182" s="1239"/>
      <c r="BA182" s="1239"/>
      <c r="BB182" s="1514"/>
      <c r="BC182" s="1513">
        <v>47</v>
      </c>
      <c r="BD182" s="1239"/>
      <c r="BE182" s="1239"/>
      <c r="BF182" s="1514"/>
      <c r="BG182" s="1513">
        <v>47</v>
      </c>
      <c r="BH182" s="1239"/>
      <c r="BI182" s="1239"/>
      <c r="BJ182" s="1514"/>
      <c r="BK182" s="1513">
        <v>47</v>
      </c>
      <c r="BL182" s="1239"/>
      <c r="BM182" s="1239"/>
      <c r="BN182" s="1514"/>
      <c r="BO182" s="1513">
        <v>47</v>
      </c>
      <c r="BP182" s="1239"/>
      <c r="BQ182" s="1239"/>
      <c r="BR182" s="1514"/>
      <c r="BS182" s="1513">
        <v>47</v>
      </c>
      <c r="BT182" s="1239"/>
      <c r="BU182" s="1239"/>
      <c r="BV182" s="1514"/>
      <c r="BW182" s="1513">
        <v>47</v>
      </c>
      <c r="BX182" s="1239"/>
      <c r="BY182" s="1239"/>
      <c r="BZ182" s="1514"/>
      <c r="CA182" s="1513">
        <v>47</v>
      </c>
      <c r="CB182" s="1239"/>
      <c r="CC182" s="1239"/>
      <c r="CD182" s="1514"/>
      <c r="CE182" s="1513">
        <v>47</v>
      </c>
      <c r="CF182" s="1239"/>
      <c r="CG182" s="1239"/>
      <c r="CH182" s="1514"/>
      <c r="CI182" s="1513">
        <v>47</v>
      </c>
      <c r="CJ182" s="1239"/>
      <c r="CK182" s="1239"/>
      <c r="CL182" s="1514"/>
      <c r="CM182" s="1513">
        <v>47</v>
      </c>
      <c r="CN182" s="1239"/>
      <c r="CO182" s="1239"/>
      <c r="CP182" s="1514"/>
      <c r="CQ182" s="1513">
        <v>47</v>
      </c>
      <c r="CR182" s="1239"/>
      <c r="CS182" s="1239"/>
      <c r="CT182" s="1514"/>
      <c r="CZ182" s="1323">
        <f t="shared" si="105"/>
        <v>0</v>
      </c>
      <c r="DA182" s="1323">
        <f t="shared" si="106"/>
        <v>0</v>
      </c>
      <c r="DB182" s="1323">
        <f t="shared" si="107"/>
        <v>0</v>
      </c>
      <c r="DC182" s="1323">
        <f t="shared" si="108"/>
        <v>0</v>
      </c>
      <c r="DD182" s="1323">
        <f t="shared" si="109"/>
        <v>0</v>
      </c>
      <c r="DE182" s="1323">
        <f t="shared" si="110"/>
        <v>0</v>
      </c>
      <c r="DF182" s="1323">
        <f t="shared" si="111"/>
        <v>0</v>
      </c>
      <c r="DG182" s="1323">
        <f t="shared" si="112"/>
        <v>0</v>
      </c>
      <c r="DH182" s="1323">
        <f t="shared" si="113"/>
        <v>0</v>
      </c>
      <c r="DI182" s="1323">
        <f t="shared" si="114"/>
        <v>0</v>
      </c>
      <c r="DJ182" s="1323">
        <f t="shared" si="115"/>
        <v>0</v>
      </c>
      <c r="DK182" s="1323">
        <f t="shared" si="116"/>
        <v>0</v>
      </c>
      <c r="DL182" s="1323">
        <f t="shared" si="117"/>
        <v>0</v>
      </c>
      <c r="DM182" s="1323">
        <f t="shared" si="118"/>
        <v>0</v>
      </c>
      <c r="DN182" s="1323">
        <f t="shared" si="119"/>
        <v>0</v>
      </c>
      <c r="DO182" s="1323">
        <f t="shared" si="120"/>
        <v>0</v>
      </c>
      <c r="DP182" s="1323">
        <f t="shared" si="121"/>
        <v>0</v>
      </c>
      <c r="DQ182" s="1323">
        <f t="shared" si="122"/>
        <v>0</v>
      </c>
      <c r="DR182" s="1323">
        <f t="shared" si="123"/>
        <v>0</v>
      </c>
      <c r="DS182" s="1323">
        <f t="shared" si="124"/>
        <v>0</v>
      </c>
      <c r="DT182" s="1323">
        <f t="shared" si="125"/>
        <v>0</v>
      </c>
      <c r="DU182" s="1323">
        <f t="shared" si="126"/>
        <v>0</v>
      </c>
      <c r="DV182" s="1323">
        <f t="shared" si="127"/>
        <v>0</v>
      </c>
      <c r="DW182" s="1323">
        <f t="shared" si="128"/>
        <v>0</v>
      </c>
      <c r="DX182" s="1323">
        <f t="shared" si="129"/>
        <v>0</v>
      </c>
      <c r="DY182" s="1323">
        <f t="shared" si="130"/>
        <v>0</v>
      </c>
      <c r="DZ182" s="1323">
        <f t="shared" si="131"/>
        <v>0</v>
      </c>
      <c r="EA182" s="1323">
        <f t="shared" si="132"/>
        <v>0</v>
      </c>
      <c r="EB182" s="1323">
        <f t="shared" si="133"/>
        <v>0</v>
      </c>
      <c r="EC182" s="1323">
        <f t="shared" si="134"/>
        <v>0</v>
      </c>
      <c r="ED182" s="1323">
        <f t="shared" si="135"/>
        <v>0</v>
      </c>
      <c r="EE182" s="1323">
        <f t="shared" si="136"/>
        <v>0</v>
      </c>
      <c r="EF182" s="1323">
        <f t="shared" si="137"/>
        <v>0</v>
      </c>
      <c r="EG182" s="1323">
        <f t="shared" si="138"/>
        <v>0</v>
      </c>
      <c r="EH182" s="1323">
        <f t="shared" si="139"/>
        <v>0</v>
      </c>
      <c r="EI182" s="1323">
        <f t="shared" si="140"/>
        <v>0</v>
      </c>
      <c r="EJ182" s="1323">
        <f t="shared" si="141"/>
        <v>0</v>
      </c>
      <c r="EK182" s="1323">
        <f t="shared" si="142"/>
        <v>0</v>
      </c>
      <c r="EL182" s="1323">
        <f t="shared" si="143"/>
        <v>0</v>
      </c>
      <c r="EM182" s="1323">
        <f t="shared" si="144"/>
        <v>0</v>
      </c>
      <c r="EN182" s="1323">
        <f t="shared" si="145"/>
        <v>0</v>
      </c>
      <c r="EO182" s="1323">
        <f t="shared" si="146"/>
        <v>0</v>
      </c>
      <c r="EP182" s="1323">
        <f t="shared" si="147"/>
        <v>0</v>
      </c>
      <c r="EQ182" s="1323">
        <f t="shared" si="148"/>
        <v>0</v>
      </c>
      <c r="ER182" s="1323">
        <f t="shared" si="149"/>
        <v>0</v>
      </c>
      <c r="ES182" s="1323">
        <f t="shared" si="150"/>
        <v>0</v>
      </c>
      <c r="ET182" s="1323">
        <f t="shared" si="151"/>
        <v>0</v>
      </c>
      <c r="EU182" s="1323">
        <f t="shared" si="152"/>
        <v>0</v>
      </c>
      <c r="EV182" s="1323">
        <f t="shared" si="153"/>
        <v>0</v>
      </c>
      <c r="EW182" s="1323">
        <f t="shared" si="154"/>
        <v>0</v>
      </c>
      <c r="EX182" s="1323">
        <f t="shared" si="155"/>
        <v>0</v>
      </c>
      <c r="EY182" s="1323">
        <f t="shared" si="156"/>
        <v>0</v>
      </c>
      <c r="EZ182" s="1323">
        <f t="shared" si="157"/>
        <v>0</v>
      </c>
      <c r="FA182" s="1323">
        <f t="shared" si="158"/>
        <v>0</v>
      </c>
      <c r="FB182" s="1323">
        <f t="shared" si="159"/>
        <v>0</v>
      </c>
      <c r="FC182" s="1323">
        <f t="shared" si="160"/>
        <v>0</v>
      </c>
      <c r="FD182" s="1323">
        <f t="shared" si="161"/>
        <v>0</v>
      </c>
      <c r="FE182" s="1323">
        <f t="shared" si="162"/>
        <v>0</v>
      </c>
      <c r="FF182" s="1323">
        <f t="shared" si="163"/>
        <v>0</v>
      </c>
      <c r="FG182" s="1323">
        <f t="shared" si="164"/>
        <v>0</v>
      </c>
      <c r="FH182" s="1323">
        <f t="shared" si="165"/>
        <v>0</v>
      </c>
      <c r="FI182" s="1323">
        <f t="shared" si="166"/>
        <v>0</v>
      </c>
      <c r="FJ182" s="1323">
        <f t="shared" si="167"/>
        <v>0</v>
      </c>
      <c r="FK182" s="1323">
        <f t="shared" si="168"/>
        <v>0</v>
      </c>
      <c r="FL182" s="1323">
        <f t="shared" si="169"/>
        <v>0</v>
      </c>
      <c r="FM182" s="1323">
        <f t="shared" si="170"/>
        <v>0</v>
      </c>
      <c r="FN182" s="1323">
        <f t="shared" si="171"/>
        <v>0</v>
      </c>
      <c r="FO182" s="1323">
        <f t="shared" si="172"/>
        <v>0</v>
      </c>
      <c r="FP182" s="1323">
        <f t="shared" si="173"/>
        <v>0</v>
      </c>
      <c r="FQ182" s="1323">
        <f t="shared" si="174"/>
        <v>0</v>
      </c>
      <c r="FR182" s="1323">
        <f t="shared" si="175"/>
        <v>0</v>
      </c>
      <c r="FS182" s="1323">
        <f t="shared" si="176"/>
        <v>0</v>
      </c>
      <c r="FT182" s="1323">
        <f t="shared" si="177"/>
        <v>0</v>
      </c>
      <c r="FU182" s="1323">
        <f t="shared" si="178"/>
        <v>0</v>
      </c>
      <c r="FV182" s="1323">
        <f t="shared" si="179"/>
        <v>0</v>
      </c>
      <c r="FW182" s="1323">
        <f t="shared" si="180"/>
        <v>0</v>
      </c>
      <c r="FX182" s="1323">
        <f t="shared" si="181"/>
        <v>0</v>
      </c>
      <c r="FY182" s="1323">
        <f t="shared" si="182"/>
        <v>0</v>
      </c>
      <c r="FZ182" s="1323">
        <f t="shared" si="183"/>
        <v>0</v>
      </c>
      <c r="GA182" s="1323">
        <f t="shared" si="184"/>
        <v>0</v>
      </c>
    </row>
    <row r="183" spans="1:183">
      <c r="A183" s="465"/>
      <c r="B183" s="2002" t="str">
        <f>IFERROR(ROUND((A156/B156)/C156,2),"")</f>
        <v/>
      </c>
      <c r="C183" s="2002"/>
      <c r="D183" s="2002"/>
      <c r="E183" s="2002"/>
      <c r="F183" s="2002"/>
      <c r="G183" s="2002"/>
      <c r="H183" s="2002"/>
      <c r="I183" s="2002"/>
      <c r="J183" s="2002"/>
      <c r="K183" s="2002"/>
      <c r="L183" s="2002"/>
      <c r="M183" s="2002"/>
      <c r="N183" s="2002"/>
      <c r="O183" s="465"/>
      <c r="S183" s="1512">
        <v>48</v>
      </c>
      <c r="T183" s="1239"/>
      <c r="U183" s="1239"/>
      <c r="V183" s="1240"/>
      <c r="W183" s="1513">
        <v>48</v>
      </c>
      <c r="X183" s="1239"/>
      <c r="Y183" s="1239"/>
      <c r="Z183" s="1514"/>
      <c r="AA183" s="1513">
        <v>48</v>
      </c>
      <c r="AB183" s="1239"/>
      <c r="AC183" s="1239"/>
      <c r="AD183" s="1514"/>
      <c r="AE183" s="1513">
        <v>48</v>
      </c>
      <c r="AF183" s="1239"/>
      <c r="AG183" s="1239"/>
      <c r="AH183" s="1514"/>
      <c r="AI183" s="1513">
        <v>48</v>
      </c>
      <c r="AJ183" s="1239"/>
      <c r="AK183" s="1239"/>
      <c r="AL183" s="1514"/>
      <c r="AM183" s="1513">
        <v>48</v>
      </c>
      <c r="AN183" s="1239"/>
      <c r="AO183" s="1239"/>
      <c r="AP183" s="1514"/>
      <c r="AQ183" s="1513">
        <v>48</v>
      </c>
      <c r="AR183" s="1239"/>
      <c r="AS183" s="1239"/>
      <c r="AT183" s="1514"/>
      <c r="AU183" s="1513">
        <v>48</v>
      </c>
      <c r="AV183" s="1239"/>
      <c r="AW183" s="1239"/>
      <c r="AX183" s="1514"/>
      <c r="AY183" s="1513">
        <v>48</v>
      </c>
      <c r="AZ183" s="1239"/>
      <c r="BA183" s="1239"/>
      <c r="BB183" s="1514"/>
      <c r="BC183" s="1513">
        <v>48</v>
      </c>
      <c r="BD183" s="1239"/>
      <c r="BE183" s="1239"/>
      <c r="BF183" s="1514"/>
      <c r="BG183" s="1513">
        <v>48</v>
      </c>
      <c r="BH183" s="1239"/>
      <c r="BI183" s="1239"/>
      <c r="BJ183" s="1514"/>
      <c r="BK183" s="1513">
        <v>48</v>
      </c>
      <c r="BL183" s="1239"/>
      <c r="BM183" s="1239"/>
      <c r="BN183" s="1514"/>
      <c r="BO183" s="1513">
        <v>48</v>
      </c>
      <c r="BP183" s="1239"/>
      <c r="BQ183" s="1239"/>
      <c r="BR183" s="1514"/>
      <c r="BS183" s="1513">
        <v>48</v>
      </c>
      <c r="BT183" s="1239"/>
      <c r="BU183" s="1239"/>
      <c r="BV183" s="1514"/>
      <c r="BW183" s="1513">
        <v>48</v>
      </c>
      <c r="BX183" s="1239"/>
      <c r="BY183" s="1239"/>
      <c r="BZ183" s="1514"/>
      <c r="CA183" s="1513">
        <v>48</v>
      </c>
      <c r="CB183" s="1239"/>
      <c r="CC183" s="1239"/>
      <c r="CD183" s="1514"/>
      <c r="CE183" s="1513">
        <v>48</v>
      </c>
      <c r="CF183" s="1239"/>
      <c r="CG183" s="1239"/>
      <c r="CH183" s="1514"/>
      <c r="CI183" s="1513">
        <v>48</v>
      </c>
      <c r="CJ183" s="1239"/>
      <c r="CK183" s="1239"/>
      <c r="CL183" s="1514"/>
      <c r="CM183" s="1513">
        <v>48</v>
      </c>
      <c r="CN183" s="1239"/>
      <c r="CO183" s="1239"/>
      <c r="CP183" s="1514"/>
      <c r="CQ183" s="1513">
        <v>48</v>
      </c>
      <c r="CR183" s="1239"/>
      <c r="CS183" s="1239"/>
      <c r="CT183" s="1514"/>
      <c r="CZ183" s="1323">
        <f t="shared" si="105"/>
        <v>0</v>
      </c>
      <c r="DA183" s="1323">
        <f t="shared" si="106"/>
        <v>0</v>
      </c>
      <c r="DB183" s="1323">
        <f t="shared" si="107"/>
        <v>0</v>
      </c>
      <c r="DC183" s="1323">
        <f t="shared" si="108"/>
        <v>0</v>
      </c>
      <c r="DD183" s="1323">
        <f t="shared" si="109"/>
        <v>0</v>
      </c>
      <c r="DE183" s="1323">
        <f t="shared" si="110"/>
        <v>0</v>
      </c>
      <c r="DF183" s="1323">
        <f t="shared" si="111"/>
        <v>0</v>
      </c>
      <c r="DG183" s="1323">
        <f t="shared" si="112"/>
        <v>0</v>
      </c>
      <c r="DH183" s="1323">
        <f t="shared" si="113"/>
        <v>0</v>
      </c>
      <c r="DI183" s="1323">
        <f t="shared" si="114"/>
        <v>0</v>
      </c>
      <c r="DJ183" s="1323">
        <f t="shared" si="115"/>
        <v>0</v>
      </c>
      <c r="DK183" s="1323">
        <f t="shared" si="116"/>
        <v>0</v>
      </c>
      <c r="DL183" s="1323">
        <f t="shared" si="117"/>
        <v>0</v>
      </c>
      <c r="DM183" s="1323">
        <f t="shared" si="118"/>
        <v>0</v>
      </c>
      <c r="DN183" s="1323">
        <f t="shared" si="119"/>
        <v>0</v>
      </c>
      <c r="DO183" s="1323">
        <f t="shared" si="120"/>
        <v>0</v>
      </c>
      <c r="DP183" s="1323">
        <f t="shared" si="121"/>
        <v>0</v>
      </c>
      <c r="DQ183" s="1323">
        <f t="shared" si="122"/>
        <v>0</v>
      </c>
      <c r="DR183" s="1323">
        <f t="shared" si="123"/>
        <v>0</v>
      </c>
      <c r="DS183" s="1323">
        <f t="shared" si="124"/>
        <v>0</v>
      </c>
      <c r="DT183" s="1323">
        <f t="shared" si="125"/>
        <v>0</v>
      </c>
      <c r="DU183" s="1323">
        <f t="shared" si="126"/>
        <v>0</v>
      </c>
      <c r="DV183" s="1323">
        <f t="shared" si="127"/>
        <v>0</v>
      </c>
      <c r="DW183" s="1323">
        <f t="shared" si="128"/>
        <v>0</v>
      </c>
      <c r="DX183" s="1323">
        <f t="shared" si="129"/>
        <v>0</v>
      </c>
      <c r="DY183" s="1323">
        <f t="shared" si="130"/>
        <v>0</v>
      </c>
      <c r="DZ183" s="1323">
        <f t="shared" si="131"/>
        <v>0</v>
      </c>
      <c r="EA183" s="1323">
        <f t="shared" si="132"/>
        <v>0</v>
      </c>
      <c r="EB183" s="1323">
        <f t="shared" si="133"/>
        <v>0</v>
      </c>
      <c r="EC183" s="1323">
        <f t="shared" si="134"/>
        <v>0</v>
      </c>
      <c r="ED183" s="1323">
        <f t="shared" si="135"/>
        <v>0</v>
      </c>
      <c r="EE183" s="1323">
        <f t="shared" si="136"/>
        <v>0</v>
      </c>
      <c r="EF183" s="1323">
        <f t="shared" si="137"/>
        <v>0</v>
      </c>
      <c r="EG183" s="1323">
        <f t="shared" si="138"/>
        <v>0</v>
      </c>
      <c r="EH183" s="1323">
        <f t="shared" si="139"/>
        <v>0</v>
      </c>
      <c r="EI183" s="1323">
        <f t="shared" si="140"/>
        <v>0</v>
      </c>
      <c r="EJ183" s="1323">
        <f t="shared" si="141"/>
        <v>0</v>
      </c>
      <c r="EK183" s="1323">
        <f t="shared" si="142"/>
        <v>0</v>
      </c>
      <c r="EL183" s="1323">
        <f t="shared" si="143"/>
        <v>0</v>
      </c>
      <c r="EM183" s="1323">
        <f t="shared" si="144"/>
        <v>0</v>
      </c>
      <c r="EN183" s="1323">
        <f t="shared" si="145"/>
        <v>0</v>
      </c>
      <c r="EO183" s="1323">
        <f t="shared" si="146"/>
        <v>0</v>
      </c>
      <c r="EP183" s="1323">
        <f t="shared" si="147"/>
        <v>0</v>
      </c>
      <c r="EQ183" s="1323">
        <f t="shared" si="148"/>
        <v>0</v>
      </c>
      <c r="ER183" s="1323">
        <f t="shared" si="149"/>
        <v>0</v>
      </c>
      <c r="ES183" s="1323">
        <f t="shared" si="150"/>
        <v>0</v>
      </c>
      <c r="ET183" s="1323">
        <f t="shared" si="151"/>
        <v>0</v>
      </c>
      <c r="EU183" s="1323">
        <f t="shared" si="152"/>
        <v>0</v>
      </c>
      <c r="EV183" s="1323">
        <f t="shared" si="153"/>
        <v>0</v>
      </c>
      <c r="EW183" s="1323">
        <f t="shared" si="154"/>
        <v>0</v>
      </c>
      <c r="EX183" s="1323">
        <f t="shared" si="155"/>
        <v>0</v>
      </c>
      <c r="EY183" s="1323">
        <f t="shared" si="156"/>
        <v>0</v>
      </c>
      <c r="EZ183" s="1323">
        <f t="shared" si="157"/>
        <v>0</v>
      </c>
      <c r="FA183" s="1323">
        <f t="shared" si="158"/>
        <v>0</v>
      </c>
      <c r="FB183" s="1323">
        <f t="shared" si="159"/>
        <v>0</v>
      </c>
      <c r="FC183" s="1323">
        <f t="shared" si="160"/>
        <v>0</v>
      </c>
      <c r="FD183" s="1323">
        <f t="shared" si="161"/>
        <v>0</v>
      </c>
      <c r="FE183" s="1323">
        <f t="shared" si="162"/>
        <v>0</v>
      </c>
      <c r="FF183" s="1323">
        <f t="shared" si="163"/>
        <v>0</v>
      </c>
      <c r="FG183" s="1323">
        <f t="shared" si="164"/>
        <v>0</v>
      </c>
      <c r="FH183" s="1323">
        <f t="shared" si="165"/>
        <v>0</v>
      </c>
      <c r="FI183" s="1323">
        <f t="shared" si="166"/>
        <v>0</v>
      </c>
      <c r="FJ183" s="1323">
        <f t="shared" si="167"/>
        <v>0</v>
      </c>
      <c r="FK183" s="1323">
        <f t="shared" si="168"/>
        <v>0</v>
      </c>
      <c r="FL183" s="1323">
        <f t="shared" si="169"/>
        <v>0</v>
      </c>
      <c r="FM183" s="1323">
        <f t="shared" si="170"/>
        <v>0</v>
      </c>
      <c r="FN183" s="1323">
        <f t="shared" si="171"/>
        <v>0</v>
      </c>
      <c r="FO183" s="1323">
        <f t="shared" si="172"/>
        <v>0</v>
      </c>
      <c r="FP183" s="1323">
        <f t="shared" si="173"/>
        <v>0</v>
      </c>
      <c r="FQ183" s="1323">
        <f t="shared" si="174"/>
        <v>0</v>
      </c>
      <c r="FR183" s="1323">
        <f t="shared" si="175"/>
        <v>0</v>
      </c>
      <c r="FS183" s="1323">
        <f t="shared" si="176"/>
        <v>0</v>
      </c>
      <c r="FT183" s="1323">
        <f t="shared" si="177"/>
        <v>0</v>
      </c>
      <c r="FU183" s="1323">
        <f t="shared" si="178"/>
        <v>0</v>
      </c>
      <c r="FV183" s="1323">
        <f t="shared" si="179"/>
        <v>0</v>
      </c>
      <c r="FW183" s="1323">
        <f t="shared" si="180"/>
        <v>0</v>
      </c>
      <c r="FX183" s="1323">
        <f t="shared" si="181"/>
        <v>0</v>
      </c>
      <c r="FY183" s="1323">
        <f t="shared" si="182"/>
        <v>0</v>
      </c>
      <c r="FZ183" s="1323">
        <f t="shared" si="183"/>
        <v>0</v>
      </c>
      <c r="GA183" s="1323">
        <f t="shared" si="184"/>
        <v>0</v>
      </c>
    </row>
    <row r="184" spans="1:183">
      <c r="A184" s="465"/>
      <c r="B184" s="465"/>
      <c r="C184" s="465"/>
      <c r="D184" s="465"/>
      <c r="E184" s="465"/>
      <c r="F184" s="465"/>
      <c r="G184" s="465"/>
      <c r="H184" s="465"/>
      <c r="I184" s="465"/>
      <c r="J184" s="465"/>
      <c r="K184" s="465"/>
      <c r="L184" s="465"/>
      <c r="M184" s="465"/>
      <c r="N184" s="465"/>
      <c r="O184" s="465"/>
      <c r="S184" s="1512">
        <v>49</v>
      </c>
      <c r="T184" s="1239"/>
      <c r="U184" s="1239"/>
      <c r="V184" s="1240"/>
      <c r="W184" s="1513">
        <v>49</v>
      </c>
      <c r="X184" s="1239"/>
      <c r="Y184" s="1239"/>
      <c r="Z184" s="1514"/>
      <c r="AA184" s="1513">
        <v>49</v>
      </c>
      <c r="AB184" s="1239"/>
      <c r="AC184" s="1239"/>
      <c r="AD184" s="1514"/>
      <c r="AE184" s="1513">
        <v>49</v>
      </c>
      <c r="AF184" s="1239"/>
      <c r="AG184" s="1239"/>
      <c r="AH184" s="1514"/>
      <c r="AI184" s="1513">
        <v>49</v>
      </c>
      <c r="AJ184" s="1239"/>
      <c r="AK184" s="1239"/>
      <c r="AL184" s="1514"/>
      <c r="AM184" s="1513">
        <v>49</v>
      </c>
      <c r="AN184" s="1239"/>
      <c r="AO184" s="1239"/>
      <c r="AP184" s="1514"/>
      <c r="AQ184" s="1513">
        <v>49</v>
      </c>
      <c r="AR184" s="1239"/>
      <c r="AS184" s="1239"/>
      <c r="AT184" s="1514"/>
      <c r="AU184" s="1513">
        <v>49</v>
      </c>
      <c r="AV184" s="1239"/>
      <c r="AW184" s="1239"/>
      <c r="AX184" s="1514"/>
      <c r="AY184" s="1513">
        <v>49</v>
      </c>
      <c r="AZ184" s="1239"/>
      <c r="BA184" s="1239"/>
      <c r="BB184" s="1514"/>
      <c r="BC184" s="1513">
        <v>49</v>
      </c>
      <c r="BD184" s="1239"/>
      <c r="BE184" s="1239"/>
      <c r="BF184" s="1514"/>
      <c r="BG184" s="1513">
        <v>49</v>
      </c>
      <c r="BH184" s="1239"/>
      <c r="BI184" s="1239"/>
      <c r="BJ184" s="1514"/>
      <c r="BK184" s="1513">
        <v>49</v>
      </c>
      <c r="BL184" s="1239"/>
      <c r="BM184" s="1239"/>
      <c r="BN184" s="1514"/>
      <c r="BO184" s="1513">
        <v>49</v>
      </c>
      <c r="BP184" s="1239"/>
      <c r="BQ184" s="1239"/>
      <c r="BR184" s="1514"/>
      <c r="BS184" s="1513">
        <v>49</v>
      </c>
      <c r="BT184" s="1239"/>
      <c r="BU184" s="1239"/>
      <c r="BV184" s="1514"/>
      <c r="BW184" s="1513">
        <v>49</v>
      </c>
      <c r="BX184" s="1239"/>
      <c r="BY184" s="1239"/>
      <c r="BZ184" s="1514"/>
      <c r="CA184" s="1513">
        <v>49</v>
      </c>
      <c r="CB184" s="1239"/>
      <c r="CC184" s="1239"/>
      <c r="CD184" s="1514"/>
      <c r="CE184" s="1513">
        <v>49</v>
      </c>
      <c r="CF184" s="1239"/>
      <c r="CG184" s="1239"/>
      <c r="CH184" s="1514"/>
      <c r="CI184" s="1513">
        <v>49</v>
      </c>
      <c r="CJ184" s="1239"/>
      <c r="CK184" s="1239"/>
      <c r="CL184" s="1514"/>
      <c r="CM184" s="1513">
        <v>49</v>
      </c>
      <c r="CN184" s="1239"/>
      <c r="CO184" s="1239"/>
      <c r="CP184" s="1514"/>
      <c r="CQ184" s="1513">
        <v>49</v>
      </c>
      <c r="CR184" s="1239"/>
      <c r="CS184" s="1239"/>
      <c r="CT184" s="1514"/>
      <c r="CZ184" s="1323">
        <f t="shared" si="105"/>
        <v>0</v>
      </c>
      <c r="DA184" s="1323">
        <f t="shared" si="106"/>
        <v>0</v>
      </c>
      <c r="DB184" s="1323">
        <f t="shared" si="107"/>
        <v>0</v>
      </c>
      <c r="DC184" s="1323">
        <f t="shared" si="108"/>
        <v>0</v>
      </c>
      <c r="DD184" s="1323">
        <f t="shared" si="109"/>
        <v>0</v>
      </c>
      <c r="DE184" s="1323">
        <f t="shared" si="110"/>
        <v>0</v>
      </c>
      <c r="DF184" s="1323">
        <f t="shared" si="111"/>
        <v>0</v>
      </c>
      <c r="DG184" s="1323">
        <f t="shared" si="112"/>
        <v>0</v>
      </c>
      <c r="DH184" s="1323">
        <f t="shared" si="113"/>
        <v>0</v>
      </c>
      <c r="DI184" s="1323">
        <f t="shared" si="114"/>
        <v>0</v>
      </c>
      <c r="DJ184" s="1323">
        <f t="shared" si="115"/>
        <v>0</v>
      </c>
      <c r="DK184" s="1323">
        <f t="shared" si="116"/>
        <v>0</v>
      </c>
      <c r="DL184" s="1323">
        <f t="shared" si="117"/>
        <v>0</v>
      </c>
      <c r="DM184" s="1323">
        <f t="shared" si="118"/>
        <v>0</v>
      </c>
      <c r="DN184" s="1323">
        <f t="shared" si="119"/>
        <v>0</v>
      </c>
      <c r="DO184" s="1323">
        <f t="shared" si="120"/>
        <v>0</v>
      </c>
      <c r="DP184" s="1323">
        <f t="shared" si="121"/>
        <v>0</v>
      </c>
      <c r="DQ184" s="1323">
        <f t="shared" si="122"/>
        <v>0</v>
      </c>
      <c r="DR184" s="1323">
        <f t="shared" si="123"/>
        <v>0</v>
      </c>
      <c r="DS184" s="1323">
        <f t="shared" si="124"/>
        <v>0</v>
      </c>
      <c r="DT184" s="1323">
        <f t="shared" si="125"/>
        <v>0</v>
      </c>
      <c r="DU184" s="1323">
        <f t="shared" si="126"/>
        <v>0</v>
      </c>
      <c r="DV184" s="1323">
        <f t="shared" si="127"/>
        <v>0</v>
      </c>
      <c r="DW184" s="1323">
        <f t="shared" si="128"/>
        <v>0</v>
      </c>
      <c r="DX184" s="1323">
        <f t="shared" si="129"/>
        <v>0</v>
      </c>
      <c r="DY184" s="1323">
        <f t="shared" si="130"/>
        <v>0</v>
      </c>
      <c r="DZ184" s="1323">
        <f t="shared" si="131"/>
        <v>0</v>
      </c>
      <c r="EA184" s="1323">
        <f t="shared" si="132"/>
        <v>0</v>
      </c>
      <c r="EB184" s="1323">
        <f t="shared" si="133"/>
        <v>0</v>
      </c>
      <c r="EC184" s="1323">
        <f t="shared" si="134"/>
        <v>0</v>
      </c>
      <c r="ED184" s="1323">
        <f t="shared" si="135"/>
        <v>0</v>
      </c>
      <c r="EE184" s="1323">
        <f t="shared" si="136"/>
        <v>0</v>
      </c>
      <c r="EF184" s="1323">
        <f t="shared" si="137"/>
        <v>0</v>
      </c>
      <c r="EG184" s="1323">
        <f t="shared" si="138"/>
        <v>0</v>
      </c>
      <c r="EH184" s="1323">
        <f t="shared" si="139"/>
        <v>0</v>
      </c>
      <c r="EI184" s="1323">
        <f t="shared" si="140"/>
        <v>0</v>
      </c>
      <c r="EJ184" s="1323">
        <f t="shared" si="141"/>
        <v>0</v>
      </c>
      <c r="EK184" s="1323">
        <f t="shared" si="142"/>
        <v>0</v>
      </c>
      <c r="EL184" s="1323">
        <f t="shared" si="143"/>
        <v>0</v>
      </c>
      <c r="EM184" s="1323">
        <f t="shared" si="144"/>
        <v>0</v>
      </c>
      <c r="EN184" s="1323">
        <f t="shared" si="145"/>
        <v>0</v>
      </c>
      <c r="EO184" s="1323">
        <f t="shared" si="146"/>
        <v>0</v>
      </c>
      <c r="EP184" s="1323">
        <f t="shared" si="147"/>
        <v>0</v>
      </c>
      <c r="EQ184" s="1323">
        <f t="shared" si="148"/>
        <v>0</v>
      </c>
      <c r="ER184" s="1323">
        <f t="shared" si="149"/>
        <v>0</v>
      </c>
      <c r="ES184" s="1323">
        <f t="shared" si="150"/>
        <v>0</v>
      </c>
      <c r="ET184" s="1323">
        <f t="shared" si="151"/>
        <v>0</v>
      </c>
      <c r="EU184" s="1323">
        <f t="shared" si="152"/>
        <v>0</v>
      </c>
      <c r="EV184" s="1323">
        <f t="shared" si="153"/>
        <v>0</v>
      </c>
      <c r="EW184" s="1323">
        <f t="shared" si="154"/>
        <v>0</v>
      </c>
      <c r="EX184" s="1323">
        <f t="shared" si="155"/>
        <v>0</v>
      </c>
      <c r="EY184" s="1323">
        <f t="shared" si="156"/>
        <v>0</v>
      </c>
      <c r="EZ184" s="1323">
        <f t="shared" si="157"/>
        <v>0</v>
      </c>
      <c r="FA184" s="1323">
        <f t="shared" si="158"/>
        <v>0</v>
      </c>
      <c r="FB184" s="1323">
        <f t="shared" si="159"/>
        <v>0</v>
      </c>
      <c r="FC184" s="1323">
        <f t="shared" si="160"/>
        <v>0</v>
      </c>
      <c r="FD184" s="1323">
        <f t="shared" si="161"/>
        <v>0</v>
      </c>
      <c r="FE184" s="1323">
        <f t="shared" si="162"/>
        <v>0</v>
      </c>
      <c r="FF184" s="1323">
        <f t="shared" si="163"/>
        <v>0</v>
      </c>
      <c r="FG184" s="1323">
        <f t="shared" si="164"/>
        <v>0</v>
      </c>
      <c r="FH184" s="1323">
        <f t="shared" si="165"/>
        <v>0</v>
      </c>
      <c r="FI184" s="1323">
        <f t="shared" si="166"/>
        <v>0</v>
      </c>
      <c r="FJ184" s="1323">
        <f t="shared" si="167"/>
        <v>0</v>
      </c>
      <c r="FK184" s="1323">
        <f t="shared" si="168"/>
        <v>0</v>
      </c>
      <c r="FL184" s="1323">
        <f t="shared" si="169"/>
        <v>0</v>
      </c>
      <c r="FM184" s="1323">
        <f t="shared" si="170"/>
        <v>0</v>
      </c>
      <c r="FN184" s="1323">
        <f t="shared" si="171"/>
        <v>0</v>
      </c>
      <c r="FO184" s="1323">
        <f t="shared" si="172"/>
        <v>0</v>
      </c>
      <c r="FP184" s="1323">
        <f t="shared" si="173"/>
        <v>0</v>
      </c>
      <c r="FQ184" s="1323">
        <f t="shared" si="174"/>
        <v>0</v>
      </c>
      <c r="FR184" s="1323">
        <f t="shared" si="175"/>
        <v>0</v>
      </c>
      <c r="FS184" s="1323">
        <f t="shared" si="176"/>
        <v>0</v>
      </c>
      <c r="FT184" s="1323">
        <f t="shared" si="177"/>
        <v>0</v>
      </c>
      <c r="FU184" s="1323">
        <f t="shared" si="178"/>
        <v>0</v>
      </c>
      <c r="FV184" s="1323">
        <f t="shared" si="179"/>
        <v>0</v>
      </c>
      <c r="FW184" s="1323">
        <f t="shared" si="180"/>
        <v>0</v>
      </c>
      <c r="FX184" s="1323">
        <f t="shared" si="181"/>
        <v>0</v>
      </c>
      <c r="FY184" s="1323">
        <f t="shared" si="182"/>
        <v>0</v>
      </c>
      <c r="FZ184" s="1323">
        <f t="shared" si="183"/>
        <v>0</v>
      </c>
      <c r="GA184" s="1323">
        <f t="shared" si="184"/>
        <v>0</v>
      </c>
    </row>
    <row r="185" spans="1:183">
      <c r="A185" s="292"/>
      <c r="B185" s="292"/>
      <c r="C185" s="292"/>
      <c r="D185" s="292"/>
      <c r="E185" s="292"/>
      <c r="F185" s="292"/>
      <c r="G185" s="292"/>
      <c r="H185" s="292"/>
      <c r="I185" s="292"/>
      <c r="J185" s="292"/>
      <c r="K185" s="292"/>
      <c r="L185" s="142"/>
      <c r="M185" s="158" t="s">
        <v>631</v>
      </c>
      <c r="N185" s="292"/>
      <c r="O185" s="292"/>
      <c r="S185" s="1512">
        <v>50</v>
      </c>
      <c r="T185" s="1239"/>
      <c r="U185" s="1239"/>
      <c r="V185" s="1240"/>
      <c r="W185" s="1513">
        <v>50</v>
      </c>
      <c r="X185" s="1239"/>
      <c r="Y185" s="1239"/>
      <c r="Z185" s="1514"/>
      <c r="AA185" s="1513">
        <v>50</v>
      </c>
      <c r="AB185" s="1239"/>
      <c r="AC185" s="1239"/>
      <c r="AD185" s="1514"/>
      <c r="AE185" s="1513">
        <v>50</v>
      </c>
      <c r="AF185" s="1239"/>
      <c r="AG185" s="1239"/>
      <c r="AH185" s="1514"/>
      <c r="AI185" s="1513">
        <v>50</v>
      </c>
      <c r="AJ185" s="1239"/>
      <c r="AK185" s="1239"/>
      <c r="AL185" s="1514"/>
      <c r="AM185" s="1513">
        <v>50</v>
      </c>
      <c r="AN185" s="1239"/>
      <c r="AO185" s="1239"/>
      <c r="AP185" s="1514"/>
      <c r="AQ185" s="1513">
        <v>50</v>
      </c>
      <c r="AR185" s="1239"/>
      <c r="AS185" s="1239"/>
      <c r="AT185" s="1514"/>
      <c r="AU185" s="1513">
        <v>50</v>
      </c>
      <c r="AV185" s="1239"/>
      <c r="AW185" s="1239"/>
      <c r="AX185" s="1514"/>
      <c r="AY185" s="1513">
        <v>50</v>
      </c>
      <c r="AZ185" s="1239"/>
      <c r="BA185" s="1239"/>
      <c r="BB185" s="1514"/>
      <c r="BC185" s="1513">
        <v>50</v>
      </c>
      <c r="BD185" s="1239"/>
      <c r="BE185" s="1239"/>
      <c r="BF185" s="1514"/>
      <c r="BG185" s="1513">
        <v>50</v>
      </c>
      <c r="BH185" s="1239"/>
      <c r="BI185" s="1239"/>
      <c r="BJ185" s="1514"/>
      <c r="BK185" s="1513">
        <v>50</v>
      </c>
      <c r="BL185" s="1239"/>
      <c r="BM185" s="1239"/>
      <c r="BN185" s="1514"/>
      <c r="BO185" s="1513">
        <v>50</v>
      </c>
      <c r="BP185" s="1239"/>
      <c r="BQ185" s="1239"/>
      <c r="BR185" s="1514"/>
      <c r="BS185" s="1513">
        <v>50</v>
      </c>
      <c r="BT185" s="1239"/>
      <c r="BU185" s="1239"/>
      <c r="BV185" s="1514"/>
      <c r="BW185" s="1513">
        <v>50</v>
      </c>
      <c r="BX185" s="1239"/>
      <c r="BY185" s="1239"/>
      <c r="BZ185" s="1514"/>
      <c r="CA185" s="1513">
        <v>50</v>
      </c>
      <c r="CB185" s="1239"/>
      <c r="CC185" s="1239"/>
      <c r="CD185" s="1514"/>
      <c r="CE185" s="1513">
        <v>50</v>
      </c>
      <c r="CF185" s="1239"/>
      <c r="CG185" s="1239"/>
      <c r="CH185" s="1514"/>
      <c r="CI185" s="1513">
        <v>50</v>
      </c>
      <c r="CJ185" s="1239"/>
      <c r="CK185" s="1239"/>
      <c r="CL185" s="1514"/>
      <c r="CM185" s="1513">
        <v>50</v>
      </c>
      <c r="CN185" s="1239"/>
      <c r="CO185" s="1239"/>
      <c r="CP185" s="1514"/>
      <c r="CQ185" s="1513">
        <v>50</v>
      </c>
      <c r="CR185" s="1239"/>
      <c r="CS185" s="1239"/>
      <c r="CT185" s="1514"/>
      <c r="CZ185" s="1323">
        <f t="shared" si="105"/>
        <v>0</v>
      </c>
      <c r="DA185" s="1323">
        <f t="shared" si="106"/>
        <v>0</v>
      </c>
      <c r="DB185" s="1323">
        <f t="shared" si="107"/>
        <v>0</v>
      </c>
      <c r="DC185" s="1323">
        <f t="shared" si="108"/>
        <v>0</v>
      </c>
      <c r="DD185" s="1323">
        <f t="shared" si="109"/>
        <v>0</v>
      </c>
      <c r="DE185" s="1323">
        <f t="shared" si="110"/>
        <v>0</v>
      </c>
      <c r="DF185" s="1323">
        <f t="shared" si="111"/>
        <v>0</v>
      </c>
      <c r="DG185" s="1323">
        <f t="shared" si="112"/>
        <v>0</v>
      </c>
      <c r="DH185" s="1323">
        <f t="shared" si="113"/>
        <v>0</v>
      </c>
      <c r="DI185" s="1323">
        <f t="shared" si="114"/>
        <v>0</v>
      </c>
      <c r="DJ185" s="1323">
        <f t="shared" si="115"/>
        <v>0</v>
      </c>
      <c r="DK185" s="1323">
        <f t="shared" si="116"/>
        <v>0</v>
      </c>
      <c r="DL185" s="1323">
        <f t="shared" si="117"/>
        <v>0</v>
      </c>
      <c r="DM185" s="1323">
        <f t="shared" si="118"/>
        <v>0</v>
      </c>
      <c r="DN185" s="1323">
        <f t="shared" si="119"/>
        <v>0</v>
      </c>
      <c r="DO185" s="1323">
        <f t="shared" si="120"/>
        <v>0</v>
      </c>
      <c r="DP185" s="1323">
        <f t="shared" si="121"/>
        <v>0</v>
      </c>
      <c r="DQ185" s="1323">
        <f t="shared" si="122"/>
        <v>0</v>
      </c>
      <c r="DR185" s="1323">
        <f t="shared" si="123"/>
        <v>0</v>
      </c>
      <c r="DS185" s="1323">
        <f t="shared" si="124"/>
        <v>0</v>
      </c>
      <c r="DT185" s="1323">
        <f t="shared" si="125"/>
        <v>0</v>
      </c>
      <c r="DU185" s="1323">
        <f t="shared" si="126"/>
        <v>0</v>
      </c>
      <c r="DV185" s="1323">
        <f t="shared" si="127"/>
        <v>0</v>
      </c>
      <c r="DW185" s="1323">
        <f t="shared" si="128"/>
        <v>0</v>
      </c>
      <c r="DX185" s="1323">
        <f t="shared" si="129"/>
        <v>0</v>
      </c>
      <c r="DY185" s="1323">
        <f t="shared" si="130"/>
        <v>0</v>
      </c>
      <c r="DZ185" s="1323">
        <f t="shared" si="131"/>
        <v>0</v>
      </c>
      <c r="EA185" s="1323">
        <f t="shared" si="132"/>
        <v>0</v>
      </c>
      <c r="EB185" s="1323">
        <f t="shared" si="133"/>
        <v>0</v>
      </c>
      <c r="EC185" s="1323">
        <f t="shared" si="134"/>
        <v>0</v>
      </c>
      <c r="ED185" s="1323">
        <f t="shared" si="135"/>
        <v>0</v>
      </c>
      <c r="EE185" s="1323">
        <f t="shared" si="136"/>
        <v>0</v>
      </c>
      <c r="EF185" s="1323">
        <f t="shared" si="137"/>
        <v>0</v>
      </c>
      <c r="EG185" s="1323">
        <f t="shared" si="138"/>
        <v>0</v>
      </c>
      <c r="EH185" s="1323">
        <f t="shared" si="139"/>
        <v>0</v>
      </c>
      <c r="EI185" s="1323">
        <f t="shared" si="140"/>
        <v>0</v>
      </c>
      <c r="EJ185" s="1323">
        <f t="shared" si="141"/>
        <v>0</v>
      </c>
      <c r="EK185" s="1323">
        <f t="shared" si="142"/>
        <v>0</v>
      </c>
      <c r="EL185" s="1323">
        <f t="shared" si="143"/>
        <v>0</v>
      </c>
      <c r="EM185" s="1323">
        <f t="shared" si="144"/>
        <v>0</v>
      </c>
      <c r="EN185" s="1323">
        <f t="shared" si="145"/>
        <v>0</v>
      </c>
      <c r="EO185" s="1323">
        <f t="shared" si="146"/>
        <v>0</v>
      </c>
      <c r="EP185" s="1323">
        <f t="shared" si="147"/>
        <v>0</v>
      </c>
      <c r="EQ185" s="1323">
        <f t="shared" si="148"/>
        <v>0</v>
      </c>
      <c r="ER185" s="1323">
        <f t="shared" si="149"/>
        <v>0</v>
      </c>
      <c r="ES185" s="1323">
        <f t="shared" si="150"/>
        <v>0</v>
      </c>
      <c r="ET185" s="1323">
        <f t="shared" si="151"/>
        <v>0</v>
      </c>
      <c r="EU185" s="1323">
        <f t="shared" si="152"/>
        <v>0</v>
      </c>
      <c r="EV185" s="1323">
        <f t="shared" si="153"/>
        <v>0</v>
      </c>
      <c r="EW185" s="1323">
        <f t="shared" si="154"/>
        <v>0</v>
      </c>
      <c r="EX185" s="1323">
        <f t="shared" si="155"/>
        <v>0</v>
      </c>
      <c r="EY185" s="1323">
        <f t="shared" si="156"/>
        <v>0</v>
      </c>
      <c r="EZ185" s="1323">
        <f t="shared" si="157"/>
        <v>0</v>
      </c>
      <c r="FA185" s="1323">
        <f t="shared" si="158"/>
        <v>0</v>
      </c>
      <c r="FB185" s="1323">
        <f t="shared" si="159"/>
        <v>0</v>
      </c>
      <c r="FC185" s="1323">
        <f t="shared" si="160"/>
        <v>0</v>
      </c>
      <c r="FD185" s="1323">
        <f t="shared" si="161"/>
        <v>0</v>
      </c>
      <c r="FE185" s="1323">
        <f t="shared" si="162"/>
        <v>0</v>
      </c>
      <c r="FF185" s="1323">
        <f t="shared" si="163"/>
        <v>0</v>
      </c>
      <c r="FG185" s="1323">
        <f t="shared" si="164"/>
        <v>0</v>
      </c>
      <c r="FH185" s="1323">
        <f t="shared" si="165"/>
        <v>0</v>
      </c>
      <c r="FI185" s="1323">
        <f t="shared" si="166"/>
        <v>0</v>
      </c>
      <c r="FJ185" s="1323">
        <f t="shared" si="167"/>
        <v>0</v>
      </c>
      <c r="FK185" s="1323">
        <f t="shared" si="168"/>
        <v>0</v>
      </c>
      <c r="FL185" s="1323">
        <f t="shared" si="169"/>
        <v>0</v>
      </c>
      <c r="FM185" s="1323">
        <f t="shared" si="170"/>
        <v>0</v>
      </c>
      <c r="FN185" s="1323">
        <f t="shared" si="171"/>
        <v>0</v>
      </c>
      <c r="FO185" s="1323">
        <f t="shared" si="172"/>
        <v>0</v>
      </c>
      <c r="FP185" s="1323">
        <f t="shared" si="173"/>
        <v>0</v>
      </c>
      <c r="FQ185" s="1323">
        <f t="shared" si="174"/>
        <v>0</v>
      </c>
      <c r="FR185" s="1323">
        <f t="shared" si="175"/>
        <v>0</v>
      </c>
      <c r="FS185" s="1323">
        <f t="shared" si="176"/>
        <v>0</v>
      </c>
      <c r="FT185" s="1323">
        <f t="shared" si="177"/>
        <v>0</v>
      </c>
      <c r="FU185" s="1323">
        <f t="shared" si="178"/>
        <v>0</v>
      </c>
      <c r="FV185" s="1323">
        <f t="shared" si="179"/>
        <v>0</v>
      </c>
      <c r="FW185" s="1323">
        <f t="shared" si="180"/>
        <v>0</v>
      </c>
      <c r="FX185" s="1323">
        <f t="shared" si="181"/>
        <v>0</v>
      </c>
      <c r="FY185" s="1323">
        <f t="shared" si="182"/>
        <v>0</v>
      </c>
      <c r="FZ185" s="1323">
        <f t="shared" si="183"/>
        <v>0</v>
      </c>
      <c r="GA185" s="1323">
        <f t="shared" si="184"/>
        <v>0</v>
      </c>
    </row>
    <row r="186" spans="1:183">
      <c r="A186" s="289"/>
      <c r="B186" s="289"/>
      <c r="C186" s="289"/>
      <c r="D186" s="289"/>
      <c r="E186" s="289"/>
      <c r="F186" s="289"/>
      <c r="G186" s="289"/>
      <c r="H186" s="289"/>
      <c r="I186" s="289"/>
      <c r="J186" s="289"/>
      <c r="K186" s="289"/>
      <c r="L186" s="289"/>
      <c r="M186" s="289"/>
      <c r="N186" s="292"/>
      <c r="O186" s="289"/>
      <c r="S186" s="1512">
        <v>51</v>
      </c>
      <c r="T186" s="1239"/>
      <c r="U186" s="1239"/>
      <c r="V186" s="1240"/>
      <c r="W186" s="1513">
        <v>51</v>
      </c>
      <c r="X186" s="1239"/>
      <c r="Y186" s="1239"/>
      <c r="Z186" s="1514"/>
      <c r="AA186" s="1513">
        <v>51</v>
      </c>
      <c r="AB186" s="1239"/>
      <c r="AC186" s="1239"/>
      <c r="AD186" s="1514"/>
      <c r="AE186" s="1513">
        <v>51</v>
      </c>
      <c r="AF186" s="1239"/>
      <c r="AG186" s="1239"/>
      <c r="AH186" s="1514"/>
      <c r="AI186" s="1513">
        <v>51</v>
      </c>
      <c r="AJ186" s="1239"/>
      <c r="AK186" s="1239"/>
      <c r="AL186" s="1514"/>
      <c r="AM186" s="1513">
        <v>51</v>
      </c>
      <c r="AN186" s="1239"/>
      <c r="AO186" s="1239"/>
      <c r="AP186" s="1514"/>
      <c r="AQ186" s="1513">
        <v>51</v>
      </c>
      <c r="AR186" s="1239"/>
      <c r="AS186" s="1239"/>
      <c r="AT186" s="1514"/>
      <c r="AU186" s="1513">
        <v>51</v>
      </c>
      <c r="AV186" s="1239"/>
      <c r="AW186" s="1239"/>
      <c r="AX186" s="1514"/>
      <c r="AY186" s="1513">
        <v>51</v>
      </c>
      <c r="AZ186" s="1239"/>
      <c r="BA186" s="1239"/>
      <c r="BB186" s="1514"/>
      <c r="BC186" s="1513">
        <v>51</v>
      </c>
      <c r="BD186" s="1239"/>
      <c r="BE186" s="1239"/>
      <c r="BF186" s="1514"/>
      <c r="BG186" s="1513">
        <v>51</v>
      </c>
      <c r="BH186" s="1239"/>
      <c r="BI186" s="1239"/>
      <c r="BJ186" s="1514"/>
      <c r="BK186" s="1513">
        <v>51</v>
      </c>
      <c r="BL186" s="1239"/>
      <c r="BM186" s="1239"/>
      <c r="BN186" s="1514"/>
      <c r="BO186" s="1513">
        <v>51</v>
      </c>
      <c r="BP186" s="1239"/>
      <c r="BQ186" s="1239"/>
      <c r="BR186" s="1514"/>
      <c r="BS186" s="1513">
        <v>51</v>
      </c>
      <c r="BT186" s="1239"/>
      <c r="BU186" s="1239"/>
      <c r="BV186" s="1514"/>
      <c r="BW186" s="1513">
        <v>51</v>
      </c>
      <c r="BX186" s="1239"/>
      <c r="BY186" s="1239"/>
      <c r="BZ186" s="1514"/>
      <c r="CA186" s="1513">
        <v>51</v>
      </c>
      <c r="CB186" s="1239"/>
      <c r="CC186" s="1239"/>
      <c r="CD186" s="1514"/>
      <c r="CE186" s="1513">
        <v>51</v>
      </c>
      <c r="CF186" s="1239"/>
      <c r="CG186" s="1239"/>
      <c r="CH186" s="1514"/>
      <c r="CI186" s="1513">
        <v>51</v>
      </c>
      <c r="CJ186" s="1239"/>
      <c r="CK186" s="1239"/>
      <c r="CL186" s="1514"/>
      <c r="CM186" s="1513">
        <v>51</v>
      </c>
      <c r="CN186" s="1239"/>
      <c r="CO186" s="1239"/>
      <c r="CP186" s="1514"/>
      <c r="CQ186" s="1513">
        <v>51</v>
      </c>
      <c r="CR186" s="1239"/>
      <c r="CS186" s="1239"/>
      <c r="CT186" s="1514"/>
      <c r="CZ186" s="1323">
        <f t="shared" si="105"/>
        <v>0</v>
      </c>
      <c r="DA186" s="1323">
        <f t="shared" si="106"/>
        <v>0</v>
      </c>
      <c r="DB186" s="1323">
        <f t="shared" si="107"/>
        <v>0</v>
      </c>
      <c r="DC186" s="1323">
        <f t="shared" si="108"/>
        <v>0</v>
      </c>
      <c r="DD186" s="1323">
        <f t="shared" si="109"/>
        <v>0</v>
      </c>
      <c r="DE186" s="1323">
        <f t="shared" si="110"/>
        <v>0</v>
      </c>
      <c r="DF186" s="1323">
        <f t="shared" si="111"/>
        <v>0</v>
      </c>
      <c r="DG186" s="1323">
        <f t="shared" si="112"/>
        <v>0</v>
      </c>
      <c r="DH186" s="1323">
        <f t="shared" si="113"/>
        <v>0</v>
      </c>
      <c r="DI186" s="1323">
        <f t="shared" si="114"/>
        <v>0</v>
      </c>
      <c r="DJ186" s="1323">
        <f t="shared" si="115"/>
        <v>0</v>
      </c>
      <c r="DK186" s="1323">
        <f t="shared" si="116"/>
        <v>0</v>
      </c>
      <c r="DL186" s="1323">
        <f t="shared" si="117"/>
        <v>0</v>
      </c>
      <c r="DM186" s="1323">
        <f t="shared" si="118"/>
        <v>0</v>
      </c>
      <c r="DN186" s="1323">
        <f t="shared" si="119"/>
        <v>0</v>
      </c>
      <c r="DO186" s="1323">
        <f t="shared" si="120"/>
        <v>0</v>
      </c>
      <c r="DP186" s="1323">
        <f t="shared" si="121"/>
        <v>0</v>
      </c>
      <c r="DQ186" s="1323">
        <f t="shared" si="122"/>
        <v>0</v>
      </c>
      <c r="DR186" s="1323">
        <f t="shared" si="123"/>
        <v>0</v>
      </c>
      <c r="DS186" s="1323">
        <f t="shared" si="124"/>
        <v>0</v>
      </c>
      <c r="DT186" s="1323">
        <f t="shared" si="125"/>
        <v>0</v>
      </c>
      <c r="DU186" s="1323">
        <f t="shared" si="126"/>
        <v>0</v>
      </c>
      <c r="DV186" s="1323">
        <f t="shared" si="127"/>
        <v>0</v>
      </c>
      <c r="DW186" s="1323">
        <f t="shared" si="128"/>
        <v>0</v>
      </c>
      <c r="DX186" s="1323">
        <f t="shared" si="129"/>
        <v>0</v>
      </c>
      <c r="DY186" s="1323">
        <f t="shared" si="130"/>
        <v>0</v>
      </c>
      <c r="DZ186" s="1323">
        <f t="shared" si="131"/>
        <v>0</v>
      </c>
      <c r="EA186" s="1323">
        <f t="shared" si="132"/>
        <v>0</v>
      </c>
      <c r="EB186" s="1323">
        <f t="shared" si="133"/>
        <v>0</v>
      </c>
      <c r="EC186" s="1323">
        <f t="shared" si="134"/>
        <v>0</v>
      </c>
      <c r="ED186" s="1323">
        <f t="shared" si="135"/>
        <v>0</v>
      </c>
      <c r="EE186" s="1323">
        <f t="shared" si="136"/>
        <v>0</v>
      </c>
      <c r="EF186" s="1323">
        <f t="shared" si="137"/>
        <v>0</v>
      </c>
      <c r="EG186" s="1323">
        <f t="shared" si="138"/>
        <v>0</v>
      </c>
      <c r="EH186" s="1323">
        <f t="shared" si="139"/>
        <v>0</v>
      </c>
      <c r="EI186" s="1323">
        <f t="shared" si="140"/>
        <v>0</v>
      </c>
      <c r="EJ186" s="1323">
        <f t="shared" si="141"/>
        <v>0</v>
      </c>
      <c r="EK186" s="1323">
        <f t="shared" si="142"/>
        <v>0</v>
      </c>
      <c r="EL186" s="1323">
        <f t="shared" si="143"/>
        <v>0</v>
      </c>
      <c r="EM186" s="1323">
        <f t="shared" si="144"/>
        <v>0</v>
      </c>
      <c r="EN186" s="1323">
        <f t="shared" si="145"/>
        <v>0</v>
      </c>
      <c r="EO186" s="1323">
        <f t="shared" si="146"/>
        <v>0</v>
      </c>
      <c r="EP186" s="1323">
        <f t="shared" si="147"/>
        <v>0</v>
      </c>
      <c r="EQ186" s="1323">
        <f t="shared" si="148"/>
        <v>0</v>
      </c>
      <c r="ER186" s="1323">
        <f t="shared" si="149"/>
        <v>0</v>
      </c>
      <c r="ES186" s="1323">
        <f t="shared" si="150"/>
        <v>0</v>
      </c>
      <c r="ET186" s="1323">
        <f t="shared" si="151"/>
        <v>0</v>
      </c>
      <c r="EU186" s="1323">
        <f t="shared" si="152"/>
        <v>0</v>
      </c>
      <c r="EV186" s="1323">
        <f t="shared" si="153"/>
        <v>0</v>
      </c>
      <c r="EW186" s="1323">
        <f t="shared" si="154"/>
        <v>0</v>
      </c>
      <c r="EX186" s="1323">
        <f t="shared" si="155"/>
        <v>0</v>
      </c>
      <c r="EY186" s="1323">
        <f t="shared" si="156"/>
        <v>0</v>
      </c>
      <c r="EZ186" s="1323">
        <f t="shared" si="157"/>
        <v>0</v>
      </c>
      <c r="FA186" s="1323">
        <f t="shared" si="158"/>
        <v>0</v>
      </c>
      <c r="FB186" s="1323">
        <f t="shared" si="159"/>
        <v>0</v>
      </c>
      <c r="FC186" s="1323">
        <f t="shared" si="160"/>
        <v>0</v>
      </c>
      <c r="FD186" s="1323">
        <f t="shared" si="161"/>
        <v>0</v>
      </c>
      <c r="FE186" s="1323">
        <f t="shared" si="162"/>
        <v>0</v>
      </c>
      <c r="FF186" s="1323">
        <f t="shared" si="163"/>
        <v>0</v>
      </c>
      <c r="FG186" s="1323">
        <f t="shared" si="164"/>
        <v>0</v>
      </c>
      <c r="FH186" s="1323">
        <f t="shared" si="165"/>
        <v>0</v>
      </c>
      <c r="FI186" s="1323">
        <f t="shared" si="166"/>
        <v>0</v>
      </c>
      <c r="FJ186" s="1323">
        <f t="shared" si="167"/>
        <v>0</v>
      </c>
      <c r="FK186" s="1323">
        <f t="shared" si="168"/>
        <v>0</v>
      </c>
      <c r="FL186" s="1323">
        <f t="shared" si="169"/>
        <v>0</v>
      </c>
      <c r="FM186" s="1323">
        <f t="shared" si="170"/>
        <v>0</v>
      </c>
      <c r="FN186" s="1323">
        <f t="shared" si="171"/>
        <v>0</v>
      </c>
      <c r="FO186" s="1323">
        <f t="shared" si="172"/>
        <v>0</v>
      </c>
      <c r="FP186" s="1323">
        <f t="shared" si="173"/>
        <v>0</v>
      </c>
      <c r="FQ186" s="1323">
        <f t="shared" si="174"/>
        <v>0</v>
      </c>
      <c r="FR186" s="1323">
        <f t="shared" si="175"/>
        <v>0</v>
      </c>
      <c r="FS186" s="1323">
        <f t="shared" si="176"/>
        <v>0</v>
      </c>
      <c r="FT186" s="1323">
        <f t="shared" si="177"/>
        <v>0</v>
      </c>
      <c r="FU186" s="1323">
        <f t="shared" si="178"/>
        <v>0</v>
      </c>
      <c r="FV186" s="1323">
        <f t="shared" si="179"/>
        <v>0</v>
      </c>
      <c r="FW186" s="1323">
        <f t="shared" si="180"/>
        <v>0</v>
      </c>
      <c r="FX186" s="1323">
        <f t="shared" si="181"/>
        <v>0</v>
      </c>
      <c r="FY186" s="1323">
        <f t="shared" si="182"/>
        <v>0</v>
      </c>
      <c r="FZ186" s="1323">
        <f t="shared" si="183"/>
        <v>0</v>
      </c>
      <c r="GA186" s="1323">
        <f t="shared" si="184"/>
        <v>0</v>
      </c>
    </row>
    <row r="187" spans="1:183">
      <c r="S187" s="1512">
        <v>52</v>
      </c>
      <c r="T187" s="1239"/>
      <c r="U187" s="1239"/>
      <c r="V187" s="1240"/>
      <c r="W187" s="1513">
        <v>52</v>
      </c>
      <c r="X187" s="1239"/>
      <c r="Y187" s="1239"/>
      <c r="Z187" s="1514"/>
      <c r="AA187" s="1513">
        <v>52</v>
      </c>
      <c r="AB187" s="1239"/>
      <c r="AC187" s="1239"/>
      <c r="AD187" s="1514"/>
      <c r="AE187" s="1513">
        <v>52</v>
      </c>
      <c r="AF187" s="1239"/>
      <c r="AG187" s="1239"/>
      <c r="AH187" s="1514"/>
      <c r="AI187" s="1513">
        <v>52</v>
      </c>
      <c r="AJ187" s="1239"/>
      <c r="AK187" s="1239"/>
      <c r="AL187" s="1514"/>
      <c r="AM187" s="1513">
        <v>52</v>
      </c>
      <c r="AN187" s="1239"/>
      <c r="AO187" s="1239"/>
      <c r="AP187" s="1514"/>
      <c r="AQ187" s="1513">
        <v>52</v>
      </c>
      <c r="AR187" s="1239"/>
      <c r="AS187" s="1239"/>
      <c r="AT187" s="1514"/>
      <c r="AU187" s="1513">
        <v>52</v>
      </c>
      <c r="AV187" s="1239"/>
      <c r="AW187" s="1239"/>
      <c r="AX187" s="1514"/>
      <c r="AY187" s="1513">
        <v>52</v>
      </c>
      <c r="AZ187" s="1239"/>
      <c r="BA187" s="1239"/>
      <c r="BB187" s="1514"/>
      <c r="BC187" s="1513">
        <v>52</v>
      </c>
      <c r="BD187" s="1239"/>
      <c r="BE187" s="1239"/>
      <c r="BF187" s="1514"/>
      <c r="BG187" s="1513">
        <v>52</v>
      </c>
      <c r="BH187" s="1239"/>
      <c r="BI187" s="1239"/>
      <c r="BJ187" s="1514"/>
      <c r="BK187" s="1513">
        <v>52</v>
      </c>
      <c r="BL187" s="1239"/>
      <c r="BM187" s="1239"/>
      <c r="BN187" s="1514"/>
      <c r="BO187" s="1513">
        <v>52</v>
      </c>
      <c r="BP187" s="1239"/>
      <c r="BQ187" s="1239"/>
      <c r="BR187" s="1514"/>
      <c r="BS187" s="1513">
        <v>52</v>
      </c>
      <c r="BT187" s="1239"/>
      <c r="BU187" s="1239"/>
      <c r="BV187" s="1514"/>
      <c r="BW187" s="1513">
        <v>52</v>
      </c>
      <c r="BX187" s="1239"/>
      <c r="BY187" s="1239"/>
      <c r="BZ187" s="1514"/>
      <c r="CA187" s="1513">
        <v>52</v>
      </c>
      <c r="CB187" s="1239"/>
      <c r="CC187" s="1239"/>
      <c r="CD187" s="1514"/>
      <c r="CE187" s="1513">
        <v>52</v>
      </c>
      <c r="CF187" s="1239"/>
      <c r="CG187" s="1239"/>
      <c r="CH187" s="1514"/>
      <c r="CI187" s="1513">
        <v>52</v>
      </c>
      <c r="CJ187" s="1239"/>
      <c r="CK187" s="1239"/>
      <c r="CL187" s="1514"/>
      <c r="CM187" s="1513">
        <v>52</v>
      </c>
      <c r="CN187" s="1239"/>
      <c r="CO187" s="1239"/>
      <c r="CP187" s="1514"/>
      <c r="CQ187" s="1513">
        <v>52</v>
      </c>
      <c r="CR187" s="1239"/>
      <c r="CS187" s="1239"/>
      <c r="CT187" s="1514"/>
      <c r="CZ187" s="1323">
        <f t="shared" si="105"/>
        <v>0</v>
      </c>
      <c r="DA187" s="1323">
        <f t="shared" si="106"/>
        <v>0</v>
      </c>
      <c r="DB187" s="1323">
        <f t="shared" si="107"/>
        <v>0</v>
      </c>
      <c r="DC187" s="1323">
        <f t="shared" si="108"/>
        <v>0</v>
      </c>
      <c r="DD187" s="1323">
        <f t="shared" si="109"/>
        <v>0</v>
      </c>
      <c r="DE187" s="1323">
        <f t="shared" si="110"/>
        <v>0</v>
      </c>
      <c r="DF187" s="1323">
        <f t="shared" si="111"/>
        <v>0</v>
      </c>
      <c r="DG187" s="1323">
        <f t="shared" si="112"/>
        <v>0</v>
      </c>
      <c r="DH187" s="1323">
        <f t="shared" si="113"/>
        <v>0</v>
      </c>
      <c r="DI187" s="1323">
        <f t="shared" si="114"/>
        <v>0</v>
      </c>
      <c r="DJ187" s="1323">
        <f t="shared" si="115"/>
        <v>0</v>
      </c>
      <c r="DK187" s="1323">
        <f t="shared" si="116"/>
        <v>0</v>
      </c>
      <c r="DL187" s="1323">
        <f t="shared" si="117"/>
        <v>0</v>
      </c>
      <c r="DM187" s="1323">
        <f t="shared" si="118"/>
        <v>0</v>
      </c>
      <c r="DN187" s="1323">
        <f t="shared" si="119"/>
        <v>0</v>
      </c>
      <c r="DO187" s="1323">
        <f t="shared" si="120"/>
        <v>0</v>
      </c>
      <c r="DP187" s="1323">
        <f t="shared" si="121"/>
        <v>0</v>
      </c>
      <c r="DQ187" s="1323">
        <f t="shared" si="122"/>
        <v>0</v>
      </c>
      <c r="DR187" s="1323">
        <f t="shared" si="123"/>
        <v>0</v>
      </c>
      <c r="DS187" s="1323">
        <f t="shared" si="124"/>
        <v>0</v>
      </c>
      <c r="DT187" s="1323">
        <f t="shared" si="125"/>
        <v>0</v>
      </c>
      <c r="DU187" s="1323">
        <f t="shared" si="126"/>
        <v>0</v>
      </c>
      <c r="DV187" s="1323">
        <f t="shared" si="127"/>
        <v>0</v>
      </c>
      <c r="DW187" s="1323">
        <f t="shared" si="128"/>
        <v>0</v>
      </c>
      <c r="DX187" s="1323">
        <f t="shared" si="129"/>
        <v>0</v>
      </c>
      <c r="DY187" s="1323">
        <f t="shared" si="130"/>
        <v>0</v>
      </c>
      <c r="DZ187" s="1323">
        <f t="shared" si="131"/>
        <v>0</v>
      </c>
      <c r="EA187" s="1323">
        <f t="shared" si="132"/>
        <v>0</v>
      </c>
      <c r="EB187" s="1323">
        <f t="shared" si="133"/>
        <v>0</v>
      </c>
      <c r="EC187" s="1323">
        <f t="shared" si="134"/>
        <v>0</v>
      </c>
      <c r="ED187" s="1323">
        <f t="shared" si="135"/>
        <v>0</v>
      </c>
      <c r="EE187" s="1323">
        <f t="shared" si="136"/>
        <v>0</v>
      </c>
      <c r="EF187" s="1323">
        <f t="shared" si="137"/>
        <v>0</v>
      </c>
      <c r="EG187" s="1323">
        <f t="shared" si="138"/>
        <v>0</v>
      </c>
      <c r="EH187" s="1323">
        <f t="shared" si="139"/>
        <v>0</v>
      </c>
      <c r="EI187" s="1323">
        <f t="shared" si="140"/>
        <v>0</v>
      </c>
      <c r="EJ187" s="1323">
        <f t="shared" si="141"/>
        <v>0</v>
      </c>
      <c r="EK187" s="1323">
        <f t="shared" si="142"/>
        <v>0</v>
      </c>
      <c r="EL187" s="1323">
        <f t="shared" si="143"/>
        <v>0</v>
      </c>
      <c r="EM187" s="1323">
        <f t="shared" si="144"/>
        <v>0</v>
      </c>
      <c r="EN187" s="1323">
        <f t="shared" si="145"/>
        <v>0</v>
      </c>
      <c r="EO187" s="1323">
        <f t="shared" si="146"/>
        <v>0</v>
      </c>
      <c r="EP187" s="1323">
        <f t="shared" si="147"/>
        <v>0</v>
      </c>
      <c r="EQ187" s="1323">
        <f t="shared" si="148"/>
        <v>0</v>
      </c>
      <c r="ER187" s="1323">
        <f t="shared" si="149"/>
        <v>0</v>
      </c>
      <c r="ES187" s="1323">
        <f t="shared" si="150"/>
        <v>0</v>
      </c>
      <c r="ET187" s="1323">
        <f t="shared" si="151"/>
        <v>0</v>
      </c>
      <c r="EU187" s="1323">
        <f t="shared" si="152"/>
        <v>0</v>
      </c>
      <c r="EV187" s="1323">
        <f t="shared" si="153"/>
        <v>0</v>
      </c>
      <c r="EW187" s="1323">
        <f t="shared" si="154"/>
        <v>0</v>
      </c>
      <c r="EX187" s="1323">
        <f t="shared" si="155"/>
        <v>0</v>
      </c>
      <c r="EY187" s="1323">
        <f t="shared" si="156"/>
        <v>0</v>
      </c>
      <c r="EZ187" s="1323">
        <f t="shared" si="157"/>
        <v>0</v>
      </c>
      <c r="FA187" s="1323">
        <f t="shared" si="158"/>
        <v>0</v>
      </c>
      <c r="FB187" s="1323">
        <f t="shared" si="159"/>
        <v>0</v>
      </c>
      <c r="FC187" s="1323">
        <f t="shared" si="160"/>
        <v>0</v>
      </c>
      <c r="FD187" s="1323">
        <f t="shared" si="161"/>
        <v>0</v>
      </c>
      <c r="FE187" s="1323">
        <f t="shared" si="162"/>
        <v>0</v>
      </c>
      <c r="FF187" s="1323">
        <f t="shared" si="163"/>
        <v>0</v>
      </c>
      <c r="FG187" s="1323">
        <f t="shared" si="164"/>
        <v>0</v>
      </c>
      <c r="FH187" s="1323">
        <f t="shared" si="165"/>
        <v>0</v>
      </c>
      <c r="FI187" s="1323">
        <f t="shared" si="166"/>
        <v>0</v>
      </c>
      <c r="FJ187" s="1323">
        <f t="shared" si="167"/>
        <v>0</v>
      </c>
      <c r="FK187" s="1323">
        <f t="shared" si="168"/>
        <v>0</v>
      </c>
      <c r="FL187" s="1323">
        <f t="shared" si="169"/>
        <v>0</v>
      </c>
      <c r="FM187" s="1323">
        <f t="shared" si="170"/>
        <v>0</v>
      </c>
      <c r="FN187" s="1323">
        <f t="shared" si="171"/>
        <v>0</v>
      </c>
      <c r="FO187" s="1323">
        <f t="shared" si="172"/>
        <v>0</v>
      </c>
      <c r="FP187" s="1323">
        <f t="shared" si="173"/>
        <v>0</v>
      </c>
      <c r="FQ187" s="1323">
        <f t="shared" si="174"/>
        <v>0</v>
      </c>
      <c r="FR187" s="1323">
        <f t="shared" si="175"/>
        <v>0</v>
      </c>
      <c r="FS187" s="1323">
        <f t="shared" si="176"/>
        <v>0</v>
      </c>
      <c r="FT187" s="1323">
        <f t="shared" si="177"/>
        <v>0</v>
      </c>
      <c r="FU187" s="1323">
        <f t="shared" si="178"/>
        <v>0</v>
      </c>
      <c r="FV187" s="1323">
        <f t="shared" si="179"/>
        <v>0</v>
      </c>
      <c r="FW187" s="1323">
        <f t="shared" si="180"/>
        <v>0</v>
      </c>
      <c r="FX187" s="1323">
        <f t="shared" si="181"/>
        <v>0</v>
      </c>
      <c r="FY187" s="1323">
        <f t="shared" si="182"/>
        <v>0</v>
      </c>
      <c r="FZ187" s="1323">
        <f t="shared" si="183"/>
        <v>0</v>
      </c>
      <c r="GA187" s="1323">
        <f t="shared" si="184"/>
        <v>0</v>
      </c>
    </row>
    <row r="188" spans="1:183">
      <c r="S188" s="1512">
        <v>53</v>
      </c>
      <c r="T188" s="1239"/>
      <c r="U188" s="1239"/>
      <c r="V188" s="1240"/>
      <c r="W188" s="1513">
        <v>53</v>
      </c>
      <c r="X188" s="1239"/>
      <c r="Y188" s="1239"/>
      <c r="Z188" s="1514"/>
      <c r="AA188" s="1513">
        <v>53</v>
      </c>
      <c r="AB188" s="1239"/>
      <c r="AC188" s="1239"/>
      <c r="AD188" s="1514"/>
      <c r="AE188" s="1513">
        <v>53</v>
      </c>
      <c r="AF188" s="1239"/>
      <c r="AG188" s="1239"/>
      <c r="AH188" s="1514"/>
      <c r="AI188" s="1513">
        <v>53</v>
      </c>
      <c r="AJ188" s="1239"/>
      <c r="AK188" s="1239"/>
      <c r="AL188" s="1514"/>
      <c r="AM188" s="1513">
        <v>53</v>
      </c>
      <c r="AN188" s="1239"/>
      <c r="AO188" s="1239"/>
      <c r="AP188" s="1514"/>
      <c r="AQ188" s="1513">
        <v>53</v>
      </c>
      <c r="AR188" s="1239"/>
      <c r="AS188" s="1239"/>
      <c r="AT188" s="1514"/>
      <c r="AU188" s="1513">
        <v>53</v>
      </c>
      <c r="AV188" s="1239"/>
      <c r="AW188" s="1239"/>
      <c r="AX188" s="1514"/>
      <c r="AY188" s="1513">
        <v>53</v>
      </c>
      <c r="AZ188" s="1239"/>
      <c r="BA188" s="1239"/>
      <c r="BB188" s="1514"/>
      <c r="BC188" s="1513">
        <v>53</v>
      </c>
      <c r="BD188" s="1239"/>
      <c r="BE188" s="1239"/>
      <c r="BF188" s="1514"/>
      <c r="BG188" s="1513">
        <v>53</v>
      </c>
      <c r="BH188" s="1239"/>
      <c r="BI188" s="1239"/>
      <c r="BJ188" s="1514"/>
      <c r="BK188" s="1513">
        <v>53</v>
      </c>
      <c r="BL188" s="1239"/>
      <c r="BM188" s="1239"/>
      <c r="BN188" s="1514"/>
      <c r="BO188" s="1513">
        <v>53</v>
      </c>
      <c r="BP188" s="1239"/>
      <c r="BQ188" s="1239"/>
      <c r="BR188" s="1514"/>
      <c r="BS188" s="1513">
        <v>53</v>
      </c>
      <c r="BT188" s="1239"/>
      <c r="BU188" s="1239"/>
      <c r="BV188" s="1514"/>
      <c r="BW188" s="1513">
        <v>53</v>
      </c>
      <c r="BX188" s="1239"/>
      <c r="BY188" s="1239"/>
      <c r="BZ188" s="1514"/>
      <c r="CA188" s="1513">
        <v>53</v>
      </c>
      <c r="CB188" s="1239"/>
      <c r="CC188" s="1239"/>
      <c r="CD188" s="1514"/>
      <c r="CE188" s="1513">
        <v>53</v>
      </c>
      <c r="CF188" s="1239"/>
      <c r="CG188" s="1239"/>
      <c r="CH188" s="1514"/>
      <c r="CI188" s="1513">
        <v>53</v>
      </c>
      <c r="CJ188" s="1239"/>
      <c r="CK188" s="1239"/>
      <c r="CL188" s="1514"/>
      <c r="CM188" s="1513">
        <v>53</v>
      </c>
      <c r="CN188" s="1239"/>
      <c r="CO188" s="1239"/>
      <c r="CP188" s="1514"/>
      <c r="CQ188" s="1513">
        <v>53</v>
      </c>
      <c r="CR188" s="1239"/>
      <c r="CS188" s="1239"/>
      <c r="CT188" s="1514"/>
      <c r="CZ188" s="1323">
        <f t="shared" si="105"/>
        <v>0</v>
      </c>
      <c r="DA188" s="1323">
        <f t="shared" si="106"/>
        <v>0</v>
      </c>
      <c r="DB188" s="1323">
        <f t="shared" si="107"/>
        <v>0</v>
      </c>
      <c r="DC188" s="1323">
        <f t="shared" si="108"/>
        <v>0</v>
      </c>
      <c r="DD188" s="1323">
        <f t="shared" si="109"/>
        <v>0</v>
      </c>
      <c r="DE188" s="1323">
        <f t="shared" si="110"/>
        <v>0</v>
      </c>
      <c r="DF188" s="1323">
        <f t="shared" si="111"/>
        <v>0</v>
      </c>
      <c r="DG188" s="1323">
        <f t="shared" si="112"/>
        <v>0</v>
      </c>
      <c r="DH188" s="1323">
        <f t="shared" si="113"/>
        <v>0</v>
      </c>
      <c r="DI188" s="1323">
        <f t="shared" si="114"/>
        <v>0</v>
      </c>
      <c r="DJ188" s="1323">
        <f t="shared" si="115"/>
        <v>0</v>
      </c>
      <c r="DK188" s="1323">
        <f t="shared" si="116"/>
        <v>0</v>
      </c>
      <c r="DL188" s="1323">
        <f t="shared" si="117"/>
        <v>0</v>
      </c>
      <c r="DM188" s="1323">
        <f t="shared" si="118"/>
        <v>0</v>
      </c>
      <c r="DN188" s="1323">
        <f t="shared" si="119"/>
        <v>0</v>
      </c>
      <c r="DO188" s="1323">
        <f t="shared" si="120"/>
        <v>0</v>
      </c>
      <c r="DP188" s="1323">
        <f t="shared" si="121"/>
        <v>0</v>
      </c>
      <c r="DQ188" s="1323">
        <f t="shared" si="122"/>
        <v>0</v>
      </c>
      <c r="DR188" s="1323">
        <f t="shared" si="123"/>
        <v>0</v>
      </c>
      <c r="DS188" s="1323">
        <f t="shared" si="124"/>
        <v>0</v>
      </c>
      <c r="DT188" s="1323">
        <f t="shared" si="125"/>
        <v>0</v>
      </c>
      <c r="DU188" s="1323">
        <f t="shared" si="126"/>
        <v>0</v>
      </c>
      <c r="DV188" s="1323">
        <f t="shared" si="127"/>
        <v>0</v>
      </c>
      <c r="DW188" s="1323">
        <f t="shared" si="128"/>
        <v>0</v>
      </c>
      <c r="DX188" s="1323">
        <f t="shared" si="129"/>
        <v>0</v>
      </c>
      <c r="DY188" s="1323">
        <f t="shared" si="130"/>
        <v>0</v>
      </c>
      <c r="DZ188" s="1323">
        <f t="shared" si="131"/>
        <v>0</v>
      </c>
      <c r="EA188" s="1323">
        <f t="shared" si="132"/>
        <v>0</v>
      </c>
      <c r="EB188" s="1323">
        <f t="shared" si="133"/>
        <v>0</v>
      </c>
      <c r="EC188" s="1323">
        <f t="shared" si="134"/>
        <v>0</v>
      </c>
      <c r="ED188" s="1323">
        <f t="shared" si="135"/>
        <v>0</v>
      </c>
      <c r="EE188" s="1323">
        <f t="shared" si="136"/>
        <v>0</v>
      </c>
      <c r="EF188" s="1323">
        <f t="shared" si="137"/>
        <v>0</v>
      </c>
      <c r="EG188" s="1323">
        <f t="shared" si="138"/>
        <v>0</v>
      </c>
      <c r="EH188" s="1323">
        <f t="shared" si="139"/>
        <v>0</v>
      </c>
      <c r="EI188" s="1323">
        <f t="shared" si="140"/>
        <v>0</v>
      </c>
      <c r="EJ188" s="1323">
        <f t="shared" si="141"/>
        <v>0</v>
      </c>
      <c r="EK188" s="1323">
        <f t="shared" si="142"/>
        <v>0</v>
      </c>
      <c r="EL188" s="1323">
        <f t="shared" si="143"/>
        <v>0</v>
      </c>
      <c r="EM188" s="1323">
        <f t="shared" si="144"/>
        <v>0</v>
      </c>
      <c r="EN188" s="1323">
        <f t="shared" si="145"/>
        <v>0</v>
      </c>
      <c r="EO188" s="1323">
        <f t="shared" si="146"/>
        <v>0</v>
      </c>
      <c r="EP188" s="1323">
        <f t="shared" si="147"/>
        <v>0</v>
      </c>
      <c r="EQ188" s="1323">
        <f t="shared" si="148"/>
        <v>0</v>
      </c>
      <c r="ER188" s="1323">
        <f t="shared" si="149"/>
        <v>0</v>
      </c>
      <c r="ES188" s="1323">
        <f t="shared" si="150"/>
        <v>0</v>
      </c>
      <c r="ET188" s="1323">
        <f t="shared" si="151"/>
        <v>0</v>
      </c>
      <c r="EU188" s="1323">
        <f t="shared" si="152"/>
        <v>0</v>
      </c>
      <c r="EV188" s="1323">
        <f t="shared" si="153"/>
        <v>0</v>
      </c>
      <c r="EW188" s="1323">
        <f t="shared" si="154"/>
        <v>0</v>
      </c>
      <c r="EX188" s="1323">
        <f t="shared" si="155"/>
        <v>0</v>
      </c>
      <c r="EY188" s="1323">
        <f t="shared" si="156"/>
        <v>0</v>
      </c>
      <c r="EZ188" s="1323">
        <f t="shared" si="157"/>
        <v>0</v>
      </c>
      <c r="FA188" s="1323">
        <f t="shared" si="158"/>
        <v>0</v>
      </c>
      <c r="FB188" s="1323">
        <f t="shared" si="159"/>
        <v>0</v>
      </c>
      <c r="FC188" s="1323">
        <f t="shared" si="160"/>
        <v>0</v>
      </c>
      <c r="FD188" s="1323">
        <f t="shared" si="161"/>
        <v>0</v>
      </c>
      <c r="FE188" s="1323">
        <f t="shared" si="162"/>
        <v>0</v>
      </c>
      <c r="FF188" s="1323">
        <f t="shared" si="163"/>
        <v>0</v>
      </c>
      <c r="FG188" s="1323">
        <f t="shared" si="164"/>
        <v>0</v>
      </c>
      <c r="FH188" s="1323">
        <f t="shared" si="165"/>
        <v>0</v>
      </c>
      <c r="FI188" s="1323">
        <f t="shared" si="166"/>
        <v>0</v>
      </c>
      <c r="FJ188" s="1323">
        <f t="shared" si="167"/>
        <v>0</v>
      </c>
      <c r="FK188" s="1323">
        <f t="shared" si="168"/>
        <v>0</v>
      </c>
      <c r="FL188" s="1323">
        <f t="shared" si="169"/>
        <v>0</v>
      </c>
      <c r="FM188" s="1323">
        <f t="shared" si="170"/>
        <v>0</v>
      </c>
      <c r="FN188" s="1323">
        <f t="shared" si="171"/>
        <v>0</v>
      </c>
      <c r="FO188" s="1323">
        <f t="shared" si="172"/>
        <v>0</v>
      </c>
      <c r="FP188" s="1323">
        <f t="shared" si="173"/>
        <v>0</v>
      </c>
      <c r="FQ188" s="1323">
        <f t="shared" si="174"/>
        <v>0</v>
      </c>
      <c r="FR188" s="1323">
        <f t="shared" si="175"/>
        <v>0</v>
      </c>
      <c r="FS188" s="1323">
        <f t="shared" si="176"/>
        <v>0</v>
      </c>
      <c r="FT188" s="1323">
        <f t="shared" si="177"/>
        <v>0</v>
      </c>
      <c r="FU188" s="1323">
        <f t="shared" si="178"/>
        <v>0</v>
      </c>
      <c r="FV188" s="1323">
        <f t="shared" si="179"/>
        <v>0</v>
      </c>
      <c r="FW188" s="1323">
        <f t="shared" si="180"/>
        <v>0</v>
      </c>
      <c r="FX188" s="1323">
        <f t="shared" si="181"/>
        <v>0</v>
      </c>
      <c r="FY188" s="1323">
        <f t="shared" si="182"/>
        <v>0</v>
      </c>
      <c r="FZ188" s="1323">
        <f t="shared" si="183"/>
        <v>0</v>
      </c>
      <c r="GA188" s="1323">
        <f t="shared" si="184"/>
        <v>0</v>
      </c>
    </row>
    <row r="189" spans="1:183">
      <c r="S189" s="1512">
        <v>54</v>
      </c>
      <c r="T189" s="1239"/>
      <c r="U189" s="1239"/>
      <c r="V189" s="1240"/>
      <c r="W189" s="1513">
        <v>54</v>
      </c>
      <c r="X189" s="1239"/>
      <c r="Y189" s="1239"/>
      <c r="Z189" s="1514"/>
      <c r="AA189" s="1513">
        <v>54</v>
      </c>
      <c r="AB189" s="1239"/>
      <c r="AC189" s="1239"/>
      <c r="AD189" s="1514"/>
      <c r="AE189" s="1513">
        <v>54</v>
      </c>
      <c r="AF189" s="1239"/>
      <c r="AG189" s="1239"/>
      <c r="AH189" s="1514"/>
      <c r="AI189" s="1513">
        <v>54</v>
      </c>
      <c r="AJ189" s="1239"/>
      <c r="AK189" s="1239"/>
      <c r="AL189" s="1514"/>
      <c r="AM189" s="1513">
        <v>54</v>
      </c>
      <c r="AN189" s="1239"/>
      <c r="AO189" s="1239"/>
      <c r="AP189" s="1514"/>
      <c r="AQ189" s="1513">
        <v>54</v>
      </c>
      <c r="AR189" s="1239"/>
      <c r="AS189" s="1239"/>
      <c r="AT189" s="1514"/>
      <c r="AU189" s="1513">
        <v>54</v>
      </c>
      <c r="AV189" s="1239"/>
      <c r="AW189" s="1239"/>
      <c r="AX189" s="1514"/>
      <c r="AY189" s="1513">
        <v>54</v>
      </c>
      <c r="AZ189" s="1239"/>
      <c r="BA189" s="1239"/>
      <c r="BB189" s="1514"/>
      <c r="BC189" s="1513">
        <v>54</v>
      </c>
      <c r="BD189" s="1239"/>
      <c r="BE189" s="1239"/>
      <c r="BF189" s="1514"/>
      <c r="BG189" s="1513">
        <v>54</v>
      </c>
      <c r="BH189" s="1239"/>
      <c r="BI189" s="1239"/>
      <c r="BJ189" s="1514"/>
      <c r="BK189" s="1513">
        <v>54</v>
      </c>
      <c r="BL189" s="1239"/>
      <c r="BM189" s="1239"/>
      <c r="BN189" s="1514"/>
      <c r="BO189" s="1513">
        <v>54</v>
      </c>
      <c r="BP189" s="1239"/>
      <c r="BQ189" s="1239"/>
      <c r="BR189" s="1514"/>
      <c r="BS189" s="1513">
        <v>54</v>
      </c>
      <c r="BT189" s="1239"/>
      <c r="BU189" s="1239"/>
      <c r="BV189" s="1514"/>
      <c r="BW189" s="1513">
        <v>54</v>
      </c>
      <c r="BX189" s="1239"/>
      <c r="BY189" s="1239"/>
      <c r="BZ189" s="1514"/>
      <c r="CA189" s="1513">
        <v>54</v>
      </c>
      <c r="CB189" s="1239"/>
      <c r="CC189" s="1239"/>
      <c r="CD189" s="1514"/>
      <c r="CE189" s="1513">
        <v>54</v>
      </c>
      <c r="CF189" s="1239"/>
      <c r="CG189" s="1239"/>
      <c r="CH189" s="1514"/>
      <c r="CI189" s="1513">
        <v>54</v>
      </c>
      <c r="CJ189" s="1239"/>
      <c r="CK189" s="1239"/>
      <c r="CL189" s="1514"/>
      <c r="CM189" s="1513">
        <v>54</v>
      </c>
      <c r="CN189" s="1239"/>
      <c r="CO189" s="1239"/>
      <c r="CP189" s="1514"/>
      <c r="CQ189" s="1513">
        <v>54</v>
      </c>
      <c r="CR189" s="1239"/>
      <c r="CS189" s="1239"/>
      <c r="CT189" s="1514"/>
      <c r="CZ189" s="1323">
        <f t="shared" si="105"/>
        <v>0</v>
      </c>
      <c r="DA189" s="1323">
        <f t="shared" si="106"/>
        <v>0</v>
      </c>
      <c r="DB189" s="1323">
        <f t="shared" si="107"/>
        <v>0</v>
      </c>
      <c r="DC189" s="1323">
        <f t="shared" si="108"/>
        <v>0</v>
      </c>
      <c r="DD189" s="1323">
        <f t="shared" si="109"/>
        <v>0</v>
      </c>
      <c r="DE189" s="1323">
        <f t="shared" si="110"/>
        <v>0</v>
      </c>
      <c r="DF189" s="1323">
        <f t="shared" si="111"/>
        <v>0</v>
      </c>
      <c r="DG189" s="1323">
        <f t="shared" si="112"/>
        <v>0</v>
      </c>
      <c r="DH189" s="1323">
        <f t="shared" si="113"/>
        <v>0</v>
      </c>
      <c r="DI189" s="1323">
        <f t="shared" si="114"/>
        <v>0</v>
      </c>
      <c r="DJ189" s="1323">
        <f t="shared" si="115"/>
        <v>0</v>
      </c>
      <c r="DK189" s="1323">
        <f t="shared" si="116"/>
        <v>0</v>
      </c>
      <c r="DL189" s="1323">
        <f t="shared" si="117"/>
        <v>0</v>
      </c>
      <c r="DM189" s="1323">
        <f t="shared" si="118"/>
        <v>0</v>
      </c>
      <c r="DN189" s="1323">
        <f t="shared" si="119"/>
        <v>0</v>
      </c>
      <c r="DO189" s="1323">
        <f t="shared" si="120"/>
        <v>0</v>
      </c>
      <c r="DP189" s="1323">
        <f t="shared" si="121"/>
        <v>0</v>
      </c>
      <c r="DQ189" s="1323">
        <f t="shared" si="122"/>
        <v>0</v>
      </c>
      <c r="DR189" s="1323">
        <f t="shared" si="123"/>
        <v>0</v>
      </c>
      <c r="DS189" s="1323">
        <f t="shared" si="124"/>
        <v>0</v>
      </c>
      <c r="DT189" s="1323">
        <f t="shared" si="125"/>
        <v>0</v>
      </c>
      <c r="DU189" s="1323">
        <f t="shared" si="126"/>
        <v>0</v>
      </c>
      <c r="DV189" s="1323">
        <f t="shared" si="127"/>
        <v>0</v>
      </c>
      <c r="DW189" s="1323">
        <f t="shared" si="128"/>
        <v>0</v>
      </c>
      <c r="DX189" s="1323">
        <f t="shared" si="129"/>
        <v>0</v>
      </c>
      <c r="DY189" s="1323">
        <f t="shared" si="130"/>
        <v>0</v>
      </c>
      <c r="DZ189" s="1323">
        <f t="shared" si="131"/>
        <v>0</v>
      </c>
      <c r="EA189" s="1323">
        <f t="shared" si="132"/>
        <v>0</v>
      </c>
      <c r="EB189" s="1323">
        <f t="shared" si="133"/>
        <v>0</v>
      </c>
      <c r="EC189" s="1323">
        <f t="shared" si="134"/>
        <v>0</v>
      </c>
      <c r="ED189" s="1323">
        <f t="shared" si="135"/>
        <v>0</v>
      </c>
      <c r="EE189" s="1323">
        <f t="shared" si="136"/>
        <v>0</v>
      </c>
      <c r="EF189" s="1323">
        <f t="shared" si="137"/>
        <v>0</v>
      </c>
      <c r="EG189" s="1323">
        <f t="shared" si="138"/>
        <v>0</v>
      </c>
      <c r="EH189" s="1323">
        <f t="shared" si="139"/>
        <v>0</v>
      </c>
      <c r="EI189" s="1323">
        <f t="shared" si="140"/>
        <v>0</v>
      </c>
      <c r="EJ189" s="1323">
        <f t="shared" si="141"/>
        <v>0</v>
      </c>
      <c r="EK189" s="1323">
        <f t="shared" si="142"/>
        <v>0</v>
      </c>
      <c r="EL189" s="1323">
        <f t="shared" si="143"/>
        <v>0</v>
      </c>
      <c r="EM189" s="1323">
        <f t="shared" si="144"/>
        <v>0</v>
      </c>
      <c r="EN189" s="1323">
        <f t="shared" si="145"/>
        <v>0</v>
      </c>
      <c r="EO189" s="1323">
        <f t="shared" si="146"/>
        <v>0</v>
      </c>
      <c r="EP189" s="1323">
        <f t="shared" si="147"/>
        <v>0</v>
      </c>
      <c r="EQ189" s="1323">
        <f t="shared" si="148"/>
        <v>0</v>
      </c>
      <c r="ER189" s="1323">
        <f t="shared" si="149"/>
        <v>0</v>
      </c>
      <c r="ES189" s="1323">
        <f t="shared" si="150"/>
        <v>0</v>
      </c>
      <c r="ET189" s="1323">
        <f t="shared" si="151"/>
        <v>0</v>
      </c>
      <c r="EU189" s="1323">
        <f t="shared" si="152"/>
        <v>0</v>
      </c>
      <c r="EV189" s="1323">
        <f t="shared" si="153"/>
        <v>0</v>
      </c>
      <c r="EW189" s="1323">
        <f t="shared" si="154"/>
        <v>0</v>
      </c>
      <c r="EX189" s="1323">
        <f t="shared" si="155"/>
        <v>0</v>
      </c>
      <c r="EY189" s="1323">
        <f t="shared" si="156"/>
        <v>0</v>
      </c>
      <c r="EZ189" s="1323">
        <f t="shared" si="157"/>
        <v>0</v>
      </c>
      <c r="FA189" s="1323">
        <f t="shared" si="158"/>
        <v>0</v>
      </c>
      <c r="FB189" s="1323">
        <f t="shared" si="159"/>
        <v>0</v>
      </c>
      <c r="FC189" s="1323">
        <f t="shared" si="160"/>
        <v>0</v>
      </c>
      <c r="FD189" s="1323">
        <f t="shared" si="161"/>
        <v>0</v>
      </c>
      <c r="FE189" s="1323">
        <f t="shared" si="162"/>
        <v>0</v>
      </c>
      <c r="FF189" s="1323">
        <f t="shared" si="163"/>
        <v>0</v>
      </c>
      <c r="FG189" s="1323">
        <f t="shared" si="164"/>
        <v>0</v>
      </c>
      <c r="FH189" s="1323">
        <f t="shared" si="165"/>
        <v>0</v>
      </c>
      <c r="FI189" s="1323">
        <f t="shared" si="166"/>
        <v>0</v>
      </c>
      <c r="FJ189" s="1323">
        <f t="shared" si="167"/>
        <v>0</v>
      </c>
      <c r="FK189" s="1323">
        <f t="shared" si="168"/>
        <v>0</v>
      </c>
      <c r="FL189" s="1323">
        <f t="shared" si="169"/>
        <v>0</v>
      </c>
      <c r="FM189" s="1323">
        <f t="shared" si="170"/>
        <v>0</v>
      </c>
      <c r="FN189" s="1323">
        <f t="shared" si="171"/>
        <v>0</v>
      </c>
      <c r="FO189" s="1323">
        <f t="shared" si="172"/>
        <v>0</v>
      </c>
      <c r="FP189" s="1323">
        <f t="shared" si="173"/>
        <v>0</v>
      </c>
      <c r="FQ189" s="1323">
        <f t="shared" si="174"/>
        <v>0</v>
      </c>
      <c r="FR189" s="1323">
        <f t="shared" si="175"/>
        <v>0</v>
      </c>
      <c r="FS189" s="1323">
        <f t="shared" si="176"/>
        <v>0</v>
      </c>
      <c r="FT189" s="1323">
        <f t="shared" si="177"/>
        <v>0</v>
      </c>
      <c r="FU189" s="1323">
        <f t="shared" si="178"/>
        <v>0</v>
      </c>
      <c r="FV189" s="1323">
        <f t="shared" si="179"/>
        <v>0</v>
      </c>
      <c r="FW189" s="1323">
        <f t="shared" si="180"/>
        <v>0</v>
      </c>
      <c r="FX189" s="1323">
        <f t="shared" si="181"/>
        <v>0</v>
      </c>
      <c r="FY189" s="1323">
        <f t="shared" si="182"/>
        <v>0</v>
      </c>
      <c r="FZ189" s="1323">
        <f t="shared" si="183"/>
        <v>0</v>
      </c>
      <c r="GA189" s="1323">
        <f t="shared" si="184"/>
        <v>0</v>
      </c>
    </row>
    <row r="190" spans="1:183">
      <c r="S190" s="1512">
        <v>55</v>
      </c>
      <c r="T190" s="1239"/>
      <c r="U190" s="1239"/>
      <c r="V190" s="1240"/>
      <c r="W190" s="1513">
        <v>55</v>
      </c>
      <c r="X190" s="1239"/>
      <c r="Y190" s="1239"/>
      <c r="Z190" s="1514"/>
      <c r="AA190" s="1513">
        <v>55</v>
      </c>
      <c r="AB190" s="1239"/>
      <c r="AC190" s="1239"/>
      <c r="AD190" s="1514"/>
      <c r="AE190" s="1513">
        <v>55</v>
      </c>
      <c r="AF190" s="1239"/>
      <c r="AG190" s="1239"/>
      <c r="AH190" s="1514"/>
      <c r="AI190" s="1513">
        <v>55</v>
      </c>
      <c r="AJ190" s="1239"/>
      <c r="AK190" s="1239"/>
      <c r="AL190" s="1514"/>
      <c r="AM190" s="1513">
        <v>55</v>
      </c>
      <c r="AN190" s="1239"/>
      <c r="AO190" s="1239"/>
      <c r="AP190" s="1514"/>
      <c r="AQ190" s="1513">
        <v>55</v>
      </c>
      <c r="AR190" s="1239"/>
      <c r="AS190" s="1239"/>
      <c r="AT190" s="1514"/>
      <c r="AU190" s="1513">
        <v>55</v>
      </c>
      <c r="AV190" s="1239"/>
      <c r="AW190" s="1239"/>
      <c r="AX190" s="1514"/>
      <c r="AY190" s="1513">
        <v>55</v>
      </c>
      <c r="AZ190" s="1239"/>
      <c r="BA190" s="1239"/>
      <c r="BB190" s="1514"/>
      <c r="BC190" s="1513">
        <v>55</v>
      </c>
      <c r="BD190" s="1239"/>
      <c r="BE190" s="1239"/>
      <c r="BF190" s="1514"/>
      <c r="BG190" s="1513">
        <v>55</v>
      </c>
      <c r="BH190" s="1239"/>
      <c r="BI190" s="1239"/>
      <c r="BJ190" s="1514"/>
      <c r="BK190" s="1513">
        <v>55</v>
      </c>
      <c r="BL190" s="1239"/>
      <c r="BM190" s="1239"/>
      <c r="BN190" s="1514"/>
      <c r="BO190" s="1513">
        <v>55</v>
      </c>
      <c r="BP190" s="1239"/>
      <c r="BQ190" s="1239"/>
      <c r="BR190" s="1514"/>
      <c r="BS190" s="1513">
        <v>55</v>
      </c>
      <c r="BT190" s="1239"/>
      <c r="BU190" s="1239"/>
      <c r="BV190" s="1514"/>
      <c r="BW190" s="1513">
        <v>55</v>
      </c>
      <c r="BX190" s="1239"/>
      <c r="BY190" s="1239"/>
      <c r="BZ190" s="1514"/>
      <c r="CA190" s="1513">
        <v>55</v>
      </c>
      <c r="CB190" s="1239"/>
      <c r="CC190" s="1239"/>
      <c r="CD190" s="1514"/>
      <c r="CE190" s="1513">
        <v>55</v>
      </c>
      <c r="CF190" s="1239"/>
      <c r="CG190" s="1239"/>
      <c r="CH190" s="1514"/>
      <c r="CI190" s="1513">
        <v>55</v>
      </c>
      <c r="CJ190" s="1239"/>
      <c r="CK190" s="1239"/>
      <c r="CL190" s="1514"/>
      <c r="CM190" s="1513">
        <v>55</v>
      </c>
      <c r="CN190" s="1239"/>
      <c r="CO190" s="1239"/>
      <c r="CP190" s="1514"/>
      <c r="CQ190" s="1513">
        <v>55</v>
      </c>
      <c r="CR190" s="1239"/>
      <c r="CS190" s="1239"/>
      <c r="CT190" s="1514"/>
      <c r="CZ190" s="1323">
        <f t="shared" si="105"/>
        <v>0</v>
      </c>
      <c r="DA190" s="1323">
        <f t="shared" si="106"/>
        <v>0</v>
      </c>
      <c r="DB190" s="1323">
        <f t="shared" si="107"/>
        <v>0</v>
      </c>
      <c r="DC190" s="1323">
        <f t="shared" si="108"/>
        <v>0</v>
      </c>
      <c r="DD190" s="1323">
        <f t="shared" si="109"/>
        <v>0</v>
      </c>
      <c r="DE190" s="1323">
        <f t="shared" si="110"/>
        <v>0</v>
      </c>
      <c r="DF190" s="1323">
        <f t="shared" si="111"/>
        <v>0</v>
      </c>
      <c r="DG190" s="1323">
        <f t="shared" si="112"/>
        <v>0</v>
      </c>
      <c r="DH190" s="1323">
        <f t="shared" si="113"/>
        <v>0</v>
      </c>
      <c r="DI190" s="1323">
        <f t="shared" si="114"/>
        <v>0</v>
      </c>
      <c r="DJ190" s="1323">
        <f t="shared" si="115"/>
        <v>0</v>
      </c>
      <c r="DK190" s="1323">
        <f t="shared" si="116"/>
        <v>0</v>
      </c>
      <c r="DL190" s="1323">
        <f t="shared" si="117"/>
        <v>0</v>
      </c>
      <c r="DM190" s="1323">
        <f t="shared" si="118"/>
        <v>0</v>
      </c>
      <c r="DN190" s="1323">
        <f t="shared" si="119"/>
        <v>0</v>
      </c>
      <c r="DO190" s="1323">
        <f t="shared" si="120"/>
        <v>0</v>
      </c>
      <c r="DP190" s="1323">
        <f t="shared" si="121"/>
        <v>0</v>
      </c>
      <c r="DQ190" s="1323">
        <f t="shared" si="122"/>
        <v>0</v>
      </c>
      <c r="DR190" s="1323">
        <f t="shared" si="123"/>
        <v>0</v>
      </c>
      <c r="DS190" s="1323">
        <f t="shared" si="124"/>
        <v>0</v>
      </c>
      <c r="DT190" s="1323">
        <f t="shared" si="125"/>
        <v>0</v>
      </c>
      <c r="DU190" s="1323">
        <f t="shared" si="126"/>
        <v>0</v>
      </c>
      <c r="DV190" s="1323">
        <f t="shared" si="127"/>
        <v>0</v>
      </c>
      <c r="DW190" s="1323">
        <f t="shared" si="128"/>
        <v>0</v>
      </c>
      <c r="DX190" s="1323">
        <f t="shared" si="129"/>
        <v>0</v>
      </c>
      <c r="DY190" s="1323">
        <f t="shared" si="130"/>
        <v>0</v>
      </c>
      <c r="DZ190" s="1323">
        <f t="shared" si="131"/>
        <v>0</v>
      </c>
      <c r="EA190" s="1323">
        <f t="shared" si="132"/>
        <v>0</v>
      </c>
      <c r="EB190" s="1323">
        <f t="shared" si="133"/>
        <v>0</v>
      </c>
      <c r="EC190" s="1323">
        <f t="shared" si="134"/>
        <v>0</v>
      </c>
      <c r="ED190" s="1323">
        <f t="shared" si="135"/>
        <v>0</v>
      </c>
      <c r="EE190" s="1323">
        <f t="shared" si="136"/>
        <v>0</v>
      </c>
      <c r="EF190" s="1323">
        <f t="shared" si="137"/>
        <v>0</v>
      </c>
      <c r="EG190" s="1323">
        <f t="shared" si="138"/>
        <v>0</v>
      </c>
      <c r="EH190" s="1323">
        <f t="shared" si="139"/>
        <v>0</v>
      </c>
      <c r="EI190" s="1323">
        <f t="shared" si="140"/>
        <v>0</v>
      </c>
      <c r="EJ190" s="1323">
        <f t="shared" si="141"/>
        <v>0</v>
      </c>
      <c r="EK190" s="1323">
        <f t="shared" si="142"/>
        <v>0</v>
      </c>
      <c r="EL190" s="1323">
        <f t="shared" si="143"/>
        <v>0</v>
      </c>
      <c r="EM190" s="1323">
        <f t="shared" si="144"/>
        <v>0</v>
      </c>
      <c r="EN190" s="1323">
        <f t="shared" si="145"/>
        <v>0</v>
      </c>
      <c r="EO190" s="1323">
        <f t="shared" si="146"/>
        <v>0</v>
      </c>
      <c r="EP190" s="1323">
        <f t="shared" si="147"/>
        <v>0</v>
      </c>
      <c r="EQ190" s="1323">
        <f t="shared" si="148"/>
        <v>0</v>
      </c>
      <c r="ER190" s="1323">
        <f t="shared" si="149"/>
        <v>0</v>
      </c>
      <c r="ES190" s="1323">
        <f t="shared" si="150"/>
        <v>0</v>
      </c>
      <c r="ET190" s="1323">
        <f t="shared" si="151"/>
        <v>0</v>
      </c>
      <c r="EU190" s="1323">
        <f t="shared" si="152"/>
        <v>0</v>
      </c>
      <c r="EV190" s="1323">
        <f t="shared" si="153"/>
        <v>0</v>
      </c>
      <c r="EW190" s="1323">
        <f t="shared" si="154"/>
        <v>0</v>
      </c>
      <c r="EX190" s="1323">
        <f t="shared" si="155"/>
        <v>0</v>
      </c>
      <c r="EY190" s="1323">
        <f t="shared" si="156"/>
        <v>0</v>
      </c>
      <c r="EZ190" s="1323">
        <f t="shared" si="157"/>
        <v>0</v>
      </c>
      <c r="FA190" s="1323">
        <f t="shared" si="158"/>
        <v>0</v>
      </c>
      <c r="FB190" s="1323">
        <f t="shared" si="159"/>
        <v>0</v>
      </c>
      <c r="FC190" s="1323">
        <f t="shared" si="160"/>
        <v>0</v>
      </c>
      <c r="FD190" s="1323">
        <f t="shared" si="161"/>
        <v>0</v>
      </c>
      <c r="FE190" s="1323">
        <f t="shared" si="162"/>
        <v>0</v>
      </c>
      <c r="FF190" s="1323">
        <f t="shared" si="163"/>
        <v>0</v>
      </c>
      <c r="FG190" s="1323">
        <f t="shared" si="164"/>
        <v>0</v>
      </c>
      <c r="FH190" s="1323">
        <f t="shared" si="165"/>
        <v>0</v>
      </c>
      <c r="FI190" s="1323">
        <f t="shared" si="166"/>
        <v>0</v>
      </c>
      <c r="FJ190" s="1323">
        <f t="shared" si="167"/>
        <v>0</v>
      </c>
      <c r="FK190" s="1323">
        <f t="shared" si="168"/>
        <v>0</v>
      </c>
      <c r="FL190" s="1323">
        <f t="shared" si="169"/>
        <v>0</v>
      </c>
      <c r="FM190" s="1323">
        <f t="shared" si="170"/>
        <v>0</v>
      </c>
      <c r="FN190" s="1323">
        <f t="shared" si="171"/>
        <v>0</v>
      </c>
      <c r="FO190" s="1323">
        <f t="shared" si="172"/>
        <v>0</v>
      </c>
      <c r="FP190" s="1323">
        <f t="shared" si="173"/>
        <v>0</v>
      </c>
      <c r="FQ190" s="1323">
        <f t="shared" si="174"/>
        <v>0</v>
      </c>
      <c r="FR190" s="1323">
        <f t="shared" si="175"/>
        <v>0</v>
      </c>
      <c r="FS190" s="1323">
        <f t="shared" si="176"/>
        <v>0</v>
      </c>
      <c r="FT190" s="1323">
        <f t="shared" si="177"/>
        <v>0</v>
      </c>
      <c r="FU190" s="1323">
        <f t="shared" si="178"/>
        <v>0</v>
      </c>
      <c r="FV190" s="1323">
        <f t="shared" si="179"/>
        <v>0</v>
      </c>
      <c r="FW190" s="1323">
        <f t="shared" si="180"/>
        <v>0</v>
      </c>
      <c r="FX190" s="1323">
        <f t="shared" si="181"/>
        <v>0</v>
      </c>
      <c r="FY190" s="1323">
        <f t="shared" si="182"/>
        <v>0</v>
      </c>
      <c r="FZ190" s="1323">
        <f t="shared" si="183"/>
        <v>0</v>
      </c>
      <c r="GA190" s="1323">
        <f t="shared" si="184"/>
        <v>0</v>
      </c>
    </row>
    <row r="191" spans="1:183">
      <c r="S191" s="1512">
        <v>56</v>
      </c>
      <c r="T191" s="1239"/>
      <c r="U191" s="1239"/>
      <c r="V191" s="1240"/>
      <c r="W191" s="1513">
        <v>56</v>
      </c>
      <c r="X191" s="1239"/>
      <c r="Y191" s="1239"/>
      <c r="Z191" s="1514"/>
      <c r="AA191" s="1513">
        <v>56</v>
      </c>
      <c r="AB191" s="1239"/>
      <c r="AC191" s="1239"/>
      <c r="AD191" s="1514"/>
      <c r="AE191" s="1513">
        <v>56</v>
      </c>
      <c r="AF191" s="1239"/>
      <c r="AG191" s="1239"/>
      <c r="AH191" s="1514"/>
      <c r="AI191" s="1513">
        <v>56</v>
      </c>
      <c r="AJ191" s="1239"/>
      <c r="AK191" s="1239"/>
      <c r="AL191" s="1514"/>
      <c r="AM191" s="1513">
        <v>56</v>
      </c>
      <c r="AN191" s="1239"/>
      <c r="AO191" s="1239"/>
      <c r="AP191" s="1514"/>
      <c r="AQ191" s="1513">
        <v>56</v>
      </c>
      <c r="AR191" s="1239"/>
      <c r="AS191" s="1239"/>
      <c r="AT191" s="1514"/>
      <c r="AU191" s="1513">
        <v>56</v>
      </c>
      <c r="AV191" s="1239"/>
      <c r="AW191" s="1239"/>
      <c r="AX191" s="1514"/>
      <c r="AY191" s="1513">
        <v>56</v>
      </c>
      <c r="AZ191" s="1239"/>
      <c r="BA191" s="1239"/>
      <c r="BB191" s="1514"/>
      <c r="BC191" s="1513">
        <v>56</v>
      </c>
      <c r="BD191" s="1239"/>
      <c r="BE191" s="1239"/>
      <c r="BF191" s="1514"/>
      <c r="BG191" s="1513">
        <v>56</v>
      </c>
      <c r="BH191" s="1239"/>
      <c r="BI191" s="1239"/>
      <c r="BJ191" s="1514"/>
      <c r="BK191" s="1513">
        <v>56</v>
      </c>
      <c r="BL191" s="1239"/>
      <c r="BM191" s="1239"/>
      <c r="BN191" s="1514"/>
      <c r="BO191" s="1513">
        <v>56</v>
      </c>
      <c r="BP191" s="1239"/>
      <c r="BQ191" s="1239"/>
      <c r="BR191" s="1514"/>
      <c r="BS191" s="1513">
        <v>56</v>
      </c>
      <c r="BT191" s="1239"/>
      <c r="BU191" s="1239"/>
      <c r="BV191" s="1514"/>
      <c r="BW191" s="1513">
        <v>56</v>
      </c>
      <c r="BX191" s="1239"/>
      <c r="BY191" s="1239"/>
      <c r="BZ191" s="1514"/>
      <c r="CA191" s="1513">
        <v>56</v>
      </c>
      <c r="CB191" s="1239"/>
      <c r="CC191" s="1239"/>
      <c r="CD191" s="1514"/>
      <c r="CE191" s="1513">
        <v>56</v>
      </c>
      <c r="CF191" s="1239"/>
      <c r="CG191" s="1239"/>
      <c r="CH191" s="1514"/>
      <c r="CI191" s="1513">
        <v>56</v>
      </c>
      <c r="CJ191" s="1239"/>
      <c r="CK191" s="1239"/>
      <c r="CL191" s="1514"/>
      <c r="CM191" s="1513">
        <v>56</v>
      </c>
      <c r="CN191" s="1239"/>
      <c r="CO191" s="1239"/>
      <c r="CP191" s="1514"/>
      <c r="CQ191" s="1513">
        <v>56</v>
      </c>
      <c r="CR191" s="1239"/>
      <c r="CS191" s="1239"/>
      <c r="CT191" s="1514"/>
      <c r="CZ191" s="1323">
        <f t="shared" si="105"/>
        <v>0</v>
      </c>
      <c r="DA191" s="1323">
        <f t="shared" si="106"/>
        <v>0</v>
      </c>
      <c r="DB191" s="1323">
        <f t="shared" si="107"/>
        <v>0</v>
      </c>
      <c r="DC191" s="1323">
        <f t="shared" si="108"/>
        <v>0</v>
      </c>
      <c r="DD191" s="1323">
        <f t="shared" si="109"/>
        <v>0</v>
      </c>
      <c r="DE191" s="1323">
        <f t="shared" si="110"/>
        <v>0</v>
      </c>
      <c r="DF191" s="1323">
        <f t="shared" si="111"/>
        <v>0</v>
      </c>
      <c r="DG191" s="1323">
        <f t="shared" si="112"/>
        <v>0</v>
      </c>
      <c r="DH191" s="1323">
        <f t="shared" si="113"/>
        <v>0</v>
      </c>
      <c r="DI191" s="1323">
        <f t="shared" si="114"/>
        <v>0</v>
      </c>
      <c r="DJ191" s="1323">
        <f t="shared" si="115"/>
        <v>0</v>
      </c>
      <c r="DK191" s="1323">
        <f t="shared" si="116"/>
        <v>0</v>
      </c>
      <c r="DL191" s="1323">
        <f t="shared" si="117"/>
        <v>0</v>
      </c>
      <c r="DM191" s="1323">
        <f t="shared" si="118"/>
        <v>0</v>
      </c>
      <c r="DN191" s="1323">
        <f t="shared" si="119"/>
        <v>0</v>
      </c>
      <c r="DO191" s="1323">
        <f t="shared" si="120"/>
        <v>0</v>
      </c>
      <c r="DP191" s="1323">
        <f t="shared" si="121"/>
        <v>0</v>
      </c>
      <c r="DQ191" s="1323">
        <f t="shared" si="122"/>
        <v>0</v>
      </c>
      <c r="DR191" s="1323">
        <f t="shared" si="123"/>
        <v>0</v>
      </c>
      <c r="DS191" s="1323">
        <f t="shared" si="124"/>
        <v>0</v>
      </c>
      <c r="DT191" s="1323">
        <f t="shared" si="125"/>
        <v>0</v>
      </c>
      <c r="DU191" s="1323">
        <f t="shared" si="126"/>
        <v>0</v>
      </c>
      <c r="DV191" s="1323">
        <f t="shared" si="127"/>
        <v>0</v>
      </c>
      <c r="DW191" s="1323">
        <f t="shared" si="128"/>
        <v>0</v>
      </c>
      <c r="DX191" s="1323">
        <f t="shared" si="129"/>
        <v>0</v>
      </c>
      <c r="DY191" s="1323">
        <f t="shared" si="130"/>
        <v>0</v>
      </c>
      <c r="DZ191" s="1323">
        <f t="shared" si="131"/>
        <v>0</v>
      </c>
      <c r="EA191" s="1323">
        <f t="shared" si="132"/>
        <v>0</v>
      </c>
      <c r="EB191" s="1323">
        <f t="shared" si="133"/>
        <v>0</v>
      </c>
      <c r="EC191" s="1323">
        <f t="shared" si="134"/>
        <v>0</v>
      </c>
      <c r="ED191" s="1323">
        <f t="shared" si="135"/>
        <v>0</v>
      </c>
      <c r="EE191" s="1323">
        <f t="shared" si="136"/>
        <v>0</v>
      </c>
      <c r="EF191" s="1323">
        <f t="shared" si="137"/>
        <v>0</v>
      </c>
      <c r="EG191" s="1323">
        <f t="shared" si="138"/>
        <v>0</v>
      </c>
      <c r="EH191" s="1323">
        <f t="shared" si="139"/>
        <v>0</v>
      </c>
      <c r="EI191" s="1323">
        <f t="shared" si="140"/>
        <v>0</v>
      </c>
      <c r="EJ191" s="1323">
        <f t="shared" si="141"/>
        <v>0</v>
      </c>
      <c r="EK191" s="1323">
        <f t="shared" si="142"/>
        <v>0</v>
      </c>
      <c r="EL191" s="1323">
        <f t="shared" si="143"/>
        <v>0</v>
      </c>
      <c r="EM191" s="1323">
        <f t="shared" si="144"/>
        <v>0</v>
      </c>
      <c r="EN191" s="1323">
        <f t="shared" si="145"/>
        <v>0</v>
      </c>
      <c r="EO191" s="1323">
        <f t="shared" si="146"/>
        <v>0</v>
      </c>
      <c r="EP191" s="1323">
        <f t="shared" si="147"/>
        <v>0</v>
      </c>
      <c r="EQ191" s="1323">
        <f t="shared" si="148"/>
        <v>0</v>
      </c>
      <c r="ER191" s="1323">
        <f t="shared" si="149"/>
        <v>0</v>
      </c>
      <c r="ES191" s="1323">
        <f t="shared" si="150"/>
        <v>0</v>
      </c>
      <c r="ET191" s="1323">
        <f t="shared" si="151"/>
        <v>0</v>
      </c>
      <c r="EU191" s="1323">
        <f t="shared" si="152"/>
        <v>0</v>
      </c>
      <c r="EV191" s="1323">
        <f t="shared" si="153"/>
        <v>0</v>
      </c>
      <c r="EW191" s="1323">
        <f t="shared" si="154"/>
        <v>0</v>
      </c>
      <c r="EX191" s="1323">
        <f t="shared" si="155"/>
        <v>0</v>
      </c>
      <c r="EY191" s="1323">
        <f t="shared" si="156"/>
        <v>0</v>
      </c>
      <c r="EZ191" s="1323">
        <f t="shared" si="157"/>
        <v>0</v>
      </c>
      <c r="FA191" s="1323">
        <f t="shared" si="158"/>
        <v>0</v>
      </c>
      <c r="FB191" s="1323">
        <f t="shared" si="159"/>
        <v>0</v>
      </c>
      <c r="FC191" s="1323">
        <f t="shared" si="160"/>
        <v>0</v>
      </c>
      <c r="FD191" s="1323">
        <f t="shared" si="161"/>
        <v>0</v>
      </c>
      <c r="FE191" s="1323">
        <f t="shared" si="162"/>
        <v>0</v>
      </c>
      <c r="FF191" s="1323">
        <f t="shared" si="163"/>
        <v>0</v>
      </c>
      <c r="FG191" s="1323">
        <f t="shared" si="164"/>
        <v>0</v>
      </c>
      <c r="FH191" s="1323">
        <f t="shared" si="165"/>
        <v>0</v>
      </c>
      <c r="FI191" s="1323">
        <f t="shared" si="166"/>
        <v>0</v>
      </c>
      <c r="FJ191" s="1323">
        <f t="shared" si="167"/>
        <v>0</v>
      </c>
      <c r="FK191" s="1323">
        <f t="shared" si="168"/>
        <v>0</v>
      </c>
      <c r="FL191" s="1323">
        <f t="shared" si="169"/>
        <v>0</v>
      </c>
      <c r="FM191" s="1323">
        <f t="shared" si="170"/>
        <v>0</v>
      </c>
      <c r="FN191" s="1323">
        <f t="shared" si="171"/>
        <v>0</v>
      </c>
      <c r="FO191" s="1323">
        <f t="shared" si="172"/>
        <v>0</v>
      </c>
      <c r="FP191" s="1323">
        <f t="shared" si="173"/>
        <v>0</v>
      </c>
      <c r="FQ191" s="1323">
        <f t="shared" si="174"/>
        <v>0</v>
      </c>
      <c r="FR191" s="1323">
        <f t="shared" si="175"/>
        <v>0</v>
      </c>
      <c r="FS191" s="1323">
        <f t="shared" si="176"/>
        <v>0</v>
      </c>
      <c r="FT191" s="1323">
        <f t="shared" si="177"/>
        <v>0</v>
      </c>
      <c r="FU191" s="1323">
        <f t="shared" si="178"/>
        <v>0</v>
      </c>
      <c r="FV191" s="1323">
        <f t="shared" si="179"/>
        <v>0</v>
      </c>
      <c r="FW191" s="1323">
        <f t="shared" si="180"/>
        <v>0</v>
      </c>
      <c r="FX191" s="1323">
        <f t="shared" si="181"/>
        <v>0</v>
      </c>
      <c r="FY191" s="1323">
        <f t="shared" si="182"/>
        <v>0</v>
      </c>
      <c r="FZ191" s="1323">
        <f t="shared" si="183"/>
        <v>0</v>
      </c>
      <c r="GA191" s="1323">
        <f t="shared" si="184"/>
        <v>0</v>
      </c>
    </row>
    <row r="192" spans="1:183">
      <c r="S192" s="1512">
        <v>57</v>
      </c>
      <c r="T192" s="1239"/>
      <c r="U192" s="1239"/>
      <c r="V192" s="1240"/>
      <c r="W192" s="1513">
        <v>57</v>
      </c>
      <c r="X192" s="1239"/>
      <c r="Y192" s="1239"/>
      <c r="Z192" s="1514"/>
      <c r="AA192" s="1513">
        <v>57</v>
      </c>
      <c r="AB192" s="1239"/>
      <c r="AC192" s="1239"/>
      <c r="AD192" s="1514"/>
      <c r="AE192" s="1513">
        <v>57</v>
      </c>
      <c r="AF192" s="1239"/>
      <c r="AG192" s="1239"/>
      <c r="AH192" s="1514"/>
      <c r="AI192" s="1513">
        <v>57</v>
      </c>
      <c r="AJ192" s="1239"/>
      <c r="AK192" s="1239"/>
      <c r="AL192" s="1514"/>
      <c r="AM192" s="1513">
        <v>57</v>
      </c>
      <c r="AN192" s="1239"/>
      <c r="AO192" s="1239"/>
      <c r="AP192" s="1514"/>
      <c r="AQ192" s="1513">
        <v>57</v>
      </c>
      <c r="AR192" s="1239"/>
      <c r="AS192" s="1239"/>
      <c r="AT192" s="1514"/>
      <c r="AU192" s="1513">
        <v>57</v>
      </c>
      <c r="AV192" s="1239"/>
      <c r="AW192" s="1239"/>
      <c r="AX192" s="1514"/>
      <c r="AY192" s="1513">
        <v>57</v>
      </c>
      <c r="AZ192" s="1239"/>
      <c r="BA192" s="1239"/>
      <c r="BB192" s="1514"/>
      <c r="BC192" s="1513">
        <v>57</v>
      </c>
      <c r="BD192" s="1239"/>
      <c r="BE192" s="1239"/>
      <c r="BF192" s="1514"/>
      <c r="BG192" s="1513">
        <v>57</v>
      </c>
      <c r="BH192" s="1239"/>
      <c r="BI192" s="1239"/>
      <c r="BJ192" s="1514"/>
      <c r="BK192" s="1513">
        <v>57</v>
      </c>
      <c r="BL192" s="1239"/>
      <c r="BM192" s="1239"/>
      <c r="BN192" s="1514"/>
      <c r="BO192" s="1513">
        <v>57</v>
      </c>
      <c r="BP192" s="1239"/>
      <c r="BQ192" s="1239"/>
      <c r="BR192" s="1514"/>
      <c r="BS192" s="1513">
        <v>57</v>
      </c>
      <c r="BT192" s="1239"/>
      <c r="BU192" s="1239"/>
      <c r="BV192" s="1514"/>
      <c r="BW192" s="1513">
        <v>57</v>
      </c>
      <c r="BX192" s="1239"/>
      <c r="BY192" s="1239"/>
      <c r="BZ192" s="1514"/>
      <c r="CA192" s="1513">
        <v>57</v>
      </c>
      <c r="CB192" s="1239"/>
      <c r="CC192" s="1239"/>
      <c r="CD192" s="1514"/>
      <c r="CE192" s="1513">
        <v>57</v>
      </c>
      <c r="CF192" s="1239"/>
      <c r="CG192" s="1239"/>
      <c r="CH192" s="1514"/>
      <c r="CI192" s="1513">
        <v>57</v>
      </c>
      <c r="CJ192" s="1239"/>
      <c r="CK192" s="1239"/>
      <c r="CL192" s="1514"/>
      <c r="CM192" s="1513">
        <v>57</v>
      </c>
      <c r="CN192" s="1239"/>
      <c r="CO192" s="1239"/>
      <c r="CP192" s="1514"/>
      <c r="CQ192" s="1513">
        <v>57</v>
      </c>
      <c r="CR192" s="1239"/>
      <c r="CS192" s="1239"/>
      <c r="CT192" s="1514"/>
      <c r="CZ192" s="1323">
        <f t="shared" si="105"/>
        <v>0</v>
      </c>
      <c r="DA192" s="1323">
        <f t="shared" si="106"/>
        <v>0</v>
      </c>
      <c r="DB192" s="1323">
        <f t="shared" si="107"/>
        <v>0</v>
      </c>
      <c r="DC192" s="1323">
        <f t="shared" si="108"/>
        <v>0</v>
      </c>
      <c r="DD192" s="1323">
        <f t="shared" si="109"/>
        <v>0</v>
      </c>
      <c r="DE192" s="1323">
        <f t="shared" si="110"/>
        <v>0</v>
      </c>
      <c r="DF192" s="1323">
        <f t="shared" si="111"/>
        <v>0</v>
      </c>
      <c r="DG192" s="1323">
        <f t="shared" si="112"/>
        <v>0</v>
      </c>
      <c r="DH192" s="1323">
        <f t="shared" si="113"/>
        <v>0</v>
      </c>
      <c r="DI192" s="1323">
        <f t="shared" si="114"/>
        <v>0</v>
      </c>
      <c r="DJ192" s="1323">
        <f t="shared" si="115"/>
        <v>0</v>
      </c>
      <c r="DK192" s="1323">
        <f t="shared" si="116"/>
        <v>0</v>
      </c>
      <c r="DL192" s="1323">
        <f t="shared" si="117"/>
        <v>0</v>
      </c>
      <c r="DM192" s="1323">
        <f t="shared" si="118"/>
        <v>0</v>
      </c>
      <c r="DN192" s="1323">
        <f t="shared" si="119"/>
        <v>0</v>
      </c>
      <c r="DO192" s="1323">
        <f t="shared" si="120"/>
        <v>0</v>
      </c>
      <c r="DP192" s="1323">
        <f t="shared" si="121"/>
        <v>0</v>
      </c>
      <c r="DQ192" s="1323">
        <f t="shared" si="122"/>
        <v>0</v>
      </c>
      <c r="DR192" s="1323">
        <f t="shared" si="123"/>
        <v>0</v>
      </c>
      <c r="DS192" s="1323">
        <f t="shared" si="124"/>
        <v>0</v>
      </c>
      <c r="DT192" s="1323">
        <f t="shared" si="125"/>
        <v>0</v>
      </c>
      <c r="DU192" s="1323">
        <f t="shared" si="126"/>
        <v>0</v>
      </c>
      <c r="DV192" s="1323">
        <f t="shared" si="127"/>
        <v>0</v>
      </c>
      <c r="DW192" s="1323">
        <f t="shared" si="128"/>
        <v>0</v>
      </c>
      <c r="DX192" s="1323">
        <f t="shared" si="129"/>
        <v>0</v>
      </c>
      <c r="DY192" s="1323">
        <f t="shared" si="130"/>
        <v>0</v>
      </c>
      <c r="DZ192" s="1323">
        <f t="shared" si="131"/>
        <v>0</v>
      </c>
      <c r="EA192" s="1323">
        <f t="shared" si="132"/>
        <v>0</v>
      </c>
      <c r="EB192" s="1323">
        <f t="shared" si="133"/>
        <v>0</v>
      </c>
      <c r="EC192" s="1323">
        <f t="shared" si="134"/>
        <v>0</v>
      </c>
      <c r="ED192" s="1323">
        <f t="shared" si="135"/>
        <v>0</v>
      </c>
      <c r="EE192" s="1323">
        <f t="shared" si="136"/>
        <v>0</v>
      </c>
      <c r="EF192" s="1323">
        <f t="shared" si="137"/>
        <v>0</v>
      </c>
      <c r="EG192" s="1323">
        <f t="shared" si="138"/>
        <v>0</v>
      </c>
      <c r="EH192" s="1323">
        <f t="shared" si="139"/>
        <v>0</v>
      </c>
      <c r="EI192" s="1323">
        <f t="shared" si="140"/>
        <v>0</v>
      </c>
      <c r="EJ192" s="1323">
        <f t="shared" si="141"/>
        <v>0</v>
      </c>
      <c r="EK192" s="1323">
        <f t="shared" si="142"/>
        <v>0</v>
      </c>
      <c r="EL192" s="1323">
        <f t="shared" si="143"/>
        <v>0</v>
      </c>
      <c r="EM192" s="1323">
        <f t="shared" si="144"/>
        <v>0</v>
      </c>
      <c r="EN192" s="1323">
        <f t="shared" si="145"/>
        <v>0</v>
      </c>
      <c r="EO192" s="1323">
        <f t="shared" si="146"/>
        <v>0</v>
      </c>
      <c r="EP192" s="1323">
        <f t="shared" si="147"/>
        <v>0</v>
      </c>
      <c r="EQ192" s="1323">
        <f t="shared" si="148"/>
        <v>0</v>
      </c>
      <c r="ER192" s="1323">
        <f t="shared" si="149"/>
        <v>0</v>
      </c>
      <c r="ES192" s="1323">
        <f t="shared" si="150"/>
        <v>0</v>
      </c>
      <c r="ET192" s="1323">
        <f t="shared" si="151"/>
        <v>0</v>
      </c>
      <c r="EU192" s="1323">
        <f t="shared" si="152"/>
        <v>0</v>
      </c>
      <c r="EV192" s="1323">
        <f t="shared" si="153"/>
        <v>0</v>
      </c>
      <c r="EW192" s="1323">
        <f t="shared" si="154"/>
        <v>0</v>
      </c>
      <c r="EX192" s="1323">
        <f t="shared" si="155"/>
        <v>0</v>
      </c>
      <c r="EY192" s="1323">
        <f t="shared" si="156"/>
        <v>0</v>
      </c>
      <c r="EZ192" s="1323">
        <f t="shared" si="157"/>
        <v>0</v>
      </c>
      <c r="FA192" s="1323">
        <f t="shared" si="158"/>
        <v>0</v>
      </c>
      <c r="FB192" s="1323">
        <f t="shared" si="159"/>
        <v>0</v>
      </c>
      <c r="FC192" s="1323">
        <f t="shared" si="160"/>
        <v>0</v>
      </c>
      <c r="FD192" s="1323">
        <f t="shared" si="161"/>
        <v>0</v>
      </c>
      <c r="FE192" s="1323">
        <f t="shared" si="162"/>
        <v>0</v>
      </c>
      <c r="FF192" s="1323">
        <f t="shared" si="163"/>
        <v>0</v>
      </c>
      <c r="FG192" s="1323">
        <f t="shared" si="164"/>
        <v>0</v>
      </c>
      <c r="FH192" s="1323">
        <f t="shared" si="165"/>
        <v>0</v>
      </c>
      <c r="FI192" s="1323">
        <f t="shared" si="166"/>
        <v>0</v>
      </c>
      <c r="FJ192" s="1323">
        <f t="shared" si="167"/>
        <v>0</v>
      </c>
      <c r="FK192" s="1323">
        <f t="shared" si="168"/>
        <v>0</v>
      </c>
      <c r="FL192" s="1323">
        <f t="shared" si="169"/>
        <v>0</v>
      </c>
      <c r="FM192" s="1323">
        <f t="shared" si="170"/>
        <v>0</v>
      </c>
      <c r="FN192" s="1323">
        <f t="shared" si="171"/>
        <v>0</v>
      </c>
      <c r="FO192" s="1323">
        <f t="shared" si="172"/>
        <v>0</v>
      </c>
      <c r="FP192" s="1323">
        <f t="shared" si="173"/>
        <v>0</v>
      </c>
      <c r="FQ192" s="1323">
        <f t="shared" si="174"/>
        <v>0</v>
      </c>
      <c r="FR192" s="1323">
        <f t="shared" si="175"/>
        <v>0</v>
      </c>
      <c r="FS192" s="1323">
        <f t="shared" si="176"/>
        <v>0</v>
      </c>
      <c r="FT192" s="1323">
        <f t="shared" si="177"/>
        <v>0</v>
      </c>
      <c r="FU192" s="1323">
        <f t="shared" si="178"/>
        <v>0</v>
      </c>
      <c r="FV192" s="1323">
        <f t="shared" si="179"/>
        <v>0</v>
      </c>
      <c r="FW192" s="1323">
        <f t="shared" si="180"/>
        <v>0</v>
      </c>
      <c r="FX192" s="1323">
        <f t="shared" si="181"/>
        <v>0</v>
      </c>
      <c r="FY192" s="1323">
        <f t="shared" si="182"/>
        <v>0</v>
      </c>
      <c r="FZ192" s="1323">
        <f t="shared" si="183"/>
        <v>0</v>
      </c>
      <c r="GA192" s="1323">
        <f t="shared" si="184"/>
        <v>0</v>
      </c>
    </row>
    <row r="193" spans="19:183">
      <c r="S193" s="1512">
        <v>58</v>
      </c>
      <c r="T193" s="1239"/>
      <c r="U193" s="1239"/>
      <c r="V193" s="1240"/>
      <c r="W193" s="1513">
        <v>58</v>
      </c>
      <c r="X193" s="1239"/>
      <c r="Y193" s="1239"/>
      <c r="Z193" s="1514"/>
      <c r="AA193" s="1513">
        <v>58</v>
      </c>
      <c r="AB193" s="1239"/>
      <c r="AC193" s="1239"/>
      <c r="AD193" s="1514"/>
      <c r="AE193" s="1513">
        <v>58</v>
      </c>
      <c r="AF193" s="1239"/>
      <c r="AG193" s="1239"/>
      <c r="AH193" s="1514"/>
      <c r="AI193" s="1513">
        <v>58</v>
      </c>
      <c r="AJ193" s="1239"/>
      <c r="AK193" s="1239"/>
      <c r="AL193" s="1514"/>
      <c r="AM193" s="1513">
        <v>58</v>
      </c>
      <c r="AN193" s="1239"/>
      <c r="AO193" s="1239"/>
      <c r="AP193" s="1514"/>
      <c r="AQ193" s="1513">
        <v>58</v>
      </c>
      <c r="AR193" s="1239"/>
      <c r="AS193" s="1239"/>
      <c r="AT193" s="1514"/>
      <c r="AU193" s="1513">
        <v>58</v>
      </c>
      <c r="AV193" s="1239"/>
      <c r="AW193" s="1239"/>
      <c r="AX193" s="1514"/>
      <c r="AY193" s="1513">
        <v>58</v>
      </c>
      <c r="AZ193" s="1239"/>
      <c r="BA193" s="1239"/>
      <c r="BB193" s="1514"/>
      <c r="BC193" s="1513">
        <v>58</v>
      </c>
      <c r="BD193" s="1239"/>
      <c r="BE193" s="1239"/>
      <c r="BF193" s="1514"/>
      <c r="BG193" s="1513">
        <v>58</v>
      </c>
      <c r="BH193" s="1239"/>
      <c r="BI193" s="1239"/>
      <c r="BJ193" s="1514"/>
      <c r="BK193" s="1513">
        <v>58</v>
      </c>
      <c r="BL193" s="1239"/>
      <c r="BM193" s="1239"/>
      <c r="BN193" s="1514"/>
      <c r="BO193" s="1513">
        <v>58</v>
      </c>
      <c r="BP193" s="1239"/>
      <c r="BQ193" s="1239"/>
      <c r="BR193" s="1514"/>
      <c r="BS193" s="1513">
        <v>58</v>
      </c>
      <c r="BT193" s="1239"/>
      <c r="BU193" s="1239"/>
      <c r="BV193" s="1514"/>
      <c r="BW193" s="1513">
        <v>58</v>
      </c>
      <c r="BX193" s="1239"/>
      <c r="BY193" s="1239"/>
      <c r="BZ193" s="1514"/>
      <c r="CA193" s="1513">
        <v>58</v>
      </c>
      <c r="CB193" s="1239"/>
      <c r="CC193" s="1239"/>
      <c r="CD193" s="1514"/>
      <c r="CE193" s="1513">
        <v>58</v>
      </c>
      <c r="CF193" s="1239"/>
      <c r="CG193" s="1239"/>
      <c r="CH193" s="1514"/>
      <c r="CI193" s="1513">
        <v>58</v>
      </c>
      <c r="CJ193" s="1239"/>
      <c r="CK193" s="1239"/>
      <c r="CL193" s="1514"/>
      <c r="CM193" s="1513">
        <v>58</v>
      </c>
      <c r="CN193" s="1239"/>
      <c r="CO193" s="1239"/>
      <c r="CP193" s="1514"/>
      <c r="CQ193" s="1513">
        <v>58</v>
      </c>
      <c r="CR193" s="1239"/>
      <c r="CS193" s="1239"/>
      <c r="CT193" s="1514"/>
      <c r="CZ193" s="1323">
        <f t="shared" si="105"/>
        <v>0</v>
      </c>
      <c r="DA193" s="1323">
        <f t="shared" si="106"/>
        <v>0</v>
      </c>
      <c r="DB193" s="1323">
        <f t="shared" si="107"/>
        <v>0</v>
      </c>
      <c r="DC193" s="1323">
        <f t="shared" si="108"/>
        <v>0</v>
      </c>
      <c r="DD193" s="1323">
        <f t="shared" si="109"/>
        <v>0</v>
      </c>
      <c r="DE193" s="1323">
        <f t="shared" si="110"/>
        <v>0</v>
      </c>
      <c r="DF193" s="1323">
        <f t="shared" si="111"/>
        <v>0</v>
      </c>
      <c r="DG193" s="1323">
        <f t="shared" si="112"/>
        <v>0</v>
      </c>
      <c r="DH193" s="1323">
        <f t="shared" si="113"/>
        <v>0</v>
      </c>
      <c r="DI193" s="1323">
        <f t="shared" si="114"/>
        <v>0</v>
      </c>
      <c r="DJ193" s="1323">
        <f t="shared" si="115"/>
        <v>0</v>
      </c>
      <c r="DK193" s="1323">
        <f t="shared" si="116"/>
        <v>0</v>
      </c>
      <c r="DL193" s="1323">
        <f t="shared" si="117"/>
        <v>0</v>
      </c>
      <c r="DM193" s="1323">
        <f t="shared" si="118"/>
        <v>0</v>
      </c>
      <c r="DN193" s="1323">
        <f t="shared" si="119"/>
        <v>0</v>
      </c>
      <c r="DO193" s="1323">
        <f t="shared" si="120"/>
        <v>0</v>
      </c>
      <c r="DP193" s="1323">
        <f t="shared" si="121"/>
        <v>0</v>
      </c>
      <c r="DQ193" s="1323">
        <f t="shared" si="122"/>
        <v>0</v>
      </c>
      <c r="DR193" s="1323">
        <f t="shared" si="123"/>
        <v>0</v>
      </c>
      <c r="DS193" s="1323">
        <f t="shared" si="124"/>
        <v>0</v>
      </c>
      <c r="DT193" s="1323">
        <f t="shared" si="125"/>
        <v>0</v>
      </c>
      <c r="DU193" s="1323">
        <f t="shared" si="126"/>
        <v>0</v>
      </c>
      <c r="DV193" s="1323">
        <f t="shared" si="127"/>
        <v>0</v>
      </c>
      <c r="DW193" s="1323">
        <f t="shared" si="128"/>
        <v>0</v>
      </c>
      <c r="DX193" s="1323">
        <f t="shared" si="129"/>
        <v>0</v>
      </c>
      <c r="DY193" s="1323">
        <f t="shared" si="130"/>
        <v>0</v>
      </c>
      <c r="DZ193" s="1323">
        <f t="shared" si="131"/>
        <v>0</v>
      </c>
      <c r="EA193" s="1323">
        <f t="shared" si="132"/>
        <v>0</v>
      </c>
      <c r="EB193" s="1323">
        <f t="shared" si="133"/>
        <v>0</v>
      </c>
      <c r="EC193" s="1323">
        <f t="shared" si="134"/>
        <v>0</v>
      </c>
      <c r="ED193" s="1323">
        <f t="shared" si="135"/>
        <v>0</v>
      </c>
      <c r="EE193" s="1323">
        <f t="shared" si="136"/>
        <v>0</v>
      </c>
      <c r="EF193" s="1323">
        <f t="shared" si="137"/>
        <v>0</v>
      </c>
      <c r="EG193" s="1323">
        <f t="shared" si="138"/>
        <v>0</v>
      </c>
      <c r="EH193" s="1323">
        <f t="shared" si="139"/>
        <v>0</v>
      </c>
      <c r="EI193" s="1323">
        <f t="shared" si="140"/>
        <v>0</v>
      </c>
      <c r="EJ193" s="1323">
        <f t="shared" si="141"/>
        <v>0</v>
      </c>
      <c r="EK193" s="1323">
        <f t="shared" si="142"/>
        <v>0</v>
      </c>
      <c r="EL193" s="1323">
        <f t="shared" si="143"/>
        <v>0</v>
      </c>
      <c r="EM193" s="1323">
        <f t="shared" si="144"/>
        <v>0</v>
      </c>
      <c r="EN193" s="1323">
        <f t="shared" si="145"/>
        <v>0</v>
      </c>
      <c r="EO193" s="1323">
        <f t="shared" si="146"/>
        <v>0</v>
      </c>
      <c r="EP193" s="1323">
        <f t="shared" si="147"/>
        <v>0</v>
      </c>
      <c r="EQ193" s="1323">
        <f t="shared" si="148"/>
        <v>0</v>
      </c>
      <c r="ER193" s="1323">
        <f t="shared" si="149"/>
        <v>0</v>
      </c>
      <c r="ES193" s="1323">
        <f t="shared" si="150"/>
        <v>0</v>
      </c>
      <c r="ET193" s="1323">
        <f t="shared" si="151"/>
        <v>0</v>
      </c>
      <c r="EU193" s="1323">
        <f t="shared" si="152"/>
        <v>0</v>
      </c>
      <c r="EV193" s="1323">
        <f t="shared" si="153"/>
        <v>0</v>
      </c>
      <c r="EW193" s="1323">
        <f t="shared" si="154"/>
        <v>0</v>
      </c>
      <c r="EX193" s="1323">
        <f t="shared" si="155"/>
        <v>0</v>
      </c>
      <c r="EY193" s="1323">
        <f t="shared" si="156"/>
        <v>0</v>
      </c>
      <c r="EZ193" s="1323">
        <f t="shared" si="157"/>
        <v>0</v>
      </c>
      <c r="FA193" s="1323">
        <f t="shared" si="158"/>
        <v>0</v>
      </c>
      <c r="FB193" s="1323">
        <f t="shared" si="159"/>
        <v>0</v>
      </c>
      <c r="FC193" s="1323">
        <f t="shared" si="160"/>
        <v>0</v>
      </c>
      <c r="FD193" s="1323">
        <f t="shared" si="161"/>
        <v>0</v>
      </c>
      <c r="FE193" s="1323">
        <f t="shared" si="162"/>
        <v>0</v>
      </c>
      <c r="FF193" s="1323">
        <f t="shared" si="163"/>
        <v>0</v>
      </c>
      <c r="FG193" s="1323">
        <f t="shared" si="164"/>
        <v>0</v>
      </c>
      <c r="FH193" s="1323">
        <f t="shared" si="165"/>
        <v>0</v>
      </c>
      <c r="FI193" s="1323">
        <f t="shared" si="166"/>
        <v>0</v>
      </c>
      <c r="FJ193" s="1323">
        <f t="shared" si="167"/>
        <v>0</v>
      </c>
      <c r="FK193" s="1323">
        <f t="shared" si="168"/>
        <v>0</v>
      </c>
      <c r="FL193" s="1323">
        <f t="shared" si="169"/>
        <v>0</v>
      </c>
      <c r="FM193" s="1323">
        <f t="shared" si="170"/>
        <v>0</v>
      </c>
      <c r="FN193" s="1323">
        <f t="shared" si="171"/>
        <v>0</v>
      </c>
      <c r="FO193" s="1323">
        <f t="shared" si="172"/>
        <v>0</v>
      </c>
      <c r="FP193" s="1323">
        <f t="shared" si="173"/>
        <v>0</v>
      </c>
      <c r="FQ193" s="1323">
        <f t="shared" si="174"/>
        <v>0</v>
      </c>
      <c r="FR193" s="1323">
        <f t="shared" si="175"/>
        <v>0</v>
      </c>
      <c r="FS193" s="1323">
        <f t="shared" si="176"/>
        <v>0</v>
      </c>
      <c r="FT193" s="1323">
        <f t="shared" si="177"/>
        <v>0</v>
      </c>
      <c r="FU193" s="1323">
        <f t="shared" si="178"/>
        <v>0</v>
      </c>
      <c r="FV193" s="1323">
        <f t="shared" si="179"/>
        <v>0</v>
      </c>
      <c r="FW193" s="1323">
        <f t="shared" si="180"/>
        <v>0</v>
      </c>
      <c r="FX193" s="1323">
        <f t="shared" si="181"/>
        <v>0</v>
      </c>
      <c r="FY193" s="1323">
        <f t="shared" si="182"/>
        <v>0</v>
      </c>
      <c r="FZ193" s="1323">
        <f t="shared" si="183"/>
        <v>0</v>
      </c>
      <c r="GA193" s="1323">
        <f t="shared" si="184"/>
        <v>0</v>
      </c>
    </row>
    <row r="194" spans="19:183">
      <c r="S194" s="1512">
        <v>59</v>
      </c>
      <c r="T194" s="1239"/>
      <c r="U194" s="1239"/>
      <c r="V194" s="1240"/>
      <c r="W194" s="1513">
        <v>59</v>
      </c>
      <c r="X194" s="1239"/>
      <c r="Y194" s="1239"/>
      <c r="Z194" s="1514"/>
      <c r="AA194" s="1513">
        <v>59</v>
      </c>
      <c r="AB194" s="1239"/>
      <c r="AC194" s="1239"/>
      <c r="AD194" s="1514"/>
      <c r="AE194" s="1513">
        <v>59</v>
      </c>
      <c r="AF194" s="1239"/>
      <c r="AG194" s="1239"/>
      <c r="AH194" s="1514"/>
      <c r="AI194" s="1513">
        <v>59</v>
      </c>
      <c r="AJ194" s="1239"/>
      <c r="AK194" s="1239"/>
      <c r="AL194" s="1514"/>
      <c r="AM194" s="1513">
        <v>59</v>
      </c>
      <c r="AN194" s="1239"/>
      <c r="AO194" s="1239"/>
      <c r="AP194" s="1514"/>
      <c r="AQ194" s="1513">
        <v>59</v>
      </c>
      <c r="AR194" s="1239"/>
      <c r="AS194" s="1239"/>
      <c r="AT194" s="1514"/>
      <c r="AU194" s="1513">
        <v>59</v>
      </c>
      <c r="AV194" s="1239"/>
      <c r="AW194" s="1239"/>
      <c r="AX194" s="1514"/>
      <c r="AY194" s="1513">
        <v>59</v>
      </c>
      <c r="AZ194" s="1239"/>
      <c r="BA194" s="1239"/>
      <c r="BB194" s="1514"/>
      <c r="BC194" s="1513">
        <v>59</v>
      </c>
      <c r="BD194" s="1239"/>
      <c r="BE194" s="1239"/>
      <c r="BF194" s="1514"/>
      <c r="BG194" s="1513">
        <v>59</v>
      </c>
      <c r="BH194" s="1239"/>
      <c r="BI194" s="1239"/>
      <c r="BJ194" s="1514"/>
      <c r="BK194" s="1513">
        <v>59</v>
      </c>
      <c r="BL194" s="1239"/>
      <c r="BM194" s="1239"/>
      <c r="BN194" s="1514"/>
      <c r="BO194" s="1513">
        <v>59</v>
      </c>
      <c r="BP194" s="1239"/>
      <c r="BQ194" s="1239"/>
      <c r="BR194" s="1514"/>
      <c r="BS194" s="1513">
        <v>59</v>
      </c>
      <c r="BT194" s="1239"/>
      <c r="BU194" s="1239"/>
      <c r="BV194" s="1514"/>
      <c r="BW194" s="1513">
        <v>59</v>
      </c>
      <c r="BX194" s="1239"/>
      <c r="BY194" s="1239"/>
      <c r="BZ194" s="1514"/>
      <c r="CA194" s="1513">
        <v>59</v>
      </c>
      <c r="CB194" s="1239"/>
      <c r="CC194" s="1239"/>
      <c r="CD194" s="1514"/>
      <c r="CE194" s="1513">
        <v>59</v>
      </c>
      <c r="CF194" s="1239"/>
      <c r="CG194" s="1239"/>
      <c r="CH194" s="1514"/>
      <c r="CI194" s="1513">
        <v>59</v>
      </c>
      <c r="CJ194" s="1239"/>
      <c r="CK194" s="1239"/>
      <c r="CL194" s="1514"/>
      <c r="CM194" s="1513">
        <v>59</v>
      </c>
      <c r="CN194" s="1239"/>
      <c r="CO194" s="1239"/>
      <c r="CP194" s="1514"/>
      <c r="CQ194" s="1513">
        <v>59</v>
      </c>
      <c r="CR194" s="1239"/>
      <c r="CS194" s="1239"/>
      <c r="CT194" s="1514"/>
      <c r="CZ194" s="1323">
        <f t="shared" si="105"/>
        <v>0</v>
      </c>
      <c r="DA194" s="1323">
        <f t="shared" si="106"/>
        <v>0</v>
      </c>
      <c r="DB194" s="1323">
        <f t="shared" si="107"/>
        <v>0</v>
      </c>
      <c r="DC194" s="1323">
        <f t="shared" si="108"/>
        <v>0</v>
      </c>
      <c r="DD194" s="1323">
        <f t="shared" si="109"/>
        <v>0</v>
      </c>
      <c r="DE194" s="1323">
        <f t="shared" si="110"/>
        <v>0</v>
      </c>
      <c r="DF194" s="1323">
        <f t="shared" si="111"/>
        <v>0</v>
      </c>
      <c r="DG194" s="1323">
        <f t="shared" si="112"/>
        <v>0</v>
      </c>
      <c r="DH194" s="1323">
        <f t="shared" si="113"/>
        <v>0</v>
      </c>
      <c r="DI194" s="1323">
        <f t="shared" si="114"/>
        <v>0</v>
      </c>
      <c r="DJ194" s="1323">
        <f t="shared" si="115"/>
        <v>0</v>
      </c>
      <c r="DK194" s="1323">
        <f t="shared" si="116"/>
        <v>0</v>
      </c>
      <c r="DL194" s="1323">
        <f t="shared" si="117"/>
        <v>0</v>
      </c>
      <c r="DM194" s="1323">
        <f t="shared" si="118"/>
        <v>0</v>
      </c>
      <c r="DN194" s="1323">
        <f t="shared" si="119"/>
        <v>0</v>
      </c>
      <c r="DO194" s="1323">
        <f t="shared" si="120"/>
        <v>0</v>
      </c>
      <c r="DP194" s="1323">
        <f t="shared" si="121"/>
        <v>0</v>
      </c>
      <c r="DQ194" s="1323">
        <f t="shared" si="122"/>
        <v>0</v>
      </c>
      <c r="DR194" s="1323">
        <f t="shared" si="123"/>
        <v>0</v>
      </c>
      <c r="DS194" s="1323">
        <f t="shared" si="124"/>
        <v>0</v>
      </c>
      <c r="DT194" s="1323">
        <f t="shared" si="125"/>
        <v>0</v>
      </c>
      <c r="DU194" s="1323">
        <f t="shared" si="126"/>
        <v>0</v>
      </c>
      <c r="DV194" s="1323">
        <f t="shared" si="127"/>
        <v>0</v>
      </c>
      <c r="DW194" s="1323">
        <f t="shared" si="128"/>
        <v>0</v>
      </c>
      <c r="DX194" s="1323">
        <f t="shared" si="129"/>
        <v>0</v>
      </c>
      <c r="DY194" s="1323">
        <f t="shared" si="130"/>
        <v>0</v>
      </c>
      <c r="DZ194" s="1323">
        <f t="shared" si="131"/>
        <v>0</v>
      </c>
      <c r="EA194" s="1323">
        <f t="shared" si="132"/>
        <v>0</v>
      </c>
      <c r="EB194" s="1323">
        <f t="shared" si="133"/>
        <v>0</v>
      </c>
      <c r="EC194" s="1323">
        <f t="shared" si="134"/>
        <v>0</v>
      </c>
      <c r="ED194" s="1323">
        <f t="shared" si="135"/>
        <v>0</v>
      </c>
      <c r="EE194" s="1323">
        <f t="shared" si="136"/>
        <v>0</v>
      </c>
      <c r="EF194" s="1323">
        <f t="shared" si="137"/>
        <v>0</v>
      </c>
      <c r="EG194" s="1323">
        <f t="shared" si="138"/>
        <v>0</v>
      </c>
      <c r="EH194" s="1323">
        <f t="shared" si="139"/>
        <v>0</v>
      </c>
      <c r="EI194" s="1323">
        <f t="shared" si="140"/>
        <v>0</v>
      </c>
      <c r="EJ194" s="1323">
        <f t="shared" si="141"/>
        <v>0</v>
      </c>
      <c r="EK194" s="1323">
        <f t="shared" si="142"/>
        <v>0</v>
      </c>
      <c r="EL194" s="1323">
        <f t="shared" si="143"/>
        <v>0</v>
      </c>
      <c r="EM194" s="1323">
        <f t="shared" si="144"/>
        <v>0</v>
      </c>
      <c r="EN194" s="1323">
        <f t="shared" si="145"/>
        <v>0</v>
      </c>
      <c r="EO194" s="1323">
        <f t="shared" si="146"/>
        <v>0</v>
      </c>
      <c r="EP194" s="1323">
        <f t="shared" si="147"/>
        <v>0</v>
      </c>
      <c r="EQ194" s="1323">
        <f t="shared" si="148"/>
        <v>0</v>
      </c>
      <c r="ER194" s="1323">
        <f t="shared" si="149"/>
        <v>0</v>
      </c>
      <c r="ES194" s="1323">
        <f t="shared" si="150"/>
        <v>0</v>
      </c>
      <c r="ET194" s="1323">
        <f t="shared" si="151"/>
        <v>0</v>
      </c>
      <c r="EU194" s="1323">
        <f t="shared" si="152"/>
        <v>0</v>
      </c>
      <c r="EV194" s="1323">
        <f t="shared" si="153"/>
        <v>0</v>
      </c>
      <c r="EW194" s="1323">
        <f t="shared" si="154"/>
        <v>0</v>
      </c>
      <c r="EX194" s="1323">
        <f t="shared" si="155"/>
        <v>0</v>
      </c>
      <c r="EY194" s="1323">
        <f t="shared" si="156"/>
        <v>0</v>
      </c>
      <c r="EZ194" s="1323">
        <f t="shared" si="157"/>
        <v>0</v>
      </c>
      <c r="FA194" s="1323">
        <f t="shared" si="158"/>
        <v>0</v>
      </c>
      <c r="FB194" s="1323">
        <f t="shared" si="159"/>
        <v>0</v>
      </c>
      <c r="FC194" s="1323">
        <f t="shared" si="160"/>
        <v>0</v>
      </c>
      <c r="FD194" s="1323">
        <f t="shared" si="161"/>
        <v>0</v>
      </c>
      <c r="FE194" s="1323">
        <f t="shared" si="162"/>
        <v>0</v>
      </c>
      <c r="FF194" s="1323">
        <f t="shared" si="163"/>
        <v>0</v>
      </c>
      <c r="FG194" s="1323">
        <f t="shared" si="164"/>
        <v>0</v>
      </c>
      <c r="FH194" s="1323">
        <f t="shared" si="165"/>
        <v>0</v>
      </c>
      <c r="FI194" s="1323">
        <f t="shared" si="166"/>
        <v>0</v>
      </c>
      <c r="FJ194" s="1323">
        <f t="shared" si="167"/>
        <v>0</v>
      </c>
      <c r="FK194" s="1323">
        <f t="shared" si="168"/>
        <v>0</v>
      </c>
      <c r="FL194" s="1323">
        <f t="shared" si="169"/>
        <v>0</v>
      </c>
      <c r="FM194" s="1323">
        <f t="shared" si="170"/>
        <v>0</v>
      </c>
      <c r="FN194" s="1323">
        <f t="shared" si="171"/>
        <v>0</v>
      </c>
      <c r="FO194" s="1323">
        <f t="shared" si="172"/>
        <v>0</v>
      </c>
      <c r="FP194" s="1323">
        <f t="shared" si="173"/>
        <v>0</v>
      </c>
      <c r="FQ194" s="1323">
        <f t="shared" si="174"/>
        <v>0</v>
      </c>
      <c r="FR194" s="1323">
        <f t="shared" si="175"/>
        <v>0</v>
      </c>
      <c r="FS194" s="1323">
        <f t="shared" si="176"/>
        <v>0</v>
      </c>
      <c r="FT194" s="1323">
        <f t="shared" si="177"/>
        <v>0</v>
      </c>
      <c r="FU194" s="1323">
        <f t="shared" si="178"/>
        <v>0</v>
      </c>
      <c r="FV194" s="1323">
        <f t="shared" si="179"/>
        <v>0</v>
      </c>
      <c r="FW194" s="1323">
        <f t="shared" si="180"/>
        <v>0</v>
      </c>
      <c r="FX194" s="1323">
        <f t="shared" si="181"/>
        <v>0</v>
      </c>
      <c r="FY194" s="1323">
        <f t="shared" si="182"/>
        <v>0</v>
      </c>
      <c r="FZ194" s="1323">
        <f t="shared" si="183"/>
        <v>0</v>
      </c>
      <c r="GA194" s="1323">
        <f t="shared" si="184"/>
        <v>0</v>
      </c>
    </row>
    <row r="195" spans="19:183">
      <c r="S195" s="1512">
        <v>60</v>
      </c>
      <c r="T195" s="1239"/>
      <c r="U195" s="1239"/>
      <c r="V195" s="1240"/>
      <c r="W195" s="1513">
        <v>60</v>
      </c>
      <c r="X195" s="1239"/>
      <c r="Y195" s="1239"/>
      <c r="Z195" s="1514"/>
      <c r="AA195" s="1513">
        <v>60</v>
      </c>
      <c r="AB195" s="1239"/>
      <c r="AC195" s="1239"/>
      <c r="AD195" s="1514"/>
      <c r="AE195" s="1513">
        <v>60</v>
      </c>
      <c r="AF195" s="1239"/>
      <c r="AG195" s="1239"/>
      <c r="AH195" s="1514"/>
      <c r="AI195" s="1513">
        <v>60</v>
      </c>
      <c r="AJ195" s="1239"/>
      <c r="AK195" s="1239"/>
      <c r="AL195" s="1514"/>
      <c r="AM195" s="1513">
        <v>60</v>
      </c>
      <c r="AN195" s="1239"/>
      <c r="AO195" s="1239"/>
      <c r="AP195" s="1514"/>
      <c r="AQ195" s="1513">
        <v>60</v>
      </c>
      <c r="AR195" s="1239"/>
      <c r="AS195" s="1239"/>
      <c r="AT195" s="1514"/>
      <c r="AU195" s="1513">
        <v>60</v>
      </c>
      <c r="AV195" s="1239"/>
      <c r="AW195" s="1239"/>
      <c r="AX195" s="1514"/>
      <c r="AY195" s="1513">
        <v>60</v>
      </c>
      <c r="AZ195" s="1239"/>
      <c r="BA195" s="1239"/>
      <c r="BB195" s="1514"/>
      <c r="BC195" s="1513">
        <v>60</v>
      </c>
      <c r="BD195" s="1239"/>
      <c r="BE195" s="1239"/>
      <c r="BF195" s="1514"/>
      <c r="BG195" s="1513">
        <v>60</v>
      </c>
      <c r="BH195" s="1239"/>
      <c r="BI195" s="1239"/>
      <c r="BJ195" s="1514"/>
      <c r="BK195" s="1513">
        <v>60</v>
      </c>
      <c r="BL195" s="1239"/>
      <c r="BM195" s="1239"/>
      <c r="BN195" s="1514"/>
      <c r="BO195" s="1513">
        <v>60</v>
      </c>
      <c r="BP195" s="1239"/>
      <c r="BQ195" s="1239"/>
      <c r="BR195" s="1514"/>
      <c r="BS195" s="1513">
        <v>60</v>
      </c>
      <c r="BT195" s="1239"/>
      <c r="BU195" s="1239"/>
      <c r="BV195" s="1514"/>
      <c r="BW195" s="1513">
        <v>60</v>
      </c>
      <c r="BX195" s="1239"/>
      <c r="BY195" s="1239"/>
      <c r="BZ195" s="1514"/>
      <c r="CA195" s="1513">
        <v>60</v>
      </c>
      <c r="CB195" s="1239"/>
      <c r="CC195" s="1239"/>
      <c r="CD195" s="1514"/>
      <c r="CE195" s="1513">
        <v>60</v>
      </c>
      <c r="CF195" s="1239"/>
      <c r="CG195" s="1239"/>
      <c r="CH195" s="1514"/>
      <c r="CI195" s="1513">
        <v>60</v>
      </c>
      <c r="CJ195" s="1239"/>
      <c r="CK195" s="1239"/>
      <c r="CL195" s="1514"/>
      <c r="CM195" s="1513">
        <v>60</v>
      </c>
      <c r="CN195" s="1239"/>
      <c r="CO195" s="1239"/>
      <c r="CP195" s="1514"/>
      <c r="CQ195" s="1513">
        <v>60</v>
      </c>
      <c r="CR195" s="1239"/>
      <c r="CS195" s="1239"/>
      <c r="CT195" s="1514"/>
      <c r="CZ195" s="1323">
        <f t="shared" si="105"/>
        <v>0</v>
      </c>
      <c r="DA195" s="1323">
        <f t="shared" si="106"/>
        <v>0</v>
      </c>
      <c r="DB195" s="1323">
        <f t="shared" si="107"/>
        <v>0</v>
      </c>
      <c r="DC195" s="1323">
        <f t="shared" si="108"/>
        <v>0</v>
      </c>
      <c r="DD195" s="1323">
        <f t="shared" si="109"/>
        <v>0</v>
      </c>
      <c r="DE195" s="1323">
        <f t="shared" si="110"/>
        <v>0</v>
      </c>
      <c r="DF195" s="1323">
        <f t="shared" si="111"/>
        <v>0</v>
      </c>
      <c r="DG195" s="1323">
        <f t="shared" si="112"/>
        <v>0</v>
      </c>
      <c r="DH195" s="1323">
        <f t="shared" si="113"/>
        <v>0</v>
      </c>
      <c r="DI195" s="1323">
        <f t="shared" si="114"/>
        <v>0</v>
      </c>
      <c r="DJ195" s="1323">
        <f t="shared" si="115"/>
        <v>0</v>
      </c>
      <c r="DK195" s="1323">
        <f t="shared" si="116"/>
        <v>0</v>
      </c>
      <c r="DL195" s="1323">
        <f t="shared" si="117"/>
        <v>0</v>
      </c>
      <c r="DM195" s="1323">
        <f t="shared" si="118"/>
        <v>0</v>
      </c>
      <c r="DN195" s="1323">
        <f t="shared" si="119"/>
        <v>0</v>
      </c>
      <c r="DO195" s="1323">
        <f t="shared" si="120"/>
        <v>0</v>
      </c>
      <c r="DP195" s="1323">
        <f t="shared" si="121"/>
        <v>0</v>
      </c>
      <c r="DQ195" s="1323">
        <f t="shared" si="122"/>
        <v>0</v>
      </c>
      <c r="DR195" s="1323">
        <f t="shared" si="123"/>
        <v>0</v>
      </c>
      <c r="DS195" s="1323">
        <f t="shared" si="124"/>
        <v>0</v>
      </c>
      <c r="DT195" s="1323">
        <f t="shared" si="125"/>
        <v>0</v>
      </c>
      <c r="DU195" s="1323">
        <f t="shared" si="126"/>
        <v>0</v>
      </c>
      <c r="DV195" s="1323">
        <f t="shared" si="127"/>
        <v>0</v>
      </c>
      <c r="DW195" s="1323">
        <f t="shared" si="128"/>
        <v>0</v>
      </c>
      <c r="DX195" s="1323">
        <f t="shared" si="129"/>
        <v>0</v>
      </c>
      <c r="DY195" s="1323">
        <f t="shared" si="130"/>
        <v>0</v>
      </c>
      <c r="DZ195" s="1323">
        <f t="shared" si="131"/>
        <v>0</v>
      </c>
      <c r="EA195" s="1323">
        <f t="shared" si="132"/>
        <v>0</v>
      </c>
      <c r="EB195" s="1323">
        <f t="shared" si="133"/>
        <v>0</v>
      </c>
      <c r="EC195" s="1323">
        <f t="shared" si="134"/>
        <v>0</v>
      </c>
      <c r="ED195" s="1323">
        <f t="shared" si="135"/>
        <v>0</v>
      </c>
      <c r="EE195" s="1323">
        <f t="shared" si="136"/>
        <v>0</v>
      </c>
      <c r="EF195" s="1323">
        <f t="shared" si="137"/>
        <v>0</v>
      </c>
      <c r="EG195" s="1323">
        <f t="shared" si="138"/>
        <v>0</v>
      </c>
      <c r="EH195" s="1323">
        <f t="shared" si="139"/>
        <v>0</v>
      </c>
      <c r="EI195" s="1323">
        <f t="shared" si="140"/>
        <v>0</v>
      </c>
      <c r="EJ195" s="1323">
        <f t="shared" si="141"/>
        <v>0</v>
      </c>
      <c r="EK195" s="1323">
        <f t="shared" si="142"/>
        <v>0</v>
      </c>
      <c r="EL195" s="1323">
        <f t="shared" si="143"/>
        <v>0</v>
      </c>
      <c r="EM195" s="1323">
        <f t="shared" si="144"/>
        <v>0</v>
      </c>
      <c r="EN195" s="1323">
        <f t="shared" si="145"/>
        <v>0</v>
      </c>
      <c r="EO195" s="1323">
        <f t="shared" si="146"/>
        <v>0</v>
      </c>
      <c r="EP195" s="1323">
        <f t="shared" si="147"/>
        <v>0</v>
      </c>
      <c r="EQ195" s="1323">
        <f t="shared" si="148"/>
        <v>0</v>
      </c>
      <c r="ER195" s="1323">
        <f t="shared" si="149"/>
        <v>0</v>
      </c>
      <c r="ES195" s="1323">
        <f t="shared" si="150"/>
        <v>0</v>
      </c>
      <c r="ET195" s="1323">
        <f t="shared" si="151"/>
        <v>0</v>
      </c>
      <c r="EU195" s="1323">
        <f t="shared" si="152"/>
        <v>0</v>
      </c>
      <c r="EV195" s="1323">
        <f t="shared" si="153"/>
        <v>0</v>
      </c>
      <c r="EW195" s="1323">
        <f t="shared" si="154"/>
        <v>0</v>
      </c>
      <c r="EX195" s="1323">
        <f t="shared" si="155"/>
        <v>0</v>
      </c>
      <c r="EY195" s="1323">
        <f t="shared" si="156"/>
        <v>0</v>
      </c>
      <c r="EZ195" s="1323">
        <f t="shared" si="157"/>
        <v>0</v>
      </c>
      <c r="FA195" s="1323">
        <f t="shared" si="158"/>
        <v>0</v>
      </c>
      <c r="FB195" s="1323">
        <f t="shared" si="159"/>
        <v>0</v>
      </c>
      <c r="FC195" s="1323">
        <f t="shared" si="160"/>
        <v>0</v>
      </c>
      <c r="FD195" s="1323">
        <f t="shared" si="161"/>
        <v>0</v>
      </c>
      <c r="FE195" s="1323">
        <f t="shared" si="162"/>
        <v>0</v>
      </c>
      <c r="FF195" s="1323">
        <f t="shared" si="163"/>
        <v>0</v>
      </c>
      <c r="FG195" s="1323">
        <f t="shared" si="164"/>
        <v>0</v>
      </c>
      <c r="FH195" s="1323">
        <f t="shared" si="165"/>
        <v>0</v>
      </c>
      <c r="FI195" s="1323">
        <f t="shared" si="166"/>
        <v>0</v>
      </c>
      <c r="FJ195" s="1323">
        <f t="shared" si="167"/>
        <v>0</v>
      </c>
      <c r="FK195" s="1323">
        <f t="shared" si="168"/>
        <v>0</v>
      </c>
      <c r="FL195" s="1323">
        <f t="shared" si="169"/>
        <v>0</v>
      </c>
      <c r="FM195" s="1323">
        <f t="shared" si="170"/>
        <v>0</v>
      </c>
      <c r="FN195" s="1323">
        <f t="shared" si="171"/>
        <v>0</v>
      </c>
      <c r="FO195" s="1323">
        <f t="shared" si="172"/>
        <v>0</v>
      </c>
      <c r="FP195" s="1323">
        <f t="shared" si="173"/>
        <v>0</v>
      </c>
      <c r="FQ195" s="1323">
        <f t="shared" si="174"/>
        <v>0</v>
      </c>
      <c r="FR195" s="1323">
        <f t="shared" si="175"/>
        <v>0</v>
      </c>
      <c r="FS195" s="1323">
        <f t="shared" si="176"/>
        <v>0</v>
      </c>
      <c r="FT195" s="1323">
        <f t="shared" si="177"/>
        <v>0</v>
      </c>
      <c r="FU195" s="1323">
        <f t="shared" si="178"/>
        <v>0</v>
      </c>
      <c r="FV195" s="1323">
        <f t="shared" si="179"/>
        <v>0</v>
      </c>
      <c r="FW195" s="1323">
        <f t="shared" si="180"/>
        <v>0</v>
      </c>
      <c r="FX195" s="1323">
        <f t="shared" si="181"/>
        <v>0</v>
      </c>
      <c r="FY195" s="1323">
        <f t="shared" si="182"/>
        <v>0</v>
      </c>
      <c r="FZ195" s="1323">
        <f t="shared" si="183"/>
        <v>0</v>
      </c>
      <c r="GA195" s="1323">
        <f t="shared" si="184"/>
        <v>0</v>
      </c>
    </row>
    <row r="196" spans="19:183">
      <c r="S196" s="1512">
        <v>61</v>
      </c>
      <c r="T196" s="1239"/>
      <c r="U196" s="1239"/>
      <c r="V196" s="1240"/>
      <c r="W196" s="1513">
        <v>61</v>
      </c>
      <c r="X196" s="1239"/>
      <c r="Y196" s="1239"/>
      <c r="Z196" s="1514"/>
      <c r="AA196" s="1513">
        <v>61</v>
      </c>
      <c r="AB196" s="1239"/>
      <c r="AC196" s="1239"/>
      <c r="AD196" s="1514"/>
      <c r="AE196" s="1513">
        <v>61</v>
      </c>
      <c r="AF196" s="1239"/>
      <c r="AG196" s="1239"/>
      <c r="AH196" s="1514"/>
      <c r="AI196" s="1513">
        <v>61</v>
      </c>
      <c r="AJ196" s="1239"/>
      <c r="AK196" s="1239"/>
      <c r="AL196" s="1514"/>
      <c r="AM196" s="1513">
        <v>61</v>
      </c>
      <c r="AN196" s="1239"/>
      <c r="AO196" s="1239"/>
      <c r="AP196" s="1514"/>
      <c r="AQ196" s="1513">
        <v>61</v>
      </c>
      <c r="AR196" s="1239"/>
      <c r="AS196" s="1239"/>
      <c r="AT196" s="1514"/>
      <c r="AU196" s="1513">
        <v>61</v>
      </c>
      <c r="AV196" s="1239"/>
      <c r="AW196" s="1239"/>
      <c r="AX196" s="1514"/>
      <c r="AY196" s="1513">
        <v>61</v>
      </c>
      <c r="AZ196" s="1239"/>
      <c r="BA196" s="1239"/>
      <c r="BB196" s="1514"/>
      <c r="BC196" s="1513">
        <v>61</v>
      </c>
      <c r="BD196" s="1239"/>
      <c r="BE196" s="1239"/>
      <c r="BF196" s="1514"/>
      <c r="BG196" s="1513">
        <v>61</v>
      </c>
      <c r="BH196" s="1239"/>
      <c r="BI196" s="1239"/>
      <c r="BJ196" s="1514"/>
      <c r="BK196" s="1513">
        <v>61</v>
      </c>
      <c r="BL196" s="1239"/>
      <c r="BM196" s="1239"/>
      <c r="BN196" s="1514"/>
      <c r="BO196" s="1513">
        <v>61</v>
      </c>
      <c r="BP196" s="1239"/>
      <c r="BQ196" s="1239"/>
      <c r="BR196" s="1514"/>
      <c r="BS196" s="1513">
        <v>61</v>
      </c>
      <c r="BT196" s="1239"/>
      <c r="BU196" s="1239"/>
      <c r="BV196" s="1514"/>
      <c r="BW196" s="1513">
        <v>61</v>
      </c>
      <c r="BX196" s="1239"/>
      <c r="BY196" s="1239"/>
      <c r="BZ196" s="1514"/>
      <c r="CA196" s="1513">
        <v>61</v>
      </c>
      <c r="CB196" s="1239"/>
      <c r="CC196" s="1239"/>
      <c r="CD196" s="1514"/>
      <c r="CE196" s="1513">
        <v>61</v>
      </c>
      <c r="CF196" s="1239"/>
      <c r="CG196" s="1239"/>
      <c r="CH196" s="1514"/>
      <c r="CI196" s="1513">
        <v>61</v>
      </c>
      <c r="CJ196" s="1239"/>
      <c r="CK196" s="1239"/>
      <c r="CL196" s="1514"/>
      <c r="CM196" s="1513">
        <v>61</v>
      </c>
      <c r="CN196" s="1239"/>
      <c r="CO196" s="1239"/>
      <c r="CP196" s="1514"/>
      <c r="CQ196" s="1513">
        <v>61</v>
      </c>
      <c r="CR196" s="1239"/>
      <c r="CS196" s="1239"/>
      <c r="CT196" s="1514"/>
      <c r="CZ196" s="1323">
        <f t="shared" si="105"/>
        <v>0</v>
      </c>
      <c r="DA196" s="1323">
        <f t="shared" si="106"/>
        <v>0</v>
      </c>
      <c r="DB196" s="1323">
        <f t="shared" si="107"/>
        <v>0</v>
      </c>
      <c r="DC196" s="1323">
        <f t="shared" si="108"/>
        <v>0</v>
      </c>
      <c r="DD196" s="1323">
        <f t="shared" si="109"/>
        <v>0</v>
      </c>
      <c r="DE196" s="1323">
        <f t="shared" si="110"/>
        <v>0</v>
      </c>
      <c r="DF196" s="1323">
        <f t="shared" si="111"/>
        <v>0</v>
      </c>
      <c r="DG196" s="1323">
        <f t="shared" si="112"/>
        <v>0</v>
      </c>
      <c r="DH196" s="1323">
        <f t="shared" si="113"/>
        <v>0</v>
      </c>
      <c r="DI196" s="1323">
        <f t="shared" si="114"/>
        <v>0</v>
      </c>
      <c r="DJ196" s="1323">
        <f t="shared" si="115"/>
        <v>0</v>
      </c>
      <c r="DK196" s="1323">
        <f t="shared" si="116"/>
        <v>0</v>
      </c>
      <c r="DL196" s="1323">
        <f t="shared" si="117"/>
        <v>0</v>
      </c>
      <c r="DM196" s="1323">
        <f t="shared" si="118"/>
        <v>0</v>
      </c>
      <c r="DN196" s="1323">
        <f t="shared" si="119"/>
        <v>0</v>
      </c>
      <c r="DO196" s="1323">
        <f t="shared" si="120"/>
        <v>0</v>
      </c>
      <c r="DP196" s="1323">
        <f t="shared" si="121"/>
        <v>0</v>
      </c>
      <c r="DQ196" s="1323">
        <f t="shared" si="122"/>
        <v>0</v>
      </c>
      <c r="DR196" s="1323">
        <f t="shared" si="123"/>
        <v>0</v>
      </c>
      <c r="DS196" s="1323">
        <f t="shared" si="124"/>
        <v>0</v>
      </c>
      <c r="DT196" s="1323">
        <f t="shared" si="125"/>
        <v>0</v>
      </c>
      <c r="DU196" s="1323">
        <f t="shared" si="126"/>
        <v>0</v>
      </c>
      <c r="DV196" s="1323">
        <f t="shared" si="127"/>
        <v>0</v>
      </c>
      <c r="DW196" s="1323">
        <f t="shared" si="128"/>
        <v>0</v>
      </c>
      <c r="DX196" s="1323">
        <f t="shared" si="129"/>
        <v>0</v>
      </c>
      <c r="DY196" s="1323">
        <f t="shared" si="130"/>
        <v>0</v>
      </c>
      <c r="DZ196" s="1323">
        <f t="shared" si="131"/>
        <v>0</v>
      </c>
      <c r="EA196" s="1323">
        <f t="shared" si="132"/>
        <v>0</v>
      </c>
      <c r="EB196" s="1323">
        <f t="shared" si="133"/>
        <v>0</v>
      </c>
      <c r="EC196" s="1323">
        <f t="shared" si="134"/>
        <v>0</v>
      </c>
      <c r="ED196" s="1323">
        <f t="shared" si="135"/>
        <v>0</v>
      </c>
      <c r="EE196" s="1323">
        <f t="shared" si="136"/>
        <v>0</v>
      </c>
      <c r="EF196" s="1323">
        <f t="shared" si="137"/>
        <v>0</v>
      </c>
      <c r="EG196" s="1323">
        <f t="shared" si="138"/>
        <v>0</v>
      </c>
      <c r="EH196" s="1323">
        <f t="shared" si="139"/>
        <v>0</v>
      </c>
      <c r="EI196" s="1323">
        <f t="shared" si="140"/>
        <v>0</v>
      </c>
      <c r="EJ196" s="1323">
        <f t="shared" si="141"/>
        <v>0</v>
      </c>
      <c r="EK196" s="1323">
        <f t="shared" si="142"/>
        <v>0</v>
      </c>
      <c r="EL196" s="1323">
        <f t="shared" si="143"/>
        <v>0</v>
      </c>
      <c r="EM196" s="1323">
        <f t="shared" si="144"/>
        <v>0</v>
      </c>
      <c r="EN196" s="1323">
        <f t="shared" si="145"/>
        <v>0</v>
      </c>
      <c r="EO196" s="1323">
        <f t="shared" si="146"/>
        <v>0</v>
      </c>
      <c r="EP196" s="1323">
        <f t="shared" si="147"/>
        <v>0</v>
      </c>
      <c r="EQ196" s="1323">
        <f t="shared" si="148"/>
        <v>0</v>
      </c>
      <c r="ER196" s="1323">
        <f t="shared" si="149"/>
        <v>0</v>
      </c>
      <c r="ES196" s="1323">
        <f t="shared" si="150"/>
        <v>0</v>
      </c>
      <c r="ET196" s="1323">
        <f t="shared" si="151"/>
        <v>0</v>
      </c>
      <c r="EU196" s="1323">
        <f t="shared" si="152"/>
        <v>0</v>
      </c>
      <c r="EV196" s="1323">
        <f t="shared" si="153"/>
        <v>0</v>
      </c>
      <c r="EW196" s="1323">
        <f t="shared" si="154"/>
        <v>0</v>
      </c>
      <c r="EX196" s="1323">
        <f t="shared" si="155"/>
        <v>0</v>
      </c>
      <c r="EY196" s="1323">
        <f t="shared" si="156"/>
        <v>0</v>
      </c>
      <c r="EZ196" s="1323">
        <f t="shared" si="157"/>
        <v>0</v>
      </c>
      <c r="FA196" s="1323">
        <f t="shared" si="158"/>
        <v>0</v>
      </c>
      <c r="FB196" s="1323">
        <f t="shared" si="159"/>
        <v>0</v>
      </c>
      <c r="FC196" s="1323">
        <f t="shared" si="160"/>
        <v>0</v>
      </c>
      <c r="FD196" s="1323">
        <f t="shared" si="161"/>
        <v>0</v>
      </c>
      <c r="FE196" s="1323">
        <f t="shared" si="162"/>
        <v>0</v>
      </c>
      <c r="FF196" s="1323">
        <f t="shared" si="163"/>
        <v>0</v>
      </c>
      <c r="FG196" s="1323">
        <f t="shared" si="164"/>
        <v>0</v>
      </c>
      <c r="FH196" s="1323">
        <f t="shared" si="165"/>
        <v>0</v>
      </c>
      <c r="FI196" s="1323">
        <f t="shared" si="166"/>
        <v>0</v>
      </c>
      <c r="FJ196" s="1323">
        <f t="shared" si="167"/>
        <v>0</v>
      </c>
      <c r="FK196" s="1323">
        <f t="shared" si="168"/>
        <v>0</v>
      </c>
      <c r="FL196" s="1323">
        <f t="shared" si="169"/>
        <v>0</v>
      </c>
      <c r="FM196" s="1323">
        <f t="shared" si="170"/>
        <v>0</v>
      </c>
      <c r="FN196" s="1323">
        <f t="shared" si="171"/>
        <v>0</v>
      </c>
      <c r="FO196" s="1323">
        <f t="shared" si="172"/>
        <v>0</v>
      </c>
      <c r="FP196" s="1323">
        <f t="shared" si="173"/>
        <v>0</v>
      </c>
      <c r="FQ196" s="1323">
        <f t="shared" si="174"/>
        <v>0</v>
      </c>
      <c r="FR196" s="1323">
        <f t="shared" si="175"/>
        <v>0</v>
      </c>
      <c r="FS196" s="1323">
        <f t="shared" si="176"/>
        <v>0</v>
      </c>
      <c r="FT196" s="1323">
        <f t="shared" si="177"/>
        <v>0</v>
      </c>
      <c r="FU196" s="1323">
        <f t="shared" si="178"/>
        <v>0</v>
      </c>
      <c r="FV196" s="1323">
        <f t="shared" si="179"/>
        <v>0</v>
      </c>
      <c r="FW196" s="1323">
        <f t="shared" si="180"/>
        <v>0</v>
      </c>
      <c r="FX196" s="1323">
        <f t="shared" si="181"/>
        <v>0</v>
      </c>
      <c r="FY196" s="1323">
        <f t="shared" si="182"/>
        <v>0</v>
      </c>
      <c r="FZ196" s="1323">
        <f t="shared" si="183"/>
        <v>0</v>
      </c>
      <c r="GA196" s="1323">
        <f t="shared" si="184"/>
        <v>0</v>
      </c>
    </row>
    <row r="197" spans="19:183">
      <c r="S197" s="1512">
        <v>62</v>
      </c>
      <c r="T197" s="1239"/>
      <c r="U197" s="1239"/>
      <c r="V197" s="1240"/>
      <c r="W197" s="1513">
        <v>62</v>
      </c>
      <c r="X197" s="1239"/>
      <c r="Y197" s="1239"/>
      <c r="Z197" s="1514"/>
      <c r="AA197" s="1513">
        <v>62</v>
      </c>
      <c r="AB197" s="1239"/>
      <c r="AC197" s="1239"/>
      <c r="AD197" s="1514"/>
      <c r="AE197" s="1513">
        <v>62</v>
      </c>
      <c r="AF197" s="1239"/>
      <c r="AG197" s="1239"/>
      <c r="AH197" s="1514"/>
      <c r="AI197" s="1513">
        <v>62</v>
      </c>
      <c r="AJ197" s="1239"/>
      <c r="AK197" s="1239"/>
      <c r="AL197" s="1514"/>
      <c r="AM197" s="1513">
        <v>62</v>
      </c>
      <c r="AN197" s="1239"/>
      <c r="AO197" s="1239"/>
      <c r="AP197" s="1514"/>
      <c r="AQ197" s="1513">
        <v>62</v>
      </c>
      <c r="AR197" s="1239"/>
      <c r="AS197" s="1239"/>
      <c r="AT197" s="1514"/>
      <c r="AU197" s="1513">
        <v>62</v>
      </c>
      <c r="AV197" s="1239"/>
      <c r="AW197" s="1239"/>
      <c r="AX197" s="1514"/>
      <c r="AY197" s="1513">
        <v>62</v>
      </c>
      <c r="AZ197" s="1239"/>
      <c r="BA197" s="1239"/>
      <c r="BB197" s="1514"/>
      <c r="BC197" s="1513">
        <v>62</v>
      </c>
      <c r="BD197" s="1239"/>
      <c r="BE197" s="1239"/>
      <c r="BF197" s="1514"/>
      <c r="BG197" s="1513">
        <v>62</v>
      </c>
      <c r="BH197" s="1239"/>
      <c r="BI197" s="1239"/>
      <c r="BJ197" s="1514"/>
      <c r="BK197" s="1513">
        <v>62</v>
      </c>
      <c r="BL197" s="1239"/>
      <c r="BM197" s="1239"/>
      <c r="BN197" s="1514"/>
      <c r="BO197" s="1513">
        <v>62</v>
      </c>
      <c r="BP197" s="1239"/>
      <c r="BQ197" s="1239"/>
      <c r="BR197" s="1514"/>
      <c r="BS197" s="1513">
        <v>62</v>
      </c>
      <c r="BT197" s="1239"/>
      <c r="BU197" s="1239"/>
      <c r="BV197" s="1514"/>
      <c r="BW197" s="1513">
        <v>62</v>
      </c>
      <c r="BX197" s="1239"/>
      <c r="BY197" s="1239"/>
      <c r="BZ197" s="1514"/>
      <c r="CA197" s="1513">
        <v>62</v>
      </c>
      <c r="CB197" s="1239"/>
      <c r="CC197" s="1239"/>
      <c r="CD197" s="1514"/>
      <c r="CE197" s="1513">
        <v>62</v>
      </c>
      <c r="CF197" s="1239"/>
      <c r="CG197" s="1239"/>
      <c r="CH197" s="1514"/>
      <c r="CI197" s="1513">
        <v>62</v>
      </c>
      <c r="CJ197" s="1239"/>
      <c r="CK197" s="1239"/>
      <c r="CL197" s="1514"/>
      <c r="CM197" s="1513">
        <v>62</v>
      </c>
      <c r="CN197" s="1239"/>
      <c r="CO197" s="1239"/>
      <c r="CP197" s="1514"/>
      <c r="CQ197" s="1513">
        <v>62</v>
      </c>
      <c r="CR197" s="1239"/>
      <c r="CS197" s="1239"/>
      <c r="CT197" s="1514"/>
      <c r="CZ197" s="1323">
        <f t="shared" si="105"/>
        <v>0</v>
      </c>
      <c r="DA197" s="1323">
        <f t="shared" si="106"/>
        <v>0</v>
      </c>
      <c r="DB197" s="1323">
        <f t="shared" si="107"/>
        <v>0</v>
      </c>
      <c r="DC197" s="1323">
        <f t="shared" si="108"/>
        <v>0</v>
      </c>
      <c r="DD197" s="1323">
        <f t="shared" si="109"/>
        <v>0</v>
      </c>
      <c r="DE197" s="1323">
        <f t="shared" si="110"/>
        <v>0</v>
      </c>
      <c r="DF197" s="1323">
        <f t="shared" si="111"/>
        <v>0</v>
      </c>
      <c r="DG197" s="1323">
        <f t="shared" si="112"/>
        <v>0</v>
      </c>
      <c r="DH197" s="1323">
        <f t="shared" si="113"/>
        <v>0</v>
      </c>
      <c r="DI197" s="1323">
        <f t="shared" si="114"/>
        <v>0</v>
      </c>
      <c r="DJ197" s="1323">
        <f t="shared" si="115"/>
        <v>0</v>
      </c>
      <c r="DK197" s="1323">
        <f t="shared" si="116"/>
        <v>0</v>
      </c>
      <c r="DL197" s="1323">
        <f t="shared" si="117"/>
        <v>0</v>
      </c>
      <c r="DM197" s="1323">
        <f t="shared" si="118"/>
        <v>0</v>
      </c>
      <c r="DN197" s="1323">
        <f t="shared" si="119"/>
        <v>0</v>
      </c>
      <c r="DO197" s="1323">
        <f t="shared" si="120"/>
        <v>0</v>
      </c>
      <c r="DP197" s="1323">
        <f t="shared" si="121"/>
        <v>0</v>
      </c>
      <c r="DQ197" s="1323">
        <f t="shared" si="122"/>
        <v>0</v>
      </c>
      <c r="DR197" s="1323">
        <f t="shared" si="123"/>
        <v>0</v>
      </c>
      <c r="DS197" s="1323">
        <f t="shared" si="124"/>
        <v>0</v>
      </c>
      <c r="DT197" s="1323">
        <f t="shared" si="125"/>
        <v>0</v>
      </c>
      <c r="DU197" s="1323">
        <f t="shared" si="126"/>
        <v>0</v>
      </c>
      <c r="DV197" s="1323">
        <f t="shared" si="127"/>
        <v>0</v>
      </c>
      <c r="DW197" s="1323">
        <f t="shared" si="128"/>
        <v>0</v>
      </c>
      <c r="DX197" s="1323">
        <f t="shared" si="129"/>
        <v>0</v>
      </c>
      <c r="DY197" s="1323">
        <f t="shared" si="130"/>
        <v>0</v>
      </c>
      <c r="DZ197" s="1323">
        <f t="shared" si="131"/>
        <v>0</v>
      </c>
      <c r="EA197" s="1323">
        <f t="shared" si="132"/>
        <v>0</v>
      </c>
      <c r="EB197" s="1323">
        <f t="shared" si="133"/>
        <v>0</v>
      </c>
      <c r="EC197" s="1323">
        <f t="shared" si="134"/>
        <v>0</v>
      </c>
      <c r="ED197" s="1323">
        <f t="shared" si="135"/>
        <v>0</v>
      </c>
      <c r="EE197" s="1323">
        <f t="shared" si="136"/>
        <v>0</v>
      </c>
      <c r="EF197" s="1323">
        <f t="shared" si="137"/>
        <v>0</v>
      </c>
      <c r="EG197" s="1323">
        <f t="shared" si="138"/>
        <v>0</v>
      </c>
      <c r="EH197" s="1323">
        <f t="shared" si="139"/>
        <v>0</v>
      </c>
      <c r="EI197" s="1323">
        <f t="shared" si="140"/>
        <v>0</v>
      </c>
      <c r="EJ197" s="1323">
        <f t="shared" si="141"/>
        <v>0</v>
      </c>
      <c r="EK197" s="1323">
        <f t="shared" si="142"/>
        <v>0</v>
      </c>
      <c r="EL197" s="1323">
        <f t="shared" si="143"/>
        <v>0</v>
      </c>
      <c r="EM197" s="1323">
        <f t="shared" si="144"/>
        <v>0</v>
      </c>
      <c r="EN197" s="1323">
        <f t="shared" si="145"/>
        <v>0</v>
      </c>
      <c r="EO197" s="1323">
        <f t="shared" si="146"/>
        <v>0</v>
      </c>
      <c r="EP197" s="1323">
        <f t="shared" si="147"/>
        <v>0</v>
      </c>
      <c r="EQ197" s="1323">
        <f t="shared" si="148"/>
        <v>0</v>
      </c>
      <c r="ER197" s="1323">
        <f t="shared" si="149"/>
        <v>0</v>
      </c>
      <c r="ES197" s="1323">
        <f t="shared" si="150"/>
        <v>0</v>
      </c>
      <c r="ET197" s="1323">
        <f t="shared" si="151"/>
        <v>0</v>
      </c>
      <c r="EU197" s="1323">
        <f t="shared" si="152"/>
        <v>0</v>
      </c>
      <c r="EV197" s="1323">
        <f t="shared" si="153"/>
        <v>0</v>
      </c>
      <c r="EW197" s="1323">
        <f t="shared" si="154"/>
        <v>0</v>
      </c>
      <c r="EX197" s="1323">
        <f t="shared" si="155"/>
        <v>0</v>
      </c>
      <c r="EY197" s="1323">
        <f t="shared" si="156"/>
        <v>0</v>
      </c>
      <c r="EZ197" s="1323">
        <f t="shared" si="157"/>
        <v>0</v>
      </c>
      <c r="FA197" s="1323">
        <f t="shared" si="158"/>
        <v>0</v>
      </c>
      <c r="FB197" s="1323">
        <f t="shared" si="159"/>
        <v>0</v>
      </c>
      <c r="FC197" s="1323">
        <f t="shared" si="160"/>
        <v>0</v>
      </c>
      <c r="FD197" s="1323">
        <f t="shared" si="161"/>
        <v>0</v>
      </c>
      <c r="FE197" s="1323">
        <f t="shared" si="162"/>
        <v>0</v>
      </c>
      <c r="FF197" s="1323">
        <f t="shared" si="163"/>
        <v>0</v>
      </c>
      <c r="FG197" s="1323">
        <f t="shared" si="164"/>
        <v>0</v>
      </c>
      <c r="FH197" s="1323">
        <f t="shared" si="165"/>
        <v>0</v>
      </c>
      <c r="FI197" s="1323">
        <f t="shared" si="166"/>
        <v>0</v>
      </c>
      <c r="FJ197" s="1323">
        <f t="shared" si="167"/>
        <v>0</v>
      </c>
      <c r="FK197" s="1323">
        <f t="shared" si="168"/>
        <v>0</v>
      </c>
      <c r="FL197" s="1323">
        <f t="shared" si="169"/>
        <v>0</v>
      </c>
      <c r="FM197" s="1323">
        <f t="shared" si="170"/>
        <v>0</v>
      </c>
      <c r="FN197" s="1323">
        <f t="shared" si="171"/>
        <v>0</v>
      </c>
      <c r="FO197" s="1323">
        <f t="shared" si="172"/>
        <v>0</v>
      </c>
      <c r="FP197" s="1323">
        <f t="shared" si="173"/>
        <v>0</v>
      </c>
      <c r="FQ197" s="1323">
        <f t="shared" si="174"/>
        <v>0</v>
      </c>
      <c r="FR197" s="1323">
        <f t="shared" si="175"/>
        <v>0</v>
      </c>
      <c r="FS197" s="1323">
        <f t="shared" si="176"/>
        <v>0</v>
      </c>
      <c r="FT197" s="1323">
        <f t="shared" si="177"/>
        <v>0</v>
      </c>
      <c r="FU197" s="1323">
        <f t="shared" si="178"/>
        <v>0</v>
      </c>
      <c r="FV197" s="1323">
        <f t="shared" si="179"/>
        <v>0</v>
      </c>
      <c r="FW197" s="1323">
        <f t="shared" si="180"/>
        <v>0</v>
      </c>
      <c r="FX197" s="1323">
        <f t="shared" si="181"/>
        <v>0</v>
      </c>
      <c r="FY197" s="1323">
        <f t="shared" si="182"/>
        <v>0</v>
      </c>
      <c r="FZ197" s="1323">
        <f t="shared" si="183"/>
        <v>0</v>
      </c>
      <c r="GA197" s="1323">
        <f t="shared" si="184"/>
        <v>0</v>
      </c>
    </row>
    <row r="198" spans="19:183">
      <c r="S198" s="1512">
        <v>63</v>
      </c>
      <c r="T198" s="1239"/>
      <c r="U198" s="1239"/>
      <c r="V198" s="1240"/>
      <c r="W198" s="1513">
        <v>63</v>
      </c>
      <c r="X198" s="1239"/>
      <c r="Y198" s="1239"/>
      <c r="Z198" s="1514"/>
      <c r="AA198" s="1513">
        <v>63</v>
      </c>
      <c r="AB198" s="1239"/>
      <c r="AC198" s="1239"/>
      <c r="AD198" s="1514"/>
      <c r="AE198" s="1513">
        <v>63</v>
      </c>
      <c r="AF198" s="1239"/>
      <c r="AG198" s="1239"/>
      <c r="AH198" s="1514"/>
      <c r="AI198" s="1513">
        <v>63</v>
      </c>
      <c r="AJ198" s="1239"/>
      <c r="AK198" s="1239"/>
      <c r="AL198" s="1514"/>
      <c r="AM198" s="1513">
        <v>63</v>
      </c>
      <c r="AN198" s="1239"/>
      <c r="AO198" s="1239"/>
      <c r="AP198" s="1514"/>
      <c r="AQ198" s="1513">
        <v>63</v>
      </c>
      <c r="AR198" s="1239"/>
      <c r="AS198" s="1239"/>
      <c r="AT198" s="1514"/>
      <c r="AU198" s="1513">
        <v>63</v>
      </c>
      <c r="AV198" s="1239"/>
      <c r="AW198" s="1239"/>
      <c r="AX198" s="1514"/>
      <c r="AY198" s="1513">
        <v>63</v>
      </c>
      <c r="AZ198" s="1239"/>
      <c r="BA198" s="1239"/>
      <c r="BB198" s="1514"/>
      <c r="BC198" s="1513">
        <v>63</v>
      </c>
      <c r="BD198" s="1239"/>
      <c r="BE198" s="1239"/>
      <c r="BF198" s="1514"/>
      <c r="BG198" s="1513">
        <v>63</v>
      </c>
      <c r="BH198" s="1239"/>
      <c r="BI198" s="1239"/>
      <c r="BJ198" s="1514"/>
      <c r="BK198" s="1513">
        <v>63</v>
      </c>
      <c r="BL198" s="1239"/>
      <c r="BM198" s="1239"/>
      <c r="BN198" s="1514"/>
      <c r="BO198" s="1513">
        <v>63</v>
      </c>
      <c r="BP198" s="1239"/>
      <c r="BQ198" s="1239"/>
      <c r="BR198" s="1514"/>
      <c r="BS198" s="1513">
        <v>63</v>
      </c>
      <c r="BT198" s="1239"/>
      <c r="BU198" s="1239"/>
      <c r="BV198" s="1514"/>
      <c r="BW198" s="1513">
        <v>63</v>
      </c>
      <c r="BX198" s="1239"/>
      <c r="BY198" s="1239"/>
      <c r="BZ198" s="1514"/>
      <c r="CA198" s="1513">
        <v>63</v>
      </c>
      <c r="CB198" s="1239"/>
      <c r="CC198" s="1239"/>
      <c r="CD198" s="1514"/>
      <c r="CE198" s="1513">
        <v>63</v>
      </c>
      <c r="CF198" s="1239"/>
      <c r="CG198" s="1239"/>
      <c r="CH198" s="1514"/>
      <c r="CI198" s="1513">
        <v>63</v>
      </c>
      <c r="CJ198" s="1239"/>
      <c r="CK198" s="1239"/>
      <c r="CL198" s="1514"/>
      <c r="CM198" s="1513">
        <v>63</v>
      </c>
      <c r="CN198" s="1239"/>
      <c r="CO198" s="1239"/>
      <c r="CP198" s="1514"/>
      <c r="CQ198" s="1513">
        <v>63</v>
      </c>
      <c r="CR198" s="1239"/>
      <c r="CS198" s="1239"/>
      <c r="CT198" s="1514"/>
      <c r="CZ198" s="1323">
        <f t="shared" si="105"/>
        <v>0</v>
      </c>
      <c r="DA198" s="1323">
        <f t="shared" si="106"/>
        <v>0</v>
      </c>
      <c r="DB198" s="1323">
        <f t="shared" si="107"/>
        <v>0</v>
      </c>
      <c r="DC198" s="1323">
        <f t="shared" si="108"/>
        <v>0</v>
      </c>
      <c r="DD198" s="1323">
        <f t="shared" si="109"/>
        <v>0</v>
      </c>
      <c r="DE198" s="1323">
        <f t="shared" si="110"/>
        <v>0</v>
      </c>
      <c r="DF198" s="1323">
        <f t="shared" si="111"/>
        <v>0</v>
      </c>
      <c r="DG198" s="1323">
        <f t="shared" si="112"/>
        <v>0</v>
      </c>
      <c r="DH198" s="1323">
        <f t="shared" si="113"/>
        <v>0</v>
      </c>
      <c r="DI198" s="1323">
        <f t="shared" si="114"/>
        <v>0</v>
      </c>
      <c r="DJ198" s="1323">
        <f t="shared" si="115"/>
        <v>0</v>
      </c>
      <c r="DK198" s="1323">
        <f t="shared" si="116"/>
        <v>0</v>
      </c>
      <c r="DL198" s="1323">
        <f t="shared" si="117"/>
        <v>0</v>
      </c>
      <c r="DM198" s="1323">
        <f t="shared" si="118"/>
        <v>0</v>
      </c>
      <c r="DN198" s="1323">
        <f t="shared" si="119"/>
        <v>0</v>
      </c>
      <c r="DO198" s="1323">
        <f t="shared" si="120"/>
        <v>0</v>
      </c>
      <c r="DP198" s="1323">
        <f t="shared" si="121"/>
        <v>0</v>
      </c>
      <c r="DQ198" s="1323">
        <f t="shared" si="122"/>
        <v>0</v>
      </c>
      <c r="DR198" s="1323">
        <f t="shared" si="123"/>
        <v>0</v>
      </c>
      <c r="DS198" s="1323">
        <f t="shared" si="124"/>
        <v>0</v>
      </c>
      <c r="DT198" s="1323">
        <f t="shared" si="125"/>
        <v>0</v>
      </c>
      <c r="DU198" s="1323">
        <f t="shared" si="126"/>
        <v>0</v>
      </c>
      <c r="DV198" s="1323">
        <f t="shared" si="127"/>
        <v>0</v>
      </c>
      <c r="DW198" s="1323">
        <f t="shared" si="128"/>
        <v>0</v>
      </c>
      <c r="DX198" s="1323">
        <f t="shared" si="129"/>
        <v>0</v>
      </c>
      <c r="DY198" s="1323">
        <f t="shared" si="130"/>
        <v>0</v>
      </c>
      <c r="DZ198" s="1323">
        <f t="shared" si="131"/>
        <v>0</v>
      </c>
      <c r="EA198" s="1323">
        <f t="shared" si="132"/>
        <v>0</v>
      </c>
      <c r="EB198" s="1323">
        <f t="shared" si="133"/>
        <v>0</v>
      </c>
      <c r="EC198" s="1323">
        <f t="shared" si="134"/>
        <v>0</v>
      </c>
      <c r="ED198" s="1323">
        <f t="shared" si="135"/>
        <v>0</v>
      </c>
      <c r="EE198" s="1323">
        <f t="shared" si="136"/>
        <v>0</v>
      </c>
      <c r="EF198" s="1323">
        <f t="shared" si="137"/>
        <v>0</v>
      </c>
      <c r="EG198" s="1323">
        <f t="shared" si="138"/>
        <v>0</v>
      </c>
      <c r="EH198" s="1323">
        <f t="shared" si="139"/>
        <v>0</v>
      </c>
      <c r="EI198" s="1323">
        <f t="shared" si="140"/>
        <v>0</v>
      </c>
      <c r="EJ198" s="1323">
        <f t="shared" si="141"/>
        <v>0</v>
      </c>
      <c r="EK198" s="1323">
        <f t="shared" si="142"/>
        <v>0</v>
      </c>
      <c r="EL198" s="1323">
        <f t="shared" si="143"/>
        <v>0</v>
      </c>
      <c r="EM198" s="1323">
        <f t="shared" si="144"/>
        <v>0</v>
      </c>
      <c r="EN198" s="1323">
        <f t="shared" si="145"/>
        <v>0</v>
      </c>
      <c r="EO198" s="1323">
        <f t="shared" si="146"/>
        <v>0</v>
      </c>
      <c r="EP198" s="1323">
        <f t="shared" si="147"/>
        <v>0</v>
      </c>
      <c r="EQ198" s="1323">
        <f t="shared" si="148"/>
        <v>0</v>
      </c>
      <c r="ER198" s="1323">
        <f t="shared" si="149"/>
        <v>0</v>
      </c>
      <c r="ES198" s="1323">
        <f t="shared" si="150"/>
        <v>0</v>
      </c>
      <c r="ET198" s="1323">
        <f t="shared" si="151"/>
        <v>0</v>
      </c>
      <c r="EU198" s="1323">
        <f t="shared" si="152"/>
        <v>0</v>
      </c>
      <c r="EV198" s="1323">
        <f t="shared" si="153"/>
        <v>0</v>
      </c>
      <c r="EW198" s="1323">
        <f t="shared" si="154"/>
        <v>0</v>
      </c>
      <c r="EX198" s="1323">
        <f t="shared" si="155"/>
        <v>0</v>
      </c>
      <c r="EY198" s="1323">
        <f t="shared" si="156"/>
        <v>0</v>
      </c>
      <c r="EZ198" s="1323">
        <f t="shared" si="157"/>
        <v>0</v>
      </c>
      <c r="FA198" s="1323">
        <f t="shared" si="158"/>
        <v>0</v>
      </c>
      <c r="FB198" s="1323">
        <f t="shared" si="159"/>
        <v>0</v>
      </c>
      <c r="FC198" s="1323">
        <f t="shared" si="160"/>
        <v>0</v>
      </c>
      <c r="FD198" s="1323">
        <f t="shared" si="161"/>
        <v>0</v>
      </c>
      <c r="FE198" s="1323">
        <f t="shared" si="162"/>
        <v>0</v>
      </c>
      <c r="FF198" s="1323">
        <f t="shared" si="163"/>
        <v>0</v>
      </c>
      <c r="FG198" s="1323">
        <f t="shared" si="164"/>
        <v>0</v>
      </c>
      <c r="FH198" s="1323">
        <f t="shared" si="165"/>
        <v>0</v>
      </c>
      <c r="FI198" s="1323">
        <f t="shared" si="166"/>
        <v>0</v>
      </c>
      <c r="FJ198" s="1323">
        <f t="shared" si="167"/>
        <v>0</v>
      </c>
      <c r="FK198" s="1323">
        <f t="shared" si="168"/>
        <v>0</v>
      </c>
      <c r="FL198" s="1323">
        <f t="shared" si="169"/>
        <v>0</v>
      </c>
      <c r="FM198" s="1323">
        <f t="shared" si="170"/>
        <v>0</v>
      </c>
      <c r="FN198" s="1323">
        <f t="shared" si="171"/>
        <v>0</v>
      </c>
      <c r="FO198" s="1323">
        <f t="shared" si="172"/>
        <v>0</v>
      </c>
      <c r="FP198" s="1323">
        <f t="shared" si="173"/>
        <v>0</v>
      </c>
      <c r="FQ198" s="1323">
        <f t="shared" si="174"/>
        <v>0</v>
      </c>
      <c r="FR198" s="1323">
        <f t="shared" si="175"/>
        <v>0</v>
      </c>
      <c r="FS198" s="1323">
        <f t="shared" si="176"/>
        <v>0</v>
      </c>
      <c r="FT198" s="1323">
        <f t="shared" si="177"/>
        <v>0</v>
      </c>
      <c r="FU198" s="1323">
        <f t="shared" si="178"/>
        <v>0</v>
      </c>
      <c r="FV198" s="1323">
        <f t="shared" si="179"/>
        <v>0</v>
      </c>
      <c r="FW198" s="1323">
        <f t="shared" si="180"/>
        <v>0</v>
      </c>
      <c r="FX198" s="1323">
        <f t="shared" si="181"/>
        <v>0</v>
      </c>
      <c r="FY198" s="1323">
        <f t="shared" si="182"/>
        <v>0</v>
      </c>
      <c r="FZ198" s="1323">
        <f t="shared" si="183"/>
        <v>0</v>
      </c>
      <c r="GA198" s="1323">
        <f t="shared" si="184"/>
        <v>0</v>
      </c>
    </row>
    <row r="199" spans="19:183">
      <c r="S199" s="1512">
        <v>64</v>
      </c>
      <c r="T199" s="1239"/>
      <c r="U199" s="1239"/>
      <c r="V199" s="1240"/>
      <c r="W199" s="1513">
        <v>64</v>
      </c>
      <c r="X199" s="1239"/>
      <c r="Y199" s="1239"/>
      <c r="Z199" s="1514"/>
      <c r="AA199" s="1513">
        <v>64</v>
      </c>
      <c r="AB199" s="1239"/>
      <c r="AC199" s="1239"/>
      <c r="AD199" s="1514"/>
      <c r="AE199" s="1513">
        <v>64</v>
      </c>
      <c r="AF199" s="1239"/>
      <c r="AG199" s="1239"/>
      <c r="AH199" s="1514"/>
      <c r="AI199" s="1513">
        <v>64</v>
      </c>
      <c r="AJ199" s="1239"/>
      <c r="AK199" s="1239"/>
      <c r="AL199" s="1514"/>
      <c r="AM199" s="1513">
        <v>64</v>
      </c>
      <c r="AN199" s="1239"/>
      <c r="AO199" s="1239"/>
      <c r="AP199" s="1514"/>
      <c r="AQ199" s="1513">
        <v>64</v>
      </c>
      <c r="AR199" s="1239"/>
      <c r="AS199" s="1239"/>
      <c r="AT199" s="1514"/>
      <c r="AU199" s="1513">
        <v>64</v>
      </c>
      <c r="AV199" s="1239"/>
      <c r="AW199" s="1239"/>
      <c r="AX199" s="1514"/>
      <c r="AY199" s="1513">
        <v>64</v>
      </c>
      <c r="AZ199" s="1239"/>
      <c r="BA199" s="1239"/>
      <c r="BB199" s="1514"/>
      <c r="BC199" s="1513">
        <v>64</v>
      </c>
      <c r="BD199" s="1239"/>
      <c r="BE199" s="1239"/>
      <c r="BF199" s="1514"/>
      <c r="BG199" s="1513">
        <v>64</v>
      </c>
      <c r="BH199" s="1239"/>
      <c r="BI199" s="1239"/>
      <c r="BJ199" s="1514"/>
      <c r="BK199" s="1513">
        <v>64</v>
      </c>
      <c r="BL199" s="1239"/>
      <c r="BM199" s="1239"/>
      <c r="BN199" s="1514"/>
      <c r="BO199" s="1513">
        <v>64</v>
      </c>
      <c r="BP199" s="1239"/>
      <c r="BQ199" s="1239"/>
      <c r="BR199" s="1514"/>
      <c r="BS199" s="1513">
        <v>64</v>
      </c>
      <c r="BT199" s="1239"/>
      <c r="BU199" s="1239"/>
      <c r="BV199" s="1514"/>
      <c r="BW199" s="1513">
        <v>64</v>
      </c>
      <c r="BX199" s="1239"/>
      <c r="BY199" s="1239"/>
      <c r="BZ199" s="1514"/>
      <c r="CA199" s="1513">
        <v>64</v>
      </c>
      <c r="CB199" s="1239"/>
      <c r="CC199" s="1239"/>
      <c r="CD199" s="1514"/>
      <c r="CE199" s="1513">
        <v>64</v>
      </c>
      <c r="CF199" s="1239"/>
      <c r="CG199" s="1239"/>
      <c r="CH199" s="1514"/>
      <c r="CI199" s="1513">
        <v>64</v>
      </c>
      <c r="CJ199" s="1239"/>
      <c r="CK199" s="1239"/>
      <c r="CL199" s="1514"/>
      <c r="CM199" s="1513">
        <v>64</v>
      </c>
      <c r="CN199" s="1239"/>
      <c r="CO199" s="1239"/>
      <c r="CP199" s="1514"/>
      <c r="CQ199" s="1513">
        <v>64</v>
      </c>
      <c r="CR199" s="1239"/>
      <c r="CS199" s="1239"/>
      <c r="CT199" s="1514"/>
      <c r="CZ199" s="1323">
        <f t="shared" si="105"/>
        <v>0</v>
      </c>
      <c r="DA199" s="1323">
        <f t="shared" si="106"/>
        <v>0</v>
      </c>
      <c r="DB199" s="1323">
        <f t="shared" si="107"/>
        <v>0</v>
      </c>
      <c r="DC199" s="1323">
        <f t="shared" si="108"/>
        <v>0</v>
      </c>
      <c r="DD199" s="1323">
        <f t="shared" si="109"/>
        <v>0</v>
      </c>
      <c r="DE199" s="1323">
        <f t="shared" si="110"/>
        <v>0</v>
      </c>
      <c r="DF199" s="1323">
        <f t="shared" si="111"/>
        <v>0</v>
      </c>
      <c r="DG199" s="1323">
        <f t="shared" si="112"/>
        <v>0</v>
      </c>
      <c r="DH199" s="1323">
        <f t="shared" si="113"/>
        <v>0</v>
      </c>
      <c r="DI199" s="1323">
        <f t="shared" si="114"/>
        <v>0</v>
      </c>
      <c r="DJ199" s="1323">
        <f t="shared" si="115"/>
        <v>0</v>
      </c>
      <c r="DK199" s="1323">
        <f t="shared" si="116"/>
        <v>0</v>
      </c>
      <c r="DL199" s="1323">
        <f t="shared" si="117"/>
        <v>0</v>
      </c>
      <c r="DM199" s="1323">
        <f t="shared" si="118"/>
        <v>0</v>
      </c>
      <c r="DN199" s="1323">
        <f t="shared" si="119"/>
        <v>0</v>
      </c>
      <c r="DO199" s="1323">
        <f t="shared" si="120"/>
        <v>0</v>
      </c>
      <c r="DP199" s="1323">
        <f t="shared" si="121"/>
        <v>0</v>
      </c>
      <c r="DQ199" s="1323">
        <f t="shared" si="122"/>
        <v>0</v>
      </c>
      <c r="DR199" s="1323">
        <f t="shared" si="123"/>
        <v>0</v>
      </c>
      <c r="DS199" s="1323">
        <f t="shared" si="124"/>
        <v>0</v>
      </c>
      <c r="DT199" s="1323">
        <f t="shared" si="125"/>
        <v>0</v>
      </c>
      <c r="DU199" s="1323">
        <f t="shared" si="126"/>
        <v>0</v>
      </c>
      <c r="DV199" s="1323">
        <f t="shared" si="127"/>
        <v>0</v>
      </c>
      <c r="DW199" s="1323">
        <f t="shared" si="128"/>
        <v>0</v>
      </c>
      <c r="DX199" s="1323">
        <f t="shared" si="129"/>
        <v>0</v>
      </c>
      <c r="DY199" s="1323">
        <f t="shared" si="130"/>
        <v>0</v>
      </c>
      <c r="DZ199" s="1323">
        <f t="shared" si="131"/>
        <v>0</v>
      </c>
      <c r="EA199" s="1323">
        <f t="shared" si="132"/>
        <v>0</v>
      </c>
      <c r="EB199" s="1323">
        <f t="shared" si="133"/>
        <v>0</v>
      </c>
      <c r="EC199" s="1323">
        <f t="shared" si="134"/>
        <v>0</v>
      </c>
      <c r="ED199" s="1323">
        <f t="shared" si="135"/>
        <v>0</v>
      </c>
      <c r="EE199" s="1323">
        <f t="shared" si="136"/>
        <v>0</v>
      </c>
      <c r="EF199" s="1323">
        <f t="shared" si="137"/>
        <v>0</v>
      </c>
      <c r="EG199" s="1323">
        <f t="shared" si="138"/>
        <v>0</v>
      </c>
      <c r="EH199" s="1323">
        <f t="shared" si="139"/>
        <v>0</v>
      </c>
      <c r="EI199" s="1323">
        <f t="shared" si="140"/>
        <v>0</v>
      </c>
      <c r="EJ199" s="1323">
        <f t="shared" si="141"/>
        <v>0</v>
      </c>
      <c r="EK199" s="1323">
        <f t="shared" si="142"/>
        <v>0</v>
      </c>
      <c r="EL199" s="1323">
        <f t="shared" si="143"/>
        <v>0</v>
      </c>
      <c r="EM199" s="1323">
        <f t="shared" si="144"/>
        <v>0</v>
      </c>
      <c r="EN199" s="1323">
        <f t="shared" si="145"/>
        <v>0</v>
      </c>
      <c r="EO199" s="1323">
        <f t="shared" si="146"/>
        <v>0</v>
      </c>
      <c r="EP199" s="1323">
        <f t="shared" si="147"/>
        <v>0</v>
      </c>
      <c r="EQ199" s="1323">
        <f t="shared" si="148"/>
        <v>0</v>
      </c>
      <c r="ER199" s="1323">
        <f t="shared" si="149"/>
        <v>0</v>
      </c>
      <c r="ES199" s="1323">
        <f t="shared" si="150"/>
        <v>0</v>
      </c>
      <c r="ET199" s="1323">
        <f t="shared" si="151"/>
        <v>0</v>
      </c>
      <c r="EU199" s="1323">
        <f t="shared" si="152"/>
        <v>0</v>
      </c>
      <c r="EV199" s="1323">
        <f t="shared" si="153"/>
        <v>0</v>
      </c>
      <c r="EW199" s="1323">
        <f t="shared" si="154"/>
        <v>0</v>
      </c>
      <c r="EX199" s="1323">
        <f t="shared" si="155"/>
        <v>0</v>
      </c>
      <c r="EY199" s="1323">
        <f t="shared" si="156"/>
        <v>0</v>
      </c>
      <c r="EZ199" s="1323">
        <f t="shared" si="157"/>
        <v>0</v>
      </c>
      <c r="FA199" s="1323">
        <f t="shared" si="158"/>
        <v>0</v>
      </c>
      <c r="FB199" s="1323">
        <f t="shared" si="159"/>
        <v>0</v>
      </c>
      <c r="FC199" s="1323">
        <f t="shared" si="160"/>
        <v>0</v>
      </c>
      <c r="FD199" s="1323">
        <f t="shared" si="161"/>
        <v>0</v>
      </c>
      <c r="FE199" s="1323">
        <f t="shared" si="162"/>
        <v>0</v>
      </c>
      <c r="FF199" s="1323">
        <f t="shared" si="163"/>
        <v>0</v>
      </c>
      <c r="FG199" s="1323">
        <f t="shared" si="164"/>
        <v>0</v>
      </c>
      <c r="FH199" s="1323">
        <f t="shared" si="165"/>
        <v>0</v>
      </c>
      <c r="FI199" s="1323">
        <f t="shared" si="166"/>
        <v>0</v>
      </c>
      <c r="FJ199" s="1323">
        <f t="shared" si="167"/>
        <v>0</v>
      </c>
      <c r="FK199" s="1323">
        <f t="shared" si="168"/>
        <v>0</v>
      </c>
      <c r="FL199" s="1323">
        <f t="shared" si="169"/>
        <v>0</v>
      </c>
      <c r="FM199" s="1323">
        <f t="shared" si="170"/>
        <v>0</v>
      </c>
      <c r="FN199" s="1323">
        <f t="shared" si="171"/>
        <v>0</v>
      </c>
      <c r="FO199" s="1323">
        <f t="shared" si="172"/>
        <v>0</v>
      </c>
      <c r="FP199" s="1323">
        <f t="shared" si="173"/>
        <v>0</v>
      </c>
      <c r="FQ199" s="1323">
        <f t="shared" si="174"/>
        <v>0</v>
      </c>
      <c r="FR199" s="1323">
        <f t="shared" si="175"/>
        <v>0</v>
      </c>
      <c r="FS199" s="1323">
        <f t="shared" si="176"/>
        <v>0</v>
      </c>
      <c r="FT199" s="1323">
        <f t="shared" si="177"/>
        <v>0</v>
      </c>
      <c r="FU199" s="1323">
        <f t="shared" si="178"/>
        <v>0</v>
      </c>
      <c r="FV199" s="1323">
        <f t="shared" si="179"/>
        <v>0</v>
      </c>
      <c r="FW199" s="1323">
        <f t="shared" si="180"/>
        <v>0</v>
      </c>
      <c r="FX199" s="1323">
        <f t="shared" si="181"/>
        <v>0</v>
      </c>
      <c r="FY199" s="1323">
        <f t="shared" si="182"/>
        <v>0</v>
      </c>
      <c r="FZ199" s="1323">
        <f t="shared" si="183"/>
        <v>0</v>
      </c>
      <c r="GA199" s="1323">
        <f t="shared" si="184"/>
        <v>0</v>
      </c>
    </row>
    <row r="200" spans="19:183">
      <c r="S200" s="1512">
        <v>65</v>
      </c>
      <c r="T200" s="1239"/>
      <c r="U200" s="1239"/>
      <c r="V200" s="1240"/>
      <c r="W200" s="1513">
        <v>65</v>
      </c>
      <c r="X200" s="1239"/>
      <c r="Y200" s="1239"/>
      <c r="Z200" s="1514"/>
      <c r="AA200" s="1513">
        <v>65</v>
      </c>
      <c r="AB200" s="1239"/>
      <c r="AC200" s="1239"/>
      <c r="AD200" s="1514"/>
      <c r="AE200" s="1513">
        <v>65</v>
      </c>
      <c r="AF200" s="1239"/>
      <c r="AG200" s="1239"/>
      <c r="AH200" s="1514"/>
      <c r="AI200" s="1513">
        <v>65</v>
      </c>
      <c r="AJ200" s="1239"/>
      <c r="AK200" s="1239"/>
      <c r="AL200" s="1514"/>
      <c r="AM200" s="1513">
        <v>65</v>
      </c>
      <c r="AN200" s="1239"/>
      <c r="AO200" s="1239"/>
      <c r="AP200" s="1514"/>
      <c r="AQ200" s="1513">
        <v>65</v>
      </c>
      <c r="AR200" s="1239"/>
      <c r="AS200" s="1239"/>
      <c r="AT200" s="1514"/>
      <c r="AU200" s="1513">
        <v>65</v>
      </c>
      <c r="AV200" s="1239"/>
      <c r="AW200" s="1239"/>
      <c r="AX200" s="1514"/>
      <c r="AY200" s="1513">
        <v>65</v>
      </c>
      <c r="AZ200" s="1239"/>
      <c r="BA200" s="1239"/>
      <c r="BB200" s="1514"/>
      <c r="BC200" s="1513">
        <v>65</v>
      </c>
      <c r="BD200" s="1239"/>
      <c r="BE200" s="1239"/>
      <c r="BF200" s="1514"/>
      <c r="BG200" s="1513">
        <v>65</v>
      </c>
      <c r="BH200" s="1239"/>
      <c r="BI200" s="1239"/>
      <c r="BJ200" s="1514"/>
      <c r="BK200" s="1513">
        <v>65</v>
      </c>
      <c r="BL200" s="1239"/>
      <c r="BM200" s="1239"/>
      <c r="BN200" s="1514"/>
      <c r="BO200" s="1513">
        <v>65</v>
      </c>
      <c r="BP200" s="1239"/>
      <c r="BQ200" s="1239"/>
      <c r="BR200" s="1514"/>
      <c r="BS200" s="1513">
        <v>65</v>
      </c>
      <c r="BT200" s="1239"/>
      <c r="BU200" s="1239"/>
      <c r="BV200" s="1514"/>
      <c r="BW200" s="1513">
        <v>65</v>
      </c>
      <c r="BX200" s="1239"/>
      <c r="BY200" s="1239"/>
      <c r="BZ200" s="1514"/>
      <c r="CA200" s="1513">
        <v>65</v>
      </c>
      <c r="CB200" s="1239"/>
      <c r="CC200" s="1239"/>
      <c r="CD200" s="1514"/>
      <c r="CE200" s="1513">
        <v>65</v>
      </c>
      <c r="CF200" s="1239"/>
      <c r="CG200" s="1239"/>
      <c r="CH200" s="1514"/>
      <c r="CI200" s="1513">
        <v>65</v>
      </c>
      <c r="CJ200" s="1239"/>
      <c r="CK200" s="1239"/>
      <c r="CL200" s="1514"/>
      <c r="CM200" s="1513">
        <v>65</v>
      </c>
      <c r="CN200" s="1239"/>
      <c r="CO200" s="1239"/>
      <c r="CP200" s="1514"/>
      <c r="CQ200" s="1513">
        <v>65</v>
      </c>
      <c r="CR200" s="1239"/>
      <c r="CS200" s="1239"/>
      <c r="CT200" s="1514"/>
      <c r="CZ200" s="1323">
        <f t="shared" ref="CZ200:CZ235" si="185">IF(OR(S$132=$CZ$129,S200=""),0,IF(S200&lt;$I$138,1,0))</f>
        <v>0</v>
      </c>
      <c r="DA200" s="1323">
        <f t="shared" ref="DA200:DA235" si="186">IF(OR(T$132=$CZ$129,T200=""),0,IF(T200&lt;$I$138,1,0))</f>
        <v>0</v>
      </c>
      <c r="DB200" s="1323">
        <f t="shared" ref="DB200:DB235" si="187">IF(OR(U$132=$CZ$129,U200=""),0,IF(U200&lt;$I$138,1,0))</f>
        <v>0</v>
      </c>
      <c r="DC200" s="1323">
        <f t="shared" ref="DC200:DC235" si="188">IF(OR(V$132=$CZ$129,V200=""),0,IF(V200&lt;$I$138,1,0))</f>
        <v>0</v>
      </c>
      <c r="DD200" s="1323">
        <f t="shared" ref="DD200:DD235" si="189">IF(OR(W$132=$CZ$129,W200=""),0,IF(W200&lt;$I$138,1,0))</f>
        <v>0</v>
      </c>
      <c r="DE200" s="1323">
        <f t="shared" ref="DE200:DE235" si="190">IF(OR(X$132=$CZ$129,X200=""),0,IF(X200&lt;$I$138,1,0))</f>
        <v>0</v>
      </c>
      <c r="DF200" s="1323">
        <f t="shared" ref="DF200:DF235" si="191">IF(OR(Y$132=$CZ$129,Y200=""),0,IF(Y200&lt;$I$138,1,0))</f>
        <v>0</v>
      </c>
      <c r="DG200" s="1323">
        <f t="shared" ref="DG200:DG235" si="192">IF(OR(Z$132=$CZ$129,Z200=""),0,IF(Z200&lt;$I$138,1,0))</f>
        <v>0</v>
      </c>
      <c r="DH200" s="1323">
        <f t="shared" ref="DH200:DH235" si="193">IF(OR(AA$132=$CZ$129,AA200=""),0,IF(AA200&lt;$I$138,1,0))</f>
        <v>0</v>
      </c>
      <c r="DI200" s="1323">
        <f t="shared" ref="DI200:DI235" si="194">IF(OR(AB$132=$CZ$129,AB200=""),0,IF(AB200&lt;$I$138,1,0))</f>
        <v>0</v>
      </c>
      <c r="DJ200" s="1323">
        <f t="shared" ref="DJ200:DJ235" si="195">IF(OR(AC$132=$CZ$129,AC200=""),0,IF(AC200&lt;$I$138,1,0))</f>
        <v>0</v>
      </c>
      <c r="DK200" s="1323">
        <f t="shared" ref="DK200:DK235" si="196">IF(OR(AD$132=$CZ$129,AD200=""),0,IF(AD200&lt;$I$138,1,0))</f>
        <v>0</v>
      </c>
      <c r="DL200" s="1323">
        <f t="shared" ref="DL200:DL235" si="197">IF(OR(AE$132=$CZ$129,AE200=""),0,IF(AE200&lt;$I$138,1,0))</f>
        <v>0</v>
      </c>
      <c r="DM200" s="1323">
        <f t="shared" ref="DM200:DM235" si="198">IF(OR(AF$132=$CZ$129,AF200=""),0,IF(AF200&lt;$I$138,1,0))</f>
        <v>0</v>
      </c>
      <c r="DN200" s="1323">
        <f t="shared" ref="DN200:DN235" si="199">IF(OR(AG$132=$CZ$129,AG200=""),0,IF(AG200&lt;$I$138,1,0))</f>
        <v>0</v>
      </c>
      <c r="DO200" s="1323">
        <f t="shared" ref="DO200:DO235" si="200">IF(OR(AH$132=$CZ$129,AH200=""),0,IF(AH200&lt;$I$138,1,0))</f>
        <v>0</v>
      </c>
      <c r="DP200" s="1323">
        <f t="shared" ref="DP200:DP235" si="201">IF(OR(AI$132=$CZ$129,AI200=""),0,IF(AI200&lt;$I$138,1,0))</f>
        <v>0</v>
      </c>
      <c r="DQ200" s="1323">
        <f t="shared" ref="DQ200:DQ235" si="202">IF(OR(AJ$132=$CZ$129,AJ200=""),0,IF(AJ200&lt;$I$138,1,0))</f>
        <v>0</v>
      </c>
      <c r="DR200" s="1323">
        <f t="shared" ref="DR200:DR235" si="203">IF(OR(AK$132=$CZ$129,AK200=""),0,IF(AK200&lt;$I$138,1,0))</f>
        <v>0</v>
      </c>
      <c r="DS200" s="1323">
        <f t="shared" ref="DS200:DS235" si="204">IF(OR(AL$132=$CZ$129,AL200=""),0,IF(AL200&lt;$I$138,1,0))</f>
        <v>0</v>
      </c>
      <c r="DT200" s="1323">
        <f t="shared" ref="DT200:DT235" si="205">IF(OR(AM$132=$CZ$129,AM200=""),0,IF(AM200&lt;$I$138,1,0))</f>
        <v>0</v>
      </c>
      <c r="DU200" s="1323">
        <f t="shared" ref="DU200:DU235" si="206">IF(OR(AN$132=$CZ$129,AN200=""),0,IF(AN200&lt;$I$138,1,0))</f>
        <v>0</v>
      </c>
      <c r="DV200" s="1323">
        <f t="shared" ref="DV200:DV235" si="207">IF(OR(AO$132=$CZ$129,AO200=""),0,IF(AO200&lt;$I$138,1,0))</f>
        <v>0</v>
      </c>
      <c r="DW200" s="1323">
        <f t="shared" ref="DW200:DW235" si="208">IF(OR(AP$132=$CZ$129,AP200=""),0,IF(AP200&lt;$I$138,1,0))</f>
        <v>0</v>
      </c>
      <c r="DX200" s="1323">
        <f t="shared" ref="DX200:DX235" si="209">IF(OR(AQ$132=$CZ$129,AQ200=""),0,IF(AQ200&lt;$I$138,1,0))</f>
        <v>0</v>
      </c>
      <c r="DY200" s="1323">
        <f t="shared" ref="DY200:DY235" si="210">IF(OR(AR$132=$CZ$129,AR200=""),0,IF(AR200&lt;$I$138,1,0))</f>
        <v>0</v>
      </c>
      <c r="DZ200" s="1323">
        <f t="shared" ref="DZ200:DZ235" si="211">IF(OR(AS$132=$CZ$129,AS200=""),0,IF(AS200&lt;$I$138,1,0))</f>
        <v>0</v>
      </c>
      <c r="EA200" s="1323">
        <f t="shared" ref="EA200:EA235" si="212">IF(OR(AT$132=$CZ$129,AT200=""),0,IF(AT200&lt;$I$138,1,0))</f>
        <v>0</v>
      </c>
      <c r="EB200" s="1323">
        <f t="shared" ref="EB200:EB235" si="213">IF(OR(AU$132=$CZ$129,AU200=""),0,IF(AU200&lt;$I$138,1,0))</f>
        <v>0</v>
      </c>
      <c r="EC200" s="1323">
        <f t="shared" ref="EC200:EC235" si="214">IF(OR(AV$132=$CZ$129,AV200=""),0,IF(AV200&lt;$I$138,1,0))</f>
        <v>0</v>
      </c>
      <c r="ED200" s="1323">
        <f t="shared" ref="ED200:ED235" si="215">IF(OR(AW$132=$CZ$129,AW200=""),0,IF(AW200&lt;$I$138,1,0))</f>
        <v>0</v>
      </c>
      <c r="EE200" s="1323">
        <f t="shared" ref="EE200:EE235" si="216">IF(OR(AX$132=$CZ$129,AX200=""),0,IF(AX200&lt;$I$138,1,0))</f>
        <v>0</v>
      </c>
      <c r="EF200" s="1323">
        <f t="shared" ref="EF200:EF235" si="217">IF(OR(AY$132=$CZ$129,AY200=""),0,IF(AY200&lt;$I$138,1,0))</f>
        <v>0</v>
      </c>
      <c r="EG200" s="1323">
        <f t="shared" ref="EG200:EG235" si="218">IF(OR(AZ$132=$CZ$129,AZ200=""),0,IF(AZ200&lt;$I$138,1,0))</f>
        <v>0</v>
      </c>
      <c r="EH200" s="1323">
        <f t="shared" ref="EH200:EH235" si="219">IF(OR(BA$132=$CZ$129,BA200=""),0,IF(BA200&lt;$I$138,1,0))</f>
        <v>0</v>
      </c>
      <c r="EI200" s="1323">
        <f t="shared" ref="EI200:EI235" si="220">IF(OR(BB$132=$CZ$129,BB200=""),0,IF(BB200&lt;$I$138,1,0))</f>
        <v>0</v>
      </c>
      <c r="EJ200" s="1323">
        <f t="shared" ref="EJ200:EJ235" si="221">IF(OR(BC$132=$CZ$129,BC200=""),0,IF(BC200&lt;$I$138,1,0))</f>
        <v>0</v>
      </c>
      <c r="EK200" s="1323">
        <f t="shared" ref="EK200:EK235" si="222">IF(OR(BD$132=$CZ$129,BD200=""),0,IF(BD200&lt;$I$138,1,0))</f>
        <v>0</v>
      </c>
      <c r="EL200" s="1323">
        <f t="shared" ref="EL200:EL235" si="223">IF(OR(BE$132=$CZ$129,BE200=""),0,IF(BE200&lt;$I$138,1,0))</f>
        <v>0</v>
      </c>
      <c r="EM200" s="1323">
        <f t="shared" ref="EM200:EM235" si="224">IF(OR(BF$132=$CZ$129,BF200=""),0,IF(BF200&lt;$I$138,1,0))</f>
        <v>0</v>
      </c>
      <c r="EN200" s="1323">
        <f t="shared" ref="EN200:EN235" si="225">IF(OR(BG$132=$CZ$129,BG200=""),0,IF(BG200&lt;$I$138,1,0))</f>
        <v>0</v>
      </c>
      <c r="EO200" s="1323">
        <f t="shared" ref="EO200:EO235" si="226">IF(OR(BH$132=$CZ$129,BH200=""),0,IF(BH200&lt;$I$138,1,0))</f>
        <v>0</v>
      </c>
      <c r="EP200" s="1323">
        <f t="shared" ref="EP200:EP235" si="227">IF(OR(BI$132=$CZ$129,BI200=""),0,IF(BI200&lt;$I$138,1,0))</f>
        <v>0</v>
      </c>
      <c r="EQ200" s="1323">
        <f t="shared" ref="EQ200:EQ235" si="228">IF(OR(BJ$132=$CZ$129,BJ200=""),0,IF(BJ200&lt;$I$138,1,0))</f>
        <v>0</v>
      </c>
      <c r="ER200" s="1323">
        <f t="shared" ref="ER200:ER235" si="229">IF(OR(BK$132=$CZ$129,BK200=""),0,IF(BK200&lt;$I$138,1,0))</f>
        <v>0</v>
      </c>
      <c r="ES200" s="1323">
        <f t="shared" ref="ES200:ES235" si="230">IF(OR(BL$132=$CZ$129,BL200=""),0,IF(BL200&lt;$I$138,1,0))</f>
        <v>0</v>
      </c>
      <c r="ET200" s="1323">
        <f t="shared" ref="ET200:ET235" si="231">IF(OR(BM$132=$CZ$129,BM200=""),0,IF(BM200&lt;$I$138,1,0))</f>
        <v>0</v>
      </c>
      <c r="EU200" s="1323">
        <f t="shared" ref="EU200:EU235" si="232">IF(OR(BN$132=$CZ$129,BN200=""),0,IF(BN200&lt;$I$138,1,0))</f>
        <v>0</v>
      </c>
      <c r="EV200" s="1323">
        <f t="shared" ref="EV200:EV235" si="233">IF(OR(BO$132=$CZ$129,BO200=""),0,IF(BO200&lt;$I$138,1,0))</f>
        <v>0</v>
      </c>
      <c r="EW200" s="1323">
        <f t="shared" ref="EW200:EW235" si="234">IF(OR(BP$132=$CZ$129,BP200=""),0,IF(BP200&lt;$I$138,1,0))</f>
        <v>0</v>
      </c>
      <c r="EX200" s="1323">
        <f t="shared" ref="EX200:EX235" si="235">IF(OR(BQ$132=$CZ$129,BQ200=""),0,IF(BQ200&lt;$I$138,1,0))</f>
        <v>0</v>
      </c>
      <c r="EY200" s="1323">
        <f t="shared" ref="EY200:EY235" si="236">IF(OR(BR$132=$CZ$129,BR200=""),0,IF(BR200&lt;$I$138,1,0))</f>
        <v>0</v>
      </c>
      <c r="EZ200" s="1323">
        <f t="shared" ref="EZ200:EZ235" si="237">IF(OR(BS$132=$CZ$129,BS200=""),0,IF(BS200&lt;$I$138,1,0))</f>
        <v>0</v>
      </c>
      <c r="FA200" s="1323">
        <f t="shared" ref="FA200:FA235" si="238">IF(OR(BT$132=$CZ$129,BT200=""),0,IF(BT200&lt;$I$138,1,0))</f>
        <v>0</v>
      </c>
      <c r="FB200" s="1323">
        <f t="shared" ref="FB200:FB235" si="239">IF(OR(BU$132=$CZ$129,BU200=""),0,IF(BU200&lt;$I$138,1,0))</f>
        <v>0</v>
      </c>
      <c r="FC200" s="1323">
        <f t="shared" ref="FC200:FC235" si="240">IF(OR(BV$132=$CZ$129,BV200=""),0,IF(BV200&lt;$I$138,1,0))</f>
        <v>0</v>
      </c>
      <c r="FD200" s="1323">
        <f t="shared" ref="FD200:FD235" si="241">IF(OR(BW$132=$CZ$129,BW200=""),0,IF(BW200&lt;$I$138,1,0))</f>
        <v>0</v>
      </c>
      <c r="FE200" s="1323">
        <f t="shared" ref="FE200:FE235" si="242">IF(OR(BX$132=$CZ$129,BX200=""),0,IF(BX200&lt;$I$138,1,0))</f>
        <v>0</v>
      </c>
      <c r="FF200" s="1323">
        <f t="shared" ref="FF200:FF235" si="243">IF(OR(BY$132=$CZ$129,BY200=""),0,IF(BY200&lt;$I$138,1,0))</f>
        <v>0</v>
      </c>
      <c r="FG200" s="1323">
        <f t="shared" ref="FG200:FG235" si="244">IF(OR(BZ$132=$CZ$129,BZ200=""),0,IF(BZ200&lt;$I$138,1,0))</f>
        <v>0</v>
      </c>
      <c r="FH200" s="1323">
        <f t="shared" ref="FH200:FH235" si="245">IF(OR(CA$132=$CZ$129,CA200=""),0,IF(CA200&lt;$I$138,1,0))</f>
        <v>0</v>
      </c>
      <c r="FI200" s="1323">
        <f t="shared" ref="FI200:FI235" si="246">IF(OR(CB$132=$CZ$129,CB200=""),0,IF(CB200&lt;$I$138,1,0))</f>
        <v>0</v>
      </c>
      <c r="FJ200" s="1323">
        <f t="shared" ref="FJ200:FJ235" si="247">IF(OR(CC$132=$CZ$129,CC200=""),0,IF(CC200&lt;$I$138,1,0))</f>
        <v>0</v>
      </c>
      <c r="FK200" s="1323">
        <f t="shared" ref="FK200:FK235" si="248">IF(OR(CD$132=$CZ$129,CD200=""),0,IF(CD200&lt;$I$138,1,0))</f>
        <v>0</v>
      </c>
      <c r="FL200" s="1323">
        <f t="shared" ref="FL200:FL235" si="249">IF(OR(CE$132=$CZ$129,CE200=""),0,IF(CE200&lt;$I$138,1,0))</f>
        <v>0</v>
      </c>
      <c r="FM200" s="1323">
        <f t="shared" ref="FM200:FM235" si="250">IF(OR(CF$132=$CZ$129,CF200=""),0,IF(CF200&lt;$I$138,1,0))</f>
        <v>0</v>
      </c>
      <c r="FN200" s="1323">
        <f t="shared" ref="FN200:FN235" si="251">IF(OR(CG$132=$CZ$129,CG200=""),0,IF(CG200&lt;$I$138,1,0))</f>
        <v>0</v>
      </c>
      <c r="FO200" s="1323">
        <f t="shared" ref="FO200:FO235" si="252">IF(OR(CH$132=$CZ$129,CH200=""),0,IF(CH200&lt;$I$138,1,0))</f>
        <v>0</v>
      </c>
      <c r="FP200" s="1323">
        <f t="shared" ref="FP200:FP235" si="253">IF(OR(CI$132=$CZ$129,CI200=""),0,IF(CI200&lt;$I$138,1,0))</f>
        <v>0</v>
      </c>
      <c r="FQ200" s="1323">
        <f t="shared" ref="FQ200:FQ235" si="254">IF(OR(CJ$132=$CZ$129,CJ200=""),0,IF(CJ200&lt;$I$138,1,0))</f>
        <v>0</v>
      </c>
      <c r="FR200" s="1323">
        <f t="shared" ref="FR200:FR235" si="255">IF(OR(CK$132=$CZ$129,CK200=""),0,IF(CK200&lt;$I$138,1,0))</f>
        <v>0</v>
      </c>
      <c r="FS200" s="1323">
        <f t="shared" ref="FS200:FS235" si="256">IF(OR(CL$132=$CZ$129,CL200=""),0,IF(CL200&lt;$I$138,1,0))</f>
        <v>0</v>
      </c>
      <c r="FT200" s="1323">
        <f t="shared" ref="FT200:FT235" si="257">IF(OR(CM$132=$CZ$129,CM200=""),0,IF(CM200&lt;$I$138,1,0))</f>
        <v>0</v>
      </c>
      <c r="FU200" s="1323">
        <f t="shared" ref="FU200:FU235" si="258">IF(OR(CN$132=$CZ$129,CN200=""),0,IF(CN200&lt;$I$138,1,0))</f>
        <v>0</v>
      </c>
      <c r="FV200" s="1323">
        <f t="shared" ref="FV200:FV235" si="259">IF(OR(CO$132=$CZ$129,CO200=""),0,IF(CO200&lt;$I$138,1,0))</f>
        <v>0</v>
      </c>
      <c r="FW200" s="1323">
        <f t="shared" ref="FW200:FW235" si="260">IF(OR(CP$132=$CZ$129,CP200=""),0,IF(CP200&lt;$I$138,1,0))</f>
        <v>0</v>
      </c>
      <c r="FX200" s="1323">
        <f t="shared" ref="FX200:FX235" si="261">IF(OR(CQ$132=$CZ$129,CQ200=""),0,IF(CQ200&lt;$I$138,1,0))</f>
        <v>0</v>
      </c>
      <c r="FY200" s="1323">
        <f t="shared" ref="FY200:FY235" si="262">IF(OR(CR$132=$CZ$129,CR200=""),0,IF(CR200&lt;$I$138,1,0))</f>
        <v>0</v>
      </c>
      <c r="FZ200" s="1323">
        <f t="shared" ref="FZ200:FZ235" si="263">IF(OR(CS$132=$CZ$129,CS200=""),0,IF(CS200&lt;$I$138,1,0))</f>
        <v>0</v>
      </c>
      <c r="GA200" s="1323">
        <f t="shared" ref="GA200:GA235" si="264">IF(OR(CT$132=$CZ$129,CT200=""),0,IF(CT200&lt;$I$138,1,0))</f>
        <v>0</v>
      </c>
    </row>
    <row r="201" spans="19:183">
      <c r="S201" s="1512">
        <v>66</v>
      </c>
      <c r="T201" s="1239"/>
      <c r="U201" s="1239"/>
      <c r="V201" s="1240"/>
      <c r="W201" s="1513">
        <v>66</v>
      </c>
      <c r="X201" s="1239"/>
      <c r="Y201" s="1239"/>
      <c r="Z201" s="1514"/>
      <c r="AA201" s="1513">
        <v>66</v>
      </c>
      <c r="AB201" s="1239"/>
      <c r="AC201" s="1239"/>
      <c r="AD201" s="1514"/>
      <c r="AE201" s="1513">
        <v>66</v>
      </c>
      <c r="AF201" s="1239"/>
      <c r="AG201" s="1239"/>
      <c r="AH201" s="1514"/>
      <c r="AI201" s="1513">
        <v>66</v>
      </c>
      <c r="AJ201" s="1239"/>
      <c r="AK201" s="1239"/>
      <c r="AL201" s="1514"/>
      <c r="AM201" s="1513">
        <v>66</v>
      </c>
      <c r="AN201" s="1239"/>
      <c r="AO201" s="1239"/>
      <c r="AP201" s="1514"/>
      <c r="AQ201" s="1513">
        <v>66</v>
      </c>
      <c r="AR201" s="1239"/>
      <c r="AS201" s="1239"/>
      <c r="AT201" s="1514"/>
      <c r="AU201" s="1513">
        <v>66</v>
      </c>
      <c r="AV201" s="1239"/>
      <c r="AW201" s="1239"/>
      <c r="AX201" s="1514"/>
      <c r="AY201" s="1513">
        <v>66</v>
      </c>
      <c r="AZ201" s="1239"/>
      <c r="BA201" s="1239"/>
      <c r="BB201" s="1514"/>
      <c r="BC201" s="1513">
        <v>66</v>
      </c>
      <c r="BD201" s="1239"/>
      <c r="BE201" s="1239"/>
      <c r="BF201" s="1514"/>
      <c r="BG201" s="1513">
        <v>66</v>
      </c>
      <c r="BH201" s="1239"/>
      <c r="BI201" s="1239"/>
      <c r="BJ201" s="1514"/>
      <c r="BK201" s="1513">
        <v>66</v>
      </c>
      <c r="BL201" s="1239"/>
      <c r="BM201" s="1239"/>
      <c r="BN201" s="1514"/>
      <c r="BO201" s="1513">
        <v>66</v>
      </c>
      <c r="BP201" s="1239"/>
      <c r="BQ201" s="1239"/>
      <c r="BR201" s="1514"/>
      <c r="BS201" s="1513">
        <v>66</v>
      </c>
      <c r="BT201" s="1239"/>
      <c r="BU201" s="1239"/>
      <c r="BV201" s="1514"/>
      <c r="BW201" s="1513">
        <v>66</v>
      </c>
      <c r="BX201" s="1239"/>
      <c r="BY201" s="1239"/>
      <c r="BZ201" s="1514"/>
      <c r="CA201" s="1513">
        <v>66</v>
      </c>
      <c r="CB201" s="1239"/>
      <c r="CC201" s="1239"/>
      <c r="CD201" s="1514"/>
      <c r="CE201" s="1513">
        <v>66</v>
      </c>
      <c r="CF201" s="1239"/>
      <c r="CG201" s="1239"/>
      <c r="CH201" s="1514"/>
      <c r="CI201" s="1513">
        <v>66</v>
      </c>
      <c r="CJ201" s="1239"/>
      <c r="CK201" s="1239"/>
      <c r="CL201" s="1514"/>
      <c r="CM201" s="1513">
        <v>66</v>
      </c>
      <c r="CN201" s="1239"/>
      <c r="CO201" s="1239"/>
      <c r="CP201" s="1514"/>
      <c r="CQ201" s="1513">
        <v>66</v>
      </c>
      <c r="CR201" s="1239"/>
      <c r="CS201" s="1239"/>
      <c r="CT201" s="1514"/>
      <c r="CZ201" s="1323">
        <f t="shared" si="185"/>
        <v>0</v>
      </c>
      <c r="DA201" s="1323">
        <f t="shared" si="186"/>
        <v>0</v>
      </c>
      <c r="DB201" s="1323">
        <f t="shared" si="187"/>
        <v>0</v>
      </c>
      <c r="DC201" s="1323">
        <f t="shared" si="188"/>
        <v>0</v>
      </c>
      <c r="DD201" s="1323">
        <f t="shared" si="189"/>
        <v>0</v>
      </c>
      <c r="DE201" s="1323">
        <f t="shared" si="190"/>
        <v>0</v>
      </c>
      <c r="DF201" s="1323">
        <f t="shared" si="191"/>
        <v>0</v>
      </c>
      <c r="DG201" s="1323">
        <f t="shared" si="192"/>
        <v>0</v>
      </c>
      <c r="DH201" s="1323">
        <f t="shared" si="193"/>
        <v>0</v>
      </c>
      <c r="DI201" s="1323">
        <f t="shared" si="194"/>
        <v>0</v>
      </c>
      <c r="DJ201" s="1323">
        <f t="shared" si="195"/>
        <v>0</v>
      </c>
      <c r="DK201" s="1323">
        <f t="shared" si="196"/>
        <v>0</v>
      </c>
      <c r="DL201" s="1323">
        <f t="shared" si="197"/>
        <v>0</v>
      </c>
      <c r="DM201" s="1323">
        <f t="shared" si="198"/>
        <v>0</v>
      </c>
      <c r="DN201" s="1323">
        <f t="shared" si="199"/>
        <v>0</v>
      </c>
      <c r="DO201" s="1323">
        <f t="shared" si="200"/>
        <v>0</v>
      </c>
      <c r="DP201" s="1323">
        <f t="shared" si="201"/>
        <v>0</v>
      </c>
      <c r="DQ201" s="1323">
        <f t="shared" si="202"/>
        <v>0</v>
      </c>
      <c r="DR201" s="1323">
        <f t="shared" si="203"/>
        <v>0</v>
      </c>
      <c r="DS201" s="1323">
        <f t="shared" si="204"/>
        <v>0</v>
      </c>
      <c r="DT201" s="1323">
        <f t="shared" si="205"/>
        <v>0</v>
      </c>
      <c r="DU201" s="1323">
        <f t="shared" si="206"/>
        <v>0</v>
      </c>
      <c r="DV201" s="1323">
        <f t="shared" si="207"/>
        <v>0</v>
      </c>
      <c r="DW201" s="1323">
        <f t="shared" si="208"/>
        <v>0</v>
      </c>
      <c r="DX201" s="1323">
        <f t="shared" si="209"/>
        <v>0</v>
      </c>
      <c r="DY201" s="1323">
        <f t="shared" si="210"/>
        <v>0</v>
      </c>
      <c r="DZ201" s="1323">
        <f t="shared" si="211"/>
        <v>0</v>
      </c>
      <c r="EA201" s="1323">
        <f t="shared" si="212"/>
        <v>0</v>
      </c>
      <c r="EB201" s="1323">
        <f t="shared" si="213"/>
        <v>0</v>
      </c>
      <c r="EC201" s="1323">
        <f t="shared" si="214"/>
        <v>0</v>
      </c>
      <c r="ED201" s="1323">
        <f t="shared" si="215"/>
        <v>0</v>
      </c>
      <c r="EE201" s="1323">
        <f t="shared" si="216"/>
        <v>0</v>
      </c>
      <c r="EF201" s="1323">
        <f t="shared" si="217"/>
        <v>0</v>
      </c>
      <c r="EG201" s="1323">
        <f t="shared" si="218"/>
        <v>0</v>
      </c>
      <c r="EH201" s="1323">
        <f t="shared" si="219"/>
        <v>0</v>
      </c>
      <c r="EI201" s="1323">
        <f t="shared" si="220"/>
        <v>0</v>
      </c>
      <c r="EJ201" s="1323">
        <f t="shared" si="221"/>
        <v>0</v>
      </c>
      <c r="EK201" s="1323">
        <f t="shared" si="222"/>
        <v>0</v>
      </c>
      <c r="EL201" s="1323">
        <f t="shared" si="223"/>
        <v>0</v>
      </c>
      <c r="EM201" s="1323">
        <f t="shared" si="224"/>
        <v>0</v>
      </c>
      <c r="EN201" s="1323">
        <f t="shared" si="225"/>
        <v>0</v>
      </c>
      <c r="EO201" s="1323">
        <f t="shared" si="226"/>
        <v>0</v>
      </c>
      <c r="EP201" s="1323">
        <f t="shared" si="227"/>
        <v>0</v>
      </c>
      <c r="EQ201" s="1323">
        <f t="shared" si="228"/>
        <v>0</v>
      </c>
      <c r="ER201" s="1323">
        <f t="shared" si="229"/>
        <v>0</v>
      </c>
      <c r="ES201" s="1323">
        <f t="shared" si="230"/>
        <v>0</v>
      </c>
      <c r="ET201" s="1323">
        <f t="shared" si="231"/>
        <v>0</v>
      </c>
      <c r="EU201" s="1323">
        <f t="shared" si="232"/>
        <v>0</v>
      </c>
      <c r="EV201" s="1323">
        <f t="shared" si="233"/>
        <v>0</v>
      </c>
      <c r="EW201" s="1323">
        <f t="shared" si="234"/>
        <v>0</v>
      </c>
      <c r="EX201" s="1323">
        <f t="shared" si="235"/>
        <v>0</v>
      </c>
      <c r="EY201" s="1323">
        <f t="shared" si="236"/>
        <v>0</v>
      </c>
      <c r="EZ201" s="1323">
        <f t="shared" si="237"/>
        <v>0</v>
      </c>
      <c r="FA201" s="1323">
        <f t="shared" si="238"/>
        <v>0</v>
      </c>
      <c r="FB201" s="1323">
        <f t="shared" si="239"/>
        <v>0</v>
      </c>
      <c r="FC201" s="1323">
        <f t="shared" si="240"/>
        <v>0</v>
      </c>
      <c r="FD201" s="1323">
        <f t="shared" si="241"/>
        <v>0</v>
      </c>
      <c r="FE201" s="1323">
        <f t="shared" si="242"/>
        <v>0</v>
      </c>
      <c r="FF201" s="1323">
        <f t="shared" si="243"/>
        <v>0</v>
      </c>
      <c r="FG201" s="1323">
        <f t="shared" si="244"/>
        <v>0</v>
      </c>
      <c r="FH201" s="1323">
        <f t="shared" si="245"/>
        <v>0</v>
      </c>
      <c r="FI201" s="1323">
        <f t="shared" si="246"/>
        <v>0</v>
      </c>
      <c r="FJ201" s="1323">
        <f t="shared" si="247"/>
        <v>0</v>
      </c>
      <c r="FK201" s="1323">
        <f t="shared" si="248"/>
        <v>0</v>
      </c>
      <c r="FL201" s="1323">
        <f t="shared" si="249"/>
        <v>0</v>
      </c>
      <c r="FM201" s="1323">
        <f t="shared" si="250"/>
        <v>0</v>
      </c>
      <c r="FN201" s="1323">
        <f t="shared" si="251"/>
        <v>0</v>
      </c>
      <c r="FO201" s="1323">
        <f t="shared" si="252"/>
        <v>0</v>
      </c>
      <c r="FP201" s="1323">
        <f t="shared" si="253"/>
        <v>0</v>
      </c>
      <c r="FQ201" s="1323">
        <f t="shared" si="254"/>
        <v>0</v>
      </c>
      <c r="FR201" s="1323">
        <f t="shared" si="255"/>
        <v>0</v>
      </c>
      <c r="FS201" s="1323">
        <f t="shared" si="256"/>
        <v>0</v>
      </c>
      <c r="FT201" s="1323">
        <f t="shared" si="257"/>
        <v>0</v>
      </c>
      <c r="FU201" s="1323">
        <f t="shared" si="258"/>
        <v>0</v>
      </c>
      <c r="FV201" s="1323">
        <f t="shared" si="259"/>
        <v>0</v>
      </c>
      <c r="FW201" s="1323">
        <f t="shared" si="260"/>
        <v>0</v>
      </c>
      <c r="FX201" s="1323">
        <f t="shared" si="261"/>
        <v>0</v>
      </c>
      <c r="FY201" s="1323">
        <f t="shared" si="262"/>
        <v>0</v>
      </c>
      <c r="FZ201" s="1323">
        <f t="shared" si="263"/>
        <v>0</v>
      </c>
      <c r="GA201" s="1323">
        <f t="shared" si="264"/>
        <v>0</v>
      </c>
    </row>
    <row r="202" spans="19:183">
      <c r="S202" s="1512">
        <v>67</v>
      </c>
      <c r="T202" s="1239"/>
      <c r="U202" s="1239"/>
      <c r="V202" s="1240"/>
      <c r="W202" s="1513">
        <v>67</v>
      </c>
      <c r="X202" s="1239"/>
      <c r="Y202" s="1239"/>
      <c r="Z202" s="1514"/>
      <c r="AA202" s="1513">
        <v>67</v>
      </c>
      <c r="AB202" s="1239"/>
      <c r="AC202" s="1239"/>
      <c r="AD202" s="1514"/>
      <c r="AE202" s="1513">
        <v>67</v>
      </c>
      <c r="AF202" s="1239"/>
      <c r="AG202" s="1239"/>
      <c r="AH202" s="1514"/>
      <c r="AI202" s="1513">
        <v>67</v>
      </c>
      <c r="AJ202" s="1239"/>
      <c r="AK202" s="1239"/>
      <c r="AL202" s="1514"/>
      <c r="AM202" s="1513">
        <v>67</v>
      </c>
      <c r="AN202" s="1239"/>
      <c r="AO202" s="1239"/>
      <c r="AP202" s="1514"/>
      <c r="AQ202" s="1513">
        <v>67</v>
      </c>
      <c r="AR202" s="1239"/>
      <c r="AS202" s="1239"/>
      <c r="AT202" s="1514"/>
      <c r="AU202" s="1513">
        <v>67</v>
      </c>
      <c r="AV202" s="1239"/>
      <c r="AW202" s="1239"/>
      <c r="AX202" s="1514"/>
      <c r="AY202" s="1513">
        <v>67</v>
      </c>
      <c r="AZ202" s="1239"/>
      <c r="BA202" s="1239"/>
      <c r="BB202" s="1514"/>
      <c r="BC202" s="1513">
        <v>67</v>
      </c>
      <c r="BD202" s="1239"/>
      <c r="BE202" s="1239"/>
      <c r="BF202" s="1514"/>
      <c r="BG202" s="1513">
        <v>67</v>
      </c>
      <c r="BH202" s="1239"/>
      <c r="BI202" s="1239"/>
      <c r="BJ202" s="1514"/>
      <c r="BK202" s="1513">
        <v>67</v>
      </c>
      <c r="BL202" s="1239"/>
      <c r="BM202" s="1239"/>
      <c r="BN202" s="1514"/>
      <c r="BO202" s="1513">
        <v>67</v>
      </c>
      <c r="BP202" s="1239"/>
      <c r="BQ202" s="1239"/>
      <c r="BR202" s="1514"/>
      <c r="BS202" s="1513">
        <v>67</v>
      </c>
      <c r="BT202" s="1239"/>
      <c r="BU202" s="1239"/>
      <c r="BV202" s="1514"/>
      <c r="BW202" s="1513">
        <v>67</v>
      </c>
      <c r="BX202" s="1239"/>
      <c r="BY202" s="1239"/>
      <c r="BZ202" s="1514"/>
      <c r="CA202" s="1513">
        <v>67</v>
      </c>
      <c r="CB202" s="1239"/>
      <c r="CC202" s="1239"/>
      <c r="CD202" s="1514"/>
      <c r="CE202" s="1513">
        <v>67</v>
      </c>
      <c r="CF202" s="1239"/>
      <c r="CG202" s="1239"/>
      <c r="CH202" s="1514"/>
      <c r="CI202" s="1513">
        <v>67</v>
      </c>
      <c r="CJ202" s="1239"/>
      <c r="CK202" s="1239"/>
      <c r="CL202" s="1514"/>
      <c r="CM202" s="1513">
        <v>67</v>
      </c>
      <c r="CN202" s="1239"/>
      <c r="CO202" s="1239"/>
      <c r="CP202" s="1514"/>
      <c r="CQ202" s="1513">
        <v>67</v>
      </c>
      <c r="CR202" s="1239"/>
      <c r="CS202" s="1239"/>
      <c r="CT202" s="1514"/>
      <c r="CZ202" s="1323">
        <f t="shared" si="185"/>
        <v>0</v>
      </c>
      <c r="DA202" s="1323">
        <f t="shared" si="186"/>
        <v>0</v>
      </c>
      <c r="DB202" s="1323">
        <f t="shared" si="187"/>
        <v>0</v>
      </c>
      <c r="DC202" s="1323">
        <f t="shared" si="188"/>
        <v>0</v>
      </c>
      <c r="DD202" s="1323">
        <f t="shared" si="189"/>
        <v>0</v>
      </c>
      <c r="DE202" s="1323">
        <f t="shared" si="190"/>
        <v>0</v>
      </c>
      <c r="DF202" s="1323">
        <f t="shared" si="191"/>
        <v>0</v>
      </c>
      <c r="DG202" s="1323">
        <f t="shared" si="192"/>
        <v>0</v>
      </c>
      <c r="DH202" s="1323">
        <f t="shared" si="193"/>
        <v>0</v>
      </c>
      <c r="DI202" s="1323">
        <f t="shared" si="194"/>
        <v>0</v>
      </c>
      <c r="DJ202" s="1323">
        <f t="shared" si="195"/>
        <v>0</v>
      </c>
      <c r="DK202" s="1323">
        <f t="shared" si="196"/>
        <v>0</v>
      </c>
      <c r="DL202" s="1323">
        <f t="shared" si="197"/>
        <v>0</v>
      </c>
      <c r="DM202" s="1323">
        <f t="shared" si="198"/>
        <v>0</v>
      </c>
      <c r="DN202" s="1323">
        <f t="shared" si="199"/>
        <v>0</v>
      </c>
      <c r="DO202" s="1323">
        <f t="shared" si="200"/>
        <v>0</v>
      </c>
      <c r="DP202" s="1323">
        <f t="shared" si="201"/>
        <v>0</v>
      </c>
      <c r="DQ202" s="1323">
        <f t="shared" si="202"/>
        <v>0</v>
      </c>
      <c r="DR202" s="1323">
        <f t="shared" si="203"/>
        <v>0</v>
      </c>
      <c r="DS202" s="1323">
        <f t="shared" si="204"/>
        <v>0</v>
      </c>
      <c r="DT202" s="1323">
        <f t="shared" si="205"/>
        <v>0</v>
      </c>
      <c r="DU202" s="1323">
        <f t="shared" si="206"/>
        <v>0</v>
      </c>
      <c r="DV202" s="1323">
        <f t="shared" si="207"/>
        <v>0</v>
      </c>
      <c r="DW202" s="1323">
        <f t="shared" si="208"/>
        <v>0</v>
      </c>
      <c r="DX202" s="1323">
        <f t="shared" si="209"/>
        <v>0</v>
      </c>
      <c r="DY202" s="1323">
        <f t="shared" si="210"/>
        <v>0</v>
      </c>
      <c r="DZ202" s="1323">
        <f t="shared" si="211"/>
        <v>0</v>
      </c>
      <c r="EA202" s="1323">
        <f t="shared" si="212"/>
        <v>0</v>
      </c>
      <c r="EB202" s="1323">
        <f t="shared" si="213"/>
        <v>0</v>
      </c>
      <c r="EC202" s="1323">
        <f t="shared" si="214"/>
        <v>0</v>
      </c>
      <c r="ED202" s="1323">
        <f t="shared" si="215"/>
        <v>0</v>
      </c>
      <c r="EE202" s="1323">
        <f t="shared" si="216"/>
        <v>0</v>
      </c>
      <c r="EF202" s="1323">
        <f t="shared" si="217"/>
        <v>0</v>
      </c>
      <c r="EG202" s="1323">
        <f t="shared" si="218"/>
        <v>0</v>
      </c>
      <c r="EH202" s="1323">
        <f t="shared" si="219"/>
        <v>0</v>
      </c>
      <c r="EI202" s="1323">
        <f t="shared" si="220"/>
        <v>0</v>
      </c>
      <c r="EJ202" s="1323">
        <f t="shared" si="221"/>
        <v>0</v>
      </c>
      <c r="EK202" s="1323">
        <f t="shared" si="222"/>
        <v>0</v>
      </c>
      <c r="EL202" s="1323">
        <f t="shared" si="223"/>
        <v>0</v>
      </c>
      <c r="EM202" s="1323">
        <f t="shared" si="224"/>
        <v>0</v>
      </c>
      <c r="EN202" s="1323">
        <f t="shared" si="225"/>
        <v>0</v>
      </c>
      <c r="EO202" s="1323">
        <f t="shared" si="226"/>
        <v>0</v>
      </c>
      <c r="EP202" s="1323">
        <f t="shared" si="227"/>
        <v>0</v>
      </c>
      <c r="EQ202" s="1323">
        <f t="shared" si="228"/>
        <v>0</v>
      </c>
      <c r="ER202" s="1323">
        <f t="shared" si="229"/>
        <v>0</v>
      </c>
      <c r="ES202" s="1323">
        <f t="shared" si="230"/>
        <v>0</v>
      </c>
      <c r="ET202" s="1323">
        <f t="shared" si="231"/>
        <v>0</v>
      </c>
      <c r="EU202" s="1323">
        <f t="shared" si="232"/>
        <v>0</v>
      </c>
      <c r="EV202" s="1323">
        <f t="shared" si="233"/>
        <v>0</v>
      </c>
      <c r="EW202" s="1323">
        <f t="shared" si="234"/>
        <v>0</v>
      </c>
      <c r="EX202" s="1323">
        <f t="shared" si="235"/>
        <v>0</v>
      </c>
      <c r="EY202" s="1323">
        <f t="shared" si="236"/>
        <v>0</v>
      </c>
      <c r="EZ202" s="1323">
        <f t="shared" si="237"/>
        <v>0</v>
      </c>
      <c r="FA202" s="1323">
        <f t="shared" si="238"/>
        <v>0</v>
      </c>
      <c r="FB202" s="1323">
        <f t="shared" si="239"/>
        <v>0</v>
      </c>
      <c r="FC202" s="1323">
        <f t="shared" si="240"/>
        <v>0</v>
      </c>
      <c r="FD202" s="1323">
        <f t="shared" si="241"/>
        <v>0</v>
      </c>
      <c r="FE202" s="1323">
        <f t="shared" si="242"/>
        <v>0</v>
      </c>
      <c r="FF202" s="1323">
        <f t="shared" si="243"/>
        <v>0</v>
      </c>
      <c r="FG202" s="1323">
        <f t="shared" si="244"/>
        <v>0</v>
      </c>
      <c r="FH202" s="1323">
        <f t="shared" si="245"/>
        <v>0</v>
      </c>
      <c r="FI202" s="1323">
        <f t="shared" si="246"/>
        <v>0</v>
      </c>
      <c r="FJ202" s="1323">
        <f t="shared" si="247"/>
        <v>0</v>
      </c>
      <c r="FK202" s="1323">
        <f t="shared" si="248"/>
        <v>0</v>
      </c>
      <c r="FL202" s="1323">
        <f t="shared" si="249"/>
        <v>0</v>
      </c>
      <c r="FM202" s="1323">
        <f t="shared" si="250"/>
        <v>0</v>
      </c>
      <c r="FN202" s="1323">
        <f t="shared" si="251"/>
        <v>0</v>
      </c>
      <c r="FO202" s="1323">
        <f t="shared" si="252"/>
        <v>0</v>
      </c>
      <c r="FP202" s="1323">
        <f t="shared" si="253"/>
        <v>0</v>
      </c>
      <c r="FQ202" s="1323">
        <f t="shared" si="254"/>
        <v>0</v>
      </c>
      <c r="FR202" s="1323">
        <f t="shared" si="255"/>
        <v>0</v>
      </c>
      <c r="FS202" s="1323">
        <f t="shared" si="256"/>
        <v>0</v>
      </c>
      <c r="FT202" s="1323">
        <f t="shared" si="257"/>
        <v>0</v>
      </c>
      <c r="FU202" s="1323">
        <f t="shared" si="258"/>
        <v>0</v>
      </c>
      <c r="FV202" s="1323">
        <f t="shared" si="259"/>
        <v>0</v>
      </c>
      <c r="FW202" s="1323">
        <f t="shared" si="260"/>
        <v>0</v>
      </c>
      <c r="FX202" s="1323">
        <f t="shared" si="261"/>
        <v>0</v>
      </c>
      <c r="FY202" s="1323">
        <f t="shared" si="262"/>
        <v>0</v>
      </c>
      <c r="FZ202" s="1323">
        <f t="shared" si="263"/>
        <v>0</v>
      </c>
      <c r="GA202" s="1323">
        <f t="shared" si="264"/>
        <v>0</v>
      </c>
    </row>
    <row r="203" spans="19:183">
      <c r="S203" s="1512">
        <v>68</v>
      </c>
      <c r="T203" s="1239"/>
      <c r="U203" s="1239"/>
      <c r="V203" s="1240"/>
      <c r="W203" s="1513">
        <v>68</v>
      </c>
      <c r="X203" s="1239"/>
      <c r="Y203" s="1239"/>
      <c r="Z203" s="1514"/>
      <c r="AA203" s="1513">
        <v>68</v>
      </c>
      <c r="AB203" s="1239"/>
      <c r="AC203" s="1239"/>
      <c r="AD203" s="1514"/>
      <c r="AE203" s="1513">
        <v>68</v>
      </c>
      <c r="AF203" s="1239"/>
      <c r="AG203" s="1239"/>
      <c r="AH203" s="1514"/>
      <c r="AI203" s="1513">
        <v>68</v>
      </c>
      <c r="AJ203" s="1239"/>
      <c r="AK203" s="1239"/>
      <c r="AL203" s="1514"/>
      <c r="AM203" s="1513">
        <v>68</v>
      </c>
      <c r="AN203" s="1239"/>
      <c r="AO203" s="1239"/>
      <c r="AP203" s="1514"/>
      <c r="AQ203" s="1513">
        <v>68</v>
      </c>
      <c r="AR203" s="1239"/>
      <c r="AS203" s="1239"/>
      <c r="AT203" s="1514"/>
      <c r="AU203" s="1513">
        <v>68</v>
      </c>
      <c r="AV203" s="1239"/>
      <c r="AW203" s="1239"/>
      <c r="AX203" s="1514"/>
      <c r="AY203" s="1513">
        <v>68</v>
      </c>
      <c r="AZ203" s="1239"/>
      <c r="BA203" s="1239"/>
      <c r="BB203" s="1514"/>
      <c r="BC203" s="1513">
        <v>68</v>
      </c>
      <c r="BD203" s="1239"/>
      <c r="BE203" s="1239"/>
      <c r="BF203" s="1514"/>
      <c r="BG203" s="1513">
        <v>68</v>
      </c>
      <c r="BH203" s="1239"/>
      <c r="BI203" s="1239"/>
      <c r="BJ203" s="1514"/>
      <c r="BK203" s="1513">
        <v>68</v>
      </c>
      <c r="BL203" s="1239"/>
      <c r="BM203" s="1239"/>
      <c r="BN203" s="1514"/>
      <c r="BO203" s="1513">
        <v>68</v>
      </c>
      <c r="BP203" s="1239"/>
      <c r="BQ203" s="1239"/>
      <c r="BR203" s="1514"/>
      <c r="BS203" s="1513">
        <v>68</v>
      </c>
      <c r="BT203" s="1239"/>
      <c r="BU203" s="1239"/>
      <c r="BV203" s="1514"/>
      <c r="BW203" s="1513">
        <v>68</v>
      </c>
      <c r="BX203" s="1239"/>
      <c r="BY203" s="1239"/>
      <c r="BZ203" s="1514"/>
      <c r="CA203" s="1513">
        <v>68</v>
      </c>
      <c r="CB203" s="1239"/>
      <c r="CC203" s="1239"/>
      <c r="CD203" s="1514"/>
      <c r="CE203" s="1513">
        <v>68</v>
      </c>
      <c r="CF203" s="1239"/>
      <c r="CG203" s="1239"/>
      <c r="CH203" s="1514"/>
      <c r="CI203" s="1513">
        <v>68</v>
      </c>
      <c r="CJ203" s="1239"/>
      <c r="CK203" s="1239"/>
      <c r="CL203" s="1514"/>
      <c r="CM203" s="1513">
        <v>68</v>
      </c>
      <c r="CN203" s="1239"/>
      <c r="CO203" s="1239"/>
      <c r="CP203" s="1514"/>
      <c r="CQ203" s="1513">
        <v>68</v>
      </c>
      <c r="CR203" s="1239"/>
      <c r="CS203" s="1239"/>
      <c r="CT203" s="1514"/>
      <c r="CZ203" s="1323">
        <f t="shared" si="185"/>
        <v>0</v>
      </c>
      <c r="DA203" s="1323">
        <f t="shared" si="186"/>
        <v>0</v>
      </c>
      <c r="DB203" s="1323">
        <f t="shared" si="187"/>
        <v>0</v>
      </c>
      <c r="DC203" s="1323">
        <f t="shared" si="188"/>
        <v>0</v>
      </c>
      <c r="DD203" s="1323">
        <f t="shared" si="189"/>
        <v>0</v>
      </c>
      <c r="DE203" s="1323">
        <f t="shared" si="190"/>
        <v>0</v>
      </c>
      <c r="DF203" s="1323">
        <f t="shared" si="191"/>
        <v>0</v>
      </c>
      <c r="DG203" s="1323">
        <f t="shared" si="192"/>
        <v>0</v>
      </c>
      <c r="DH203" s="1323">
        <f t="shared" si="193"/>
        <v>0</v>
      </c>
      <c r="DI203" s="1323">
        <f t="shared" si="194"/>
        <v>0</v>
      </c>
      <c r="DJ203" s="1323">
        <f t="shared" si="195"/>
        <v>0</v>
      </c>
      <c r="DK203" s="1323">
        <f t="shared" si="196"/>
        <v>0</v>
      </c>
      <c r="DL203" s="1323">
        <f t="shared" si="197"/>
        <v>0</v>
      </c>
      <c r="DM203" s="1323">
        <f t="shared" si="198"/>
        <v>0</v>
      </c>
      <c r="DN203" s="1323">
        <f t="shared" si="199"/>
        <v>0</v>
      </c>
      <c r="DO203" s="1323">
        <f t="shared" si="200"/>
        <v>0</v>
      </c>
      <c r="DP203" s="1323">
        <f t="shared" si="201"/>
        <v>0</v>
      </c>
      <c r="DQ203" s="1323">
        <f t="shared" si="202"/>
        <v>0</v>
      </c>
      <c r="DR203" s="1323">
        <f t="shared" si="203"/>
        <v>0</v>
      </c>
      <c r="DS203" s="1323">
        <f t="shared" si="204"/>
        <v>0</v>
      </c>
      <c r="DT203" s="1323">
        <f t="shared" si="205"/>
        <v>0</v>
      </c>
      <c r="DU203" s="1323">
        <f t="shared" si="206"/>
        <v>0</v>
      </c>
      <c r="DV203" s="1323">
        <f t="shared" si="207"/>
        <v>0</v>
      </c>
      <c r="DW203" s="1323">
        <f t="shared" si="208"/>
        <v>0</v>
      </c>
      <c r="DX203" s="1323">
        <f t="shared" si="209"/>
        <v>0</v>
      </c>
      <c r="DY203" s="1323">
        <f t="shared" si="210"/>
        <v>0</v>
      </c>
      <c r="DZ203" s="1323">
        <f t="shared" si="211"/>
        <v>0</v>
      </c>
      <c r="EA203" s="1323">
        <f t="shared" si="212"/>
        <v>0</v>
      </c>
      <c r="EB203" s="1323">
        <f t="shared" si="213"/>
        <v>0</v>
      </c>
      <c r="EC203" s="1323">
        <f t="shared" si="214"/>
        <v>0</v>
      </c>
      <c r="ED203" s="1323">
        <f t="shared" si="215"/>
        <v>0</v>
      </c>
      <c r="EE203" s="1323">
        <f t="shared" si="216"/>
        <v>0</v>
      </c>
      <c r="EF203" s="1323">
        <f t="shared" si="217"/>
        <v>0</v>
      </c>
      <c r="EG203" s="1323">
        <f t="shared" si="218"/>
        <v>0</v>
      </c>
      <c r="EH203" s="1323">
        <f t="shared" si="219"/>
        <v>0</v>
      </c>
      <c r="EI203" s="1323">
        <f t="shared" si="220"/>
        <v>0</v>
      </c>
      <c r="EJ203" s="1323">
        <f t="shared" si="221"/>
        <v>0</v>
      </c>
      <c r="EK203" s="1323">
        <f t="shared" si="222"/>
        <v>0</v>
      </c>
      <c r="EL203" s="1323">
        <f t="shared" si="223"/>
        <v>0</v>
      </c>
      <c r="EM203" s="1323">
        <f t="shared" si="224"/>
        <v>0</v>
      </c>
      <c r="EN203" s="1323">
        <f t="shared" si="225"/>
        <v>0</v>
      </c>
      <c r="EO203" s="1323">
        <f t="shared" si="226"/>
        <v>0</v>
      </c>
      <c r="EP203" s="1323">
        <f t="shared" si="227"/>
        <v>0</v>
      </c>
      <c r="EQ203" s="1323">
        <f t="shared" si="228"/>
        <v>0</v>
      </c>
      <c r="ER203" s="1323">
        <f t="shared" si="229"/>
        <v>0</v>
      </c>
      <c r="ES203" s="1323">
        <f t="shared" si="230"/>
        <v>0</v>
      </c>
      <c r="ET203" s="1323">
        <f t="shared" si="231"/>
        <v>0</v>
      </c>
      <c r="EU203" s="1323">
        <f t="shared" si="232"/>
        <v>0</v>
      </c>
      <c r="EV203" s="1323">
        <f t="shared" si="233"/>
        <v>0</v>
      </c>
      <c r="EW203" s="1323">
        <f t="shared" si="234"/>
        <v>0</v>
      </c>
      <c r="EX203" s="1323">
        <f t="shared" si="235"/>
        <v>0</v>
      </c>
      <c r="EY203" s="1323">
        <f t="shared" si="236"/>
        <v>0</v>
      </c>
      <c r="EZ203" s="1323">
        <f t="shared" si="237"/>
        <v>0</v>
      </c>
      <c r="FA203" s="1323">
        <f t="shared" si="238"/>
        <v>0</v>
      </c>
      <c r="FB203" s="1323">
        <f t="shared" si="239"/>
        <v>0</v>
      </c>
      <c r="FC203" s="1323">
        <f t="shared" si="240"/>
        <v>0</v>
      </c>
      <c r="FD203" s="1323">
        <f t="shared" si="241"/>
        <v>0</v>
      </c>
      <c r="FE203" s="1323">
        <f t="shared" si="242"/>
        <v>0</v>
      </c>
      <c r="FF203" s="1323">
        <f t="shared" si="243"/>
        <v>0</v>
      </c>
      <c r="FG203" s="1323">
        <f t="shared" si="244"/>
        <v>0</v>
      </c>
      <c r="FH203" s="1323">
        <f t="shared" si="245"/>
        <v>0</v>
      </c>
      <c r="FI203" s="1323">
        <f t="shared" si="246"/>
        <v>0</v>
      </c>
      <c r="FJ203" s="1323">
        <f t="shared" si="247"/>
        <v>0</v>
      </c>
      <c r="FK203" s="1323">
        <f t="shared" si="248"/>
        <v>0</v>
      </c>
      <c r="FL203" s="1323">
        <f t="shared" si="249"/>
        <v>0</v>
      </c>
      <c r="FM203" s="1323">
        <f t="shared" si="250"/>
        <v>0</v>
      </c>
      <c r="FN203" s="1323">
        <f t="shared" si="251"/>
        <v>0</v>
      </c>
      <c r="FO203" s="1323">
        <f t="shared" si="252"/>
        <v>0</v>
      </c>
      <c r="FP203" s="1323">
        <f t="shared" si="253"/>
        <v>0</v>
      </c>
      <c r="FQ203" s="1323">
        <f t="shared" si="254"/>
        <v>0</v>
      </c>
      <c r="FR203" s="1323">
        <f t="shared" si="255"/>
        <v>0</v>
      </c>
      <c r="FS203" s="1323">
        <f t="shared" si="256"/>
        <v>0</v>
      </c>
      <c r="FT203" s="1323">
        <f t="shared" si="257"/>
        <v>0</v>
      </c>
      <c r="FU203" s="1323">
        <f t="shared" si="258"/>
        <v>0</v>
      </c>
      <c r="FV203" s="1323">
        <f t="shared" si="259"/>
        <v>0</v>
      </c>
      <c r="FW203" s="1323">
        <f t="shared" si="260"/>
        <v>0</v>
      </c>
      <c r="FX203" s="1323">
        <f t="shared" si="261"/>
        <v>0</v>
      </c>
      <c r="FY203" s="1323">
        <f t="shared" si="262"/>
        <v>0</v>
      </c>
      <c r="FZ203" s="1323">
        <f t="shared" si="263"/>
        <v>0</v>
      </c>
      <c r="GA203" s="1323">
        <f t="shared" si="264"/>
        <v>0</v>
      </c>
    </row>
    <row r="204" spans="19:183">
      <c r="S204" s="1512">
        <v>69</v>
      </c>
      <c r="T204" s="1239"/>
      <c r="U204" s="1239"/>
      <c r="V204" s="1240"/>
      <c r="W204" s="1513">
        <v>69</v>
      </c>
      <c r="X204" s="1239"/>
      <c r="Y204" s="1239"/>
      <c r="Z204" s="1514"/>
      <c r="AA204" s="1513">
        <v>69</v>
      </c>
      <c r="AB204" s="1239"/>
      <c r="AC204" s="1239"/>
      <c r="AD204" s="1514"/>
      <c r="AE204" s="1513">
        <v>69</v>
      </c>
      <c r="AF204" s="1239"/>
      <c r="AG204" s="1239"/>
      <c r="AH204" s="1514"/>
      <c r="AI204" s="1513">
        <v>69</v>
      </c>
      <c r="AJ204" s="1239"/>
      <c r="AK204" s="1239"/>
      <c r="AL204" s="1514"/>
      <c r="AM204" s="1513">
        <v>69</v>
      </c>
      <c r="AN204" s="1239"/>
      <c r="AO204" s="1239"/>
      <c r="AP204" s="1514"/>
      <c r="AQ204" s="1513">
        <v>69</v>
      </c>
      <c r="AR204" s="1239"/>
      <c r="AS204" s="1239"/>
      <c r="AT204" s="1514"/>
      <c r="AU204" s="1513">
        <v>69</v>
      </c>
      <c r="AV204" s="1239"/>
      <c r="AW204" s="1239"/>
      <c r="AX204" s="1514"/>
      <c r="AY204" s="1513">
        <v>69</v>
      </c>
      <c r="AZ204" s="1239"/>
      <c r="BA204" s="1239"/>
      <c r="BB204" s="1514"/>
      <c r="BC204" s="1513">
        <v>69</v>
      </c>
      <c r="BD204" s="1239"/>
      <c r="BE204" s="1239"/>
      <c r="BF204" s="1514"/>
      <c r="BG204" s="1513">
        <v>69</v>
      </c>
      <c r="BH204" s="1239"/>
      <c r="BI204" s="1239"/>
      <c r="BJ204" s="1514"/>
      <c r="BK204" s="1513">
        <v>69</v>
      </c>
      <c r="BL204" s="1239"/>
      <c r="BM204" s="1239"/>
      <c r="BN204" s="1514"/>
      <c r="BO204" s="1513">
        <v>69</v>
      </c>
      <c r="BP204" s="1239"/>
      <c r="BQ204" s="1239"/>
      <c r="BR204" s="1514"/>
      <c r="BS204" s="1513">
        <v>69</v>
      </c>
      <c r="BT204" s="1239"/>
      <c r="BU204" s="1239"/>
      <c r="BV204" s="1514"/>
      <c r="BW204" s="1513">
        <v>69</v>
      </c>
      <c r="BX204" s="1239"/>
      <c r="BY204" s="1239"/>
      <c r="BZ204" s="1514"/>
      <c r="CA204" s="1513">
        <v>69</v>
      </c>
      <c r="CB204" s="1239"/>
      <c r="CC204" s="1239"/>
      <c r="CD204" s="1514"/>
      <c r="CE204" s="1513">
        <v>69</v>
      </c>
      <c r="CF204" s="1239"/>
      <c r="CG204" s="1239"/>
      <c r="CH204" s="1514"/>
      <c r="CI204" s="1513">
        <v>69</v>
      </c>
      <c r="CJ204" s="1239"/>
      <c r="CK204" s="1239"/>
      <c r="CL204" s="1514"/>
      <c r="CM204" s="1513">
        <v>69</v>
      </c>
      <c r="CN204" s="1239"/>
      <c r="CO204" s="1239"/>
      <c r="CP204" s="1514"/>
      <c r="CQ204" s="1513">
        <v>69</v>
      </c>
      <c r="CR204" s="1239"/>
      <c r="CS204" s="1239"/>
      <c r="CT204" s="1514"/>
      <c r="CZ204" s="1323">
        <f t="shared" si="185"/>
        <v>0</v>
      </c>
      <c r="DA204" s="1323">
        <f t="shared" si="186"/>
        <v>0</v>
      </c>
      <c r="DB204" s="1323">
        <f t="shared" si="187"/>
        <v>0</v>
      </c>
      <c r="DC204" s="1323">
        <f t="shared" si="188"/>
        <v>0</v>
      </c>
      <c r="DD204" s="1323">
        <f t="shared" si="189"/>
        <v>0</v>
      </c>
      <c r="DE204" s="1323">
        <f t="shared" si="190"/>
        <v>0</v>
      </c>
      <c r="DF204" s="1323">
        <f t="shared" si="191"/>
        <v>0</v>
      </c>
      <c r="DG204" s="1323">
        <f t="shared" si="192"/>
        <v>0</v>
      </c>
      <c r="DH204" s="1323">
        <f t="shared" si="193"/>
        <v>0</v>
      </c>
      <c r="DI204" s="1323">
        <f t="shared" si="194"/>
        <v>0</v>
      </c>
      <c r="DJ204" s="1323">
        <f t="shared" si="195"/>
        <v>0</v>
      </c>
      <c r="DK204" s="1323">
        <f t="shared" si="196"/>
        <v>0</v>
      </c>
      <c r="DL204" s="1323">
        <f t="shared" si="197"/>
        <v>0</v>
      </c>
      <c r="DM204" s="1323">
        <f t="shared" si="198"/>
        <v>0</v>
      </c>
      <c r="DN204" s="1323">
        <f t="shared" si="199"/>
        <v>0</v>
      </c>
      <c r="DO204" s="1323">
        <f t="shared" si="200"/>
        <v>0</v>
      </c>
      <c r="DP204" s="1323">
        <f t="shared" si="201"/>
        <v>0</v>
      </c>
      <c r="DQ204" s="1323">
        <f t="shared" si="202"/>
        <v>0</v>
      </c>
      <c r="DR204" s="1323">
        <f t="shared" si="203"/>
        <v>0</v>
      </c>
      <c r="DS204" s="1323">
        <f t="shared" si="204"/>
        <v>0</v>
      </c>
      <c r="DT204" s="1323">
        <f t="shared" si="205"/>
        <v>0</v>
      </c>
      <c r="DU204" s="1323">
        <f t="shared" si="206"/>
        <v>0</v>
      </c>
      <c r="DV204" s="1323">
        <f t="shared" si="207"/>
        <v>0</v>
      </c>
      <c r="DW204" s="1323">
        <f t="shared" si="208"/>
        <v>0</v>
      </c>
      <c r="DX204" s="1323">
        <f t="shared" si="209"/>
        <v>0</v>
      </c>
      <c r="DY204" s="1323">
        <f t="shared" si="210"/>
        <v>0</v>
      </c>
      <c r="DZ204" s="1323">
        <f t="shared" si="211"/>
        <v>0</v>
      </c>
      <c r="EA204" s="1323">
        <f t="shared" si="212"/>
        <v>0</v>
      </c>
      <c r="EB204" s="1323">
        <f t="shared" si="213"/>
        <v>0</v>
      </c>
      <c r="EC204" s="1323">
        <f t="shared" si="214"/>
        <v>0</v>
      </c>
      <c r="ED204" s="1323">
        <f t="shared" si="215"/>
        <v>0</v>
      </c>
      <c r="EE204" s="1323">
        <f t="shared" si="216"/>
        <v>0</v>
      </c>
      <c r="EF204" s="1323">
        <f t="shared" si="217"/>
        <v>0</v>
      </c>
      <c r="EG204" s="1323">
        <f t="shared" si="218"/>
        <v>0</v>
      </c>
      <c r="EH204" s="1323">
        <f t="shared" si="219"/>
        <v>0</v>
      </c>
      <c r="EI204" s="1323">
        <f t="shared" si="220"/>
        <v>0</v>
      </c>
      <c r="EJ204" s="1323">
        <f t="shared" si="221"/>
        <v>0</v>
      </c>
      <c r="EK204" s="1323">
        <f t="shared" si="222"/>
        <v>0</v>
      </c>
      <c r="EL204" s="1323">
        <f t="shared" si="223"/>
        <v>0</v>
      </c>
      <c r="EM204" s="1323">
        <f t="shared" si="224"/>
        <v>0</v>
      </c>
      <c r="EN204" s="1323">
        <f t="shared" si="225"/>
        <v>0</v>
      </c>
      <c r="EO204" s="1323">
        <f t="shared" si="226"/>
        <v>0</v>
      </c>
      <c r="EP204" s="1323">
        <f t="shared" si="227"/>
        <v>0</v>
      </c>
      <c r="EQ204" s="1323">
        <f t="shared" si="228"/>
        <v>0</v>
      </c>
      <c r="ER204" s="1323">
        <f t="shared" si="229"/>
        <v>0</v>
      </c>
      <c r="ES204" s="1323">
        <f t="shared" si="230"/>
        <v>0</v>
      </c>
      <c r="ET204" s="1323">
        <f t="shared" si="231"/>
        <v>0</v>
      </c>
      <c r="EU204" s="1323">
        <f t="shared" si="232"/>
        <v>0</v>
      </c>
      <c r="EV204" s="1323">
        <f t="shared" si="233"/>
        <v>0</v>
      </c>
      <c r="EW204" s="1323">
        <f t="shared" si="234"/>
        <v>0</v>
      </c>
      <c r="EX204" s="1323">
        <f t="shared" si="235"/>
        <v>0</v>
      </c>
      <c r="EY204" s="1323">
        <f t="shared" si="236"/>
        <v>0</v>
      </c>
      <c r="EZ204" s="1323">
        <f t="shared" si="237"/>
        <v>0</v>
      </c>
      <c r="FA204" s="1323">
        <f t="shared" si="238"/>
        <v>0</v>
      </c>
      <c r="FB204" s="1323">
        <f t="shared" si="239"/>
        <v>0</v>
      </c>
      <c r="FC204" s="1323">
        <f t="shared" si="240"/>
        <v>0</v>
      </c>
      <c r="FD204" s="1323">
        <f t="shared" si="241"/>
        <v>0</v>
      </c>
      <c r="FE204" s="1323">
        <f t="shared" si="242"/>
        <v>0</v>
      </c>
      <c r="FF204" s="1323">
        <f t="shared" si="243"/>
        <v>0</v>
      </c>
      <c r="FG204" s="1323">
        <f t="shared" si="244"/>
        <v>0</v>
      </c>
      <c r="FH204" s="1323">
        <f t="shared" si="245"/>
        <v>0</v>
      </c>
      <c r="FI204" s="1323">
        <f t="shared" si="246"/>
        <v>0</v>
      </c>
      <c r="FJ204" s="1323">
        <f t="shared" si="247"/>
        <v>0</v>
      </c>
      <c r="FK204" s="1323">
        <f t="shared" si="248"/>
        <v>0</v>
      </c>
      <c r="FL204" s="1323">
        <f t="shared" si="249"/>
        <v>0</v>
      </c>
      <c r="FM204" s="1323">
        <f t="shared" si="250"/>
        <v>0</v>
      </c>
      <c r="FN204" s="1323">
        <f t="shared" si="251"/>
        <v>0</v>
      </c>
      <c r="FO204" s="1323">
        <f t="shared" si="252"/>
        <v>0</v>
      </c>
      <c r="FP204" s="1323">
        <f t="shared" si="253"/>
        <v>0</v>
      </c>
      <c r="FQ204" s="1323">
        <f t="shared" si="254"/>
        <v>0</v>
      </c>
      <c r="FR204" s="1323">
        <f t="shared" si="255"/>
        <v>0</v>
      </c>
      <c r="FS204" s="1323">
        <f t="shared" si="256"/>
        <v>0</v>
      </c>
      <c r="FT204" s="1323">
        <f t="shared" si="257"/>
        <v>0</v>
      </c>
      <c r="FU204" s="1323">
        <f t="shared" si="258"/>
        <v>0</v>
      </c>
      <c r="FV204" s="1323">
        <f t="shared" si="259"/>
        <v>0</v>
      </c>
      <c r="FW204" s="1323">
        <f t="shared" si="260"/>
        <v>0</v>
      </c>
      <c r="FX204" s="1323">
        <f t="shared" si="261"/>
        <v>0</v>
      </c>
      <c r="FY204" s="1323">
        <f t="shared" si="262"/>
        <v>0</v>
      </c>
      <c r="FZ204" s="1323">
        <f t="shared" si="263"/>
        <v>0</v>
      </c>
      <c r="GA204" s="1323">
        <f t="shared" si="264"/>
        <v>0</v>
      </c>
    </row>
    <row r="205" spans="19:183">
      <c r="S205" s="1512">
        <v>70</v>
      </c>
      <c r="T205" s="1239"/>
      <c r="U205" s="1239"/>
      <c r="V205" s="1240"/>
      <c r="W205" s="1513">
        <v>70</v>
      </c>
      <c r="X205" s="1239"/>
      <c r="Y205" s="1239"/>
      <c r="Z205" s="1514"/>
      <c r="AA205" s="1513">
        <v>70</v>
      </c>
      <c r="AB205" s="1239"/>
      <c r="AC205" s="1239"/>
      <c r="AD205" s="1514"/>
      <c r="AE205" s="1513">
        <v>70</v>
      </c>
      <c r="AF205" s="1239"/>
      <c r="AG205" s="1239"/>
      <c r="AH205" s="1514"/>
      <c r="AI205" s="1513">
        <v>70</v>
      </c>
      <c r="AJ205" s="1239"/>
      <c r="AK205" s="1239"/>
      <c r="AL205" s="1514"/>
      <c r="AM205" s="1513">
        <v>70</v>
      </c>
      <c r="AN205" s="1239"/>
      <c r="AO205" s="1239"/>
      <c r="AP205" s="1514"/>
      <c r="AQ205" s="1513">
        <v>70</v>
      </c>
      <c r="AR205" s="1239"/>
      <c r="AS205" s="1239"/>
      <c r="AT205" s="1514"/>
      <c r="AU205" s="1513">
        <v>70</v>
      </c>
      <c r="AV205" s="1239"/>
      <c r="AW205" s="1239"/>
      <c r="AX205" s="1514"/>
      <c r="AY205" s="1513">
        <v>70</v>
      </c>
      <c r="AZ205" s="1239"/>
      <c r="BA205" s="1239"/>
      <c r="BB205" s="1514"/>
      <c r="BC205" s="1513">
        <v>70</v>
      </c>
      <c r="BD205" s="1239"/>
      <c r="BE205" s="1239"/>
      <c r="BF205" s="1514"/>
      <c r="BG205" s="1513">
        <v>70</v>
      </c>
      <c r="BH205" s="1239"/>
      <c r="BI205" s="1239"/>
      <c r="BJ205" s="1514"/>
      <c r="BK205" s="1513">
        <v>70</v>
      </c>
      <c r="BL205" s="1239"/>
      <c r="BM205" s="1239"/>
      <c r="BN205" s="1514"/>
      <c r="BO205" s="1513">
        <v>70</v>
      </c>
      <c r="BP205" s="1239"/>
      <c r="BQ205" s="1239"/>
      <c r="BR205" s="1514"/>
      <c r="BS205" s="1513">
        <v>70</v>
      </c>
      <c r="BT205" s="1239"/>
      <c r="BU205" s="1239"/>
      <c r="BV205" s="1514"/>
      <c r="BW205" s="1513">
        <v>70</v>
      </c>
      <c r="BX205" s="1239"/>
      <c r="BY205" s="1239"/>
      <c r="BZ205" s="1514"/>
      <c r="CA205" s="1513">
        <v>70</v>
      </c>
      <c r="CB205" s="1239"/>
      <c r="CC205" s="1239"/>
      <c r="CD205" s="1514"/>
      <c r="CE205" s="1513">
        <v>70</v>
      </c>
      <c r="CF205" s="1239"/>
      <c r="CG205" s="1239"/>
      <c r="CH205" s="1514"/>
      <c r="CI205" s="1513">
        <v>70</v>
      </c>
      <c r="CJ205" s="1239"/>
      <c r="CK205" s="1239"/>
      <c r="CL205" s="1514"/>
      <c r="CM205" s="1513">
        <v>70</v>
      </c>
      <c r="CN205" s="1239"/>
      <c r="CO205" s="1239"/>
      <c r="CP205" s="1514"/>
      <c r="CQ205" s="1513">
        <v>70</v>
      </c>
      <c r="CR205" s="1239"/>
      <c r="CS205" s="1239"/>
      <c r="CT205" s="1514"/>
      <c r="CZ205" s="1323">
        <f t="shared" si="185"/>
        <v>0</v>
      </c>
      <c r="DA205" s="1323">
        <f t="shared" si="186"/>
        <v>0</v>
      </c>
      <c r="DB205" s="1323">
        <f t="shared" si="187"/>
        <v>0</v>
      </c>
      <c r="DC205" s="1323">
        <f t="shared" si="188"/>
        <v>0</v>
      </c>
      <c r="DD205" s="1323">
        <f t="shared" si="189"/>
        <v>0</v>
      </c>
      <c r="DE205" s="1323">
        <f t="shared" si="190"/>
        <v>0</v>
      </c>
      <c r="DF205" s="1323">
        <f t="shared" si="191"/>
        <v>0</v>
      </c>
      <c r="DG205" s="1323">
        <f t="shared" si="192"/>
        <v>0</v>
      </c>
      <c r="DH205" s="1323">
        <f t="shared" si="193"/>
        <v>0</v>
      </c>
      <c r="DI205" s="1323">
        <f t="shared" si="194"/>
        <v>0</v>
      </c>
      <c r="DJ205" s="1323">
        <f t="shared" si="195"/>
        <v>0</v>
      </c>
      <c r="DK205" s="1323">
        <f t="shared" si="196"/>
        <v>0</v>
      </c>
      <c r="DL205" s="1323">
        <f t="shared" si="197"/>
        <v>0</v>
      </c>
      <c r="DM205" s="1323">
        <f t="shared" si="198"/>
        <v>0</v>
      </c>
      <c r="DN205" s="1323">
        <f t="shared" si="199"/>
        <v>0</v>
      </c>
      <c r="DO205" s="1323">
        <f t="shared" si="200"/>
        <v>0</v>
      </c>
      <c r="DP205" s="1323">
        <f t="shared" si="201"/>
        <v>0</v>
      </c>
      <c r="DQ205" s="1323">
        <f t="shared" si="202"/>
        <v>0</v>
      </c>
      <c r="DR205" s="1323">
        <f t="shared" si="203"/>
        <v>0</v>
      </c>
      <c r="DS205" s="1323">
        <f t="shared" si="204"/>
        <v>0</v>
      </c>
      <c r="DT205" s="1323">
        <f t="shared" si="205"/>
        <v>0</v>
      </c>
      <c r="DU205" s="1323">
        <f t="shared" si="206"/>
        <v>0</v>
      </c>
      <c r="DV205" s="1323">
        <f t="shared" si="207"/>
        <v>0</v>
      </c>
      <c r="DW205" s="1323">
        <f t="shared" si="208"/>
        <v>0</v>
      </c>
      <c r="DX205" s="1323">
        <f t="shared" si="209"/>
        <v>0</v>
      </c>
      <c r="DY205" s="1323">
        <f t="shared" si="210"/>
        <v>0</v>
      </c>
      <c r="DZ205" s="1323">
        <f t="shared" si="211"/>
        <v>0</v>
      </c>
      <c r="EA205" s="1323">
        <f t="shared" si="212"/>
        <v>0</v>
      </c>
      <c r="EB205" s="1323">
        <f t="shared" si="213"/>
        <v>0</v>
      </c>
      <c r="EC205" s="1323">
        <f t="shared" si="214"/>
        <v>0</v>
      </c>
      <c r="ED205" s="1323">
        <f t="shared" si="215"/>
        <v>0</v>
      </c>
      <c r="EE205" s="1323">
        <f t="shared" si="216"/>
        <v>0</v>
      </c>
      <c r="EF205" s="1323">
        <f t="shared" si="217"/>
        <v>0</v>
      </c>
      <c r="EG205" s="1323">
        <f t="shared" si="218"/>
        <v>0</v>
      </c>
      <c r="EH205" s="1323">
        <f t="shared" si="219"/>
        <v>0</v>
      </c>
      <c r="EI205" s="1323">
        <f t="shared" si="220"/>
        <v>0</v>
      </c>
      <c r="EJ205" s="1323">
        <f t="shared" si="221"/>
        <v>0</v>
      </c>
      <c r="EK205" s="1323">
        <f t="shared" si="222"/>
        <v>0</v>
      </c>
      <c r="EL205" s="1323">
        <f t="shared" si="223"/>
        <v>0</v>
      </c>
      <c r="EM205" s="1323">
        <f t="shared" si="224"/>
        <v>0</v>
      </c>
      <c r="EN205" s="1323">
        <f t="shared" si="225"/>
        <v>0</v>
      </c>
      <c r="EO205" s="1323">
        <f t="shared" si="226"/>
        <v>0</v>
      </c>
      <c r="EP205" s="1323">
        <f t="shared" si="227"/>
        <v>0</v>
      </c>
      <c r="EQ205" s="1323">
        <f t="shared" si="228"/>
        <v>0</v>
      </c>
      <c r="ER205" s="1323">
        <f t="shared" si="229"/>
        <v>0</v>
      </c>
      <c r="ES205" s="1323">
        <f t="shared" si="230"/>
        <v>0</v>
      </c>
      <c r="ET205" s="1323">
        <f t="shared" si="231"/>
        <v>0</v>
      </c>
      <c r="EU205" s="1323">
        <f t="shared" si="232"/>
        <v>0</v>
      </c>
      <c r="EV205" s="1323">
        <f t="shared" si="233"/>
        <v>0</v>
      </c>
      <c r="EW205" s="1323">
        <f t="shared" si="234"/>
        <v>0</v>
      </c>
      <c r="EX205" s="1323">
        <f t="shared" si="235"/>
        <v>0</v>
      </c>
      <c r="EY205" s="1323">
        <f t="shared" si="236"/>
        <v>0</v>
      </c>
      <c r="EZ205" s="1323">
        <f t="shared" si="237"/>
        <v>0</v>
      </c>
      <c r="FA205" s="1323">
        <f t="shared" si="238"/>
        <v>0</v>
      </c>
      <c r="FB205" s="1323">
        <f t="shared" si="239"/>
        <v>0</v>
      </c>
      <c r="FC205" s="1323">
        <f t="shared" si="240"/>
        <v>0</v>
      </c>
      <c r="FD205" s="1323">
        <f t="shared" si="241"/>
        <v>0</v>
      </c>
      <c r="FE205" s="1323">
        <f t="shared" si="242"/>
        <v>0</v>
      </c>
      <c r="FF205" s="1323">
        <f t="shared" si="243"/>
        <v>0</v>
      </c>
      <c r="FG205" s="1323">
        <f t="shared" si="244"/>
        <v>0</v>
      </c>
      <c r="FH205" s="1323">
        <f t="shared" si="245"/>
        <v>0</v>
      </c>
      <c r="FI205" s="1323">
        <f t="shared" si="246"/>
        <v>0</v>
      </c>
      <c r="FJ205" s="1323">
        <f t="shared" si="247"/>
        <v>0</v>
      </c>
      <c r="FK205" s="1323">
        <f t="shared" si="248"/>
        <v>0</v>
      </c>
      <c r="FL205" s="1323">
        <f t="shared" si="249"/>
        <v>0</v>
      </c>
      <c r="FM205" s="1323">
        <f t="shared" si="250"/>
        <v>0</v>
      </c>
      <c r="FN205" s="1323">
        <f t="shared" si="251"/>
        <v>0</v>
      </c>
      <c r="FO205" s="1323">
        <f t="shared" si="252"/>
        <v>0</v>
      </c>
      <c r="FP205" s="1323">
        <f t="shared" si="253"/>
        <v>0</v>
      </c>
      <c r="FQ205" s="1323">
        <f t="shared" si="254"/>
        <v>0</v>
      </c>
      <c r="FR205" s="1323">
        <f t="shared" si="255"/>
        <v>0</v>
      </c>
      <c r="FS205" s="1323">
        <f t="shared" si="256"/>
        <v>0</v>
      </c>
      <c r="FT205" s="1323">
        <f t="shared" si="257"/>
        <v>0</v>
      </c>
      <c r="FU205" s="1323">
        <f t="shared" si="258"/>
        <v>0</v>
      </c>
      <c r="FV205" s="1323">
        <f t="shared" si="259"/>
        <v>0</v>
      </c>
      <c r="FW205" s="1323">
        <f t="shared" si="260"/>
        <v>0</v>
      </c>
      <c r="FX205" s="1323">
        <f t="shared" si="261"/>
        <v>0</v>
      </c>
      <c r="FY205" s="1323">
        <f t="shared" si="262"/>
        <v>0</v>
      </c>
      <c r="FZ205" s="1323">
        <f t="shared" si="263"/>
        <v>0</v>
      </c>
      <c r="GA205" s="1323">
        <f t="shared" si="264"/>
        <v>0</v>
      </c>
    </row>
    <row r="206" spans="19:183">
      <c r="S206" s="1512">
        <v>71</v>
      </c>
      <c r="T206" s="1239"/>
      <c r="U206" s="1239"/>
      <c r="V206" s="1240"/>
      <c r="W206" s="1513">
        <v>71</v>
      </c>
      <c r="X206" s="1239"/>
      <c r="Y206" s="1239"/>
      <c r="Z206" s="1514"/>
      <c r="AA206" s="1513">
        <v>71</v>
      </c>
      <c r="AB206" s="1239"/>
      <c r="AC206" s="1239"/>
      <c r="AD206" s="1514"/>
      <c r="AE206" s="1513">
        <v>71</v>
      </c>
      <c r="AF206" s="1239"/>
      <c r="AG206" s="1239"/>
      <c r="AH206" s="1514"/>
      <c r="AI206" s="1513">
        <v>71</v>
      </c>
      <c r="AJ206" s="1239"/>
      <c r="AK206" s="1239"/>
      <c r="AL206" s="1514"/>
      <c r="AM206" s="1513">
        <v>71</v>
      </c>
      <c r="AN206" s="1239"/>
      <c r="AO206" s="1239"/>
      <c r="AP206" s="1514"/>
      <c r="AQ206" s="1513">
        <v>71</v>
      </c>
      <c r="AR206" s="1239"/>
      <c r="AS206" s="1239"/>
      <c r="AT206" s="1514"/>
      <c r="AU206" s="1513">
        <v>71</v>
      </c>
      <c r="AV206" s="1239"/>
      <c r="AW206" s="1239"/>
      <c r="AX206" s="1514"/>
      <c r="AY206" s="1513">
        <v>71</v>
      </c>
      <c r="AZ206" s="1239"/>
      <c r="BA206" s="1239"/>
      <c r="BB206" s="1514"/>
      <c r="BC206" s="1513">
        <v>71</v>
      </c>
      <c r="BD206" s="1239"/>
      <c r="BE206" s="1239"/>
      <c r="BF206" s="1514"/>
      <c r="BG206" s="1513">
        <v>71</v>
      </c>
      <c r="BH206" s="1239"/>
      <c r="BI206" s="1239"/>
      <c r="BJ206" s="1514"/>
      <c r="BK206" s="1513">
        <v>71</v>
      </c>
      <c r="BL206" s="1239"/>
      <c r="BM206" s="1239"/>
      <c r="BN206" s="1514"/>
      <c r="BO206" s="1513">
        <v>71</v>
      </c>
      <c r="BP206" s="1239"/>
      <c r="BQ206" s="1239"/>
      <c r="BR206" s="1514"/>
      <c r="BS206" s="1513">
        <v>71</v>
      </c>
      <c r="BT206" s="1239"/>
      <c r="BU206" s="1239"/>
      <c r="BV206" s="1514"/>
      <c r="BW206" s="1513">
        <v>71</v>
      </c>
      <c r="BX206" s="1239"/>
      <c r="BY206" s="1239"/>
      <c r="BZ206" s="1514"/>
      <c r="CA206" s="1513">
        <v>71</v>
      </c>
      <c r="CB206" s="1239"/>
      <c r="CC206" s="1239"/>
      <c r="CD206" s="1514"/>
      <c r="CE206" s="1513">
        <v>71</v>
      </c>
      <c r="CF206" s="1239"/>
      <c r="CG206" s="1239"/>
      <c r="CH206" s="1514"/>
      <c r="CI206" s="1513">
        <v>71</v>
      </c>
      <c r="CJ206" s="1239"/>
      <c r="CK206" s="1239"/>
      <c r="CL206" s="1514"/>
      <c r="CM206" s="1513">
        <v>71</v>
      </c>
      <c r="CN206" s="1239"/>
      <c r="CO206" s="1239"/>
      <c r="CP206" s="1514"/>
      <c r="CQ206" s="1513">
        <v>71</v>
      </c>
      <c r="CR206" s="1239"/>
      <c r="CS206" s="1239"/>
      <c r="CT206" s="1514"/>
      <c r="CZ206" s="1323">
        <f t="shared" si="185"/>
        <v>0</v>
      </c>
      <c r="DA206" s="1323">
        <f t="shared" si="186"/>
        <v>0</v>
      </c>
      <c r="DB206" s="1323">
        <f t="shared" si="187"/>
        <v>0</v>
      </c>
      <c r="DC206" s="1323">
        <f t="shared" si="188"/>
        <v>0</v>
      </c>
      <c r="DD206" s="1323">
        <f t="shared" si="189"/>
        <v>0</v>
      </c>
      <c r="DE206" s="1323">
        <f t="shared" si="190"/>
        <v>0</v>
      </c>
      <c r="DF206" s="1323">
        <f t="shared" si="191"/>
        <v>0</v>
      </c>
      <c r="DG206" s="1323">
        <f t="shared" si="192"/>
        <v>0</v>
      </c>
      <c r="DH206" s="1323">
        <f t="shared" si="193"/>
        <v>0</v>
      </c>
      <c r="DI206" s="1323">
        <f t="shared" si="194"/>
        <v>0</v>
      </c>
      <c r="DJ206" s="1323">
        <f t="shared" si="195"/>
        <v>0</v>
      </c>
      <c r="DK206" s="1323">
        <f t="shared" si="196"/>
        <v>0</v>
      </c>
      <c r="DL206" s="1323">
        <f t="shared" si="197"/>
        <v>0</v>
      </c>
      <c r="DM206" s="1323">
        <f t="shared" si="198"/>
        <v>0</v>
      </c>
      <c r="DN206" s="1323">
        <f t="shared" si="199"/>
        <v>0</v>
      </c>
      <c r="DO206" s="1323">
        <f t="shared" si="200"/>
        <v>0</v>
      </c>
      <c r="DP206" s="1323">
        <f t="shared" si="201"/>
        <v>0</v>
      </c>
      <c r="DQ206" s="1323">
        <f t="shared" si="202"/>
        <v>0</v>
      </c>
      <c r="DR206" s="1323">
        <f t="shared" si="203"/>
        <v>0</v>
      </c>
      <c r="DS206" s="1323">
        <f t="shared" si="204"/>
        <v>0</v>
      </c>
      <c r="DT206" s="1323">
        <f t="shared" si="205"/>
        <v>0</v>
      </c>
      <c r="DU206" s="1323">
        <f t="shared" si="206"/>
        <v>0</v>
      </c>
      <c r="DV206" s="1323">
        <f t="shared" si="207"/>
        <v>0</v>
      </c>
      <c r="DW206" s="1323">
        <f t="shared" si="208"/>
        <v>0</v>
      </c>
      <c r="DX206" s="1323">
        <f t="shared" si="209"/>
        <v>0</v>
      </c>
      <c r="DY206" s="1323">
        <f t="shared" si="210"/>
        <v>0</v>
      </c>
      <c r="DZ206" s="1323">
        <f t="shared" si="211"/>
        <v>0</v>
      </c>
      <c r="EA206" s="1323">
        <f t="shared" si="212"/>
        <v>0</v>
      </c>
      <c r="EB206" s="1323">
        <f t="shared" si="213"/>
        <v>0</v>
      </c>
      <c r="EC206" s="1323">
        <f t="shared" si="214"/>
        <v>0</v>
      </c>
      <c r="ED206" s="1323">
        <f t="shared" si="215"/>
        <v>0</v>
      </c>
      <c r="EE206" s="1323">
        <f t="shared" si="216"/>
        <v>0</v>
      </c>
      <c r="EF206" s="1323">
        <f t="shared" si="217"/>
        <v>0</v>
      </c>
      <c r="EG206" s="1323">
        <f t="shared" si="218"/>
        <v>0</v>
      </c>
      <c r="EH206" s="1323">
        <f t="shared" si="219"/>
        <v>0</v>
      </c>
      <c r="EI206" s="1323">
        <f t="shared" si="220"/>
        <v>0</v>
      </c>
      <c r="EJ206" s="1323">
        <f t="shared" si="221"/>
        <v>0</v>
      </c>
      <c r="EK206" s="1323">
        <f t="shared" si="222"/>
        <v>0</v>
      </c>
      <c r="EL206" s="1323">
        <f t="shared" si="223"/>
        <v>0</v>
      </c>
      <c r="EM206" s="1323">
        <f t="shared" si="224"/>
        <v>0</v>
      </c>
      <c r="EN206" s="1323">
        <f t="shared" si="225"/>
        <v>0</v>
      </c>
      <c r="EO206" s="1323">
        <f t="shared" si="226"/>
        <v>0</v>
      </c>
      <c r="EP206" s="1323">
        <f t="shared" si="227"/>
        <v>0</v>
      </c>
      <c r="EQ206" s="1323">
        <f t="shared" si="228"/>
        <v>0</v>
      </c>
      <c r="ER206" s="1323">
        <f t="shared" si="229"/>
        <v>0</v>
      </c>
      <c r="ES206" s="1323">
        <f t="shared" si="230"/>
        <v>0</v>
      </c>
      <c r="ET206" s="1323">
        <f t="shared" si="231"/>
        <v>0</v>
      </c>
      <c r="EU206" s="1323">
        <f t="shared" si="232"/>
        <v>0</v>
      </c>
      <c r="EV206" s="1323">
        <f t="shared" si="233"/>
        <v>0</v>
      </c>
      <c r="EW206" s="1323">
        <f t="shared" si="234"/>
        <v>0</v>
      </c>
      <c r="EX206" s="1323">
        <f t="shared" si="235"/>
        <v>0</v>
      </c>
      <c r="EY206" s="1323">
        <f t="shared" si="236"/>
        <v>0</v>
      </c>
      <c r="EZ206" s="1323">
        <f t="shared" si="237"/>
        <v>0</v>
      </c>
      <c r="FA206" s="1323">
        <f t="shared" si="238"/>
        <v>0</v>
      </c>
      <c r="FB206" s="1323">
        <f t="shared" si="239"/>
        <v>0</v>
      </c>
      <c r="FC206" s="1323">
        <f t="shared" si="240"/>
        <v>0</v>
      </c>
      <c r="FD206" s="1323">
        <f t="shared" si="241"/>
        <v>0</v>
      </c>
      <c r="FE206" s="1323">
        <f t="shared" si="242"/>
        <v>0</v>
      </c>
      <c r="FF206" s="1323">
        <f t="shared" si="243"/>
        <v>0</v>
      </c>
      <c r="FG206" s="1323">
        <f t="shared" si="244"/>
        <v>0</v>
      </c>
      <c r="FH206" s="1323">
        <f t="shared" si="245"/>
        <v>0</v>
      </c>
      <c r="FI206" s="1323">
        <f t="shared" si="246"/>
        <v>0</v>
      </c>
      <c r="FJ206" s="1323">
        <f t="shared" si="247"/>
        <v>0</v>
      </c>
      <c r="FK206" s="1323">
        <f t="shared" si="248"/>
        <v>0</v>
      </c>
      <c r="FL206" s="1323">
        <f t="shared" si="249"/>
        <v>0</v>
      </c>
      <c r="FM206" s="1323">
        <f t="shared" si="250"/>
        <v>0</v>
      </c>
      <c r="FN206" s="1323">
        <f t="shared" si="251"/>
        <v>0</v>
      </c>
      <c r="FO206" s="1323">
        <f t="shared" si="252"/>
        <v>0</v>
      </c>
      <c r="FP206" s="1323">
        <f t="shared" si="253"/>
        <v>0</v>
      </c>
      <c r="FQ206" s="1323">
        <f t="shared" si="254"/>
        <v>0</v>
      </c>
      <c r="FR206" s="1323">
        <f t="shared" si="255"/>
        <v>0</v>
      </c>
      <c r="FS206" s="1323">
        <f t="shared" si="256"/>
        <v>0</v>
      </c>
      <c r="FT206" s="1323">
        <f t="shared" si="257"/>
        <v>0</v>
      </c>
      <c r="FU206" s="1323">
        <f t="shared" si="258"/>
        <v>0</v>
      </c>
      <c r="FV206" s="1323">
        <f t="shared" si="259"/>
        <v>0</v>
      </c>
      <c r="FW206" s="1323">
        <f t="shared" si="260"/>
        <v>0</v>
      </c>
      <c r="FX206" s="1323">
        <f t="shared" si="261"/>
        <v>0</v>
      </c>
      <c r="FY206" s="1323">
        <f t="shared" si="262"/>
        <v>0</v>
      </c>
      <c r="FZ206" s="1323">
        <f t="shared" si="263"/>
        <v>0</v>
      </c>
      <c r="GA206" s="1323">
        <f t="shared" si="264"/>
        <v>0</v>
      </c>
    </row>
    <row r="207" spans="19:183">
      <c r="S207" s="1512">
        <v>72</v>
      </c>
      <c r="T207" s="1239"/>
      <c r="U207" s="1239"/>
      <c r="V207" s="1240"/>
      <c r="W207" s="1513">
        <v>72</v>
      </c>
      <c r="X207" s="1239"/>
      <c r="Y207" s="1239"/>
      <c r="Z207" s="1514"/>
      <c r="AA207" s="1513">
        <v>72</v>
      </c>
      <c r="AB207" s="1239"/>
      <c r="AC207" s="1239"/>
      <c r="AD207" s="1514"/>
      <c r="AE207" s="1513">
        <v>72</v>
      </c>
      <c r="AF207" s="1239"/>
      <c r="AG207" s="1239"/>
      <c r="AH207" s="1514"/>
      <c r="AI207" s="1513">
        <v>72</v>
      </c>
      <c r="AJ207" s="1239"/>
      <c r="AK207" s="1239"/>
      <c r="AL207" s="1514"/>
      <c r="AM207" s="1513">
        <v>72</v>
      </c>
      <c r="AN207" s="1239"/>
      <c r="AO207" s="1239"/>
      <c r="AP207" s="1514"/>
      <c r="AQ207" s="1513">
        <v>72</v>
      </c>
      <c r="AR207" s="1239"/>
      <c r="AS207" s="1239"/>
      <c r="AT207" s="1514"/>
      <c r="AU207" s="1513">
        <v>72</v>
      </c>
      <c r="AV207" s="1239"/>
      <c r="AW207" s="1239"/>
      <c r="AX207" s="1514"/>
      <c r="AY207" s="1513">
        <v>72</v>
      </c>
      <c r="AZ207" s="1239"/>
      <c r="BA207" s="1239"/>
      <c r="BB207" s="1514"/>
      <c r="BC207" s="1513">
        <v>72</v>
      </c>
      <c r="BD207" s="1239"/>
      <c r="BE207" s="1239"/>
      <c r="BF207" s="1514"/>
      <c r="BG207" s="1513">
        <v>72</v>
      </c>
      <c r="BH207" s="1239"/>
      <c r="BI207" s="1239"/>
      <c r="BJ207" s="1514"/>
      <c r="BK207" s="1513">
        <v>72</v>
      </c>
      <c r="BL207" s="1239"/>
      <c r="BM207" s="1239"/>
      <c r="BN207" s="1514"/>
      <c r="BO207" s="1513">
        <v>72</v>
      </c>
      <c r="BP207" s="1239"/>
      <c r="BQ207" s="1239"/>
      <c r="BR207" s="1514"/>
      <c r="BS207" s="1513">
        <v>72</v>
      </c>
      <c r="BT207" s="1239"/>
      <c r="BU207" s="1239"/>
      <c r="BV207" s="1514"/>
      <c r="BW207" s="1513">
        <v>72</v>
      </c>
      <c r="BX207" s="1239"/>
      <c r="BY207" s="1239"/>
      <c r="BZ207" s="1514"/>
      <c r="CA207" s="1513">
        <v>72</v>
      </c>
      <c r="CB207" s="1239"/>
      <c r="CC207" s="1239"/>
      <c r="CD207" s="1514"/>
      <c r="CE207" s="1513">
        <v>72</v>
      </c>
      <c r="CF207" s="1239"/>
      <c r="CG207" s="1239"/>
      <c r="CH207" s="1514"/>
      <c r="CI207" s="1513">
        <v>72</v>
      </c>
      <c r="CJ207" s="1239"/>
      <c r="CK207" s="1239"/>
      <c r="CL207" s="1514"/>
      <c r="CM207" s="1513">
        <v>72</v>
      </c>
      <c r="CN207" s="1239"/>
      <c r="CO207" s="1239"/>
      <c r="CP207" s="1514"/>
      <c r="CQ207" s="1513">
        <v>72</v>
      </c>
      <c r="CR207" s="1239"/>
      <c r="CS207" s="1239"/>
      <c r="CT207" s="1514"/>
      <c r="CZ207" s="1323">
        <f t="shared" si="185"/>
        <v>0</v>
      </c>
      <c r="DA207" s="1323">
        <f t="shared" si="186"/>
        <v>0</v>
      </c>
      <c r="DB207" s="1323">
        <f t="shared" si="187"/>
        <v>0</v>
      </c>
      <c r="DC207" s="1323">
        <f t="shared" si="188"/>
        <v>0</v>
      </c>
      <c r="DD207" s="1323">
        <f t="shared" si="189"/>
        <v>0</v>
      </c>
      <c r="DE207" s="1323">
        <f t="shared" si="190"/>
        <v>0</v>
      </c>
      <c r="DF207" s="1323">
        <f t="shared" si="191"/>
        <v>0</v>
      </c>
      <c r="DG207" s="1323">
        <f t="shared" si="192"/>
        <v>0</v>
      </c>
      <c r="DH207" s="1323">
        <f t="shared" si="193"/>
        <v>0</v>
      </c>
      <c r="DI207" s="1323">
        <f t="shared" si="194"/>
        <v>0</v>
      </c>
      <c r="DJ207" s="1323">
        <f t="shared" si="195"/>
        <v>0</v>
      </c>
      <c r="DK207" s="1323">
        <f t="shared" si="196"/>
        <v>0</v>
      </c>
      <c r="DL207" s="1323">
        <f t="shared" si="197"/>
        <v>0</v>
      </c>
      <c r="DM207" s="1323">
        <f t="shared" si="198"/>
        <v>0</v>
      </c>
      <c r="DN207" s="1323">
        <f t="shared" si="199"/>
        <v>0</v>
      </c>
      <c r="DO207" s="1323">
        <f t="shared" si="200"/>
        <v>0</v>
      </c>
      <c r="DP207" s="1323">
        <f t="shared" si="201"/>
        <v>0</v>
      </c>
      <c r="DQ207" s="1323">
        <f t="shared" si="202"/>
        <v>0</v>
      </c>
      <c r="DR207" s="1323">
        <f t="shared" si="203"/>
        <v>0</v>
      </c>
      <c r="DS207" s="1323">
        <f t="shared" si="204"/>
        <v>0</v>
      </c>
      <c r="DT207" s="1323">
        <f t="shared" si="205"/>
        <v>0</v>
      </c>
      <c r="DU207" s="1323">
        <f t="shared" si="206"/>
        <v>0</v>
      </c>
      <c r="DV207" s="1323">
        <f t="shared" si="207"/>
        <v>0</v>
      </c>
      <c r="DW207" s="1323">
        <f t="shared" si="208"/>
        <v>0</v>
      </c>
      <c r="DX207" s="1323">
        <f t="shared" si="209"/>
        <v>0</v>
      </c>
      <c r="DY207" s="1323">
        <f t="shared" si="210"/>
        <v>0</v>
      </c>
      <c r="DZ207" s="1323">
        <f t="shared" si="211"/>
        <v>0</v>
      </c>
      <c r="EA207" s="1323">
        <f t="shared" si="212"/>
        <v>0</v>
      </c>
      <c r="EB207" s="1323">
        <f t="shared" si="213"/>
        <v>0</v>
      </c>
      <c r="EC207" s="1323">
        <f t="shared" si="214"/>
        <v>0</v>
      </c>
      <c r="ED207" s="1323">
        <f t="shared" si="215"/>
        <v>0</v>
      </c>
      <c r="EE207" s="1323">
        <f t="shared" si="216"/>
        <v>0</v>
      </c>
      <c r="EF207" s="1323">
        <f t="shared" si="217"/>
        <v>0</v>
      </c>
      <c r="EG207" s="1323">
        <f t="shared" si="218"/>
        <v>0</v>
      </c>
      <c r="EH207" s="1323">
        <f t="shared" si="219"/>
        <v>0</v>
      </c>
      <c r="EI207" s="1323">
        <f t="shared" si="220"/>
        <v>0</v>
      </c>
      <c r="EJ207" s="1323">
        <f t="shared" si="221"/>
        <v>0</v>
      </c>
      <c r="EK207" s="1323">
        <f t="shared" si="222"/>
        <v>0</v>
      </c>
      <c r="EL207" s="1323">
        <f t="shared" si="223"/>
        <v>0</v>
      </c>
      <c r="EM207" s="1323">
        <f t="shared" si="224"/>
        <v>0</v>
      </c>
      <c r="EN207" s="1323">
        <f t="shared" si="225"/>
        <v>0</v>
      </c>
      <c r="EO207" s="1323">
        <f t="shared" si="226"/>
        <v>0</v>
      </c>
      <c r="EP207" s="1323">
        <f t="shared" si="227"/>
        <v>0</v>
      </c>
      <c r="EQ207" s="1323">
        <f t="shared" si="228"/>
        <v>0</v>
      </c>
      <c r="ER207" s="1323">
        <f t="shared" si="229"/>
        <v>0</v>
      </c>
      <c r="ES207" s="1323">
        <f t="shared" si="230"/>
        <v>0</v>
      </c>
      <c r="ET207" s="1323">
        <f t="shared" si="231"/>
        <v>0</v>
      </c>
      <c r="EU207" s="1323">
        <f t="shared" si="232"/>
        <v>0</v>
      </c>
      <c r="EV207" s="1323">
        <f t="shared" si="233"/>
        <v>0</v>
      </c>
      <c r="EW207" s="1323">
        <f t="shared" si="234"/>
        <v>0</v>
      </c>
      <c r="EX207" s="1323">
        <f t="shared" si="235"/>
        <v>0</v>
      </c>
      <c r="EY207" s="1323">
        <f t="shared" si="236"/>
        <v>0</v>
      </c>
      <c r="EZ207" s="1323">
        <f t="shared" si="237"/>
        <v>0</v>
      </c>
      <c r="FA207" s="1323">
        <f t="shared" si="238"/>
        <v>0</v>
      </c>
      <c r="FB207" s="1323">
        <f t="shared" si="239"/>
        <v>0</v>
      </c>
      <c r="FC207" s="1323">
        <f t="shared" si="240"/>
        <v>0</v>
      </c>
      <c r="FD207" s="1323">
        <f t="shared" si="241"/>
        <v>0</v>
      </c>
      <c r="FE207" s="1323">
        <f t="shared" si="242"/>
        <v>0</v>
      </c>
      <c r="FF207" s="1323">
        <f t="shared" si="243"/>
        <v>0</v>
      </c>
      <c r="FG207" s="1323">
        <f t="shared" si="244"/>
        <v>0</v>
      </c>
      <c r="FH207" s="1323">
        <f t="shared" si="245"/>
        <v>0</v>
      </c>
      <c r="FI207" s="1323">
        <f t="shared" si="246"/>
        <v>0</v>
      </c>
      <c r="FJ207" s="1323">
        <f t="shared" si="247"/>
        <v>0</v>
      </c>
      <c r="FK207" s="1323">
        <f t="shared" si="248"/>
        <v>0</v>
      </c>
      <c r="FL207" s="1323">
        <f t="shared" si="249"/>
        <v>0</v>
      </c>
      <c r="FM207" s="1323">
        <f t="shared" si="250"/>
        <v>0</v>
      </c>
      <c r="FN207" s="1323">
        <f t="shared" si="251"/>
        <v>0</v>
      </c>
      <c r="FO207" s="1323">
        <f t="shared" si="252"/>
        <v>0</v>
      </c>
      <c r="FP207" s="1323">
        <f t="shared" si="253"/>
        <v>0</v>
      </c>
      <c r="FQ207" s="1323">
        <f t="shared" si="254"/>
        <v>0</v>
      </c>
      <c r="FR207" s="1323">
        <f t="shared" si="255"/>
        <v>0</v>
      </c>
      <c r="FS207" s="1323">
        <f t="shared" si="256"/>
        <v>0</v>
      </c>
      <c r="FT207" s="1323">
        <f t="shared" si="257"/>
        <v>0</v>
      </c>
      <c r="FU207" s="1323">
        <f t="shared" si="258"/>
        <v>0</v>
      </c>
      <c r="FV207" s="1323">
        <f t="shared" si="259"/>
        <v>0</v>
      </c>
      <c r="FW207" s="1323">
        <f t="shared" si="260"/>
        <v>0</v>
      </c>
      <c r="FX207" s="1323">
        <f t="shared" si="261"/>
        <v>0</v>
      </c>
      <c r="FY207" s="1323">
        <f t="shared" si="262"/>
        <v>0</v>
      </c>
      <c r="FZ207" s="1323">
        <f t="shared" si="263"/>
        <v>0</v>
      </c>
      <c r="GA207" s="1323">
        <f t="shared" si="264"/>
        <v>0</v>
      </c>
    </row>
    <row r="208" spans="19:183">
      <c r="S208" s="1512">
        <v>73</v>
      </c>
      <c r="T208" s="1239"/>
      <c r="U208" s="1239"/>
      <c r="V208" s="1240"/>
      <c r="W208" s="1513">
        <v>73</v>
      </c>
      <c r="X208" s="1239"/>
      <c r="Y208" s="1239"/>
      <c r="Z208" s="1514"/>
      <c r="AA208" s="1513">
        <v>73</v>
      </c>
      <c r="AB208" s="1239"/>
      <c r="AC208" s="1239"/>
      <c r="AD208" s="1514"/>
      <c r="AE208" s="1513">
        <v>73</v>
      </c>
      <c r="AF208" s="1239"/>
      <c r="AG208" s="1239"/>
      <c r="AH208" s="1514"/>
      <c r="AI208" s="1513">
        <v>73</v>
      </c>
      <c r="AJ208" s="1239"/>
      <c r="AK208" s="1239"/>
      <c r="AL208" s="1514"/>
      <c r="AM208" s="1513">
        <v>73</v>
      </c>
      <c r="AN208" s="1239"/>
      <c r="AO208" s="1239"/>
      <c r="AP208" s="1514"/>
      <c r="AQ208" s="1513">
        <v>73</v>
      </c>
      <c r="AR208" s="1239"/>
      <c r="AS208" s="1239"/>
      <c r="AT208" s="1514"/>
      <c r="AU208" s="1513">
        <v>73</v>
      </c>
      <c r="AV208" s="1239"/>
      <c r="AW208" s="1239"/>
      <c r="AX208" s="1514"/>
      <c r="AY208" s="1513">
        <v>73</v>
      </c>
      <c r="AZ208" s="1239"/>
      <c r="BA208" s="1239"/>
      <c r="BB208" s="1514"/>
      <c r="BC208" s="1513">
        <v>73</v>
      </c>
      <c r="BD208" s="1239"/>
      <c r="BE208" s="1239"/>
      <c r="BF208" s="1514"/>
      <c r="BG208" s="1513">
        <v>73</v>
      </c>
      <c r="BH208" s="1239"/>
      <c r="BI208" s="1239"/>
      <c r="BJ208" s="1514"/>
      <c r="BK208" s="1513">
        <v>73</v>
      </c>
      <c r="BL208" s="1239"/>
      <c r="BM208" s="1239"/>
      <c r="BN208" s="1514"/>
      <c r="BO208" s="1513">
        <v>73</v>
      </c>
      <c r="BP208" s="1239"/>
      <c r="BQ208" s="1239"/>
      <c r="BR208" s="1514"/>
      <c r="BS208" s="1513">
        <v>73</v>
      </c>
      <c r="BT208" s="1239"/>
      <c r="BU208" s="1239"/>
      <c r="BV208" s="1514"/>
      <c r="BW208" s="1513">
        <v>73</v>
      </c>
      <c r="BX208" s="1239"/>
      <c r="BY208" s="1239"/>
      <c r="BZ208" s="1514"/>
      <c r="CA208" s="1513">
        <v>73</v>
      </c>
      <c r="CB208" s="1239"/>
      <c r="CC208" s="1239"/>
      <c r="CD208" s="1514"/>
      <c r="CE208" s="1513">
        <v>73</v>
      </c>
      <c r="CF208" s="1239"/>
      <c r="CG208" s="1239"/>
      <c r="CH208" s="1514"/>
      <c r="CI208" s="1513">
        <v>73</v>
      </c>
      <c r="CJ208" s="1239"/>
      <c r="CK208" s="1239"/>
      <c r="CL208" s="1514"/>
      <c r="CM208" s="1513">
        <v>73</v>
      </c>
      <c r="CN208" s="1239"/>
      <c r="CO208" s="1239"/>
      <c r="CP208" s="1514"/>
      <c r="CQ208" s="1513">
        <v>73</v>
      </c>
      <c r="CR208" s="1239"/>
      <c r="CS208" s="1239"/>
      <c r="CT208" s="1514"/>
      <c r="CZ208" s="1323">
        <f t="shared" si="185"/>
        <v>0</v>
      </c>
      <c r="DA208" s="1323">
        <f t="shared" si="186"/>
        <v>0</v>
      </c>
      <c r="DB208" s="1323">
        <f t="shared" si="187"/>
        <v>0</v>
      </c>
      <c r="DC208" s="1323">
        <f t="shared" si="188"/>
        <v>0</v>
      </c>
      <c r="DD208" s="1323">
        <f t="shared" si="189"/>
        <v>0</v>
      </c>
      <c r="DE208" s="1323">
        <f t="shared" si="190"/>
        <v>0</v>
      </c>
      <c r="DF208" s="1323">
        <f t="shared" si="191"/>
        <v>0</v>
      </c>
      <c r="DG208" s="1323">
        <f t="shared" si="192"/>
        <v>0</v>
      </c>
      <c r="DH208" s="1323">
        <f t="shared" si="193"/>
        <v>0</v>
      </c>
      <c r="DI208" s="1323">
        <f t="shared" si="194"/>
        <v>0</v>
      </c>
      <c r="DJ208" s="1323">
        <f t="shared" si="195"/>
        <v>0</v>
      </c>
      <c r="DK208" s="1323">
        <f t="shared" si="196"/>
        <v>0</v>
      </c>
      <c r="DL208" s="1323">
        <f t="shared" si="197"/>
        <v>0</v>
      </c>
      <c r="DM208" s="1323">
        <f t="shared" si="198"/>
        <v>0</v>
      </c>
      <c r="DN208" s="1323">
        <f t="shared" si="199"/>
        <v>0</v>
      </c>
      <c r="DO208" s="1323">
        <f t="shared" si="200"/>
        <v>0</v>
      </c>
      <c r="DP208" s="1323">
        <f t="shared" si="201"/>
        <v>0</v>
      </c>
      <c r="DQ208" s="1323">
        <f t="shared" si="202"/>
        <v>0</v>
      </c>
      <c r="DR208" s="1323">
        <f t="shared" si="203"/>
        <v>0</v>
      </c>
      <c r="DS208" s="1323">
        <f t="shared" si="204"/>
        <v>0</v>
      </c>
      <c r="DT208" s="1323">
        <f t="shared" si="205"/>
        <v>0</v>
      </c>
      <c r="DU208" s="1323">
        <f t="shared" si="206"/>
        <v>0</v>
      </c>
      <c r="DV208" s="1323">
        <f t="shared" si="207"/>
        <v>0</v>
      </c>
      <c r="DW208" s="1323">
        <f t="shared" si="208"/>
        <v>0</v>
      </c>
      <c r="DX208" s="1323">
        <f t="shared" si="209"/>
        <v>0</v>
      </c>
      <c r="DY208" s="1323">
        <f t="shared" si="210"/>
        <v>0</v>
      </c>
      <c r="DZ208" s="1323">
        <f t="shared" si="211"/>
        <v>0</v>
      </c>
      <c r="EA208" s="1323">
        <f t="shared" si="212"/>
        <v>0</v>
      </c>
      <c r="EB208" s="1323">
        <f t="shared" si="213"/>
        <v>0</v>
      </c>
      <c r="EC208" s="1323">
        <f t="shared" si="214"/>
        <v>0</v>
      </c>
      <c r="ED208" s="1323">
        <f t="shared" si="215"/>
        <v>0</v>
      </c>
      <c r="EE208" s="1323">
        <f t="shared" si="216"/>
        <v>0</v>
      </c>
      <c r="EF208" s="1323">
        <f t="shared" si="217"/>
        <v>0</v>
      </c>
      <c r="EG208" s="1323">
        <f t="shared" si="218"/>
        <v>0</v>
      </c>
      <c r="EH208" s="1323">
        <f t="shared" si="219"/>
        <v>0</v>
      </c>
      <c r="EI208" s="1323">
        <f t="shared" si="220"/>
        <v>0</v>
      </c>
      <c r="EJ208" s="1323">
        <f t="shared" si="221"/>
        <v>0</v>
      </c>
      <c r="EK208" s="1323">
        <f t="shared" si="222"/>
        <v>0</v>
      </c>
      <c r="EL208" s="1323">
        <f t="shared" si="223"/>
        <v>0</v>
      </c>
      <c r="EM208" s="1323">
        <f t="shared" si="224"/>
        <v>0</v>
      </c>
      <c r="EN208" s="1323">
        <f t="shared" si="225"/>
        <v>0</v>
      </c>
      <c r="EO208" s="1323">
        <f t="shared" si="226"/>
        <v>0</v>
      </c>
      <c r="EP208" s="1323">
        <f t="shared" si="227"/>
        <v>0</v>
      </c>
      <c r="EQ208" s="1323">
        <f t="shared" si="228"/>
        <v>0</v>
      </c>
      <c r="ER208" s="1323">
        <f t="shared" si="229"/>
        <v>0</v>
      </c>
      <c r="ES208" s="1323">
        <f t="shared" si="230"/>
        <v>0</v>
      </c>
      <c r="ET208" s="1323">
        <f t="shared" si="231"/>
        <v>0</v>
      </c>
      <c r="EU208" s="1323">
        <f t="shared" si="232"/>
        <v>0</v>
      </c>
      <c r="EV208" s="1323">
        <f t="shared" si="233"/>
        <v>0</v>
      </c>
      <c r="EW208" s="1323">
        <f t="shared" si="234"/>
        <v>0</v>
      </c>
      <c r="EX208" s="1323">
        <f t="shared" si="235"/>
        <v>0</v>
      </c>
      <c r="EY208" s="1323">
        <f t="shared" si="236"/>
        <v>0</v>
      </c>
      <c r="EZ208" s="1323">
        <f t="shared" si="237"/>
        <v>0</v>
      </c>
      <c r="FA208" s="1323">
        <f t="shared" si="238"/>
        <v>0</v>
      </c>
      <c r="FB208" s="1323">
        <f t="shared" si="239"/>
        <v>0</v>
      </c>
      <c r="FC208" s="1323">
        <f t="shared" si="240"/>
        <v>0</v>
      </c>
      <c r="FD208" s="1323">
        <f t="shared" si="241"/>
        <v>0</v>
      </c>
      <c r="FE208" s="1323">
        <f t="shared" si="242"/>
        <v>0</v>
      </c>
      <c r="FF208" s="1323">
        <f t="shared" si="243"/>
        <v>0</v>
      </c>
      <c r="FG208" s="1323">
        <f t="shared" si="244"/>
        <v>0</v>
      </c>
      <c r="FH208" s="1323">
        <f t="shared" si="245"/>
        <v>0</v>
      </c>
      <c r="FI208" s="1323">
        <f t="shared" si="246"/>
        <v>0</v>
      </c>
      <c r="FJ208" s="1323">
        <f t="shared" si="247"/>
        <v>0</v>
      </c>
      <c r="FK208" s="1323">
        <f t="shared" si="248"/>
        <v>0</v>
      </c>
      <c r="FL208" s="1323">
        <f t="shared" si="249"/>
        <v>0</v>
      </c>
      <c r="FM208" s="1323">
        <f t="shared" si="250"/>
        <v>0</v>
      </c>
      <c r="FN208" s="1323">
        <f t="shared" si="251"/>
        <v>0</v>
      </c>
      <c r="FO208" s="1323">
        <f t="shared" si="252"/>
        <v>0</v>
      </c>
      <c r="FP208" s="1323">
        <f t="shared" si="253"/>
        <v>0</v>
      </c>
      <c r="FQ208" s="1323">
        <f t="shared" si="254"/>
        <v>0</v>
      </c>
      <c r="FR208" s="1323">
        <f t="shared" si="255"/>
        <v>0</v>
      </c>
      <c r="FS208" s="1323">
        <f t="shared" si="256"/>
        <v>0</v>
      </c>
      <c r="FT208" s="1323">
        <f t="shared" si="257"/>
        <v>0</v>
      </c>
      <c r="FU208" s="1323">
        <f t="shared" si="258"/>
        <v>0</v>
      </c>
      <c r="FV208" s="1323">
        <f t="shared" si="259"/>
        <v>0</v>
      </c>
      <c r="FW208" s="1323">
        <f t="shared" si="260"/>
        <v>0</v>
      </c>
      <c r="FX208" s="1323">
        <f t="shared" si="261"/>
        <v>0</v>
      </c>
      <c r="FY208" s="1323">
        <f t="shared" si="262"/>
        <v>0</v>
      </c>
      <c r="FZ208" s="1323">
        <f t="shared" si="263"/>
        <v>0</v>
      </c>
      <c r="GA208" s="1323">
        <f t="shared" si="264"/>
        <v>0</v>
      </c>
    </row>
    <row r="209" spans="19:183">
      <c r="S209" s="1512">
        <v>74</v>
      </c>
      <c r="T209" s="1239"/>
      <c r="U209" s="1239"/>
      <c r="V209" s="1240"/>
      <c r="W209" s="1513">
        <v>74</v>
      </c>
      <c r="X209" s="1239"/>
      <c r="Y209" s="1239"/>
      <c r="Z209" s="1514"/>
      <c r="AA209" s="1513">
        <v>74</v>
      </c>
      <c r="AB209" s="1239"/>
      <c r="AC209" s="1239"/>
      <c r="AD209" s="1514"/>
      <c r="AE209" s="1513">
        <v>74</v>
      </c>
      <c r="AF209" s="1239"/>
      <c r="AG209" s="1239"/>
      <c r="AH209" s="1514"/>
      <c r="AI209" s="1513">
        <v>74</v>
      </c>
      <c r="AJ209" s="1239"/>
      <c r="AK209" s="1239"/>
      <c r="AL209" s="1514"/>
      <c r="AM209" s="1513">
        <v>74</v>
      </c>
      <c r="AN209" s="1239"/>
      <c r="AO209" s="1239"/>
      <c r="AP209" s="1514"/>
      <c r="AQ209" s="1513">
        <v>74</v>
      </c>
      <c r="AR209" s="1239"/>
      <c r="AS209" s="1239"/>
      <c r="AT209" s="1514"/>
      <c r="AU209" s="1513">
        <v>74</v>
      </c>
      <c r="AV209" s="1239"/>
      <c r="AW209" s="1239"/>
      <c r="AX209" s="1514"/>
      <c r="AY209" s="1513">
        <v>74</v>
      </c>
      <c r="AZ209" s="1239"/>
      <c r="BA209" s="1239"/>
      <c r="BB209" s="1514"/>
      <c r="BC209" s="1513">
        <v>74</v>
      </c>
      <c r="BD209" s="1239"/>
      <c r="BE209" s="1239"/>
      <c r="BF209" s="1514"/>
      <c r="BG209" s="1513">
        <v>74</v>
      </c>
      <c r="BH209" s="1239"/>
      <c r="BI209" s="1239"/>
      <c r="BJ209" s="1514"/>
      <c r="BK209" s="1513">
        <v>74</v>
      </c>
      <c r="BL209" s="1239"/>
      <c r="BM209" s="1239"/>
      <c r="BN209" s="1514"/>
      <c r="BO209" s="1513">
        <v>74</v>
      </c>
      <c r="BP209" s="1239"/>
      <c r="BQ209" s="1239"/>
      <c r="BR209" s="1514"/>
      <c r="BS209" s="1513">
        <v>74</v>
      </c>
      <c r="BT209" s="1239"/>
      <c r="BU209" s="1239"/>
      <c r="BV209" s="1514"/>
      <c r="BW209" s="1513">
        <v>74</v>
      </c>
      <c r="BX209" s="1239"/>
      <c r="BY209" s="1239"/>
      <c r="BZ209" s="1514"/>
      <c r="CA209" s="1513">
        <v>74</v>
      </c>
      <c r="CB209" s="1239"/>
      <c r="CC209" s="1239"/>
      <c r="CD209" s="1514"/>
      <c r="CE209" s="1513">
        <v>74</v>
      </c>
      <c r="CF209" s="1239"/>
      <c r="CG209" s="1239"/>
      <c r="CH209" s="1514"/>
      <c r="CI209" s="1513">
        <v>74</v>
      </c>
      <c r="CJ209" s="1239"/>
      <c r="CK209" s="1239"/>
      <c r="CL209" s="1514"/>
      <c r="CM209" s="1513">
        <v>74</v>
      </c>
      <c r="CN209" s="1239"/>
      <c r="CO209" s="1239"/>
      <c r="CP209" s="1514"/>
      <c r="CQ209" s="1513">
        <v>74</v>
      </c>
      <c r="CR209" s="1239"/>
      <c r="CS209" s="1239"/>
      <c r="CT209" s="1514"/>
      <c r="CZ209" s="1323">
        <f t="shared" si="185"/>
        <v>0</v>
      </c>
      <c r="DA209" s="1323">
        <f t="shared" si="186"/>
        <v>0</v>
      </c>
      <c r="DB209" s="1323">
        <f t="shared" si="187"/>
        <v>0</v>
      </c>
      <c r="DC209" s="1323">
        <f t="shared" si="188"/>
        <v>0</v>
      </c>
      <c r="DD209" s="1323">
        <f t="shared" si="189"/>
        <v>0</v>
      </c>
      <c r="DE209" s="1323">
        <f t="shared" si="190"/>
        <v>0</v>
      </c>
      <c r="DF209" s="1323">
        <f t="shared" si="191"/>
        <v>0</v>
      </c>
      <c r="DG209" s="1323">
        <f t="shared" si="192"/>
        <v>0</v>
      </c>
      <c r="DH209" s="1323">
        <f t="shared" si="193"/>
        <v>0</v>
      </c>
      <c r="DI209" s="1323">
        <f t="shared" si="194"/>
        <v>0</v>
      </c>
      <c r="DJ209" s="1323">
        <f t="shared" si="195"/>
        <v>0</v>
      </c>
      <c r="DK209" s="1323">
        <f t="shared" si="196"/>
        <v>0</v>
      </c>
      <c r="DL209" s="1323">
        <f t="shared" si="197"/>
        <v>0</v>
      </c>
      <c r="DM209" s="1323">
        <f t="shared" si="198"/>
        <v>0</v>
      </c>
      <c r="DN209" s="1323">
        <f t="shared" si="199"/>
        <v>0</v>
      </c>
      <c r="DO209" s="1323">
        <f t="shared" si="200"/>
        <v>0</v>
      </c>
      <c r="DP209" s="1323">
        <f t="shared" si="201"/>
        <v>0</v>
      </c>
      <c r="DQ209" s="1323">
        <f t="shared" si="202"/>
        <v>0</v>
      </c>
      <c r="DR209" s="1323">
        <f t="shared" si="203"/>
        <v>0</v>
      </c>
      <c r="DS209" s="1323">
        <f t="shared" si="204"/>
        <v>0</v>
      </c>
      <c r="DT209" s="1323">
        <f t="shared" si="205"/>
        <v>0</v>
      </c>
      <c r="DU209" s="1323">
        <f t="shared" si="206"/>
        <v>0</v>
      </c>
      <c r="DV209" s="1323">
        <f t="shared" si="207"/>
        <v>0</v>
      </c>
      <c r="DW209" s="1323">
        <f t="shared" si="208"/>
        <v>0</v>
      </c>
      <c r="DX209" s="1323">
        <f t="shared" si="209"/>
        <v>0</v>
      </c>
      <c r="DY209" s="1323">
        <f t="shared" si="210"/>
        <v>0</v>
      </c>
      <c r="DZ209" s="1323">
        <f t="shared" si="211"/>
        <v>0</v>
      </c>
      <c r="EA209" s="1323">
        <f t="shared" si="212"/>
        <v>0</v>
      </c>
      <c r="EB209" s="1323">
        <f t="shared" si="213"/>
        <v>0</v>
      </c>
      <c r="EC209" s="1323">
        <f t="shared" si="214"/>
        <v>0</v>
      </c>
      <c r="ED209" s="1323">
        <f t="shared" si="215"/>
        <v>0</v>
      </c>
      <c r="EE209" s="1323">
        <f t="shared" si="216"/>
        <v>0</v>
      </c>
      <c r="EF209" s="1323">
        <f t="shared" si="217"/>
        <v>0</v>
      </c>
      <c r="EG209" s="1323">
        <f t="shared" si="218"/>
        <v>0</v>
      </c>
      <c r="EH209" s="1323">
        <f t="shared" si="219"/>
        <v>0</v>
      </c>
      <c r="EI209" s="1323">
        <f t="shared" si="220"/>
        <v>0</v>
      </c>
      <c r="EJ209" s="1323">
        <f t="shared" si="221"/>
        <v>0</v>
      </c>
      <c r="EK209" s="1323">
        <f t="shared" si="222"/>
        <v>0</v>
      </c>
      <c r="EL209" s="1323">
        <f t="shared" si="223"/>
        <v>0</v>
      </c>
      <c r="EM209" s="1323">
        <f t="shared" si="224"/>
        <v>0</v>
      </c>
      <c r="EN209" s="1323">
        <f t="shared" si="225"/>
        <v>0</v>
      </c>
      <c r="EO209" s="1323">
        <f t="shared" si="226"/>
        <v>0</v>
      </c>
      <c r="EP209" s="1323">
        <f t="shared" si="227"/>
        <v>0</v>
      </c>
      <c r="EQ209" s="1323">
        <f t="shared" si="228"/>
        <v>0</v>
      </c>
      <c r="ER209" s="1323">
        <f t="shared" si="229"/>
        <v>0</v>
      </c>
      <c r="ES209" s="1323">
        <f t="shared" si="230"/>
        <v>0</v>
      </c>
      <c r="ET209" s="1323">
        <f t="shared" si="231"/>
        <v>0</v>
      </c>
      <c r="EU209" s="1323">
        <f t="shared" si="232"/>
        <v>0</v>
      </c>
      <c r="EV209" s="1323">
        <f t="shared" si="233"/>
        <v>0</v>
      </c>
      <c r="EW209" s="1323">
        <f t="shared" si="234"/>
        <v>0</v>
      </c>
      <c r="EX209" s="1323">
        <f t="shared" si="235"/>
        <v>0</v>
      </c>
      <c r="EY209" s="1323">
        <f t="shared" si="236"/>
        <v>0</v>
      </c>
      <c r="EZ209" s="1323">
        <f t="shared" si="237"/>
        <v>0</v>
      </c>
      <c r="FA209" s="1323">
        <f t="shared" si="238"/>
        <v>0</v>
      </c>
      <c r="FB209" s="1323">
        <f t="shared" si="239"/>
        <v>0</v>
      </c>
      <c r="FC209" s="1323">
        <f t="shared" si="240"/>
        <v>0</v>
      </c>
      <c r="FD209" s="1323">
        <f t="shared" si="241"/>
        <v>0</v>
      </c>
      <c r="FE209" s="1323">
        <f t="shared" si="242"/>
        <v>0</v>
      </c>
      <c r="FF209" s="1323">
        <f t="shared" si="243"/>
        <v>0</v>
      </c>
      <c r="FG209" s="1323">
        <f t="shared" si="244"/>
        <v>0</v>
      </c>
      <c r="FH209" s="1323">
        <f t="shared" si="245"/>
        <v>0</v>
      </c>
      <c r="FI209" s="1323">
        <f t="shared" si="246"/>
        <v>0</v>
      </c>
      <c r="FJ209" s="1323">
        <f t="shared" si="247"/>
        <v>0</v>
      </c>
      <c r="FK209" s="1323">
        <f t="shared" si="248"/>
        <v>0</v>
      </c>
      <c r="FL209" s="1323">
        <f t="shared" si="249"/>
        <v>0</v>
      </c>
      <c r="FM209" s="1323">
        <f t="shared" si="250"/>
        <v>0</v>
      </c>
      <c r="FN209" s="1323">
        <f t="shared" si="251"/>
        <v>0</v>
      </c>
      <c r="FO209" s="1323">
        <f t="shared" si="252"/>
        <v>0</v>
      </c>
      <c r="FP209" s="1323">
        <f t="shared" si="253"/>
        <v>0</v>
      </c>
      <c r="FQ209" s="1323">
        <f t="shared" si="254"/>
        <v>0</v>
      </c>
      <c r="FR209" s="1323">
        <f t="shared" si="255"/>
        <v>0</v>
      </c>
      <c r="FS209" s="1323">
        <f t="shared" si="256"/>
        <v>0</v>
      </c>
      <c r="FT209" s="1323">
        <f t="shared" si="257"/>
        <v>0</v>
      </c>
      <c r="FU209" s="1323">
        <f t="shared" si="258"/>
        <v>0</v>
      </c>
      <c r="FV209" s="1323">
        <f t="shared" si="259"/>
        <v>0</v>
      </c>
      <c r="FW209" s="1323">
        <f t="shared" si="260"/>
        <v>0</v>
      </c>
      <c r="FX209" s="1323">
        <f t="shared" si="261"/>
        <v>0</v>
      </c>
      <c r="FY209" s="1323">
        <f t="shared" si="262"/>
        <v>0</v>
      </c>
      <c r="FZ209" s="1323">
        <f t="shared" si="263"/>
        <v>0</v>
      </c>
      <c r="GA209" s="1323">
        <f t="shared" si="264"/>
        <v>0</v>
      </c>
    </row>
    <row r="210" spans="19:183">
      <c r="S210" s="1512">
        <v>75</v>
      </c>
      <c r="T210" s="1239"/>
      <c r="U210" s="1239"/>
      <c r="V210" s="1240"/>
      <c r="W210" s="1513">
        <v>75</v>
      </c>
      <c r="X210" s="1239"/>
      <c r="Y210" s="1239"/>
      <c r="Z210" s="1514"/>
      <c r="AA210" s="1513">
        <v>75</v>
      </c>
      <c r="AB210" s="1239"/>
      <c r="AC210" s="1239"/>
      <c r="AD210" s="1514"/>
      <c r="AE210" s="1513">
        <v>75</v>
      </c>
      <c r="AF210" s="1239"/>
      <c r="AG210" s="1239"/>
      <c r="AH210" s="1514"/>
      <c r="AI210" s="1513">
        <v>75</v>
      </c>
      <c r="AJ210" s="1239"/>
      <c r="AK210" s="1239"/>
      <c r="AL210" s="1514"/>
      <c r="AM210" s="1513">
        <v>75</v>
      </c>
      <c r="AN210" s="1239"/>
      <c r="AO210" s="1239"/>
      <c r="AP210" s="1514"/>
      <c r="AQ210" s="1513">
        <v>75</v>
      </c>
      <c r="AR210" s="1239"/>
      <c r="AS210" s="1239"/>
      <c r="AT210" s="1514"/>
      <c r="AU210" s="1513">
        <v>75</v>
      </c>
      <c r="AV210" s="1239"/>
      <c r="AW210" s="1239"/>
      <c r="AX210" s="1514"/>
      <c r="AY210" s="1513">
        <v>75</v>
      </c>
      <c r="AZ210" s="1239"/>
      <c r="BA210" s="1239"/>
      <c r="BB210" s="1514"/>
      <c r="BC210" s="1513">
        <v>75</v>
      </c>
      <c r="BD210" s="1239"/>
      <c r="BE210" s="1239"/>
      <c r="BF210" s="1514"/>
      <c r="BG210" s="1513">
        <v>75</v>
      </c>
      <c r="BH210" s="1239"/>
      <c r="BI210" s="1239"/>
      <c r="BJ210" s="1514"/>
      <c r="BK210" s="1513">
        <v>75</v>
      </c>
      <c r="BL210" s="1239"/>
      <c r="BM210" s="1239"/>
      <c r="BN210" s="1514"/>
      <c r="BO210" s="1513">
        <v>75</v>
      </c>
      <c r="BP210" s="1239"/>
      <c r="BQ210" s="1239"/>
      <c r="BR210" s="1514"/>
      <c r="BS210" s="1513">
        <v>75</v>
      </c>
      <c r="BT210" s="1239"/>
      <c r="BU210" s="1239"/>
      <c r="BV210" s="1514"/>
      <c r="BW210" s="1513">
        <v>75</v>
      </c>
      <c r="BX210" s="1239"/>
      <c r="BY210" s="1239"/>
      <c r="BZ210" s="1514"/>
      <c r="CA210" s="1513">
        <v>75</v>
      </c>
      <c r="CB210" s="1239"/>
      <c r="CC210" s="1239"/>
      <c r="CD210" s="1514"/>
      <c r="CE210" s="1513">
        <v>75</v>
      </c>
      <c r="CF210" s="1239"/>
      <c r="CG210" s="1239"/>
      <c r="CH210" s="1514"/>
      <c r="CI210" s="1513">
        <v>75</v>
      </c>
      <c r="CJ210" s="1239"/>
      <c r="CK210" s="1239"/>
      <c r="CL210" s="1514"/>
      <c r="CM210" s="1513">
        <v>75</v>
      </c>
      <c r="CN210" s="1239"/>
      <c r="CO210" s="1239"/>
      <c r="CP210" s="1514"/>
      <c r="CQ210" s="1513">
        <v>75</v>
      </c>
      <c r="CR210" s="1239"/>
      <c r="CS210" s="1239"/>
      <c r="CT210" s="1514"/>
      <c r="CZ210" s="1323">
        <f t="shared" si="185"/>
        <v>0</v>
      </c>
      <c r="DA210" s="1323">
        <f t="shared" si="186"/>
        <v>0</v>
      </c>
      <c r="DB210" s="1323">
        <f t="shared" si="187"/>
        <v>0</v>
      </c>
      <c r="DC210" s="1323">
        <f t="shared" si="188"/>
        <v>0</v>
      </c>
      <c r="DD210" s="1323">
        <f t="shared" si="189"/>
        <v>0</v>
      </c>
      <c r="DE210" s="1323">
        <f t="shared" si="190"/>
        <v>0</v>
      </c>
      <c r="DF210" s="1323">
        <f t="shared" si="191"/>
        <v>0</v>
      </c>
      <c r="DG210" s="1323">
        <f t="shared" si="192"/>
        <v>0</v>
      </c>
      <c r="DH210" s="1323">
        <f t="shared" si="193"/>
        <v>0</v>
      </c>
      <c r="DI210" s="1323">
        <f t="shared" si="194"/>
        <v>0</v>
      </c>
      <c r="DJ210" s="1323">
        <f t="shared" si="195"/>
        <v>0</v>
      </c>
      <c r="DK210" s="1323">
        <f t="shared" si="196"/>
        <v>0</v>
      </c>
      <c r="DL210" s="1323">
        <f t="shared" si="197"/>
        <v>0</v>
      </c>
      <c r="DM210" s="1323">
        <f t="shared" si="198"/>
        <v>0</v>
      </c>
      <c r="DN210" s="1323">
        <f t="shared" si="199"/>
        <v>0</v>
      </c>
      <c r="DO210" s="1323">
        <f t="shared" si="200"/>
        <v>0</v>
      </c>
      <c r="DP210" s="1323">
        <f t="shared" si="201"/>
        <v>0</v>
      </c>
      <c r="DQ210" s="1323">
        <f t="shared" si="202"/>
        <v>0</v>
      </c>
      <c r="DR210" s="1323">
        <f t="shared" si="203"/>
        <v>0</v>
      </c>
      <c r="DS210" s="1323">
        <f t="shared" si="204"/>
        <v>0</v>
      </c>
      <c r="DT210" s="1323">
        <f t="shared" si="205"/>
        <v>0</v>
      </c>
      <c r="DU210" s="1323">
        <f t="shared" si="206"/>
        <v>0</v>
      </c>
      <c r="DV210" s="1323">
        <f t="shared" si="207"/>
        <v>0</v>
      </c>
      <c r="DW210" s="1323">
        <f t="shared" si="208"/>
        <v>0</v>
      </c>
      <c r="DX210" s="1323">
        <f t="shared" si="209"/>
        <v>0</v>
      </c>
      <c r="DY210" s="1323">
        <f t="shared" si="210"/>
        <v>0</v>
      </c>
      <c r="DZ210" s="1323">
        <f t="shared" si="211"/>
        <v>0</v>
      </c>
      <c r="EA210" s="1323">
        <f t="shared" si="212"/>
        <v>0</v>
      </c>
      <c r="EB210" s="1323">
        <f t="shared" si="213"/>
        <v>0</v>
      </c>
      <c r="EC210" s="1323">
        <f t="shared" si="214"/>
        <v>0</v>
      </c>
      <c r="ED210" s="1323">
        <f t="shared" si="215"/>
        <v>0</v>
      </c>
      <c r="EE210" s="1323">
        <f t="shared" si="216"/>
        <v>0</v>
      </c>
      <c r="EF210" s="1323">
        <f t="shared" si="217"/>
        <v>0</v>
      </c>
      <c r="EG210" s="1323">
        <f t="shared" si="218"/>
        <v>0</v>
      </c>
      <c r="EH210" s="1323">
        <f t="shared" si="219"/>
        <v>0</v>
      </c>
      <c r="EI210" s="1323">
        <f t="shared" si="220"/>
        <v>0</v>
      </c>
      <c r="EJ210" s="1323">
        <f t="shared" si="221"/>
        <v>0</v>
      </c>
      <c r="EK210" s="1323">
        <f t="shared" si="222"/>
        <v>0</v>
      </c>
      <c r="EL210" s="1323">
        <f t="shared" si="223"/>
        <v>0</v>
      </c>
      <c r="EM210" s="1323">
        <f t="shared" si="224"/>
        <v>0</v>
      </c>
      <c r="EN210" s="1323">
        <f t="shared" si="225"/>
        <v>0</v>
      </c>
      <c r="EO210" s="1323">
        <f t="shared" si="226"/>
        <v>0</v>
      </c>
      <c r="EP210" s="1323">
        <f t="shared" si="227"/>
        <v>0</v>
      </c>
      <c r="EQ210" s="1323">
        <f t="shared" si="228"/>
        <v>0</v>
      </c>
      <c r="ER210" s="1323">
        <f t="shared" si="229"/>
        <v>0</v>
      </c>
      <c r="ES210" s="1323">
        <f t="shared" si="230"/>
        <v>0</v>
      </c>
      <c r="ET210" s="1323">
        <f t="shared" si="231"/>
        <v>0</v>
      </c>
      <c r="EU210" s="1323">
        <f t="shared" si="232"/>
        <v>0</v>
      </c>
      <c r="EV210" s="1323">
        <f t="shared" si="233"/>
        <v>0</v>
      </c>
      <c r="EW210" s="1323">
        <f t="shared" si="234"/>
        <v>0</v>
      </c>
      <c r="EX210" s="1323">
        <f t="shared" si="235"/>
        <v>0</v>
      </c>
      <c r="EY210" s="1323">
        <f t="shared" si="236"/>
        <v>0</v>
      </c>
      <c r="EZ210" s="1323">
        <f t="shared" si="237"/>
        <v>0</v>
      </c>
      <c r="FA210" s="1323">
        <f t="shared" si="238"/>
        <v>0</v>
      </c>
      <c r="FB210" s="1323">
        <f t="shared" si="239"/>
        <v>0</v>
      </c>
      <c r="FC210" s="1323">
        <f t="shared" si="240"/>
        <v>0</v>
      </c>
      <c r="FD210" s="1323">
        <f t="shared" si="241"/>
        <v>0</v>
      </c>
      <c r="FE210" s="1323">
        <f t="shared" si="242"/>
        <v>0</v>
      </c>
      <c r="FF210" s="1323">
        <f t="shared" si="243"/>
        <v>0</v>
      </c>
      <c r="FG210" s="1323">
        <f t="shared" si="244"/>
        <v>0</v>
      </c>
      <c r="FH210" s="1323">
        <f t="shared" si="245"/>
        <v>0</v>
      </c>
      <c r="FI210" s="1323">
        <f t="shared" si="246"/>
        <v>0</v>
      </c>
      <c r="FJ210" s="1323">
        <f t="shared" si="247"/>
        <v>0</v>
      </c>
      <c r="FK210" s="1323">
        <f t="shared" si="248"/>
        <v>0</v>
      </c>
      <c r="FL210" s="1323">
        <f t="shared" si="249"/>
        <v>0</v>
      </c>
      <c r="FM210" s="1323">
        <f t="shared" si="250"/>
        <v>0</v>
      </c>
      <c r="FN210" s="1323">
        <f t="shared" si="251"/>
        <v>0</v>
      </c>
      <c r="FO210" s="1323">
        <f t="shared" si="252"/>
        <v>0</v>
      </c>
      <c r="FP210" s="1323">
        <f t="shared" si="253"/>
        <v>0</v>
      </c>
      <c r="FQ210" s="1323">
        <f t="shared" si="254"/>
        <v>0</v>
      </c>
      <c r="FR210" s="1323">
        <f t="shared" si="255"/>
        <v>0</v>
      </c>
      <c r="FS210" s="1323">
        <f t="shared" si="256"/>
        <v>0</v>
      </c>
      <c r="FT210" s="1323">
        <f t="shared" si="257"/>
        <v>0</v>
      </c>
      <c r="FU210" s="1323">
        <f t="shared" si="258"/>
        <v>0</v>
      </c>
      <c r="FV210" s="1323">
        <f t="shared" si="259"/>
        <v>0</v>
      </c>
      <c r="FW210" s="1323">
        <f t="shared" si="260"/>
        <v>0</v>
      </c>
      <c r="FX210" s="1323">
        <f t="shared" si="261"/>
        <v>0</v>
      </c>
      <c r="FY210" s="1323">
        <f t="shared" si="262"/>
        <v>0</v>
      </c>
      <c r="FZ210" s="1323">
        <f t="shared" si="263"/>
        <v>0</v>
      </c>
      <c r="GA210" s="1323">
        <f t="shared" si="264"/>
        <v>0</v>
      </c>
    </row>
    <row r="211" spans="19:183">
      <c r="S211" s="1512">
        <v>76</v>
      </c>
      <c r="T211" s="1239"/>
      <c r="U211" s="1239"/>
      <c r="V211" s="1240"/>
      <c r="W211" s="1513">
        <v>76</v>
      </c>
      <c r="X211" s="1239"/>
      <c r="Y211" s="1239"/>
      <c r="Z211" s="1514"/>
      <c r="AA211" s="1513">
        <v>76</v>
      </c>
      <c r="AB211" s="1239"/>
      <c r="AC211" s="1239"/>
      <c r="AD211" s="1514"/>
      <c r="AE211" s="1513">
        <v>76</v>
      </c>
      <c r="AF211" s="1239"/>
      <c r="AG211" s="1239"/>
      <c r="AH211" s="1514"/>
      <c r="AI211" s="1513">
        <v>76</v>
      </c>
      <c r="AJ211" s="1239"/>
      <c r="AK211" s="1239"/>
      <c r="AL211" s="1514"/>
      <c r="AM211" s="1513">
        <v>76</v>
      </c>
      <c r="AN211" s="1239"/>
      <c r="AO211" s="1239"/>
      <c r="AP211" s="1514"/>
      <c r="AQ211" s="1513">
        <v>76</v>
      </c>
      <c r="AR211" s="1239"/>
      <c r="AS211" s="1239"/>
      <c r="AT211" s="1514"/>
      <c r="AU211" s="1513">
        <v>76</v>
      </c>
      <c r="AV211" s="1239"/>
      <c r="AW211" s="1239"/>
      <c r="AX211" s="1514"/>
      <c r="AY211" s="1513">
        <v>76</v>
      </c>
      <c r="AZ211" s="1239"/>
      <c r="BA211" s="1239"/>
      <c r="BB211" s="1514"/>
      <c r="BC211" s="1513">
        <v>76</v>
      </c>
      <c r="BD211" s="1239"/>
      <c r="BE211" s="1239"/>
      <c r="BF211" s="1514"/>
      <c r="BG211" s="1513">
        <v>76</v>
      </c>
      <c r="BH211" s="1239"/>
      <c r="BI211" s="1239"/>
      <c r="BJ211" s="1514"/>
      <c r="BK211" s="1513">
        <v>76</v>
      </c>
      <c r="BL211" s="1239"/>
      <c r="BM211" s="1239"/>
      <c r="BN211" s="1514"/>
      <c r="BO211" s="1513">
        <v>76</v>
      </c>
      <c r="BP211" s="1239"/>
      <c r="BQ211" s="1239"/>
      <c r="BR211" s="1514"/>
      <c r="BS211" s="1513">
        <v>76</v>
      </c>
      <c r="BT211" s="1239"/>
      <c r="BU211" s="1239"/>
      <c r="BV211" s="1514"/>
      <c r="BW211" s="1513">
        <v>76</v>
      </c>
      <c r="BX211" s="1239"/>
      <c r="BY211" s="1239"/>
      <c r="BZ211" s="1514"/>
      <c r="CA211" s="1513">
        <v>76</v>
      </c>
      <c r="CB211" s="1239"/>
      <c r="CC211" s="1239"/>
      <c r="CD211" s="1514"/>
      <c r="CE211" s="1513">
        <v>76</v>
      </c>
      <c r="CF211" s="1239"/>
      <c r="CG211" s="1239"/>
      <c r="CH211" s="1514"/>
      <c r="CI211" s="1513">
        <v>76</v>
      </c>
      <c r="CJ211" s="1239"/>
      <c r="CK211" s="1239"/>
      <c r="CL211" s="1514"/>
      <c r="CM211" s="1513">
        <v>76</v>
      </c>
      <c r="CN211" s="1239"/>
      <c r="CO211" s="1239"/>
      <c r="CP211" s="1514"/>
      <c r="CQ211" s="1513">
        <v>76</v>
      </c>
      <c r="CR211" s="1239"/>
      <c r="CS211" s="1239"/>
      <c r="CT211" s="1514"/>
      <c r="CZ211" s="1323">
        <f t="shared" si="185"/>
        <v>0</v>
      </c>
      <c r="DA211" s="1323">
        <f t="shared" si="186"/>
        <v>0</v>
      </c>
      <c r="DB211" s="1323">
        <f t="shared" si="187"/>
        <v>0</v>
      </c>
      <c r="DC211" s="1323">
        <f t="shared" si="188"/>
        <v>0</v>
      </c>
      <c r="DD211" s="1323">
        <f t="shared" si="189"/>
        <v>0</v>
      </c>
      <c r="DE211" s="1323">
        <f t="shared" si="190"/>
        <v>0</v>
      </c>
      <c r="DF211" s="1323">
        <f t="shared" si="191"/>
        <v>0</v>
      </c>
      <c r="DG211" s="1323">
        <f t="shared" si="192"/>
        <v>0</v>
      </c>
      <c r="DH211" s="1323">
        <f t="shared" si="193"/>
        <v>0</v>
      </c>
      <c r="DI211" s="1323">
        <f t="shared" si="194"/>
        <v>0</v>
      </c>
      <c r="DJ211" s="1323">
        <f t="shared" si="195"/>
        <v>0</v>
      </c>
      <c r="DK211" s="1323">
        <f t="shared" si="196"/>
        <v>0</v>
      </c>
      <c r="DL211" s="1323">
        <f t="shared" si="197"/>
        <v>0</v>
      </c>
      <c r="DM211" s="1323">
        <f t="shared" si="198"/>
        <v>0</v>
      </c>
      <c r="DN211" s="1323">
        <f t="shared" si="199"/>
        <v>0</v>
      </c>
      <c r="DO211" s="1323">
        <f t="shared" si="200"/>
        <v>0</v>
      </c>
      <c r="DP211" s="1323">
        <f t="shared" si="201"/>
        <v>0</v>
      </c>
      <c r="DQ211" s="1323">
        <f t="shared" si="202"/>
        <v>0</v>
      </c>
      <c r="DR211" s="1323">
        <f t="shared" si="203"/>
        <v>0</v>
      </c>
      <c r="DS211" s="1323">
        <f t="shared" si="204"/>
        <v>0</v>
      </c>
      <c r="DT211" s="1323">
        <f t="shared" si="205"/>
        <v>0</v>
      </c>
      <c r="DU211" s="1323">
        <f t="shared" si="206"/>
        <v>0</v>
      </c>
      <c r="DV211" s="1323">
        <f t="shared" si="207"/>
        <v>0</v>
      </c>
      <c r="DW211" s="1323">
        <f t="shared" si="208"/>
        <v>0</v>
      </c>
      <c r="DX211" s="1323">
        <f t="shared" si="209"/>
        <v>0</v>
      </c>
      <c r="DY211" s="1323">
        <f t="shared" si="210"/>
        <v>0</v>
      </c>
      <c r="DZ211" s="1323">
        <f t="shared" si="211"/>
        <v>0</v>
      </c>
      <c r="EA211" s="1323">
        <f t="shared" si="212"/>
        <v>0</v>
      </c>
      <c r="EB211" s="1323">
        <f t="shared" si="213"/>
        <v>0</v>
      </c>
      <c r="EC211" s="1323">
        <f t="shared" si="214"/>
        <v>0</v>
      </c>
      <c r="ED211" s="1323">
        <f t="shared" si="215"/>
        <v>0</v>
      </c>
      <c r="EE211" s="1323">
        <f t="shared" si="216"/>
        <v>0</v>
      </c>
      <c r="EF211" s="1323">
        <f t="shared" si="217"/>
        <v>0</v>
      </c>
      <c r="EG211" s="1323">
        <f t="shared" si="218"/>
        <v>0</v>
      </c>
      <c r="EH211" s="1323">
        <f t="shared" si="219"/>
        <v>0</v>
      </c>
      <c r="EI211" s="1323">
        <f t="shared" si="220"/>
        <v>0</v>
      </c>
      <c r="EJ211" s="1323">
        <f t="shared" si="221"/>
        <v>0</v>
      </c>
      <c r="EK211" s="1323">
        <f t="shared" si="222"/>
        <v>0</v>
      </c>
      <c r="EL211" s="1323">
        <f t="shared" si="223"/>
        <v>0</v>
      </c>
      <c r="EM211" s="1323">
        <f t="shared" si="224"/>
        <v>0</v>
      </c>
      <c r="EN211" s="1323">
        <f t="shared" si="225"/>
        <v>0</v>
      </c>
      <c r="EO211" s="1323">
        <f t="shared" si="226"/>
        <v>0</v>
      </c>
      <c r="EP211" s="1323">
        <f t="shared" si="227"/>
        <v>0</v>
      </c>
      <c r="EQ211" s="1323">
        <f t="shared" si="228"/>
        <v>0</v>
      </c>
      <c r="ER211" s="1323">
        <f t="shared" si="229"/>
        <v>0</v>
      </c>
      <c r="ES211" s="1323">
        <f t="shared" si="230"/>
        <v>0</v>
      </c>
      <c r="ET211" s="1323">
        <f t="shared" si="231"/>
        <v>0</v>
      </c>
      <c r="EU211" s="1323">
        <f t="shared" si="232"/>
        <v>0</v>
      </c>
      <c r="EV211" s="1323">
        <f t="shared" si="233"/>
        <v>0</v>
      </c>
      <c r="EW211" s="1323">
        <f t="shared" si="234"/>
        <v>0</v>
      </c>
      <c r="EX211" s="1323">
        <f t="shared" si="235"/>
        <v>0</v>
      </c>
      <c r="EY211" s="1323">
        <f t="shared" si="236"/>
        <v>0</v>
      </c>
      <c r="EZ211" s="1323">
        <f t="shared" si="237"/>
        <v>0</v>
      </c>
      <c r="FA211" s="1323">
        <f t="shared" si="238"/>
        <v>0</v>
      </c>
      <c r="FB211" s="1323">
        <f t="shared" si="239"/>
        <v>0</v>
      </c>
      <c r="FC211" s="1323">
        <f t="shared" si="240"/>
        <v>0</v>
      </c>
      <c r="FD211" s="1323">
        <f t="shared" si="241"/>
        <v>0</v>
      </c>
      <c r="FE211" s="1323">
        <f t="shared" si="242"/>
        <v>0</v>
      </c>
      <c r="FF211" s="1323">
        <f t="shared" si="243"/>
        <v>0</v>
      </c>
      <c r="FG211" s="1323">
        <f t="shared" si="244"/>
        <v>0</v>
      </c>
      <c r="FH211" s="1323">
        <f t="shared" si="245"/>
        <v>0</v>
      </c>
      <c r="FI211" s="1323">
        <f t="shared" si="246"/>
        <v>0</v>
      </c>
      <c r="FJ211" s="1323">
        <f t="shared" si="247"/>
        <v>0</v>
      </c>
      <c r="FK211" s="1323">
        <f t="shared" si="248"/>
        <v>0</v>
      </c>
      <c r="FL211" s="1323">
        <f t="shared" si="249"/>
        <v>0</v>
      </c>
      <c r="FM211" s="1323">
        <f t="shared" si="250"/>
        <v>0</v>
      </c>
      <c r="FN211" s="1323">
        <f t="shared" si="251"/>
        <v>0</v>
      </c>
      <c r="FO211" s="1323">
        <f t="shared" si="252"/>
        <v>0</v>
      </c>
      <c r="FP211" s="1323">
        <f t="shared" si="253"/>
        <v>0</v>
      </c>
      <c r="FQ211" s="1323">
        <f t="shared" si="254"/>
        <v>0</v>
      </c>
      <c r="FR211" s="1323">
        <f t="shared" si="255"/>
        <v>0</v>
      </c>
      <c r="FS211" s="1323">
        <f t="shared" si="256"/>
        <v>0</v>
      </c>
      <c r="FT211" s="1323">
        <f t="shared" si="257"/>
        <v>0</v>
      </c>
      <c r="FU211" s="1323">
        <f t="shared" si="258"/>
        <v>0</v>
      </c>
      <c r="FV211" s="1323">
        <f t="shared" si="259"/>
        <v>0</v>
      </c>
      <c r="FW211" s="1323">
        <f t="shared" si="260"/>
        <v>0</v>
      </c>
      <c r="FX211" s="1323">
        <f t="shared" si="261"/>
        <v>0</v>
      </c>
      <c r="FY211" s="1323">
        <f t="shared" si="262"/>
        <v>0</v>
      </c>
      <c r="FZ211" s="1323">
        <f t="shared" si="263"/>
        <v>0</v>
      </c>
      <c r="GA211" s="1323">
        <f t="shared" si="264"/>
        <v>0</v>
      </c>
    </row>
    <row r="212" spans="19:183">
      <c r="S212" s="1512">
        <v>77</v>
      </c>
      <c r="T212" s="1239"/>
      <c r="U212" s="1239"/>
      <c r="V212" s="1240"/>
      <c r="W212" s="1513">
        <v>77</v>
      </c>
      <c r="X212" s="1239"/>
      <c r="Y212" s="1239"/>
      <c r="Z212" s="1514"/>
      <c r="AA212" s="1513">
        <v>77</v>
      </c>
      <c r="AB212" s="1239"/>
      <c r="AC212" s="1239"/>
      <c r="AD212" s="1514"/>
      <c r="AE212" s="1513">
        <v>77</v>
      </c>
      <c r="AF212" s="1239"/>
      <c r="AG212" s="1239"/>
      <c r="AH212" s="1514"/>
      <c r="AI212" s="1513">
        <v>77</v>
      </c>
      <c r="AJ212" s="1239"/>
      <c r="AK212" s="1239"/>
      <c r="AL212" s="1514"/>
      <c r="AM212" s="1513">
        <v>77</v>
      </c>
      <c r="AN212" s="1239"/>
      <c r="AO212" s="1239"/>
      <c r="AP212" s="1514"/>
      <c r="AQ212" s="1513">
        <v>77</v>
      </c>
      <c r="AR212" s="1239"/>
      <c r="AS212" s="1239"/>
      <c r="AT212" s="1514"/>
      <c r="AU212" s="1513">
        <v>77</v>
      </c>
      <c r="AV212" s="1239"/>
      <c r="AW212" s="1239"/>
      <c r="AX212" s="1514"/>
      <c r="AY212" s="1513">
        <v>77</v>
      </c>
      <c r="AZ212" s="1239"/>
      <c r="BA212" s="1239"/>
      <c r="BB212" s="1514"/>
      <c r="BC212" s="1513">
        <v>77</v>
      </c>
      <c r="BD212" s="1239"/>
      <c r="BE212" s="1239"/>
      <c r="BF212" s="1514"/>
      <c r="BG212" s="1513">
        <v>77</v>
      </c>
      <c r="BH212" s="1239"/>
      <c r="BI212" s="1239"/>
      <c r="BJ212" s="1514"/>
      <c r="BK212" s="1513">
        <v>77</v>
      </c>
      <c r="BL212" s="1239"/>
      <c r="BM212" s="1239"/>
      <c r="BN212" s="1514"/>
      <c r="BO212" s="1513">
        <v>77</v>
      </c>
      <c r="BP212" s="1239"/>
      <c r="BQ212" s="1239"/>
      <c r="BR212" s="1514"/>
      <c r="BS212" s="1513">
        <v>77</v>
      </c>
      <c r="BT212" s="1239"/>
      <c r="BU212" s="1239"/>
      <c r="BV212" s="1514"/>
      <c r="BW212" s="1513">
        <v>77</v>
      </c>
      <c r="BX212" s="1239"/>
      <c r="BY212" s="1239"/>
      <c r="BZ212" s="1514"/>
      <c r="CA212" s="1513">
        <v>77</v>
      </c>
      <c r="CB212" s="1239"/>
      <c r="CC212" s="1239"/>
      <c r="CD212" s="1514"/>
      <c r="CE212" s="1513">
        <v>77</v>
      </c>
      <c r="CF212" s="1239"/>
      <c r="CG212" s="1239"/>
      <c r="CH212" s="1514"/>
      <c r="CI212" s="1513">
        <v>77</v>
      </c>
      <c r="CJ212" s="1239"/>
      <c r="CK212" s="1239"/>
      <c r="CL212" s="1514"/>
      <c r="CM212" s="1513">
        <v>77</v>
      </c>
      <c r="CN212" s="1239"/>
      <c r="CO212" s="1239"/>
      <c r="CP212" s="1514"/>
      <c r="CQ212" s="1513">
        <v>77</v>
      </c>
      <c r="CR212" s="1239"/>
      <c r="CS212" s="1239"/>
      <c r="CT212" s="1514"/>
      <c r="CZ212" s="1323">
        <f t="shared" si="185"/>
        <v>0</v>
      </c>
      <c r="DA212" s="1323">
        <f t="shared" si="186"/>
        <v>0</v>
      </c>
      <c r="DB212" s="1323">
        <f t="shared" si="187"/>
        <v>0</v>
      </c>
      <c r="DC212" s="1323">
        <f t="shared" si="188"/>
        <v>0</v>
      </c>
      <c r="DD212" s="1323">
        <f t="shared" si="189"/>
        <v>0</v>
      </c>
      <c r="DE212" s="1323">
        <f t="shared" si="190"/>
        <v>0</v>
      </c>
      <c r="DF212" s="1323">
        <f t="shared" si="191"/>
        <v>0</v>
      </c>
      <c r="DG212" s="1323">
        <f t="shared" si="192"/>
        <v>0</v>
      </c>
      <c r="DH212" s="1323">
        <f t="shared" si="193"/>
        <v>0</v>
      </c>
      <c r="DI212" s="1323">
        <f t="shared" si="194"/>
        <v>0</v>
      </c>
      <c r="DJ212" s="1323">
        <f t="shared" si="195"/>
        <v>0</v>
      </c>
      <c r="DK212" s="1323">
        <f t="shared" si="196"/>
        <v>0</v>
      </c>
      <c r="DL212" s="1323">
        <f t="shared" si="197"/>
        <v>0</v>
      </c>
      <c r="DM212" s="1323">
        <f t="shared" si="198"/>
        <v>0</v>
      </c>
      <c r="DN212" s="1323">
        <f t="shared" si="199"/>
        <v>0</v>
      </c>
      <c r="DO212" s="1323">
        <f t="shared" si="200"/>
        <v>0</v>
      </c>
      <c r="DP212" s="1323">
        <f t="shared" si="201"/>
        <v>0</v>
      </c>
      <c r="DQ212" s="1323">
        <f t="shared" si="202"/>
        <v>0</v>
      </c>
      <c r="DR212" s="1323">
        <f t="shared" si="203"/>
        <v>0</v>
      </c>
      <c r="DS212" s="1323">
        <f t="shared" si="204"/>
        <v>0</v>
      </c>
      <c r="DT212" s="1323">
        <f t="shared" si="205"/>
        <v>0</v>
      </c>
      <c r="DU212" s="1323">
        <f t="shared" si="206"/>
        <v>0</v>
      </c>
      <c r="DV212" s="1323">
        <f t="shared" si="207"/>
        <v>0</v>
      </c>
      <c r="DW212" s="1323">
        <f t="shared" si="208"/>
        <v>0</v>
      </c>
      <c r="DX212" s="1323">
        <f t="shared" si="209"/>
        <v>0</v>
      </c>
      <c r="DY212" s="1323">
        <f t="shared" si="210"/>
        <v>0</v>
      </c>
      <c r="DZ212" s="1323">
        <f t="shared" si="211"/>
        <v>0</v>
      </c>
      <c r="EA212" s="1323">
        <f t="shared" si="212"/>
        <v>0</v>
      </c>
      <c r="EB212" s="1323">
        <f t="shared" si="213"/>
        <v>0</v>
      </c>
      <c r="EC212" s="1323">
        <f t="shared" si="214"/>
        <v>0</v>
      </c>
      <c r="ED212" s="1323">
        <f t="shared" si="215"/>
        <v>0</v>
      </c>
      <c r="EE212" s="1323">
        <f t="shared" si="216"/>
        <v>0</v>
      </c>
      <c r="EF212" s="1323">
        <f t="shared" si="217"/>
        <v>0</v>
      </c>
      <c r="EG212" s="1323">
        <f t="shared" si="218"/>
        <v>0</v>
      </c>
      <c r="EH212" s="1323">
        <f t="shared" si="219"/>
        <v>0</v>
      </c>
      <c r="EI212" s="1323">
        <f t="shared" si="220"/>
        <v>0</v>
      </c>
      <c r="EJ212" s="1323">
        <f t="shared" si="221"/>
        <v>0</v>
      </c>
      <c r="EK212" s="1323">
        <f t="shared" si="222"/>
        <v>0</v>
      </c>
      <c r="EL212" s="1323">
        <f t="shared" si="223"/>
        <v>0</v>
      </c>
      <c r="EM212" s="1323">
        <f t="shared" si="224"/>
        <v>0</v>
      </c>
      <c r="EN212" s="1323">
        <f t="shared" si="225"/>
        <v>0</v>
      </c>
      <c r="EO212" s="1323">
        <f t="shared" si="226"/>
        <v>0</v>
      </c>
      <c r="EP212" s="1323">
        <f t="shared" si="227"/>
        <v>0</v>
      </c>
      <c r="EQ212" s="1323">
        <f t="shared" si="228"/>
        <v>0</v>
      </c>
      <c r="ER212" s="1323">
        <f t="shared" si="229"/>
        <v>0</v>
      </c>
      <c r="ES212" s="1323">
        <f t="shared" si="230"/>
        <v>0</v>
      </c>
      <c r="ET212" s="1323">
        <f t="shared" si="231"/>
        <v>0</v>
      </c>
      <c r="EU212" s="1323">
        <f t="shared" si="232"/>
        <v>0</v>
      </c>
      <c r="EV212" s="1323">
        <f t="shared" si="233"/>
        <v>0</v>
      </c>
      <c r="EW212" s="1323">
        <f t="shared" si="234"/>
        <v>0</v>
      </c>
      <c r="EX212" s="1323">
        <f t="shared" si="235"/>
        <v>0</v>
      </c>
      <c r="EY212" s="1323">
        <f t="shared" si="236"/>
        <v>0</v>
      </c>
      <c r="EZ212" s="1323">
        <f t="shared" si="237"/>
        <v>0</v>
      </c>
      <c r="FA212" s="1323">
        <f t="shared" si="238"/>
        <v>0</v>
      </c>
      <c r="FB212" s="1323">
        <f t="shared" si="239"/>
        <v>0</v>
      </c>
      <c r="FC212" s="1323">
        <f t="shared" si="240"/>
        <v>0</v>
      </c>
      <c r="FD212" s="1323">
        <f t="shared" si="241"/>
        <v>0</v>
      </c>
      <c r="FE212" s="1323">
        <f t="shared" si="242"/>
        <v>0</v>
      </c>
      <c r="FF212" s="1323">
        <f t="shared" si="243"/>
        <v>0</v>
      </c>
      <c r="FG212" s="1323">
        <f t="shared" si="244"/>
        <v>0</v>
      </c>
      <c r="FH212" s="1323">
        <f t="shared" si="245"/>
        <v>0</v>
      </c>
      <c r="FI212" s="1323">
        <f t="shared" si="246"/>
        <v>0</v>
      </c>
      <c r="FJ212" s="1323">
        <f t="shared" si="247"/>
        <v>0</v>
      </c>
      <c r="FK212" s="1323">
        <f t="shared" si="248"/>
        <v>0</v>
      </c>
      <c r="FL212" s="1323">
        <f t="shared" si="249"/>
        <v>0</v>
      </c>
      <c r="FM212" s="1323">
        <f t="shared" si="250"/>
        <v>0</v>
      </c>
      <c r="FN212" s="1323">
        <f t="shared" si="251"/>
        <v>0</v>
      </c>
      <c r="FO212" s="1323">
        <f t="shared" si="252"/>
        <v>0</v>
      </c>
      <c r="FP212" s="1323">
        <f t="shared" si="253"/>
        <v>0</v>
      </c>
      <c r="FQ212" s="1323">
        <f t="shared" si="254"/>
        <v>0</v>
      </c>
      <c r="FR212" s="1323">
        <f t="shared" si="255"/>
        <v>0</v>
      </c>
      <c r="FS212" s="1323">
        <f t="shared" si="256"/>
        <v>0</v>
      </c>
      <c r="FT212" s="1323">
        <f t="shared" si="257"/>
        <v>0</v>
      </c>
      <c r="FU212" s="1323">
        <f t="shared" si="258"/>
        <v>0</v>
      </c>
      <c r="FV212" s="1323">
        <f t="shared" si="259"/>
        <v>0</v>
      </c>
      <c r="FW212" s="1323">
        <f t="shared" si="260"/>
        <v>0</v>
      </c>
      <c r="FX212" s="1323">
        <f t="shared" si="261"/>
        <v>0</v>
      </c>
      <c r="FY212" s="1323">
        <f t="shared" si="262"/>
        <v>0</v>
      </c>
      <c r="FZ212" s="1323">
        <f t="shared" si="263"/>
        <v>0</v>
      </c>
      <c r="GA212" s="1323">
        <f t="shared" si="264"/>
        <v>0</v>
      </c>
    </row>
    <row r="213" spans="19:183">
      <c r="S213" s="1512">
        <v>78</v>
      </c>
      <c r="T213" s="1239"/>
      <c r="U213" s="1239"/>
      <c r="V213" s="1240"/>
      <c r="W213" s="1513">
        <v>78</v>
      </c>
      <c r="X213" s="1239"/>
      <c r="Y213" s="1239"/>
      <c r="Z213" s="1514"/>
      <c r="AA213" s="1513">
        <v>78</v>
      </c>
      <c r="AB213" s="1239"/>
      <c r="AC213" s="1239"/>
      <c r="AD213" s="1514"/>
      <c r="AE213" s="1513">
        <v>78</v>
      </c>
      <c r="AF213" s="1239"/>
      <c r="AG213" s="1239"/>
      <c r="AH213" s="1514"/>
      <c r="AI213" s="1513">
        <v>78</v>
      </c>
      <c r="AJ213" s="1239"/>
      <c r="AK213" s="1239"/>
      <c r="AL213" s="1514"/>
      <c r="AM213" s="1513">
        <v>78</v>
      </c>
      <c r="AN213" s="1239"/>
      <c r="AO213" s="1239"/>
      <c r="AP213" s="1514"/>
      <c r="AQ213" s="1513">
        <v>78</v>
      </c>
      <c r="AR213" s="1239"/>
      <c r="AS213" s="1239"/>
      <c r="AT213" s="1514"/>
      <c r="AU213" s="1513">
        <v>78</v>
      </c>
      <c r="AV213" s="1239"/>
      <c r="AW213" s="1239"/>
      <c r="AX213" s="1514"/>
      <c r="AY213" s="1513">
        <v>78</v>
      </c>
      <c r="AZ213" s="1239"/>
      <c r="BA213" s="1239"/>
      <c r="BB213" s="1514"/>
      <c r="BC213" s="1513">
        <v>78</v>
      </c>
      <c r="BD213" s="1239"/>
      <c r="BE213" s="1239"/>
      <c r="BF213" s="1514"/>
      <c r="BG213" s="1513">
        <v>78</v>
      </c>
      <c r="BH213" s="1239"/>
      <c r="BI213" s="1239"/>
      <c r="BJ213" s="1514"/>
      <c r="BK213" s="1513">
        <v>78</v>
      </c>
      <c r="BL213" s="1239"/>
      <c r="BM213" s="1239"/>
      <c r="BN213" s="1514"/>
      <c r="BO213" s="1513">
        <v>78</v>
      </c>
      <c r="BP213" s="1239"/>
      <c r="BQ213" s="1239"/>
      <c r="BR213" s="1514"/>
      <c r="BS213" s="1513">
        <v>78</v>
      </c>
      <c r="BT213" s="1239"/>
      <c r="BU213" s="1239"/>
      <c r="BV213" s="1514"/>
      <c r="BW213" s="1513">
        <v>78</v>
      </c>
      <c r="BX213" s="1239"/>
      <c r="BY213" s="1239"/>
      <c r="BZ213" s="1514"/>
      <c r="CA213" s="1513">
        <v>78</v>
      </c>
      <c r="CB213" s="1239"/>
      <c r="CC213" s="1239"/>
      <c r="CD213" s="1514"/>
      <c r="CE213" s="1513">
        <v>78</v>
      </c>
      <c r="CF213" s="1239"/>
      <c r="CG213" s="1239"/>
      <c r="CH213" s="1514"/>
      <c r="CI213" s="1513">
        <v>78</v>
      </c>
      <c r="CJ213" s="1239"/>
      <c r="CK213" s="1239"/>
      <c r="CL213" s="1514"/>
      <c r="CM213" s="1513">
        <v>78</v>
      </c>
      <c r="CN213" s="1239"/>
      <c r="CO213" s="1239"/>
      <c r="CP213" s="1514"/>
      <c r="CQ213" s="1513">
        <v>78</v>
      </c>
      <c r="CR213" s="1239"/>
      <c r="CS213" s="1239"/>
      <c r="CT213" s="1514"/>
      <c r="CZ213" s="1323">
        <f t="shared" si="185"/>
        <v>0</v>
      </c>
      <c r="DA213" s="1323">
        <f t="shared" si="186"/>
        <v>0</v>
      </c>
      <c r="DB213" s="1323">
        <f t="shared" si="187"/>
        <v>0</v>
      </c>
      <c r="DC213" s="1323">
        <f t="shared" si="188"/>
        <v>0</v>
      </c>
      <c r="DD213" s="1323">
        <f t="shared" si="189"/>
        <v>0</v>
      </c>
      <c r="DE213" s="1323">
        <f t="shared" si="190"/>
        <v>0</v>
      </c>
      <c r="DF213" s="1323">
        <f t="shared" si="191"/>
        <v>0</v>
      </c>
      <c r="DG213" s="1323">
        <f t="shared" si="192"/>
        <v>0</v>
      </c>
      <c r="DH213" s="1323">
        <f t="shared" si="193"/>
        <v>0</v>
      </c>
      <c r="DI213" s="1323">
        <f t="shared" si="194"/>
        <v>0</v>
      </c>
      <c r="DJ213" s="1323">
        <f t="shared" si="195"/>
        <v>0</v>
      </c>
      <c r="DK213" s="1323">
        <f t="shared" si="196"/>
        <v>0</v>
      </c>
      <c r="DL213" s="1323">
        <f t="shared" si="197"/>
        <v>0</v>
      </c>
      <c r="DM213" s="1323">
        <f t="shared" si="198"/>
        <v>0</v>
      </c>
      <c r="DN213" s="1323">
        <f t="shared" si="199"/>
        <v>0</v>
      </c>
      <c r="DO213" s="1323">
        <f t="shared" si="200"/>
        <v>0</v>
      </c>
      <c r="DP213" s="1323">
        <f t="shared" si="201"/>
        <v>0</v>
      </c>
      <c r="DQ213" s="1323">
        <f t="shared" si="202"/>
        <v>0</v>
      </c>
      <c r="DR213" s="1323">
        <f t="shared" si="203"/>
        <v>0</v>
      </c>
      <c r="DS213" s="1323">
        <f t="shared" si="204"/>
        <v>0</v>
      </c>
      <c r="DT213" s="1323">
        <f t="shared" si="205"/>
        <v>0</v>
      </c>
      <c r="DU213" s="1323">
        <f t="shared" si="206"/>
        <v>0</v>
      </c>
      <c r="DV213" s="1323">
        <f t="shared" si="207"/>
        <v>0</v>
      </c>
      <c r="DW213" s="1323">
        <f t="shared" si="208"/>
        <v>0</v>
      </c>
      <c r="DX213" s="1323">
        <f t="shared" si="209"/>
        <v>0</v>
      </c>
      <c r="DY213" s="1323">
        <f t="shared" si="210"/>
        <v>0</v>
      </c>
      <c r="DZ213" s="1323">
        <f t="shared" si="211"/>
        <v>0</v>
      </c>
      <c r="EA213" s="1323">
        <f t="shared" si="212"/>
        <v>0</v>
      </c>
      <c r="EB213" s="1323">
        <f t="shared" si="213"/>
        <v>0</v>
      </c>
      <c r="EC213" s="1323">
        <f t="shared" si="214"/>
        <v>0</v>
      </c>
      <c r="ED213" s="1323">
        <f t="shared" si="215"/>
        <v>0</v>
      </c>
      <c r="EE213" s="1323">
        <f t="shared" si="216"/>
        <v>0</v>
      </c>
      <c r="EF213" s="1323">
        <f t="shared" si="217"/>
        <v>0</v>
      </c>
      <c r="EG213" s="1323">
        <f t="shared" si="218"/>
        <v>0</v>
      </c>
      <c r="EH213" s="1323">
        <f t="shared" si="219"/>
        <v>0</v>
      </c>
      <c r="EI213" s="1323">
        <f t="shared" si="220"/>
        <v>0</v>
      </c>
      <c r="EJ213" s="1323">
        <f t="shared" si="221"/>
        <v>0</v>
      </c>
      <c r="EK213" s="1323">
        <f t="shared" si="222"/>
        <v>0</v>
      </c>
      <c r="EL213" s="1323">
        <f t="shared" si="223"/>
        <v>0</v>
      </c>
      <c r="EM213" s="1323">
        <f t="shared" si="224"/>
        <v>0</v>
      </c>
      <c r="EN213" s="1323">
        <f t="shared" si="225"/>
        <v>0</v>
      </c>
      <c r="EO213" s="1323">
        <f t="shared" si="226"/>
        <v>0</v>
      </c>
      <c r="EP213" s="1323">
        <f t="shared" si="227"/>
        <v>0</v>
      </c>
      <c r="EQ213" s="1323">
        <f t="shared" si="228"/>
        <v>0</v>
      </c>
      <c r="ER213" s="1323">
        <f t="shared" si="229"/>
        <v>0</v>
      </c>
      <c r="ES213" s="1323">
        <f t="shared" si="230"/>
        <v>0</v>
      </c>
      <c r="ET213" s="1323">
        <f t="shared" si="231"/>
        <v>0</v>
      </c>
      <c r="EU213" s="1323">
        <f t="shared" si="232"/>
        <v>0</v>
      </c>
      <c r="EV213" s="1323">
        <f t="shared" si="233"/>
        <v>0</v>
      </c>
      <c r="EW213" s="1323">
        <f t="shared" si="234"/>
        <v>0</v>
      </c>
      <c r="EX213" s="1323">
        <f t="shared" si="235"/>
        <v>0</v>
      </c>
      <c r="EY213" s="1323">
        <f t="shared" si="236"/>
        <v>0</v>
      </c>
      <c r="EZ213" s="1323">
        <f t="shared" si="237"/>
        <v>0</v>
      </c>
      <c r="FA213" s="1323">
        <f t="shared" si="238"/>
        <v>0</v>
      </c>
      <c r="FB213" s="1323">
        <f t="shared" si="239"/>
        <v>0</v>
      </c>
      <c r="FC213" s="1323">
        <f t="shared" si="240"/>
        <v>0</v>
      </c>
      <c r="FD213" s="1323">
        <f t="shared" si="241"/>
        <v>0</v>
      </c>
      <c r="FE213" s="1323">
        <f t="shared" si="242"/>
        <v>0</v>
      </c>
      <c r="FF213" s="1323">
        <f t="shared" si="243"/>
        <v>0</v>
      </c>
      <c r="FG213" s="1323">
        <f t="shared" si="244"/>
        <v>0</v>
      </c>
      <c r="FH213" s="1323">
        <f t="shared" si="245"/>
        <v>0</v>
      </c>
      <c r="FI213" s="1323">
        <f t="shared" si="246"/>
        <v>0</v>
      </c>
      <c r="FJ213" s="1323">
        <f t="shared" si="247"/>
        <v>0</v>
      </c>
      <c r="FK213" s="1323">
        <f t="shared" si="248"/>
        <v>0</v>
      </c>
      <c r="FL213" s="1323">
        <f t="shared" si="249"/>
        <v>0</v>
      </c>
      <c r="FM213" s="1323">
        <f t="shared" si="250"/>
        <v>0</v>
      </c>
      <c r="FN213" s="1323">
        <f t="shared" si="251"/>
        <v>0</v>
      </c>
      <c r="FO213" s="1323">
        <f t="shared" si="252"/>
        <v>0</v>
      </c>
      <c r="FP213" s="1323">
        <f t="shared" si="253"/>
        <v>0</v>
      </c>
      <c r="FQ213" s="1323">
        <f t="shared" si="254"/>
        <v>0</v>
      </c>
      <c r="FR213" s="1323">
        <f t="shared" si="255"/>
        <v>0</v>
      </c>
      <c r="FS213" s="1323">
        <f t="shared" si="256"/>
        <v>0</v>
      </c>
      <c r="FT213" s="1323">
        <f t="shared" si="257"/>
        <v>0</v>
      </c>
      <c r="FU213" s="1323">
        <f t="shared" si="258"/>
        <v>0</v>
      </c>
      <c r="FV213" s="1323">
        <f t="shared" si="259"/>
        <v>0</v>
      </c>
      <c r="FW213" s="1323">
        <f t="shared" si="260"/>
        <v>0</v>
      </c>
      <c r="FX213" s="1323">
        <f t="shared" si="261"/>
        <v>0</v>
      </c>
      <c r="FY213" s="1323">
        <f t="shared" si="262"/>
        <v>0</v>
      </c>
      <c r="FZ213" s="1323">
        <f t="shared" si="263"/>
        <v>0</v>
      </c>
      <c r="GA213" s="1323">
        <f t="shared" si="264"/>
        <v>0</v>
      </c>
    </row>
    <row r="214" spans="19:183">
      <c r="S214" s="1512">
        <v>79</v>
      </c>
      <c r="T214" s="1239"/>
      <c r="U214" s="1239"/>
      <c r="V214" s="1240"/>
      <c r="W214" s="1513">
        <v>79</v>
      </c>
      <c r="X214" s="1239"/>
      <c r="Y214" s="1239"/>
      <c r="Z214" s="1514"/>
      <c r="AA214" s="1513">
        <v>79</v>
      </c>
      <c r="AB214" s="1239"/>
      <c r="AC214" s="1239"/>
      <c r="AD214" s="1514"/>
      <c r="AE214" s="1513">
        <v>79</v>
      </c>
      <c r="AF214" s="1239"/>
      <c r="AG214" s="1239"/>
      <c r="AH214" s="1514"/>
      <c r="AI214" s="1513">
        <v>79</v>
      </c>
      <c r="AJ214" s="1239"/>
      <c r="AK214" s="1239"/>
      <c r="AL214" s="1514"/>
      <c r="AM214" s="1513">
        <v>79</v>
      </c>
      <c r="AN214" s="1239"/>
      <c r="AO214" s="1239"/>
      <c r="AP214" s="1514"/>
      <c r="AQ214" s="1513">
        <v>79</v>
      </c>
      <c r="AR214" s="1239"/>
      <c r="AS214" s="1239"/>
      <c r="AT214" s="1514"/>
      <c r="AU214" s="1513">
        <v>79</v>
      </c>
      <c r="AV214" s="1239"/>
      <c r="AW214" s="1239"/>
      <c r="AX214" s="1514"/>
      <c r="AY214" s="1513">
        <v>79</v>
      </c>
      <c r="AZ214" s="1239"/>
      <c r="BA214" s="1239"/>
      <c r="BB214" s="1514"/>
      <c r="BC214" s="1513">
        <v>79</v>
      </c>
      <c r="BD214" s="1239"/>
      <c r="BE214" s="1239"/>
      <c r="BF214" s="1514"/>
      <c r="BG214" s="1513">
        <v>79</v>
      </c>
      <c r="BH214" s="1239"/>
      <c r="BI214" s="1239"/>
      <c r="BJ214" s="1514"/>
      <c r="BK214" s="1513">
        <v>79</v>
      </c>
      <c r="BL214" s="1239"/>
      <c r="BM214" s="1239"/>
      <c r="BN214" s="1514"/>
      <c r="BO214" s="1513">
        <v>79</v>
      </c>
      <c r="BP214" s="1239"/>
      <c r="BQ214" s="1239"/>
      <c r="BR214" s="1514"/>
      <c r="BS214" s="1513">
        <v>79</v>
      </c>
      <c r="BT214" s="1239"/>
      <c r="BU214" s="1239"/>
      <c r="BV214" s="1514"/>
      <c r="BW214" s="1513">
        <v>79</v>
      </c>
      <c r="BX214" s="1239"/>
      <c r="BY214" s="1239"/>
      <c r="BZ214" s="1514"/>
      <c r="CA214" s="1513">
        <v>79</v>
      </c>
      <c r="CB214" s="1239"/>
      <c r="CC214" s="1239"/>
      <c r="CD214" s="1514"/>
      <c r="CE214" s="1513">
        <v>79</v>
      </c>
      <c r="CF214" s="1239"/>
      <c r="CG214" s="1239"/>
      <c r="CH214" s="1514"/>
      <c r="CI214" s="1513">
        <v>79</v>
      </c>
      <c r="CJ214" s="1239"/>
      <c r="CK214" s="1239"/>
      <c r="CL214" s="1514"/>
      <c r="CM214" s="1513">
        <v>79</v>
      </c>
      <c r="CN214" s="1239"/>
      <c r="CO214" s="1239"/>
      <c r="CP214" s="1514"/>
      <c r="CQ214" s="1513">
        <v>79</v>
      </c>
      <c r="CR214" s="1239"/>
      <c r="CS214" s="1239"/>
      <c r="CT214" s="1514"/>
      <c r="CZ214" s="1323">
        <f t="shared" si="185"/>
        <v>0</v>
      </c>
      <c r="DA214" s="1323">
        <f t="shared" si="186"/>
        <v>0</v>
      </c>
      <c r="DB214" s="1323">
        <f t="shared" si="187"/>
        <v>0</v>
      </c>
      <c r="DC214" s="1323">
        <f t="shared" si="188"/>
        <v>0</v>
      </c>
      <c r="DD214" s="1323">
        <f t="shared" si="189"/>
        <v>0</v>
      </c>
      <c r="DE214" s="1323">
        <f t="shared" si="190"/>
        <v>0</v>
      </c>
      <c r="DF214" s="1323">
        <f t="shared" si="191"/>
        <v>0</v>
      </c>
      <c r="DG214" s="1323">
        <f t="shared" si="192"/>
        <v>0</v>
      </c>
      <c r="DH214" s="1323">
        <f t="shared" si="193"/>
        <v>0</v>
      </c>
      <c r="DI214" s="1323">
        <f t="shared" si="194"/>
        <v>0</v>
      </c>
      <c r="DJ214" s="1323">
        <f t="shared" si="195"/>
        <v>0</v>
      </c>
      <c r="DK214" s="1323">
        <f t="shared" si="196"/>
        <v>0</v>
      </c>
      <c r="DL214" s="1323">
        <f t="shared" si="197"/>
        <v>0</v>
      </c>
      <c r="DM214" s="1323">
        <f t="shared" si="198"/>
        <v>0</v>
      </c>
      <c r="DN214" s="1323">
        <f t="shared" si="199"/>
        <v>0</v>
      </c>
      <c r="DO214" s="1323">
        <f t="shared" si="200"/>
        <v>0</v>
      </c>
      <c r="DP214" s="1323">
        <f t="shared" si="201"/>
        <v>0</v>
      </c>
      <c r="DQ214" s="1323">
        <f t="shared" si="202"/>
        <v>0</v>
      </c>
      <c r="DR214" s="1323">
        <f t="shared" si="203"/>
        <v>0</v>
      </c>
      <c r="DS214" s="1323">
        <f t="shared" si="204"/>
        <v>0</v>
      </c>
      <c r="DT214" s="1323">
        <f t="shared" si="205"/>
        <v>0</v>
      </c>
      <c r="DU214" s="1323">
        <f t="shared" si="206"/>
        <v>0</v>
      </c>
      <c r="DV214" s="1323">
        <f t="shared" si="207"/>
        <v>0</v>
      </c>
      <c r="DW214" s="1323">
        <f t="shared" si="208"/>
        <v>0</v>
      </c>
      <c r="DX214" s="1323">
        <f t="shared" si="209"/>
        <v>0</v>
      </c>
      <c r="DY214" s="1323">
        <f t="shared" si="210"/>
        <v>0</v>
      </c>
      <c r="DZ214" s="1323">
        <f t="shared" si="211"/>
        <v>0</v>
      </c>
      <c r="EA214" s="1323">
        <f t="shared" si="212"/>
        <v>0</v>
      </c>
      <c r="EB214" s="1323">
        <f t="shared" si="213"/>
        <v>0</v>
      </c>
      <c r="EC214" s="1323">
        <f t="shared" si="214"/>
        <v>0</v>
      </c>
      <c r="ED214" s="1323">
        <f t="shared" si="215"/>
        <v>0</v>
      </c>
      <c r="EE214" s="1323">
        <f t="shared" si="216"/>
        <v>0</v>
      </c>
      <c r="EF214" s="1323">
        <f t="shared" si="217"/>
        <v>0</v>
      </c>
      <c r="EG214" s="1323">
        <f t="shared" si="218"/>
        <v>0</v>
      </c>
      <c r="EH214" s="1323">
        <f t="shared" si="219"/>
        <v>0</v>
      </c>
      <c r="EI214" s="1323">
        <f t="shared" si="220"/>
        <v>0</v>
      </c>
      <c r="EJ214" s="1323">
        <f t="shared" si="221"/>
        <v>0</v>
      </c>
      <c r="EK214" s="1323">
        <f t="shared" si="222"/>
        <v>0</v>
      </c>
      <c r="EL214" s="1323">
        <f t="shared" si="223"/>
        <v>0</v>
      </c>
      <c r="EM214" s="1323">
        <f t="shared" si="224"/>
        <v>0</v>
      </c>
      <c r="EN214" s="1323">
        <f t="shared" si="225"/>
        <v>0</v>
      </c>
      <c r="EO214" s="1323">
        <f t="shared" si="226"/>
        <v>0</v>
      </c>
      <c r="EP214" s="1323">
        <f t="shared" si="227"/>
        <v>0</v>
      </c>
      <c r="EQ214" s="1323">
        <f t="shared" si="228"/>
        <v>0</v>
      </c>
      <c r="ER214" s="1323">
        <f t="shared" si="229"/>
        <v>0</v>
      </c>
      <c r="ES214" s="1323">
        <f t="shared" si="230"/>
        <v>0</v>
      </c>
      <c r="ET214" s="1323">
        <f t="shared" si="231"/>
        <v>0</v>
      </c>
      <c r="EU214" s="1323">
        <f t="shared" si="232"/>
        <v>0</v>
      </c>
      <c r="EV214" s="1323">
        <f t="shared" si="233"/>
        <v>0</v>
      </c>
      <c r="EW214" s="1323">
        <f t="shared" si="234"/>
        <v>0</v>
      </c>
      <c r="EX214" s="1323">
        <f t="shared" si="235"/>
        <v>0</v>
      </c>
      <c r="EY214" s="1323">
        <f t="shared" si="236"/>
        <v>0</v>
      </c>
      <c r="EZ214" s="1323">
        <f t="shared" si="237"/>
        <v>0</v>
      </c>
      <c r="FA214" s="1323">
        <f t="shared" si="238"/>
        <v>0</v>
      </c>
      <c r="FB214" s="1323">
        <f t="shared" si="239"/>
        <v>0</v>
      </c>
      <c r="FC214" s="1323">
        <f t="shared" si="240"/>
        <v>0</v>
      </c>
      <c r="FD214" s="1323">
        <f t="shared" si="241"/>
        <v>0</v>
      </c>
      <c r="FE214" s="1323">
        <f t="shared" si="242"/>
        <v>0</v>
      </c>
      <c r="FF214" s="1323">
        <f t="shared" si="243"/>
        <v>0</v>
      </c>
      <c r="FG214" s="1323">
        <f t="shared" si="244"/>
        <v>0</v>
      </c>
      <c r="FH214" s="1323">
        <f t="shared" si="245"/>
        <v>0</v>
      </c>
      <c r="FI214" s="1323">
        <f t="shared" si="246"/>
        <v>0</v>
      </c>
      <c r="FJ214" s="1323">
        <f t="shared" si="247"/>
        <v>0</v>
      </c>
      <c r="FK214" s="1323">
        <f t="shared" si="248"/>
        <v>0</v>
      </c>
      <c r="FL214" s="1323">
        <f t="shared" si="249"/>
        <v>0</v>
      </c>
      <c r="FM214" s="1323">
        <f t="shared" si="250"/>
        <v>0</v>
      </c>
      <c r="FN214" s="1323">
        <f t="shared" si="251"/>
        <v>0</v>
      </c>
      <c r="FO214" s="1323">
        <f t="shared" si="252"/>
        <v>0</v>
      </c>
      <c r="FP214" s="1323">
        <f t="shared" si="253"/>
        <v>0</v>
      </c>
      <c r="FQ214" s="1323">
        <f t="shared" si="254"/>
        <v>0</v>
      </c>
      <c r="FR214" s="1323">
        <f t="shared" si="255"/>
        <v>0</v>
      </c>
      <c r="FS214" s="1323">
        <f t="shared" si="256"/>
        <v>0</v>
      </c>
      <c r="FT214" s="1323">
        <f t="shared" si="257"/>
        <v>0</v>
      </c>
      <c r="FU214" s="1323">
        <f t="shared" si="258"/>
        <v>0</v>
      </c>
      <c r="FV214" s="1323">
        <f t="shared" si="259"/>
        <v>0</v>
      </c>
      <c r="FW214" s="1323">
        <f t="shared" si="260"/>
        <v>0</v>
      </c>
      <c r="FX214" s="1323">
        <f t="shared" si="261"/>
        <v>0</v>
      </c>
      <c r="FY214" s="1323">
        <f t="shared" si="262"/>
        <v>0</v>
      </c>
      <c r="FZ214" s="1323">
        <f t="shared" si="263"/>
        <v>0</v>
      </c>
      <c r="GA214" s="1323">
        <f t="shared" si="264"/>
        <v>0</v>
      </c>
    </row>
    <row r="215" spans="19:183">
      <c r="S215" s="1512">
        <v>80</v>
      </c>
      <c r="T215" s="1239"/>
      <c r="U215" s="1239"/>
      <c r="V215" s="1240"/>
      <c r="W215" s="1513">
        <v>80</v>
      </c>
      <c r="X215" s="1239"/>
      <c r="Y215" s="1239"/>
      <c r="Z215" s="1514"/>
      <c r="AA215" s="1513">
        <v>80</v>
      </c>
      <c r="AB215" s="1239"/>
      <c r="AC215" s="1239"/>
      <c r="AD215" s="1514"/>
      <c r="AE215" s="1513">
        <v>80</v>
      </c>
      <c r="AF215" s="1239"/>
      <c r="AG215" s="1239"/>
      <c r="AH215" s="1514"/>
      <c r="AI215" s="1513">
        <v>80</v>
      </c>
      <c r="AJ215" s="1239"/>
      <c r="AK215" s="1239"/>
      <c r="AL215" s="1514"/>
      <c r="AM215" s="1513">
        <v>80</v>
      </c>
      <c r="AN215" s="1239"/>
      <c r="AO215" s="1239"/>
      <c r="AP215" s="1514"/>
      <c r="AQ215" s="1513">
        <v>80</v>
      </c>
      <c r="AR215" s="1239"/>
      <c r="AS215" s="1239"/>
      <c r="AT215" s="1514"/>
      <c r="AU215" s="1513">
        <v>80</v>
      </c>
      <c r="AV215" s="1239"/>
      <c r="AW215" s="1239"/>
      <c r="AX215" s="1514"/>
      <c r="AY215" s="1513">
        <v>80</v>
      </c>
      <c r="AZ215" s="1239"/>
      <c r="BA215" s="1239"/>
      <c r="BB215" s="1514"/>
      <c r="BC215" s="1513">
        <v>80</v>
      </c>
      <c r="BD215" s="1239"/>
      <c r="BE215" s="1239"/>
      <c r="BF215" s="1514"/>
      <c r="BG215" s="1513">
        <v>80</v>
      </c>
      <c r="BH215" s="1239"/>
      <c r="BI215" s="1239"/>
      <c r="BJ215" s="1514"/>
      <c r="BK215" s="1513">
        <v>80</v>
      </c>
      <c r="BL215" s="1239"/>
      <c r="BM215" s="1239"/>
      <c r="BN215" s="1514"/>
      <c r="BO215" s="1513">
        <v>80</v>
      </c>
      <c r="BP215" s="1239"/>
      <c r="BQ215" s="1239"/>
      <c r="BR215" s="1514"/>
      <c r="BS215" s="1513">
        <v>80</v>
      </c>
      <c r="BT215" s="1239"/>
      <c r="BU215" s="1239"/>
      <c r="BV215" s="1514"/>
      <c r="BW215" s="1513">
        <v>80</v>
      </c>
      <c r="BX215" s="1239"/>
      <c r="BY215" s="1239"/>
      <c r="BZ215" s="1514"/>
      <c r="CA215" s="1513">
        <v>80</v>
      </c>
      <c r="CB215" s="1239"/>
      <c r="CC215" s="1239"/>
      <c r="CD215" s="1514"/>
      <c r="CE215" s="1513">
        <v>80</v>
      </c>
      <c r="CF215" s="1239"/>
      <c r="CG215" s="1239"/>
      <c r="CH215" s="1514"/>
      <c r="CI215" s="1513">
        <v>80</v>
      </c>
      <c r="CJ215" s="1239"/>
      <c r="CK215" s="1239"/>
      <c r="CL215" s="1514"/>
      <c r="CM215" s="1513">
        <v>80</v>
      </c>
      <c r="CN215" s="1239"/>
      <c r="CO215" s="1239"/>
      <c r="CP215" s="1514"/>
      <c r="CQ215" s="1513">
        <v>80</v>
      </c>
      <c r="CR215" s="1239"/>
      <c r="CS215" s="1239"/>
      <c r="CT215" s="1514"/>
      <c r="CZ215" s="1323">
        <f t="shared" si="185"/>
        <v>0</v>
      </c>
      <c r="DA215" s="1323">
        <f t="shared" si="186"/>
        <v>0</v>
      </c>
      <c r="DB215" s="1323">
        <f t="shared" si="187"/>
        <v>0</v>
      </c>
      <c r="DC215" s="1323">
        <f t="shared" si="188"/>
        <v>0</v>
      </c>
      <c r="DD215" s="1323">
        <f t="shared" si="189"/>
        <v>0</v>
      </c>
      <c r="DE215" s="1323">
        <f t="shared" si="190"/>
        <v>0</v>
      </c>
      <c r="DF215" s="1323">
        <f t="shared" si="191"/>
        <v>0</v>
      </c>
      <c r="DG215" s="1323">
        <f t="shared" si="192"/>
        <v>0</v>
      </c>
      <c r="DH215" s="1323">
        <f t="shared" si="193"/>
        <v>0</v>
      </c>
      <c r="DI215" s="1323">
        <f t="shared" si="194"/>
        <v>0</v>
      </c>
      <c r="DJ215" s="1323">
        <f t="shared" si="195"/>
        <v>0</v>
      </c>
      <c r="DK215" s="1323">
        <f t="shared" si="196"/>
        <v>0</v>
      </c>
      <c r="DL215" s="1323">
        <f t="shared" si="197"/>
        <v>0</v>
      </c>
      <c r="DM215" s="1323">
        <f t="shared" si="198"/>
        <v>0</v>
      </c>
      <c r="DN215" s="1323">
        <f t="shared" si="199"/>
        <v>0</v>
      </c>
      <c r="DO215" s="1323">
        <f t="shared" si="200"/>
        <v>0</v>
      </c>
      <c r="DP215" s="1323">
        <f t="shared" si="201"/>
        <v>0</v>
      </c>
      <c r="DQ215" s="1323">
        <f t="shared" si="202"/>
        <v>0</v>
      </c>
      <c r="DR215" s="1323">
        <f t="shared" si="203"/>
        <v>0</v>
      </c>
      <c r="DS215" s="1323">
        <f t="shared" si="204"/>
        <v>0</v>
      </c>
      <c r="DT215" s="1323">
        <f t="shared" si="205"/>
        <v>0</v>
      </c>
      <c r="DU215" s="1323">
        <f t="shared" si="206"/>
        <v>0</v>
      </c>
      <c r="DV215" s="1323">
        <f t="shared" si="207"/>
        <v>0</v>
      </c>
      <c r="DW215" s="1323">
        <f t="shared" si="208"/>
        <v>0</v>
      </c>
      <c r="DX215" s="1323">
        <f t="shared" si="209"/>
        <v>0</v>
      </c>
      <c r="DY215" s="1323">
        <f t="shared" si="210"/>
        <v>0</v>
      </c>
      <c r="DZ215" s="1323">
        <f t="shared" si="211"/>
        <v>0</v>
      </c>
      <c r="EA215" s="1323">
        <f t="shared" si="212"/>
        <v>0</v>
      </c>
      <c r="EB215" s="1323">
        <f t="shared" si="213"/>
        <v>0</v>
      </c>
      <c r="EC215" s="1323">
        <f t="shared" si="214"/>
        <v>0</v>
      </c>
      <c r="ED215" s="1323">
        <f t="shared" si="215"/>
        <v>0</v>
      </c>
      <c r="EE215" s="1323">
        <f t="shared" si="216"/>
        <v>0</v>
      </c>
      <c r="EF215" s="1323">
        <f t="shared" si="217"/>
        <v>0</v>
      </c>
      <c r="EG215" s="1323">
        <f t="shared" si="218"/>
        <v>0</v>
      </c>
      <c r="EH215" s="1323">
        <f t="shared" si="219"/>
        <v>0</v>
      </c>
      <c r="EI215" s="1323">
        <f t="shared" si="220"/>
        <v>0</v>
      </c>
      <c r="EJ215" s="1323">
        <f t="shared" si="221"/>
        <v>0</v>
      </c>
      <c r="EK215" s="1323">
        <f t="shared" si="222"/>
        <v>0</v>
      </c>
      <c r="EL215" s="1323">
        <f t="shared" si="223"/>
        <v>0</v>
      </c>
      <c r="EM215" s="1323">
        <f t="shared" si="224"/>
        <v>0</v>
      </c>
      <c r="EN215" s="1323">
        <f t="shared" si="225"/>
        <v>0</v>
      </c>
      <c r="EO215" s="1323">
        <f t="shared" si="226"/>
        <v>0</v>
      </c>
      <c r="EP215" s="1323">
        <f t="shared" si="227"/>
        <v>0</v>
      </c>
      <c r="EQ215" s="1323">
        <f t="shared" si="228"/>
        <v>0</v>
      </c>
      <c r="ER215" s="1323">
        <f t="shared" si="229"/>
        <v>0</v>
      </c>
      <c r="ES215" s="1323">
        <f t="shared" si="230"/>
        <v>0</v>
      </c>
      <c r="ET215" s="1323">
        <f t="shared" si="231"/>
        <v>0</v>
      </c>
      <c r="EU215" s="1323">
        <f t="shared" si="232"/>
        <v>0</v>
      </c>
      <c r="EV215" s="1323">
        <f t="shared" si="233"/>
        <v>0</v>
      </c>
      <c r="EW215" s="1323">
        <f t="shared" si="234"/>
        <v>0</v>
      </c>
      <c r="EX215" s="1323">
        <f t="shared" si="235"/>
        <v>0</v>
      </c>
      <c r="EY215" s="1323">
        <f t="shared" si="236"/>
        <v>0</v>
      </c>
      <c r="EZ215" s="1323">
        <f t="shared" si="237"/>
        <v>0</v>
      </c>
      <c r="FA215" s="1323">
        <f t="shared" si="238"/>
        <v>0</v>
      </c>
      <c r="FB215" s="1323">
        <f t="shared" si="239"/>
        <v>0</v>
      </c>
      <c r="FC215" s="1323">
        <f t="shared" si="240"/>
        <v>0</v>
      </c>
      <c r="FD215" s="1323">
        <f t="shared" si="241"/>
        <v>0</v>
      </c>
      <c r="FE215" s="1323">
        <f t="shared" si="242"/>
        <v>0</v>
      </c>
      <c r="FF215" s="1323">
        <f t="shared" si="243"/>
        <v>0</v>
      </c>
      <c r="FG215" s="1323">
        <f t="shared" si="244"/>
        <v>0</v>
      </c>
      <c r="FH215" s="1323">
        <f t="shared" si="245"/>
        <v>0</v>
      </c>
      <c r="FI215" s="1323">
        <f t="shared" si="246"/>
        <v>0</v>
      </c>
      <c r="FJ215" s="1323">
        <f t="shared" si="247"/>
        <v>0</v>
      </c>
      <c r="FK215" s="1323">
        <f t="shared" si="248"/>
        <v>0</v>
      </c>
      <c r="FL215" s="1323">
        <f t="shared" si="249"/>
        <v>0</v>
      </c>
      <c r="FM215" s="1323">
        <f t="shared" si="250"/>
        <v>0</v>
      </c>
      <c r="FN215" s="1323">
        <f t="shared" si="251"/>
        <v>0</v>
      </c>
      <c r="FO215" s="1323">
        <f t="shared" si="252"/>
        <v>0</v>
      </c>
      <c r="FP215" s="1323">
        <f t="shared" si="253"/>
        <v>0</v>
      </c>
      <c r="FQ215" s="1323">
        <f t="shared" si="254"/>
        <v>0</v>
      </c>
      <c r="FR215" s="1323">
        <f t="shared" si="255"/>
        <v>0</v>
      </c>
      <c r="FS215" s="1323">
        <f t="shared" si="256"/>
        <v>0</v>
      </c>
      <c r="FT215" s="1323">
        <f t="shared" si="257"/>
        <v>0</v>
      </c>
      <c r="FU215" s="1323">
        <f t="shared" si="258"/>
        <v>0</v>
      </c>
      <c r="FV215" s="1323">
        <f t="shared" si="259"/>
        <v>0</v>
      </c>
      <c r="FW215" s="1323">
        <f t="shared" si="260"/>
        <v>0</v>
      </c>
      <c r="FX215" s="1323">
        <f t="shared" si="261"/>
        <v>0</v>
      </c>
      <c r="FY215" s="1323">
        <f t="shared" si="262"/>
        <v>0</v>
      </c>
      <c r="FZ215" s="1323">
        <f t="shared" si="263"/>
        <v>0</v>
      </c>
      <c r="GA215" s="1323">
        <f t="shared" si="264"/>
        <v>0</v>
      </c>
    </row>
    <row r="216" spans="19:183">
      <c r="S216" s="1512">
        <v>81</v>
      </c>
      <c r="T216" s="1239"/>
      <c r="U216" s="1239"/>
      <c r="V216" s="1240"/>
      <c r="W216" s="1513">
        <v>81</v>
      </c>
      <c r="X216" s="1239"/>
      <c r="Y216" s="1239"/>
      <c r="Z216" s="1514"/>
      <c r="AA216" s="1513">
        <v>81</v>
      </c>
      <c r="AB216" s="1239"/>
      <c r="AC216" s="1239"/>
      <c r="AD216" s="1514"/>
      <c r="AE216" s="1513">
        <v>81</v>
      </c>
      <c r="AF216" s="1239"/>
      <c r="AG216" s="1239"/>
      <c r="AH216" s="1514"/>
      <c r="AI216" s="1513">
        <v>81</v>
      </c>
      <c r="AJ216" s="1239"/>
      <c r="AK216" s="1239"/>
      <c r="AL216" s="1514"/>
      <c r="AM216" s="1513">
        <v>81</v>
      </c>
      <c r="AN216" s="1239"/>
      <c r="AO216" s="1239"/>
      <c r="AP216" s="1514"/>
      <c r="AQ216" s="1513">
        <v>81</v>
      </c>
      <c r="AR216" s="1239"/>
      <c r="AS216" s="1239"/>
      <c r="AT216" s="1514"/>
      <c r="AU216" s="1513">
        <v>81</v>
      </c>
      <c r="AV216" s="1239"/>
      <c r="AW216" s="1239"/>
      <c r="AX216" s="1514"/>
      <c r="AY216" s="1513">
        <v>81</v>
      </c>
      <c r="AZ216" s="1239"/>
      <c r="BA216" s="1239"/>
      <c r="BB216" s="1514"/>
      <c r="BC216" s="1513">
        <v>81</v>
      </c>
      <c r="BD216" s="1239"/>
      <c r="BE216" s="1239"/>
      <c r="BF216" s="1514"/>
      <c r="BG216" s="1513">
        <v>81</v>
      </c>
      <c r="BH216" s="1239"/>
      <c r="BI216" s="1239"/>
      <c r="BJ216" s="1514"/>
      <c r="BK216" s="1513">
        <v>81</v>
      </c>
      <c r="BL216" s="1239"/>
      <c r="BM216" s="1239"/>
      <c r="BN216" s="1514"/>
      <c r="BO216" s="1513">
        <v>81</v>
      </c>
      <c r="BP216" s="1239"/>
      <c r="BQ216" s="1239"/>
      <c r="BR216" s="1514"/>
      <c r="BS216" s="1513">
        <v>81</v>
      </c>
      <c r="BT216" s="1239"/>
      <c r="BU216" s="1239"/>
      <c r="BV216" s="1514"/>
      <c r="BW216" s="1513">
        <v>81</v>
      </c>
      <c r="BX216" s="1239"/>
      <c r="BY216" s="1239"/>
      <c r="BZ216" s="1514"/>
      <c r="CA216" s="1513">
        <v>81</v>
      </c>
      <c r="CB216" s="1239"/>
      <c r="CC216" s="1239"/>
      <c r="CD216" s="1514"/>
      <c r="CE216" s="1513">
        <v>81</v>
      </c>
      <c r="CF216" s="1239"/>
      <c r="CG216" s="1239"/>
      <c r="CH216" s="1514"/>
      <c r="CI216" s="1513">
        <v>81</v>
      </c>
      <c r="CJ216" s="1239"/>
      <c r="CK216" s="1239"/>
      <c r="CL216" s="1514"/>
      <c r="CM216" s="1513">
        <v>81</v>
      </c>
      <c r="CN216" s="1239"/>
      <c r="CO216" s="1239"/>
      <c r="CP216" s="1514"/>
      <c r="CQ216" s="1513">
        <v>81</v>
      </c>
      <c r="CR216" s="1239"/>
      <c r="CS216" s="1239"/>
      <c r="CT216" s="1514"/>
      <c r="CZ216" s="1323">
        <f t="shared" si="185"/>
        <v>0</v>
      </c>
      <c r="DA216" s="1323">
        <f t="shared" si="186"/>
        <v>0</v>
      </c>
      <c r="DB216" s="1323">
        <f t="shared" si="187"/>
        <v>0</v>
      </c>
      <c r="DC216" s="1323">
        <f t="shared" si="188"/>
        <v>0</v>
      </c>
      <c r="DD216" s="1323">
        <f t="shared" si="189"/>
        <v>0</v>
      </c>
      <c r="DE216" s="1323">
        <f t="shared" si="190"/>
        <v>0</v>
      </c>
      <c r="DF216" s="1323">
        <f t="shared" si="191"/>
        <v>0</v>
      </c>
      <c r="DG216" s="1323">
        <f t="shared" si="192"/>
        <v>0</v>
      </c>
      <c r="DH216" s="1323">
        <f t="shared" si="193"/>
        <v>0</v>
      </c>
      <c r="DI216" s="1323">
        <f t="shared" si="194"/>
        <v>0</v>
      </c>
      <c r="DJ216" s="1323">
        <f t="shared" si="195"/>
        <v>0</v>
      </c>
      <c r="DK216" s="1323">
        <f t="shared" si="196"/>
        <v>0</v>
      </c>
      <c r="DL216" s="1323">
        <f t="shared" si="197"/>
        <v>0</v>
      </c>
      <c r="DM216" s="1323">
        <f t="shared" si="198"/>
        <v>0</v>
      </c>
      <c r="DN216" s="1323">
        <f t="shared" si="199"/>
        <v>0</v>
      </c>
      <c r="DO216" s="1323">
        <f t="shared" si="200"/>
        <v>0</v>
      </c>
      <c r="DP216" s="1323">
        <f t="shared" si="201"/>
        <v>0</v>
      </c>
      <c r="DQ216" s="1323">
        <f t="shared" si="202"/>
        <v>0</v>
      </c>
      <c r="DR216" s="1323">
        <f t="shared" si="203"/>
        <v>0</v>
      </c>
      <c r="DS216" s="1323">
        <f t="shared" si="204"/>
        <v>0</v>
      </c>
      <c r="DT216" s="1323">
        <f t="shared" si="205"/>
        <v>0</v>
      </c>
      <c r="DU216" s="1323">
        <f t="shared" si="206"/>
        <v>0</v>
      </c>
      <c r="DV216" s="1323">
        <f t="shared" si="207"/>
        <v>0</v>
      </c>
      <c r="DW216" s="1323">
        <f t="shared" si="208"/>
        <v>0</v>
      </c>
      <c r="DX216" s="1323">
        <f t="shared" si="209"/>
        <v>0</v>
      </c>
      <c r="DY216" s="1323">
        <f t="shared" si="210"/>
        <v>0</v>
      </c>
      <c r="DZ216" s="1323">
        <f t="shared" si="211"/>
        <v>0</v>
      </c>
      <c r="EA216" s="1323">
        <f t="shared" si="212"/>
        <v>0</v>
      </c>
      <c r="EB216" s="1323">
        <f t="shared" si="213"/>
        <v>0</v>
      </c>
      <c r="EC216" s="1323">
        <f t="shared" si="214"/>
        <v>0</v>
      </c>
      <c r="ED216" s="1323">
        <f t="shared" si="215"/>
        <v>0</v>
      </c>
      <c r="EE216" s="1323">
        <f t="shared" si="216"/>
        <v>0</v>
      </c>
      <c r="EF216" s="1323">
        <f t="shared" si="217"/>
        <v>0</v>
      </c>
      <c r="EG216" s="1323">
        <f t="shared" si="218"/>
        <v>0</v>
      </c>
      <c r="EH216" s="1323">
        <f t="shared" si="219"/>
        <v>0</v>
      </c>
      <c r="EI216" s="1323">
        <f t="shared" si="220"/>
        <v>0</v>
      </c>
      <c r="EJ216" s="1323">
        <f t="shared" si="221"/>
        <v>0</v>
      </c>
      <c r="EK216" s="1323">
        <f t="shared" si="222"/>
        <v>0</v>
      </c>
      <c r="EL216" s="1323">
        <f t="shared" si="223"/>
        <v>0</v>
      </c>
      <c r="EM216" s="1323">
        <f t="shared" si="224"/>
        <v>0</v>
      </c>
      <c r="EN216" s="1323">
        <f t="shared" si="225"/>
        <v>0</v>
      </c>
      <c r="EO216" s="1323">
        <f t="shared" si="226"/>
        <v>0</v>
      </c>
      <c r="EP216" s="1323">
        <f t="shared" si="227"/>
        <v>0</v>
      </c>
      <c r="EQ216" s="1323">
        <f t="shared" si="228"/>
        <v>0</v>
      </c>
      <c r="ER216" s="1323">
        <f t="shared" si="229"/>
        <v>0</v>
      </c>
      <c r="ES216" s="1323">
        <f t="shared" si="230"/>
        <v>0</v>
      </c>
      <c r="ET216" s="1323">
        <f t="shared" si="231"/>
        <v>0</v>
      </c>
      <c r="EU216" s="1323">
        <f t="shared" si="232"/>
        <v>0</v>
      </c>
      <c r="EV216" s="1323">
        <f t="shared" si="233"/>
        <v>0</v>
      </c>
      <c r="EW216" s="1323">
        <f t="shared" si="234"/>
        <v>0</v>
      </c>
      <c r="EX216" s="1323">
        <f t="shared" si="235"/>
        <v>0</v>
      </c>
      <c r="EY216" s="1323">
        <f t="shared" si="236"/>
        <v>0</v>
      </c>
      <c r="EZ216" s="1323">
        <f t="shared" si="237"/>
        <v>0</v>
      </c>
      <c r="FA216" s="1323">
        <f t="shared" si="238"/>
        <v>0</v>
      </c>
      <c r="FB216" s="1323">
        <f t="shared" si="239"/>
        <v>0</v>
      </c>
      <c r="FC216" s="1323">
        <f t="shared" si="240"/>
        <v>0</v>
      </c>
      <c r="FD216" s="1323">
        <f t="shared" si="241"/>
        <v>0</v>
      </c>
      <c r="FE216" s="1323">
        <f t="shared" si="242"/>
        <v>0</v>
      </c>
      <c r="FF216" s="1323">
        <f t="shared" si="243"/>
        <v>0</v>
      </c>
      <c r="FG216" s="1323">
        <f t="shared" si="244"/>
        <v>0</v>
      </c>
      <c r="FH216" s="1323">
        <f t="shared" si="245"/>
        <v>0</v>
      </c>
      <c r="FI216" s="1323">
        <f t="shared" si="246"/>
        <v>0</v>
      </c>
      <c r="FJ216" s="1323">
        <f t="shared" si="247"/>
        <v>0</v>
      </c>
      <c r="FK216" s="1323">
        <f t="shared" si="248"/>
        <v>0</v>
      </c>
      <c r="FL216" s="1323">
        <f t="shared" si="249"/>
        <v>0</v>
      </c>
      <c r="FM216" s="1323">
        <f t="shared" si="250"/>
        <v>0</v>
      </c>
      <c r="FN216" s="1323">
        <f t="shared" si="251"/>
        <v>0</v>
      </c>
      <c r="FO216" s="1323">
        <f t="shared" si="252"/>
        <v>0</v>
      </c>
      <c r="FP216" s="1323">
        <f t="shared" si="253"/>
        <v>0</v>
      </c>
      <c r="FQ216" s="1323">
        <f t="shared" si="254"/>
        <v>0</v>
      </c>
      <c r="FR216" s="1323">
        <f t="shared" si="255"/>
        <v>0</v>
      </c>
      <c r="FS216" s="1323">
        <f t="shared" si="256"/>
        <v>0</v>
      </c>
      <c r="FT216" s="1323">
        <f t="shared" si="257"/>
        <v>0</v>
      </c>
      <c r="FU216" s="1323">
        <f t="shared" si="258"/>
        <v>0</v>
      </c>
      <c r="FV216" s="1323">
        <f t="shared" si="259"/>
        <v>0</v>
      </c>
      <c r="FW216" s="1323">
        <f t="shared" si="260"/>
        <v>0</v>
      </c>
      <c r="FX216" s="1323">
        <f t="shared" si="261"/>
        <v>0</v>
      </c>
      <c r="FY216" s="1323">
        <f t="shared" si="262"/>
        <v>0</v>
      </c>
      <c r="FZ216" s="1323">
        <f t="shared" si="263"/>
        <v>0</v>
      </c>
      <c r="GA216" s="1323">
        <f t="shared" si="264"/>
        <v>0</v>
      </c>
    </row>
    <row r="217" spans="19:183">
      <c r="S217" s="1512">
        <v>82</v>
      </c>
      <c r="T217" s="1239"/>
      <c r="U217" s="1239"/>
      <c r="V217" s="1240"/>
      <c r="W217" s="1513">
        <v>82</v>
      </c>
      <c r="X217" s="1239"/>
      <c r="Y217" s="1239"/>
      <c r="Z217" s="1514"/>
      <c r="AA217" s="1513">
        <v>82</v>
      </c>
      <c r="AB217" s="1239"/>
      <c r="AC217" s="1239"/>
      <c r="AD217" s="1514"/>
      <c r="AE217" s="1513">
        <v>82</v>
      </c>
      <c r="AF217" s="1239"/>
      <c r="AG217" s="1239"/>
      <c r="AH217" s="1514"/>
      <c r="AI217" s="1513">
        <v>82</v>
      </c>
      <c r="AJ217" s="1239"/>
      <c r="AK217" s="1239"/>
      <c r="AL217" s="1514"/>
      <c r="AM217" s="1513">
        <v>82</v>
      </c>
      <c r="AN217" s="1239"/>
      <c r="AO217" s="1239"/>
      <c r="AP217" s="1514"/>
      <c r="AQ217" s="1513">
        <v>82</v>
      </c>
      <c r="AR217" s="1239"/>
      <c r="AS217" s="1239"/>
      <c r="AT217" s="1514"/>
      <c r="AU217" s="1513">
        <v>82</v>
      </c>
      <c r="AV217" s="1239"/>
      <c r="AW217" s="1239"/>
      <c r="AX217" s="1514"/>
      <c r="AY217" s="1513">
        <v>82</v>
      </c>
      <c r="AZ217" s="1239"/>
      <c r="BA217" s="1239"/>
      <c r="BB217" s="1514"/>
      <c r="BC217" s="1513">
        <v>82</v>
      </c>
      <c r="BD217" s="1239"/>
      <c r="BE217" s="1239"/>
      <c r="BF217" s="1514"/>
      <c r="BG217" s="1513">
        <v>82</v>
      </c>
      <c r="BH217" s="1239"/>
      <c r="BI217" s="1239"/>
      <c r="BJ217" s="1514"/>
      <c r="BK217" s="1513">
        <v>82</v>
      </c>
      <c r="BL217" s="1239"/>
      <c r="BM217" s="1239"/>
      <c r="BN217" s="1514"/>
      <c r="BO217" s="1513">
        <v>82</v>
      </c>
      <c r="BP217" s="1239"/>
      <c r="BQ217" s="1239"/>
      <c r="BR217" s="1514"/>
      <c r="BS217" s="1513">
        <v>82</v>
      </c>
      <c r="BT217" s="1239"/>
      <c r="BU217" s="1239"/>
      <c r="BV217" s="1514"/>
      <c r="BW217" s="1513">
        <v>82</v>
      </c>
      <c r="BX217" s="1239"/>
      <c r="BY217" s="1239"/>
      <c r="BZ217" s="1514"/>
      <c r="CA217" s="1513">
        <v>82</v>
      </c>
      <c r="CB217" s="1239"/>
      <c r="CC217" s="1239"/>
      <c r="CD217" s="1514"/>
      <c r="CE217" s="1513">
        <v>82</v>
      </c>
      <c r="CF217" s="1239"/>
      <c r="CG217" s="1239"/>
      <c r="CH217" s="1514"/>
      <c r="CI217" s="1513">
        <v>82</v>
      </c>
      <c r="CJ217" s="1239"/>
      <c r="CK217" s="1239"/>
      <c r="CL217" s="1514"/>
      <c r="CM217" s="1513">
        <v>82</v>
      </c>
      <c r="CN217" s="1239"/>
      <c r="CO217" s="1239"/>
      <c r="CP217" s="1514"/>
      <c r="CQ217" s="1513">
        <v>82</v>
      </c>
      <c r="CR217" s="1239"/>
      <c r="CS217" s="1239"/>
      <c r="CT217" s="1514"/>
      <c r="CZ217" s="1323">
        <f t="shared" si="185"/>
        <v>0</v>
      </c>
      <c r="DA217" s="1323">
        <f t="shared" si="186"/>
        <v>0</v>
      </c>
      <c r="DB217" s="1323">
        <f t="shared" si="187"/>
        <v>0</v>
      </c>
      <c r="DC217" s="1323">
        <f t="shared" si="188"/>
        <v>0</v>
      </c>
      <c r="DD217" s="1323">
        <f t="shared" si="189"/>
        <v>0</v>
      </c>
      <c r="DE217" s="1323">
        <f t="shared" si="190"/>
        <v>0</v>
      </c>
      <c r="DF217" s="1323">
        <f t="shared" si="191"/>
        <v>0</v>
      </c>
      <c r="DG217" s="1323">
        <f t="shared" si="192"/>
        <v>0</v>
      </c>
      <c r="DH217" s="1323">
        <f t="shared" si="193"/>
        <v>0</v>
      </c>
      <c r="DI217" s="1323">
        <f t="shared" si="194"/>
        <v>0</v>
      </c>
      <c r="DJ217" s="1323">
        <f t="shared" si="195"/>
        <v>0</v>
      </c>
      <c r="DK217" s="1323">
        <f t="shared" si="196"/>
        <v>0</v>
      </c>
      <c r="DL217" s="1323">
        <f t="shared" si="197"/>
        <v>0</v>
      </c>
      <c r="DM217" s="1323">
        <f t="shared" si="198"/>
        <v>0</v>
      </c>
      <c r="DN217" s="1323">
        <f t="shared" si="199"/>
        <v>0</v>
      </c>
      <c r="DO217" s="1323">
        <f t="shared" si="200"/>
        <v>0</v>
      </c>
      <c r="DP217" s="1323">
        <f t="shared" si="201"/>
        <v>0</v>
      </c>
      <c r="DQ217" s="1323">
        <f t="shared" si="202"/>
        <v>0</v>
      </c>
      <c r="DR217" s="1323">
        <f t="shared" si="203"/>
        <v>0</v>
      </c>
      <c r="DS217" s="1323">
        <f t="shared" si="204"/>
        <v>0</v>
      </c>
      <c r="DT217" s="1323">
        <f t="shared" si="205"/>
        <v>0</v>
      </c>
      <c r="DU217" s="1323">
        <f t="shared" si="206"/>
        <v>0</v>
      </c>
      <c r="DV217" s="1323">
        <f t="shared" si="207"/>
        <v>0</v>
      </c>
      <c r="DW217" s="1323">
        <f t="shared" si="208"/>
        <v>0</v>
      </c>
      <c r="DX217" s="1323">
        <f t="shared" si="209"/>
        <v>0</v>
      </c>
      <c r="DY217" s="1323">
        <f t="shared" si="210"/>
        <v>0</v>
      </c>
      <c r="DZ217" s="1323">
        <f t="shared" si="211"/>
        <v>0</v>
      </c>
      <c r="EA217" s="1323">
        <f t="shared" si="212"/>
        <v>0</v>
      </c>
      <c r="EB217" s="1323">
        <f t="shared" si="213"/>
        <v>0</v>
      </c>
      <c r="EC217" s="1323">
        <f t="shared" si="214"/>
        <v>0</v>
      </c>
      <c r="ED217" s="1323">
        <f t="shared" si="215"/>
        <v>0</v>
      </c>
      <c r="EE217" s="1323">
        <f t="shared" si="216"/>
        <v>0</v>
      </c>
      <c r="EF217" s="1323">
        <f t="shared" si="217"/>
        <v>0</v>
      </c>
      <c r="EG217" s="1323">
        <f t="shared" si="218"/>
        <v>0</v>
      </c>
      <c r="EH217" s="1323">
        <f t="shared" si="219"/>
        <v>0</v>
      </c>
      <c r="EI217" s="1323">
        <f t="shared" si="220"/>
        <v>0</v>
      </c>
      <c r="EJ217" s="1323">
        <f t="shared" si="221"/>
        <v>0</v>
      </c>
      <c r="EK217" s="1323">
        <f t="shared" si="222"/>
        <v>0</v>
      </c>
      <c r="EL217" s="1323">
        <f t="shared" si="223"/>
        <v>0</v>
      </c>
      <c r="EM217" s="1323">
        <f t="shared" si="224"/>
        <v>0</v>
      </c>
      <c r="EN217" s="1323">
        <f t="shared" si="225"/>
        <v>0</v>
      </c>
      <c r="EO217" s="1323">
        <f t="shared" si="226"/>
        <v>0</v>
      </c>
      <c r="EP217" s="1323">
        <f t="shared" si="227"/>
        <v>0</v>
      </c>
      <c r="EQ217" s="1323">
        <f t="shared" si="228"/>
        <v>0</v>
      </c>
      <c r="ER217" s="1323">
        <f t="shared" si="229"/>
        <v>0</v>
      </c>
      <c r="ES217" s="1323">
        <f t="shared" si="230"/>
        <v>0</v>
      </c>
      <c r="ET217" s="1323">
        <f t="shared" si="231"/>
        <v>0</v>
      </c>
      <c r="EU217" s="1323">
        <f t="shared" si="232"/>
        <v>0</v>
      </c>
      <c r="EV217" s="1323">
        <f t="shared" si="233"/>
        <v>0</v>
      </c>
      <c r="EW217" s="1323">
        <f t="shared" si="234"/>
        <v>0</v>
      </c>
      <c r="EX217" s="1323">
        <f t="shared" si="235"/>
        <v>0</v>
      </c>
      <c r="EY217" s="1323">
        <f t="shared" si="236"/>
        <v>0</v>
      </c>
      <c r="EZ217" s="1323">
        <f t="shared" si="237"/>
        <v>0</v>
      </c>
      <c r="FA217" s="1323">
        <f t="shared" si="238"/>
        <v>0</v>
      </c>
      <c r="FB217" s="1323">
        <f t="shared" si="239"/>
        <v>0</v>
      </c>
      <c r="FC217" s="1323">
        <f t="shared" si="240"/>
        <v>0</v>
      </c>
      <c r="FD217" s="1323">
        <f t="shared" si="241"/>
        <v>0</v>
      </c>
      <c r="FE217" s="1323">
        <f t="shared" si="242"/>
        <v>0</v>
      </c>
      <c r="FF217" s="1323">
        <f t="shared" si="243"/>
        <v>0</v>
      </c>
      <c r="FG217" s="1323">
        <f t="shared" si="244"/>
        <v>0</v>
      </c>
      <c r="FH217" s="1323">
        <f t="shared" si="245"/>
        <v>0</v>
      </c>
      <c r="FI217" s="1323">
        <f t="shared" si="246"/>
        <v>0</v>
      </c>
      <c r="FJ217" s="1323">
        <f t="shared" si="247"/>
        <v>0</v>
      </c>
      <c r="FK217" s="1323">
        <f t="shared" si="248"/>
        <v>0</v>
      </c>
      <c r="FL217" s="1323">
        <f t="shared" si="249"/>
        <v>0</v>
      </c>
      <c r="FM217" s="1323">
        <f t="shared" si="250"/>
        <v>0</v>
      </c>
      <c r="FN217" s="1323">
        <f t="shared" si="251"/>
        <v>0</v>
      </c>
      <c r="FO217" s="1323">
        <f t="shared" si="252"/>
        <v>0</v>
      </c>
      <c r="FP217" s="1323">
        <f t="shared" si="253"/>
        <v>0</v>
      </c>
      <c r="FQ217" s="1323">
        <f t="shared" si="254"/>
        <v>0</v>
      </c>
      <c r="FR217" s="1323">
        <f t="shared" si="255"/>
        <v>0</v>
      </c>
      <c r="FS217" s="1323">
        <f t="shared" si="256"/>
        <v>0</v>
      </c>
      <c r="FT217" s="1323">
        <f t="shared" si="257"/>
        <v>0</v>
      </c>
      <c r="FU217" s="1323">
        <f t="shared" si="258"/>
        <v>0</v>
      </c>
      <c r="FV217" s="1323">
        <f t="shared" si="259"/>
        <v>0</v>
      </c>
      <c r="FW217" s="1323">
        <f t="shared" si="260"/>
        <v>0</v>
      </c>
      <c r="FX217" s="1323">
        <f t="shared" si="261"/>
        <v>0</v>
      </c>
      <c r="FY217" s="1323">
        <f t="shared" si="262"/>
        <v>0</v>
      </c>
      <c r="FZ217" s="1323">
        <f t="shared" si="263"/>
        <v>0</v>
      </c>
      <c r="GA217" s="1323">
        <f t="shared" si="264"/>
        <v>0</v>
      </c>
    </row>
    <row r="218" spans="19:183">
      <c r="S218" s="1512">
        <v>83</v>
      </c>
      <c r="T218" s="1239"/>
      <c r="U218" s="1239"/>
      <c r="V218" s="1240"/>
      <c r="W218" s="1513">
        <v>83</v>
      </c>
      <c r="X218" s="1239"/>
      <c r="Y218" s="1239"/>
      <c r="Z218" s="1514"/>
      <c r="AA218" s="1513">
        <v>83</v>
      </c>
      <c r="AB218" s="1239"/>
      <c r="AC218" s="1239"/>
      <c r="AD218" s="1514"/>
      <c r="AE218" s="1513">
        <v>83</v>
      </c>
      <c r="AF218" s="1239"/>
      <c r="AG218" s="1239"/>
      <c r="AH218" s="1514"/>
      <c r="AI218" s="1513">
        <v>83</v>
      </c>
      <c r="AJ218" s="1239"/>
      <c r="AK218" s="1239"/>
      <c r="AL218" s="1514"/>
      <c r="AM218" s="1513">
        <v>83</v>
      </c>
      <c r="AN218" s="1239"/>
      <c r="AO218" s="1239"/>
      <c r="AP218" s="1514"/>
      <c r="AQ218" s="1513">
        <v>83</v>
      </c>
      <c r="AR218" s="1239"/>
      <c r="AS218" s="1239"/>
      <c r="AT218" s="1514"/>
      <c r="AU218" s="1513">
        <v>83</v>
      </c>
      <c r="AV218" s="1239"/>
      <c r="AW218" s="1239"/>
      <c r="AX218" s="1514"/>
      <c r="AY218" s="1513">
        <v>83</v>
      </c>
      <c r="AZ218" s="1239"/>
      <c r="BA218" s="1239"/>
      <c r="BB218" s="1514"/>
      <c r="BC218" s="1513">
        <v>83</v>
      </c>
      <c r="BD218" s="1239"/>
      <c r="BE218" s="1239"/>
      <c r="BF218" s="1514"/>
      <c r="BG218" s="1513">
        <v>83</v>
      </c>
      <c r="BH218" s="1239"/>
      <c r="BI218" s="1239"/>
      <c r="BJ218" s="1514"/>
      <c r="BK218" s="1513">
        <v>83</v>
      </c>
      <c r="BL218" s="1239"/>
      <c r="BM218" s="1239"/>
      <c r="BN218" s="1514"/>
      <c r="BO218" s="1513">
        <v>83</v>
      </c>
      <c r="BP218" s="1239"/>
      <c r="BQ218" s="1239"/>
      <c r="BR218" s="1514"/>
      <c r="BS218" s="1513">
        <v>83</v>
      </c>
      <c r="BT218" s="1239"/>
      <c r="BU218" s="1239"/>
      <c r="BV218" s="1514"/>
      <c r="BW218" s="1513">
        <v>83</v>
      </c>
      <c r="BX218" s="1239"/>
      <c r="BY218" s="1239"/>
      <c r="BZ218" s="1514"/>
      <c r="CA218" s="1513">
        <v>83</v>
      </c>
      <c r="CB218" s="1239"/>
      <c r="CC218" s="1239"/>
      <c r="CD218" s="1514"/>
      <c r="CE218" s="1513">
        <v>83</v>
      </c>
      <c r="CF218" s="1239"/>
      <c r="CG218" s="1239"/>
      <c r="CH218" s="1514"/>
      <c r="CI218" s="1513">
        <v>83</v>
      </c>
      <c r="CJ218" s="1239"/>
      <c r="CK218" s="1239"/>
      <c r="CL218" s="1514"/>
      <c r="CM218" s="1513">
        <v>83</v>
      </c>
      <c r="CN218" s="1239"/>
      <c r="CO218" s="1239"/>
      <c r="CP218" s="1514"/>
      <c r="CQ218" s="1513">
        <v>83</v>
      </c>
      <c r="CR218" s="1239"/>
      <c r="CS218" s="1239"/>
      <c r="CT218" s="1514"/>
      <c r="CZ218" s="1323">
        <f t="shared" si="185"/>
        <v>0</v>
      </c>
      <c r="DA218" s="1323">
        <f t="shared" si="186"/>
        <v>0</v>
      </c>
      <c r="DB218" s="1323">
        <f t="shared" si="187"/>
        <v>0</v>
      </c>
      <c r="DC218" s="1323">
        <f t="shared" si="188"/>
        <v>0</v>
      </c>
      <c r="DD218" s="1323">
        <f t="shared" si="189"/>
        <v>0</v>
      </c>
      <c r="DE218" s="1323">
        <f t="shared" si="190"/>
        <v>0</v>
      </c>
      <c r="DF218" s="1323">
        <f t="shared" si="191"/>
        <v>0</v>
      </c>
      <c r="DG218" s="1323">
        <f t="shared" si="192"/>
        <v>0</v>
      </c>
      <c r="DH218" s="1323">
        <f t="shared" si="193"/>
        <v>0</v>
      </c>
      <c r="DI218" s="1323">
        <f t="shared" si="194"/>
        <v>0</v>
      </c>
      <c r="DJ218" s="1323">
        <f t="shared" si="195"/>
        <v>0</v>
      </c>
      <c r="DK218" s="1323">
        <f t="shared" si="196"/>
        <v>0</v>
      </c>
      <c r="DL218" s="1323">
        <f t="shared" si="197"/>
        <v>0</v>
      </c>
      <c r="DM218" s="1323">
        <f t="shared" si="198"/>
        <v>0</v>
      </c>
      <c r="DN218" s="1323">
        <f t="shared" si="199"/>
        <v>0</v>
      </c>
      <c r="DO218" s="1323">
        <f t="shared" si="200"/>
        <v>0</v>
      </c>
      <c r="DP218" s="1323">
        <f t="shared" si="201"/>
        <v>0</v>
      </c>
      <c r="DQ218" s="1323">
        <f t="shared" si="202"/>
        <v>0</v>
      </c>
      <c r="DR218" s="1323">
        <f t="shared" si="203"/>
        <v>0</v>
      </c>
      <c r="DS218" s="1323">
        <f t="shared" si="204"/>
        <v>0</v>
      </c>
      <c r="DT218" s="1323">
        <f t="shared" si="205"/>
        <v>0</v>
      </c>
      <c r="DU218" s="1323">
        <f t="shared" si="206"/>
        <v>0</v>
      </c>
      <c r="DV218" s="1323">
        <f t="shared" si="207"/>
        <v>0</v>
      </c>
      <c r="DW218" s="1323">
        <f t="shared" si="208"/>
        <v>0</v>
      </c>
      <c r="DX218" s="1323">
        <f t="shared" si="209"/>
        <v>0</v>
      </c>
      <c r="DY218" s="1323">
        <f t="shared" si="210"/>
        <v>0</v>
      </c>
      <c r="DZ218" s="1323">
        <f t="shared" si="211"/>
        <v>0</v>
      </c>
      <c r="EA218" s="1323">
        <f t="shared" si="212"/>
        <v>0</v>
      </c>
      <c r="EB218" s="1323">
        <f t="shared" si="213"/>
        <v>0</v>
      </c>
      <c r="EC218" s="1323">
        <f t="shared" si="214"/>
        <v>0</v>
      </c>
      <c r="ED218" s="1323">
        <f t="shared" si="215"/>
        <v>0</v>
      </c>
      <c r="EE218" s="1323">
        <f t="shared" si="216"/>
        <v>0</v>
      </c>
      <c r="EF218" s="1323">
        <f t="shared" si="217"/>
        <v>0</v>
      </c>
      <c r="EG218" s="1323">
        <f t="shared" si="218"/>
        <v>0</v>
      </c>
      <c r="EH218" s="1323">
        <f t="shared" si="219"/>
        <v>0</v>
      </c>
      <c r="EI218" s="1323">
        <f t="shared" si="220"/>
        <v>0</v>
      </c>
      <c r="EJ218" s="1323">
        <f t="shared" si="221"/>
        <v>0</v>
      </c>
      <c r="EK218" s="1323">
        <f t="shared" si="222"/>
        <v>0</v>
      </c>
      <c r="EL218" s="1323">
        <f t="shared" si="223"/>
        <v>0</v>
      </c>
      <c r="EM218" s="1323">
        <f t="shared" si="224"/>
        <v>0</v>
      </c>
      <c r="EN218" s="1323">
        <f t="shared" si="225"/>
        <v>0</v>
      </c>
      <c r="EO218" s="1323">
        <f t="shared" si="226"/>
        <v>0</v>
      </c>
      <c r="EP218" s="1323">
        <f t="shared" si="227"/>
        <v>0</v>
      </c>
      <c r="EQ218" s="1323">
        <f t="shared" si="228"/>
        <v>0</v>
      </c>
      <c r="ER218" s="1323">
        <f t="shared" si="229"/>
        <v>0</v>
      </c>
      <c r="ES218" s="1323">
        <f t="shared" si="230"/>
        <v>0</v>
      </c>
      <c r="ET218" s="1323">
        <f t="shared" si="231"/>
        <v>0</v>
      </c>
      <c r="EU218" s="1323">
        <f t="shared" si="232"/>
        <v>0</v>
      </c>
      <c r="EV218" s="1323">
        <f t="shared" si="233"/>
        <v>0</v>
      </c>
      <c r="EW218" s="1323">
        <f t="shared" si="234"/>
        <v>0</v>
      </c>
      <c r="EX218" s="1323">
        <f t="shared" si="235"/>
        <v>0</v>
      </c>
      <c r="EY218" s="1323">
        <f t="shared" si="236"/>
        <v>0</v>
      </c>
      <c r="EZ218" s="1323">
        <f t="shared" si="237"/>
        <v>0</v>
      </c>
      <c r="FA218" s="1323">
        <f t="shared" si="238"/>
        <v>0</v>
      </c>
      <c r="FB218" s="1323">
        <f t="shared" si="239"/>
        <v>0</v>
      </c>
      <c r="FC218" s="1323">
        <f t="shared" si="240"/>
        <v>0</v>
      </c>
      <c r="FD218" s="1323">
        <f t="shared" si="241"/>
        <v>0</v>
      </c>
      <c r="FE218" s="1323">
        <f t="shared" si="242"/>
        <v>0</v>
      </c>
      <c r="FF218" s="1323">
        <f t="shared" si="243"/>
        <v>0</v>
      </c>
      <c r="FG218" s="1323">
        <f t="shared" si="244"/>
        <v>0</v>
      </c>
      <c r="FH218" s="1323">
        <f t="shared" si="245"/>
        <v>0</v>
      </c>
      <c r="FI218" s="1323">
        <f t="shared" si="246"/>
        <v>0</v>
      </c>
      <c r="FJ218" s="1323">
        <f t="shared" si="247"/>
        <v>0</v>
      </c>
      <c r="FK218" s="1323">
        <f t="shared" si="248"/>
        <v>0</v>
      </c>
      <c r="FL218" s="1323">
        <f t="shared" si="249"/>
        <v>0</v>
      </c>
      <c r="FM218" s="1323">
        <f t="shared" si="250"/>
        <v>0</v>
      </c>
      <c r="FN218" s="1323">
        <f t="shared" si="251"/>
        <v>0</v>
      </c>
      <c r="FO218" s="1323">
        <f t="shared" si="252"/>
        <v>0</v>
      </c>
      <c r="FP218" s="1323">
        <f t="shared" si="253"/>
        <v>0</v>
      </c>
      <c r="FQ218" s="1323">
        <f t="shared" si="254"/>
        <v>0</v>
      </c>
      <c r="FR218" s="1323">
        <f t="shared" si="255"/>
        <v>0</v>
      </c>
      <c r="FS218" s="1323">
        <f t="shared" si="256"/>
        <v>0</v>
      </c>
      <c r="FT218" s="1323">
        <f t="shared" si="257"/>
        <v>0</v>
      </c>
      <c r="FU218" s="1323">
        <f t="shared" si="258"/>
        <v>0</v>
      </c>
      <c r="FV218" s="1323">
        <f t="shared" si="259"/>
        <v>0</v>
      </c>
      <c r="FW218" s="1323">
        <f t="shared" si="260"/>
        <v>0</v>
      </c>
      <c r="FX218" s="1323">
        <f t="shared" si="261"/>
        <v>0</v>
      </c>
      <c r="FY218" s="1323">
        <f t="shared" si="262"/>
        <v>0</v>
      </c>
      <c r="FZ218" s="1323">
        <f t="shared" si="263"/>
        <v>0</v>
      </c>
      <c r="GA218" s="1323">
        <f t="shared" si="264"/>
        <v>0</v>
      </c>
    </row>
    <row r="219" spans="19:183">
      <c r="S219" s="1512">
        <v>84</v>
      </c>
      <c r="T219" s="1239"/>
      <c r="U219" s="1239"/>
      <c r="V219" s="1240"/>
      <c r="W219" s="1513">
        <v>84</v>
      </c>
      <c r="X219" s="1239"/>
      <c r="Y219" s="1239"/>
      <c r="Z219" s="1514"/>
      <c r="AA219" s="1513">
        <v>84</v>
      </c>
      <c r="AB219" s="1239"/>
      <c r="AC219" s="1239"/>
      <c r="AD219" s="1514"/>
      <c r="AE219" s="1513">
        <v>84</v>
      </c>
      <c r="AF219" s="1239"/>
      <c r="AG219" s="1239"/>
      <c r="AH219" s="1514"/>
      <c r="AI219" s="1513">
        <v>84</v>
      </c>
      <c r="AJ219" s="1239"/>
      <c r="AK219" s="1239"/>
      <c r="AL219" s="1514"/>
      <c r="AM219" s="1513">
        <v>84</v>
      </c>
      <c r="AN219" s="1239"/>
      <c r="AO219" s="1239"/>
      <c r="AP219" s="1514"/>
      <c r="AQ219" s="1513">
        <v>84</v>
      </c>
      <c r="AR219" s="1239"/>
      <c r="AS219" s="1239"/>
      <c r="AT219" s="1514"/>
      <c r="AU219" s="1513">
        <v>84</v>
      </c>
      <c r="AV219" s="1239"/>
      <c r="AW219" s="1239"/>
      <c r="AX219" s="1514"/>
      <c r="AY219" s="1513">
        <v>84</v>
      </c>
      <c r="AZ219" s="1239"/>
      <c r="BA219" s="1239"/>
      <c r="BB219" s="1514"/>
      <c r="BC219" s="1513">
        <v>84</v>
      </c>
      <c r="BD219" s="1239"/>
      <c r="BE219" s="1239"/>
      <c r="BF219" s="1514"/>
      <c r="BG219" s="1513">
        <v>84</v>
      </c>
      <c r="BH219" s="1239"/>
      <c r="BI219" s="1239"/>
      <c r="BJ219" s="1514"/>
      <c r="BK219" s="1513">
        <v>84</v>
      </c>
      <c r="BL219" s="1239"/>
      <c r="BM219" s="1239"/>
      <c r="BN219" s="1514"/>
      <c r="BO219" s="1513">
        <v>84</v>
      </c>
      <c r="BP219" s="1239"/>
      <c r="BQ219" s="1239"/>
      <c r="BR219" s="1514"/>
      <c r="BS219" s="1513">
        <v>84</v>
      </c>
      <c r="BT219" s="1239"/>
      <c r="BU219" s="1239"/>
      <c r="BV219" s="1514"/>
      <c r="BW219" s="1513">
        <v>84</v>
      </c>
      <c r="BX219" s="1239"/>
      <c r="BY219" s="1239"/>
      <c r="BZ219" s="1514"/>
      <c r="CA219" s="1513">
        <v>84</v>
      </c>
      <c r="CB219" s="1239"/>
      <c r="CC219" s="1239"/>
      <c r="CD219" s="1514"/>
      <c r="CE219" s="1513">
        <v>84</v>
      </c>
      <c r="CF219" s="1239"/>
      <c r="CG219" s="1239"/>
      <c r="CH219" s="1514"/>
      <c r="CI219" s="1513">
        <v>84</v>
      </c>
      <c r="CJ219" s="1239"/>
      <c r="CK219" s="1239"/>
      <c r="CL219" s="1514"/>
      <c r="CM219" s="1513">
        <v>84</v>
      </c>
      <c r="CN219" s="1239"/>
      <c r="CO219" s="1239"/>
      <c r="CP219" s="1514"/>
      <c r="CQ219" s="1513">
        <v>84</v>
      </c>
      <c r="CR219" s="1239"/>
      <c r="CS219" s="1239"/>
      <c r="CT219" s="1514"/>
      <c r="CZ219" s="1323">
        <f t="shared" si="185"/>
        <v>0</v>
      </c>
      <c r="DA219" s="1323">
        <f t="shared" si="186"/>
        <v>0</v>
      </c>
      <c r="DB219" s="1323">
        <f t="shared" si="187"/>
        <v>0</v>
      </c>
      <c r="DC219" s="1323">
        <f t="shared" si="188"/>
        <v>0</v>
      </c>
      <c r="DD219" s="1323">
        <f t="shared" si="189"/>
        <v>0</v>
      </c>
      <c r="DE219" s="1323">
        <f t="shared" si="190"/>
        <v>0</v>
      </c>
      <c r="DF219" s="1323">
        <f t="shared" si="191"/>
        <v>0</v>
      </c>
      <c r="DG219" s="1323">
        <f t="shared" si="192"/>
        <v>0</v>
      </c>
      <c r="DH219" s="1323">
        <f t="shared" si="193"/>
        <v>0</v>
      </c>
      <c r="DI219" s="1323">
        <f t="shared" si="194"/>
        <v>0</v>
      </c>
      <c r="DJ219" s="1323">
        <f t="shared" si="195"/>
        <v>0</v>
      </c>
      <c r="DK219" s="1323">
        <f t="shared" si="196"/>
        <v>0</v>
      </c>
      <c r="DL219" s="1323">
        <f t="shared" si="197"/>
        <v>0</v>
      </c>
      <c r="DM219" s="1323">
        <f t="shared" si="198"/>
        <v>0</v>
      </c>
      <c r="DN219" s="1323">
        <f t="shared" si="199"/>
        <v>0</v>
      </c>
      <c r="DO219" s="1323">
        <f t="shared" si="200"/>
        <v>0</v>
      </c>
      <c r="DP219" s="1323">
        <f t="shared" si="201"/>
        <v>0</v>
      </c>
      <c r="DQ219" s="1323">
        <f t="shared" si="202"/>
        <v>0</v>
      </c>
      <c r="DR219" s="1323">
        <f t="shared" si="203"/>
        <v>0</v>
      </c>
      <c r="DS219" s="1323">
        <f t="shared" si="204"/>
        <v>0</v>
      </c>
      <c r="DT219" s="1323">
        <f t="shared" si="205"/>
        <v>0</v>
      </c>
      <c r="DU219" s="1323">
        <f t="shared" si="206"/>
        <v>0</v>
      </c>
      <c r="DV219" s="1323">
        <f t="shared" si="207"/>
        <v>0</v>
      </c>
      <c r="DW219" s="1323">
        <f t="shared" si="208"/>
        <v>0</v>
      </c>
      <c r="DX219" s="1323">
        <f t="shared" si="209"/>
        <v>0</v>
      </c>
      <c r="DY219" s="1323">
        <f t="shared" si="210"/>
        <v>0</v>
      </c>
      <c r="DZ219" s="1323">
        <f t="shared" si="211"/>
        <v>0</v>
      </c>
      <c r="EA219" s="1323">
        <f t="shared" si="212"/>
        <v>0</v>
      </c>
      <c r="EB219" s="1323">
        <f t="shared" si="213"/>
        <v>0</v>
      </c>
      <c r="EC219" s="1323">
        <f t="shared" si="214"/>
        <v>0</v>
      </c>
      <c r="ED219" s="1323">
        <f t="shared" si="215"/>
        <v>0</v>
      </c>
      <c r="EE219" s="1323">
        <f t="shared" si="216"/>
        <v>0</v>
      </c>
      <c r="EF219" s="1323">
        <f t="shared" si="217"/>
        <v>0</v>
      </c>
      <c r="EG219" s="1323">
        <f t="shared" si="218"/>
        <v>0</v>
      </c>
      <c r="EH219" s="1323">
        <f t="shared" si="219"/>
        <v>0</v>
      </c>
      <c r="EI219" s="1323">
        <f t="shared" si="220"/>
        <v>0</v>
      </c>
      <c r="EJ219" s="1323">
        <f t="shared" si="221"/>
        <v>0</v>
      </c>
      <c r="EK219" s="1323">
        <f t="shared" si="222"/>
        <v>0</v>
      </c>
      <c r="EL219" s="1323">
        <f t="shared" si="223"/>
        <v>0</v>
      </c>
      <c r="EM219" s="1323">
        <f t="shared" si="224"/>
        <v>0</v>
      </c>
      <c r="EN219" s="1323">
        <f t="shared" si="225"/>
        <v>0</v>
      </c>
      <c r="EO219" s="1323">
        <f t="shared" si="226"/>
        <v>0</v>
      </c>
      <c r="EP219" s="1323">
        <f t="shared" si="227"/>
        <v>0</v>
      </c>
      <c r="EQ219" s="1323">
        <f t="shared" si="228"/>
        <v>0</v>
      </c>
      <c r="ER219" s="1323">
        <f t="shared" si="229"/>
        <v>0</v>
      </c>
      <c r="ES219" s="1323">
        <f t="shared" si="230"/>
        <v>0</v>
      </c>
      <c r="ET219" s="1323">
        <f t="shared" si="231"/>
        <v>0</v>
      </c>
      <c r="EU219" s="1323">
        <f t="shared" si="232"/>
        <v>0</v>
      </c>
      <c r="EV219" s="1323">
        <f t="shared" si="233"/>
        <v>0</v>
      </c>
      <c r="EW219" s="1323">
        <f t="shared" si="234"/>
        <v>0</v>
      </c>
      <c r="EX219" s="1323">
        <f t="shared" si="235"/>
        <v>0</v>
      </c>
      <c r="EY219" s="1323">
        <f t="shared" si="236"/>
        <v>0</v>
      </c>
      <c r="EZ219" s="1323">
        <f t="shared" si="237"/>
        <v>0</v>
      </c>
      <c r="FA219" s="1323">
        <f t="shared" si="238"/>
        <v>0</v>
      </c>
      <c r="FB219" s="1323">
        <f t="shared" si="239"/>
        <v>0</v>
      </c>
      <c r="FC219" s="1323">
        <f t="shared" si="240"/>
        <v>0</v>
      </c>
      <c r="FD219" s="1323">
        <f t="shared" si="241"/>
        <v>0</v>
      </c>
      <c r="FE219" s="1323">
        <f t="shared" si="242"/>
        <v>0</v>
      </c>
      <c r="FF219" s="1323">
        <f t="shared" si="243"/>
        <v>0</v>
      </c>
      <c r="FG219" s="1323">
        <f t="shared" si="244"/>
        <v>0</v>
      </c>
      <c r="FH219" s="1323">
        <f t="shared" si="245"/>
        <v>0</v>
      </c>
      <c r="FI219" s="1323">
        <f t="shared" si="246"/>
        <v>0</v>
      </c>
      <c r="FJ219" s="1323">
        <f t="shared" si="247"/>
        <v>0</v>
      </c>
      <c r="FK219" s="1323">
        <f t="shared" si="248"/>
        <v>0</v>
      </c>
      <c r="FL219" s="1323">
        <f t="shared" si="249"/>
        <v>0</v>
      </c>
      <c r="FM219" s="1323">
        <f t="shared" si="250"/>
        <v>0</v>
      </c>
      <c r="FN219" s="1323">
        <f t="shared" si="251"/>
        <v>0</v>
      </c>
      <c r="FO219" s="1323">
        <f t="shared" si="252"/>
        <v>0</v>
      </c>
      <c r="FP219" s="1323">
        <f t="shared" si="253"/>
        <v>0</v>
      </c>
      <c r="FQ219" s="1323">
        <f t="shared" si="254"/>
        <v>0</v>
      </c>
      <c r="FR219" s="1323">
        <f t="shared" si="255"/>
        <v>0</v>
      </c>
      <c r="FS219" s="1323">
        <f t="shared" si="256"/>
        <v>0</v>
      </c>
      <c r="FT219" s="1323">
        <f t="shared" si="257"/>
        <v>0</v>
      </c>
      <c r="FU219" s="1323">
        <f t="shared" si="258"/>
        <v>0</v>
      </c>
      <c r="FV219" s="1323">
        <f t="shared" si="259"/>
        <v>0</v>
      </c>
      <c r="FW219" s="1323">
        <f t="shared" si="260"/>
        <v>0</v>
      </c>
      <c r="FX219" s="1323">
        <f t="shared" si="261"/>
        <v>0</v>
      </c>
      <c r="FY219" s="1323">
        <f t="shared" si="262"/>
        <v>0</v>
      </c>
      <c r="FZ219" s="1323">
        <f t="shared" si="263"/>
        <v>0</v>
      </c>
      <c r="GA219" s="1323">
        <f t="shared" si="264"/>
        <v>0</v>
      </c>
    </row>
    <row r="220" spans="19:183">
      <c r="S220" s="1512">
        <v>85</v>
      </c>
      <c r="T220" s="1239"/>
      <c r="U220" s="1239"/>
      <c r="V220" s="1240"/>
      <c r="W220" s="1513">
        <v>85</v>
      </c>
      <c r="X220" s="1239"/>
      <c r="Y220" s="1239"/>
      <c r="Z220" s="1514"/>
      <c r="AA220" s="1513">
        <v>85</v>
      </c>
      <c r="AB220" s="1239"/>
      <c r="AC220" s="1239"/>
      <c r="AD220" s="1514"/>
      <c r="AE220" s="1513">
        <v>85</v>
      </c>
      <c r="AF220" s="1239"/>
      <c r="AG220" s="1239"/>
      <c r="AH220" s="1514"/>
      <c r="AI220" s="1513">
        <v>85</v>
      </c>
      <c r="AJ220" s="1239"/>
      <c r="AK220" s="1239"/>
      <c r="AL220" s="1514"/>
      <c r="AM220" s="1513">
        <v>85</v>
      </c>
      <c r="AN220" s="1239"/>
      <c r="AO220" s="1239"/>
      <c r="AP220" s="1514"/>
      <c r="AQ220" s="1513">
        <v>85</v>
      </c>
      <c r="AR220" s="1239"/>
      <c r="AS220" s="1239"/>
      <c r="AT220" s="1514"/>
      <c r="AU220" s="1513">
        <v>85</v>
      </c>
      <c r="AV220" s="1239"/>
      <c r="AW220" s="1239"/>
      <c r="AX220" s="1514"/>
      <c r="AY220" s="1513">
        <v>85</v>
      </c>
      <c r="AZ220" s="1239"/>
      <c r="BA220" s="1239"/>
      <c r="BB220" s="1514"/>
      <c r="BC220" s="1513">
        <v>85</v>
      </c>
      <c r="BD220" s="1239"/>
      <c r="BE220" s="1239"/>
      <c r="BF220" s="1514"/>
      <c r="BG220" s="1513">
        <v>85</v>
      </c>
      <c r="BH220" s="1239"/>
      <c r="BI220" s="1239"/>
      <c r="BJ220" s="1514"/>
      <c r="BK220" s="1513">
        <v>85</v>
      </c>
      <c r="BL220" s="1239"/>
      <c r="BM220" s="1239"/>
      <c r="BN220" s="1514"/>
      <c r="BO220" s="1513">
        <v>85</v>
      </c>
      <c r="BP220" s="1239"/>
      <c r="BQ220" s="1239"/>
      <c r="BR220" s="1514"/>
      <c r="BS220" s="1513">
        <v>85</v>
      </c>
      <c r="BT220" s="1239"/>
      <c r="BU220" s="1239"/>
      <c r="BV220" s="1514"/>
      <c r="BW220" s="1513">
        <v>85</v>
      </c>
      <c r="BX220" s="1239"/>
      <c r="BY220" s="1239"/>
      <c r="BZ220" s="1514"/>
      <c r="CA220" s="1513">
        <v>85</v>
      </c>
      <c r="CB220" s="1239"/>
      <c r="CC220" s="1239"/>
      <c r="CD220" s="1514"/>
      <c r="CE220" s="1513">
        <v>85</v>
      </c>
      <c r="CF220" s="1239"/>
      <c r="CG220" s="1239"/>
      <c r="CH220" s="1514"/>
      <c r="CI220" s="1513">
        <v>85</v>
      </c>
      <c r="CJ220" s="1239"/>
      <c r="CK220" s="1239"/>
      <c r="CL220" s="1514"/>
      <c r="CM220" s="1513">
        <v>85</v>
      </c>
      <c r="CN220" s="1239"/>
      <c r="CO220" s="1239"/>
      <c r="CP220" s="1514"/>
      <c r="CQ220" s="1513">
        <v>85</v>
      </c>
      <c r="CR220" s="1239"/>
      <c r="CS220" s="1239"/>
      <c r="CT220" s="1514"/>
      <c r="CZ220" s="1323">
        <f t="shared" si="185"/>
        <v>0</v>
      </c>
      <c r="DA220" s="1323">
        <f t="shared" si="186"/>
        <v>0</v>
      </c>
      <c r="DB220" s="1323">
        <f t="shared" si="187"/>
        <v>0</v>
      </c>
      <c r="DC220" s="1323">
        <f t="shared" si="188"/>
        <v>0</v>
      </c>
      <c r="DD220" s="1323">
        <f t="shared" si="189"/>
        <v>0</v>
      </c>
      <c r="DE220" s="1323">
        <f t="shared" si="190"/>
        <v>0</v>
      </c>
      <c r="DF220" s="1323">
        <f t="shared" si="191"/>
        <v>0</v>
      </c>
      <c r="DG220" s="1323">
        <f t="shared" si="192"/>
        <v>0</v>
      </c>
      <c r="DH220" s="1323">
        <f t="shared" si="193"/>
        <v>0</v>
      </c>
      <c r="DI220" s="1323">
        <f t="shared" si="194"/>
        <v>0</v>
      </c>
      <c r="DJ220" s="1323">
        <f t="shared" si="195"/>
        <v>0</v>
      </c>
      <c r="DK220" s="1323">
        <f t="shared" si="196"/>
        <v>0</v>
      </c>
      <c r="DL220" s="1323">
        <f t="shared" si="197"/>
        <v>0</v>
      </c>
      <c r="DM220" s="1323">
        <f t="shared" si="198"/>
        <v>0</v>
      </c>
      <c r="DN220" s="1323">
        <f t="shared" si="199"/>
        <v>0</v>
      </c>
      <c r="DO220" s="1323">
        <f t="shared" si="200"/>
        <v>0</v>
      </c>
      <c r="DP220" s="1323">
        <f t="shared" si="201"/>
        <v>0</v>
      </c>
      <c r="DQ220" s="1323">
        <f t="shared" si="202"/>
        <v>0</v>
      </c>
      <c r="DR220" s="1323">
        <f t="shared" si="203"/>
        <v>0</v>
      </c>
      <c r="DS220" s="1323">
        <f t="shared" si="204"/>
        <v>0</v>
      </c>
      <c r="DT220" s="1323">
        <f t="shared" si="205"/>
        <v>0</v>
      </c>
      <c r="DU220" s="1323">
        <f t="shared" si="206"/>
        <v>0</v>
      </c>
      <c r="DV220" s="1323">
        <f t="shared" si="207"/>
        <v>0</v>
      </c>
      <c r="DW220" s="1323">
        <f t="shared" si="208"/>
        <v>0</v>
      </c>
      <c r="DX220" s="1323">
        <f t="shared" si="209"/>
        <v>0</v>
      </c>
      <c r="DY220" s="1323">
        <f t="shared" si="210"/>
        <v>0</v>
      </c>
      <c r="DZ220" s="1323">
        <f t="shared" si="211"/>
        <v>0</v>
      </c>
      <c r="EA220" s="1323">
        <f t="shared" si="212"/>
        <v>0</v>
      </c>
      <c r="EB220" s="1323">
        <f t="shared" si="213"/>
        <v>0</v>
      </c>
      <c r="EC220" s="1323">
        <f t="shared" si="214"/>
        <v>0</v>
      </c>
      <c r="ED220" s="1323">
        <f t="shared" si="215"/>
        <v>0</v>
      </c>
      <c r="EE220" s="1323">
        <f t="shared" si="216"/>
        <v>0</v>
      </c>
      <c r="EF220" s="1323">
        <f t="shared" si="217"/>
        <v>0</v>
      </c>
      <c r="EG220" s="1323">
        <f t="shared" si="218"/>
        <v>0</v>
      </c>
      <c r="EH220" s="1323">
        <f t="shared" si="219"/>
        <v>0</v>
      </c>
      <c r="EI220" s="1323">
        <f t="shared" si="220"/>
        <v>0</v>
      </c>
      <c r="EJ220" s="1323">
        <f t="shared" si="221"/>
        <v>0</v>
      </c>
      <c r="EK220" s="1323">
        <f t="shared" si="222"/>
        <v>0</v>
      </c>
      <c r="EL220" s="1323">
        <f t="shared" si="223"/>
        <v>0</v>
      </c>
      <c r="EM220" s="1323">
        <f t="shared" si="224"/>
        <v>0</v>
      </c>
      <c r="EN220" s="1323">
        <f t="shared" si="225"/>
        <v>0</v>
      </c>
      <c r="EO220" s="1323">
        <f t="shared" si="226"/>
        <v>0</v>
      </c>
      <c r="EP220" s="1323">
        <f t="shared" si="227"/>
        <v>0</v>
      </c>
      <c r="EQ220" s="1323">
        <f t="shared" si="228"/>
        <v>0</v>
      </c>
      <c r="ER220" s="1323">
        <f t="shared" si="229"/>
        <v>0</v>
      </c>
      <c r="ES220" s="1323">
        <f t="shared" si="230"/>
        <v>0</v>
      </c>
      <c r="ET220" s="1323">
        <f t="shared" si="231"/>
        <v>0</v>
      </c>
      <c r="EU220" s="1323">
        <f t="shared" si="232"/>
        <v>0</v>
      </c>
      <c r="EV220" s="1323">
        <f t="shared" si="233"/>
        <v>0</v>
      </c>
      <c r="EW220" s="1323">
        <f t="shared" si="234"/>
        <v>0</v>
      </c>
      <c r="EX220" s="1323">
        <f t="shared" si="235"/>
        <v>0</v>
      </c>
      <c r="EY220" s="1323">
        <f t="shared" si="236"/>
        <v>0</v>
      </c>
      <c r="EZ220" s="1323">
        <f t="shared" si="237"/>
        <v>0</v>
      </c>
      <c r="FA220" s="1323">
        <f t="shared" si="238"/>
        <v>0</v>
      </c>
      <c r="FB220" s="1323">
        <f t="shared" si="239"/>
        <v>0</v>
      </c>
      <c r="FC220" s="1323">
        <f t="shared" si="240"/>
        <v>0</v>
      </c>
      <c r="FD220" s="1323">
        <f t="shared" si="241"/>
        <v>0</v>
      </c>
      <c r="FE220" s="1323">
        <f t="shared" si="242"/>
        <v>0</v>
      </c>
      <c r="FF220" s="1323">
        <f t="shared" si="243"/>
        <v>0</v>
      </c>
      <c r="FG220" s="1323">
        <f t="shared" si="244"/>
        <v>0</v>
      </c>
      <c r="FH220" s="1323">
        <f t="shared" si="245"/>
        <v>0</v>
      </c>
      <c r="FI220" s="1323">
        <f t="shared" si="246"/>
        <v>0</v>
      </c>
      <c r="FJ220" s="1323">
        <f t="shared" si="247"/>
        <v>0</v>
      </c>
      <c r="FK220" s="1323">
        <f t="shared" si="248"/>
        <v>0</v>
      </c>
      <c r="FL220" s="1323">
        <f t="shared" si="249"/>
        <v>0</v>
      </c>
      <c r="FM220" s="1323">
        <f t="shared" si="250"/>
        <v>0</v>
      </c>
      <c r="FN220" s="1323">
        <f t="shared" si="251"/>
        <v>0</v>
      </c>
      <c r="FO220" s="1323">
        <f t="shared" si="252"/>
        <v>0</v>
      </c>
      <c r="FP220" s="1323">
        <f t="shared" si="253"/>
        <v>0</v>
      </c>
      <c r="FQ220" s="1323">
        <f t="shared" si="254"/>
        <v>0</v>
      </c>
      <c r="FR220" s="1323">
        <f t="shared" si="255"/>
        <v>0</v>
      </c>
      <c r="FS220" s="1323">
        <f t="shared" si="256"/>
        <v>0</v>
      </c>
      <c r="FT220" s="1323">
        <f t="shared" si="257"/>
        <v>0</v>
      </c>
      <c r="FU220" s="1323">
        <f t="shared" si="258"/>
        <v>0</v>
      </c>
      <c r="FV220" s="1323">
        <f t="shared" si="259"/>
        <v>0</v>
      </c>
      <c r="FW220" s="1323">
        <f t="shared" si="260"/>
        <v>0</v>
      </c>
      <c r="FX220" s="1323">
        <f t="shared" si="261"/>
        <v>0</v>
      </c>
      <c r="FY220" s="1323">
        <f t="shared" si="262"/>
        <v>0</v>
      </c>
      <c r="FZ220" s="1323">
        <f t="shared" si="263"/>
        <v>0</v>
      </c>
      <c r="GA220" s="1323">
        <f t="shared" si="264"/>
        <v>0</v>
      </c>
    </row>
    <row r="221" spans="19:183">
      <c r="S221" s="1512">
        <v>86</v>
      </c>
      <c r="T221" s="1239"/>
      <c r="U221" s="1239"/>
      <c r="V221" s="1240"/>
      <c r="W221" s="1513">
        <v>86</v>
      </c>
      <c r="X221" s="1239"/>
      <c r="Y221" s="1239"/>
      <c r="Z221" s="1514"/>
      <c r="AA221" s="1513">
        <v>86</v>
      </c>
      <c r="AB221" s="1239"/>
      <c r="AC221" s="1239"/>
      <c r="AD221" s="1514"/>
      <c r="AE221" s="1513">
        <v>86</v>
      </c>
      <c r="AF221" s="1239"/>
      <c r="AG221" s="1239"/>
      <c r="AH221" s="1514"/>
      <c r="AI221" s="1513">
        <v>86</v>
      </c>
      <c r="AJ221" s="1239"/>
      <c r="AK221" s="1239"/>
      <c r="AL221" s="1514"/>
      <c r="AM221" s="1513">
        <v>86</v>
      </c>
      <c r="AN221" s="1239"/>
      <c r="AO221" s="1239"/>
      <c r="AP221" s="1514"/>
      <c r="AQ221" s="1513">
        <v>86</v>
      </c>
      <c r="AR221" s="1239"/>
      <c r="AS221" s="1239"/>
      <c r="AT221" s="1514"/>
      <c r="AU221" s="1513">
        <v>86</v>
      </c>
      <c r="AV221" s="1239"/>
      <c r="AW221" s="1239"/>
      <c r="AX221" s="1514"/>
      <c r="AY221" s="1513">
        <v>86</v>
      </c>
      <c r="AZ221" s="1239"/>
      <c r="BA221" s="1239"/>
      <c r="BB221" s="1514"/>
      <c r="BC221" s="1513">
        <v>86</v>
      </c>
      <c r="BD221" s="1239"/>
      <c r="BE221" s="1239"/>
      <c r="BF221" s="1514"/>
      <c r="BG221" s="1513">
        <v>86</v>
      </c>
      <c r="BH221" s="1239"/>
      <c r="BI221" s="1239"/>
      <c r="BJ221" s="1514"/>
      <c r="BK221" s="1513">
        <v>86</v>
      </c>
      <c r="BL221" s="1239"/>
      <c r="BM221" s="1239"/>
      <c r="BN221" s="1514"/>
      <c r="BO221" s="1513">
        <v>86</v>
      </c>
      <c r="BP221" s="1239"/>
      <c r="BQ221" s="1239"/>
      <c r="BR221" s="1514"/>
      <c r="BS221" s="1513">
        <v>86</v>
      </c>
      <c r="BT221" s="1239"/>
      <c r="BU221" s="1239"/>
      <c r="BV221" s="1514"/>
      <c r="BW221" s="1513">
        <v>86</v>
      </c>
      <c r="BX221" s="1239"/>
      <c r="BY221" s="1239"/>
      <c r="BZ221" s="1514"/>
      <c r="CA221" s="1513">
        <v>86</v>
      </c>
      <c r="CB221" s="1239"/>
      <c r="CC221" s="1239"/>
      <c r="CD221" s="1514"/>
      <c r="CE221" s="1513">
        <v>86</v>
      </c>
      <c r="CF221" s="1239"/>
      <c r="CG221" s="1239"/>
      <c r="CH221" s="1514"/>
      <c r="CI221" s="1513">
        <v>86</v>
      </c>
      <c r="CJ221" s="1239"/>
      <c r="CK221" s="1239"/>
      <c r="CL221" s="1514"/>
      <c r="CM221" s="1513">
        <v>86</v>
      </c>
      <c r="CN221" s="1239"/>
      <c r="CO221" s="1239"/>
      <c r="CP221" s="1514"/>
      <c r="CQ221" s="1513">
        <v>86</v>
      </c>
      <c r="CR221" s="1239"/>
      <c r="CS221" s="1239"/>
      <c r="CT221" s="1514"/>
      <c r="CZ221" s="1323">
        <f t="shared" si="185"/>
        <v>0</v>
      </c>
      <c r="DA221" s="1323">
        <f t="shared" si="186"/>
        <v>0</v>
      </c>
      <c r="DB221" s="1323">
        <f t="shared" si="187"/>
        <v>0</v>
      </c>
      <c r="DC221" s="1323">
        <f t="shared" si="188"/>
        <v>0</v>
      </c>
      <c r="DD221" s="1323">
        <f t="shared" si="189"/>
        <v>0</v>
      </c>
      <c r="DE221" s="1323">
        <f t="shared" si="190"/>
        <v>0</v>
      </c>
      <c r="DF221" s="1323">
        <f t="shared" si="191"/>
        <v>0</v>
      </c>
      <c r="DG221" s="1323">
        <f t="shared" si="192"/>
        <v>0</v>
      </c>
      <c r="DH221" s="1323">
        <f t="shared" si="193"/>
        <v>0</v>
      </c>
      <c r="DI221" s="1323">
        <f t="shared" si="194"/>
        <v>0</v>
      </c>
      <c r="DJ221" s="1323">
        <f t="shared" si="195"/>
        <v>0</v>
      </c>
      <c r="DK221" s="1323">
        <f t="shared" si="196"/>
        <v>0</v>
      </c>
      <c r="DL221" s="1323">
        <f t="shared" si="197"/>
        <v>0</v>
      </c>
      <c r="DM221" s="1323">
        <f t="shared" si="198"/>
        <v>0</v>
      </c>
      <c r="DN221" s="1323">
        <f t="shared" si="199"/>
        <v>0</v>
      </c>
      <c r="DO221" s="1323">
        <f t="shared" si="200"/>
        <v>0</v>
      </c>
      <c r="DP221" s="1323">
        <f t="shared" si="201"/>
        <v>0</v>
      </c>
      <c r="DQ221" s="1323">
        <f t="shared" si="202"/>
        <v>0</v>
      </c>
      <c r="DR221" s="1323">
        <f t="shared" si="203"/>
        <v>0</v>
      </c>
      <c r="DS221" s="1323">
        <f t="shared" si="204"/>
        <v>0</v>
      </c>
      <c r="DT221" s="1323">
        <f t="shared" si="205"/>
        <v>0</v>
      </c>
      <c r="DU221" s="1323">
        <f t="shared" si="206"/>
        <v>0</v>
      </c>
      <c r="DV221" s="1323">
        <f t="shared" si="207"/>
        <v>0</v>
      </c>
      <c r="DW221" s="1323">
        <f t="shared" si="208"/>
        <v>0</v>
      </c>
      <c r="DX221" s="1323">
        <f t="shared" si="209"/>
        <v>0</v>
      </c>
      <c r="DY221" s="1323">
        <f t="shared" si="210"/>
        <v>0</v>
      </c>
      <c r="DZ221" s="1323">
        <f t="shared" si="211"/>
        <v>0</v>
      </c>
      <c r="EA221" s="1323">
        <f t="shared" si="212"/>
        <v>0</v>
      </c>
      <c r="EB221" s="1323">
        <f t="shared" si="213"/>
        <v>0</v>
      </c>
      <c r="EC221" s="1323">
        <f t="shared" si="214"/>
        <v>0</v>
      </c>
      <c r="ED221" s="1323">
        <f t="shared" si="215"/>
        <v>0</v>
      </c>
      <c r="EE221" s="1323">
        <f t="shared" si="216"/>
        <v>0</v>
      </c>
      <c r="EF221" s="1323">
        <f t="shared" si="217"/>
        <v>0</v>
      </c>
      <c r="EG221" s="1323">
        <f t="shared" si="218"/>
        <v>0</v>
      </c>
      <c r="EH221" s="1323">
        <f t="shared" si="219"/>
        <v>0</v>
      </c>
      <c r="EI221" s="1323">
        <f t="shared" si="220"/>
        <v>0</v>
      </c>
      <c r="EJ221" s="1323">
        <f t="shared" si="221"/>
        <v>0</v>
      </c>
      <c r="EK221" s="1323">
        <f t="shared" si="222"/>
        <v>0</v>
      </c>
      <c r="EL221" s="1323">
        <f t="shared" si="223"/>
        <v>0</v>
      </c>
      <c r="EM221" s="1323">
        <f t="shared" si="224"/>
        <v>0</v>
      </c>
      <c r="EN221" s="1323">
        <f t="shared" si="225"/>
        <v>0</v>
      </c>
      <c r="EO221" s="1323">
        <f t="shared" si="226"/>
        <v>0</v>
      </c>
      <c r="EP221" s="1323">
        <f t="shared" si="227"/>
        <v>0</v>
      </c>
      <c r="EQ221" s="1323">
        <f t="shared" si="228"/>
        <v>0</v>
      </c>
      <c r="ER221" s="1323">
        <f t="shared" si="229"/>
        <v>0</v>
      </c>
      <c r="ES221" s="1323">
        <f t="shared" si="230"/>
        <v>0</v>
      </c>
      <c r="ET221" s="1323">
        <f t="shared" si="231"/>
        <v>0</v>
      </c>
      <c r="EU221" s="1323">
        <f t="shared" si="232"/>
        <v>0</v>
      </c>
      <c r="EV221" s="1323">
        <f t="shared" si="233"/>
        <v>0</v>
      </c>
      <c r="EW221" s="1323">
        <f t="shared" si="234"/>
        <v>0</v>
      </c>
      <c r="EX221" s="1323">
        <f t="shared" si="235"/>
        <v>0</v>
      </c>
      <c r="EY221" s="1323">
        <f t="shared" si="236"/>
        <v>0</v>
      </c>
      <c r="EZ221" s="1323">
        <f t="shared" si="237"/>
        <v>0</v>
      </c>
      <c r="FA221" s="1323">
        <f t="shared" si="238"/>
        <v>0</v>
      </c>
      <c r="FB221" s="1323">
        <f t="shared" si="239"/>
        <v>0</v>
      </c>
      <c r="FC221" s="1323">
        <f t="shared" si="240"/>
        <v>0</v>
      </c>
      <c r="FD221" s="1323">
        <f t="shared" si="241"/>
        <v>0</v>
      </c>
      <c r="FE221" s="1323">
        <f t="shared" si="242"/>
        <v>0</v>
      </c>
      <c r="FF221" s="1323">
        <f t="shared" si="243"/>
        <v>0</v>
      </c>
      <c r="FG221" s="1323">
        <f t="shared" si="244"/>
        <v>0</v>
      </c>
      <c r="FH221" s="1323">
        <f t="shared" si="245"/>
        <v>0</v>
      </c>
      <c r="FI221" s="1323">
        <f t="shared" si="246"/>
        <v>0</v>
      </c>
      <c r="FJ221" s="1323">
        <f t="shared" si="247"/>
        <v>0</v>
      </c>
      <c r="FK221" s="1323">
        <f t="shared" si="248"/>
        <v>0</v>
      </c>
      <c r="FL221" s="1323">
        <f t="shared" si="249"/>
        <v>0</v>
      </c>
      <c r="FM221" s="1323">
        <f t="shared" si="250"/>
        <v>0</v>
      </c>
      <c r="FN221" s="1323">
        <f t="shared" si="251"/>
        <v>0</v>
      </c>
      <c r="FO221" s="1323">
        <f t="shared" si="252"/>
        <v>0</v>
      </c>
      <c r="FP221" s="1323">
        <f t="shared" si="253"/>
        <v>0</v>
      </c>
      <c r="FQ221" s="1323">
        <f t="shared" si="254"/>
        <v>0</v>
      </c>
      <c r="FR221" s="1323">
        <f t="shared" si="255"/>
        <v>0</v>
      </c>
      <c r="FS221" s="1323">
        <f t="shared" si="256"/>
        <v>0</v>
      </c>
      <c r="FT221" s="1323">
        <f t="shared" si="257"/>
        <v>0</v>
      </c>
      <c r="FU221" s="1323">
        <f t="shared" si="258"/>
        <v>0</v>
      </c>
      <c r="FV221" s="1323">
        <f t="shared" si="259"/>
        <v>0</v>
      </c>
      <c r="FW221" s="1323">
        <f t="shared" si="260"/>
        <v>0</v>
      </c>
      <c r="FX221" s="1323">
        <f t="shared" si="261"/>
        <v>0</v>
      </c>
      <c r="FY221" s="1323">
        <f t="shared" si="262"/>
        <v>0</v>
      </c>
      <c r="FZ221" s="1323">
        <f t="shared" si="263"/>
        <v>0</v>
      </c>
      <c r="GA221" s="1323">
        <f t="shared" si="264"/>
        <v>0</v>
      </c>
    </row>
    <row r="222" spans="19:183">
      <c r="S222" s="1512">
        <v>87</v>
      </c>
      <c r="T222" s="1239"/>
      <c r="U222" s="1239"/>
      <c r="V222" s="1240"/>
      <c r="W222" s="1513">
        <v>87</v>
      </c>
      <c r="X222" s="1239"/>
      <c r="Y222" s="1239"/>
      <c r="Z222" s="1514"/>
      <c r="AA222" s="1513">
        <v>87</v>
      </c>
      <c r="AB222" s="1239"/>
      <c r="AC222" s="1239"/>
      <c r="AD222" s="1514"/>
      <c r="AE222" s="1513">
        <v>87</v>
      </c>
      <c r="AF222" s="1239"/>
      <c r="AG222" s="1239"/>
      <c r="AH222" s="1514"/>
      <c r="AI222" s="1513">
        <v>87</v>
      </c>
      <c r="AJ222" s="1239"/>
      <c r="AK222" s="1239"/>
      <c r="AL222" s="1514"/>
      <c r="AM222" s="1513">
        <v>87</v>
      </c>
      <c r="AN222" s="1239"/>
      <c r="AO222" s="1239"/>
      <c r="AP222" s="1514"/>
      <c r="AQ222" s="1513">
        <v>87</v>
      </c>
      <c r="AR222" s="1239"/>
      <c r="AS222" s="1239"/>
      <c r="AT222" s="1514"/>
      <c r="AU222" s="1513">
        <v>87</v>
      </c>
      <c r="AV222" s="1239"/>
      <c r="AW222" s="1239"/>
      <c r="AX222" s="1514"/>
      <c r="AY222" s="1513">
        <v>87</v>
      </c>
      <c r="AZ222" s="1239"/>
      <c r="BA222" s="1239"/>
      <c r="BB222" s="1514"/>
      <c r="BC222" s="1513">
        <v>87</v>
      </c>
      <c r="BD222" s="1239"/>
      <c r="BE222" s="1239"/>
      <c r="BF222" s="1514"/>
      <c r="BG222" s="1513">
        <v>87</v>
      </c>
      <c r="BH222" s="1239"/>
      <c r="BI222" s="1239"/>
      <c r="BJ222" s="1514"/>
      <c r="BK222" s="1513">
        <v>87</v>
      </c>
      <c r="BL222" s="1239"/>
      <c r="BM222" s="1239"/>
      <c r="BN222" s="1514"/>
      <c r="BO222" s="1513">
        <v>87</v>
      </c>
      <c r="BP222" s="1239"/>
      <c r="BQ222" s="1239"/>
      <c r="BR222" s="1514"/>
      <c r="BS222" s="1513">
        <v>87</v>
      </c>
      <c r="BT222" s="1239"/>
      <c r="BU222" s="1239"/>
      <c r="BV222" s="1514"/>
      <c r="BW222" s="1513">
        <v>87</v>
      </c>
      <c r="BX222" s="1239"/>
      <c r="BY222" s="1239"/>
      <c r="BZ222" s="1514"/>
      <c r="CA222" s="1513">
        <v>87</v>
      </c>
      <c r="CB222" s="1239"/>
      <c r="CC222" s="1239"/>
      <c r="CD222" s="1514"/>
      <c r="CE222" s="1513">
        <v>87</v>
      </c>
      <c r="CF222" s="1239"/>
      <c r="CG222" s="1239"/>
      <c r="CH222" s="1514"/>
      <c r="CI222" s="1513">
        <v>87</v>
      </c>
      <c r="CJ222" s="1239"/>
      <c r="CK222" s="1239"/>
      <c r="CL222" s="1514"/>
      <c r="CM222" s="1513">
        <v>87</v>
      </c>
      <c r="CN222" s="1239"/>
      <c r="CO222" s="1239"/>
      <c r="CP222" s="1514"/>
      <c r="CQ222" s="1513">
        <v>87</v>
      </c>
      <c r="CR222" s="1239"/>
      <c r="CS222" s="1239"/>
      <c r="CT222" s="1514"/>
      <c r="CZ222" s="1323">
        <f t="shared" si="185"/>
        <v>0</v>
      </c>
      <c r="DA222" s="1323">
        <f t="shared" si="186"/>
        <v>0</v>
      </c>
      <c r="DB222" s="1323">
        <f t="shared" si="187"/>
        <v>0</v>
      </c>
      <c r="DC222" s="1323">
        <f t="shared" si="188"/>
        <v>0</v>
      </c>
      <c r="DD222" s="1323">
        <f t="shared" si="189"/>
        <v>0</v>
      </c>
      <c r="DE222" s="1323">
        <f t="shared" si="190"/>
        <v>0</v>
      </c>
      <c r="DF222" s="1323">
        <f t="shared" si="191"/>
        <v>0</v>
      </c>
      <c r="DG222" s="1323">
        <f t="shared" si="192"/>
        <v>0</v>
      </c>
      <c r="DH222" s="1323">
        <f t="shared" si="193"/>
        <v>0</v>
      </c>
      <c r="DI222" s="1323">
        <f t="shared" si="194"/>
        <v>0</v>
      </c>
      <c r="DJ222" s="1323">
        <f t="shared" si="195"/>
        <v>0</v>
      </c>
      <c r="DK222" s="1323">
        <f t="shared" si="196"/>
        <v>0</v>
      </c>
      <c r="DL222" s="1323">
        <f t="shared" si="197"/>
        <v>0</v>
      </c>
      <c r="DM222" s="1323">
        <f t="shared" si="198"/>
        <v>0</v>
      </c>
      <c r="DN222" s="1323">
        <f t="shared" si="199"/>
        <v>0</v>
      </c>
      <c r="DO222" s="1323">
        <f t="shared" si="200"/>
        <v>0</v>
      </c>
      <c r="DP222" s="1323">
        <f t="shared" si="201"/>
        <v>0</v>
      </c>
      <c r="DQ222" s="1323">
        <f t="shared" si="202"/>
        <v>0</v>
      </c>
      <c r="DR222" s="1323">
        <f t="shared" si="203"/>
        <v>0</v>
      </c>
      <c r="DS222" s="1323">
        <f t="shared" si="204"/>
        <v>0</v>
      </c>
      <c r="DT222" s="1323">
        <f t="shared" si="205"/>
        <v>0</v>
      </c>
      <c r="DU222" s="1323">
        <f t="shared" si="206"/>
        <v>0</v>
      </c>
      <c r="DV222" s="1323">
        <f t="shared" si="207"/>
        <v>0</v>
      </c>
      <c r="DW222" s="1323">
        <f t="shared" si="208"/>
        <v>0</v>
      </c>
      <c r="DX222" s="1323">
        <f t="shared" si="209"/>
        <v>0</v>
      </c>
      <c r="DY222" s="1323">
        <f t="shared" si="210"/>
        <v>0</v>
      </c>
      <c r="DZ222" s="1323">
        <f t="shared" si="211"/>
        <v>0</v>
      </c>
      <c r="EA222" s="1323">
        <f t="shared" si="212"/>
        <v>0</v>
      </c>
      <c r="EB222" s="1323">
        <f t="shared" si="213"/>
        <v>0</v>
      </c>
      <c r="EC222" s="1323">
        <f t="shared" si="214"/>
        <v>0</v>
      </c>
      <c r="ED222" s="1323">
        <f t="shared" si="215"/>
        <v>0</v>
      </c>
      <c r="EE222" s="1323">
        <f t="shared" si="216"/>
        <v>0</v>
      </c>
      <c r="EF222" s="1323">
        <f t="shared" si="217"/>
        <v>0</v>
      </c>
      <c r="EG222" s="1323">
        <f t="shared" si="218"/>
        <v>0</v>
      </c>
      <c r="EH222" s="1323">
        <f t="shared" si="219"/>
        <v>0</v>
      </c>
      <c r="EI222" s="1323">
        <f t="shared" si="220"/>
        <v>0</v>
      </c>
      <c r="EJ222" s="1323">
        <f t="shared" si="221"/>
        <v>0</v>
      </c>
      <c r="EK222" s="1323">
        <f t="shared" si="222"/>
        <v>0</v>
      </c>
      <c r="EL222" s="1323">
        <f t="shared" si="223"/>
        <v>0</v>
      </c>
      <c r="EM222" s="1323">
        <f t="shared" si="224"/>
        <v>0</v>
      </c>
      <c r="EN222" s="1323">
        <f t="shared" si="225"/>
        <v>0</v>
      </c>
      <c r="EO222" s="1323">
        <f t="shared" si="226"/>
        <v>0</v>
      </c>
      <c r="EP222" s="1323">
        <f t="shared" si="227"/>
        <v>0</v>
      </c>
      <c r="EQ222" s="1323">
        <f t="shared" si="228"/>
        <v>0</v>
      </c>
      <c r="ER222" s="1323">
        <f t="shared" si="229"/>
        <v>0</v>
      </c>
      <c r="ES222" s="1323">
        <f t="shared" si="230"/>
        <v>0</v>
      </c>
      <c r="ET222" s="1323">
        <f t="shared" si="231"/>
        <v>0</v>
      </c>
      <c r="EU222" s="1323">
        <f t="shared" si="232"/>
        <v>0</v>
      </c>
      <c r="EV222" s="1323">
        <f t="shared" si="233"/>
        <v>0</v>
      </c>
      <c r="EW222" s="1323">
        <f t="shared" si="234"/>
        <v>0</v>
      </c>
      <c r="EX222" s="1323">
        <f t="shared" si="235"/>
        <v>0</v>
      </c>
      <c r="EY222" s="1323">
        <f t="shared" si="236"/>
        <v>0</v>
      </c>
      <c r="EZ222" s="1323">
        <f t="shared" si="237"/>
        <v>0</v>
      </c>
      <c r="FA222" s="1323">
        <f t="shared" si="238"/>
        <v>0</v>
      </c>
      <c r="FB222" s="1323">
        <f t="shared" si="239"/>
        <v>0</v>
      </c>
      <c r="FC222" s="1323">
        <f t="shared" si="240"/>
        <v>0</v>
      </c>
      <c r="FD222" s="1323">
        <f t="shared" si="241"/>
        <v>0</v>
      </c>
      <c r="FE222" s="1323">
        <f t="shared" si="242"/>
        <v>0</v>
      </c>
      <c r="FF222" s="1323">
        <f t="shared" si="243"/>
        <v>0</v>
      </c>
      <c r="FG222" s="1323">
        <f t="shared" si="244"/>
        <v>0</v>
      </c>
      <c r="FH222" s="1323">
        <f t="shared" si="245"/>
        <v>0</v>
      </c>
      <c r="FI222" s="1323">
        <f t="shared" si="246"/>
        <v>0</v>
      </c>
      <c r="FJ222" s="1323">
        <f t="shared" si="247"/>
        <v>0</v>
      </c>
      <c r="FK222" s="1323">
        <f t="shared" si="248"/>
        <v>0</v>
      </c>
      <c r="FL222" s="1323">
        <f t="shared" si="249"/>
        <v>0</v>
      </c>
      <c r="FM222" s="1323">
        <f t="shared" si="250"/>
        <v>0</v>
      </c>
      <c r="FN222" s="1323">
        <f t="shared" si="251"/>
        <v>0</v>
      </c>
      <c r="FO222" s="1323">
        <f t="shared" si="252"/>
        <v>0</v>
      </c>
      <c r="FP222" s="1323">
        <f t="shared" si="253"/>
        <v>0</v>
      </c>
      <c r="FQ222" s="1323">
        <f t="shared" si="254"/>
        <v>0</v>
      </c>
      <c r="FR222" s="1323">
        <f t="shared" si="255"/>
        <v>0</v>
      </c>
      <c r="FS222" s="1323">
        <f t="shared" si="256"/>
        <v>0</v>
      </c>
      <c r="FT222" s="1323">
        <f t="shared" si="257"/>
        <v>0</v>
      </c>
      <c r="FU222" s="1323">
        <f t="shared" si="258"/>
        <v>0</v>
      </c>
      <c r="FV222" s="1323">
        <f t="shared" si="259"/>
        <v>0</v>
      </c>
      <c r="FW222" s="1323">
        <f t="shared" si="260"/>
        <v>0</v>
      </c>
      <c r="FX222" s="1323">
        <f t="shared" si="261"/>
        <v>0</v>
      </c>
      <c r="FY222" s="1323">
        <f t="shared" si="262"/>
        <v>0</v>
      </c>
      <c r="FZ222" s="1323">
        <f t="shared" si="263"/>
        <v>0</v>
      </c>
      <c r="GA222" s="1323">
        <f t="shared" si="264"/>
        <v>0</v>
      </c>
    </row>
    <row r="223" spans="19:183">
      <c r="S223" s="1512">
        <v>88</v>
      </c>
      <c r="T223" s="1239"/>
      <c r="U223" s="1239"/>
      <c r="V223" s="1240"/>
      <c r="W223" s="1513">
        <v>88</v>
      </c>
      <c r="X223" s="1239"/>
      <c r="Y223" s="1239"/>
      <c r="Z223" s="1514"/>
      <c r="AA223" s="1513">
        <v>88</v>
      </c>
      <c r="AB223" s="1239"/>
      <c r="AC223" s="1239"/>
      <c r="AD223" s="1514"/>
      <c r="AE223" s="1513">
        <v>88</v>
      </c>
      <c r="AF223" s="1239"/>
      <c r="AG223" s="1239"/>
      <c r="AH223" s="1514"/>
      <c r="AI223" s="1513">
        <v>88</v>
      </c>
      <c r="AJ223" s="1239"/>
      <c r="AK223" s="1239"/>
      <c r="AL223" s="1514"/>
      <c r="AM223" s="1513">
        <v>88</v>
      </c>
      <c r="AN223" s="1239"/>
      <c r="AO223" s="1239"/>
      <c r="AP223" s="1514"/>
      <c r="AQ223" s="1513">
        <v>88</v>
      </c>
      <c r="AR223" s="1239"/>
      <c r="AS223" s="1239"/>
      <c r="AT223" s="1514"/>
      <c r="AU223" s="1513">
        <v>88</v>
      </c>
      <c r="AV223" s="1239"/>
      <c r="AW223" s="1239"/>
      <c r="AX223" s="1514"/>
      <c r="AY223" s="1513">
        <v>88</v>
      </c>
      <c r="AZ223" s="1239"/>
      <c r="BA223" s="1239"/>
      <c r="BB223" s="1514"/>
      <c r="BC223" s="1513">
        <v>88</v>
      </c>
      <c r="BD223" s="1239"/>
      <c r="BE223" s="1239"/>
      <c r="BF223" s="1514"/>
      <c r="BG223" s="1513">
        <v>88</v>
      </c>
      <c r="BH223" s="1239"/>
      <c r="BI223" s="1239"/>
      <c r="BJ223" s="1514"/>
      <c r="BK223" s="1513">
        <v>88</v>
      </c>
      <c r="BL223" s="1239"/>
      <c r="BM223" s="1239"/>
      <c r="BN223" s="1514"/>
      <c r="BO223" s="1513">
        <v>88</v>
      </c>
      <c r="BP223" s="1239"/>
      <c r="BQ223" s="1239"/>
      <c r="BR223" s="1514"/>
      <c r="BS223" s="1513">
        <v>88</v>
      </c>
      <c r="BT223" s="1239"/>
      <c r="BU223" s="1239"/>
      <c r="BV223" s="1514"/>
      <c r="BW223" s="1513">
        <v>88</v>
      </c>
      <c r="BX223" s="1239"/>
      <c r="BY223" s="1239"/>
      <c r="BZ223" s="1514"/>
      <c r="CA223" s="1513">
        <v>88</v>
      </c>
      <c r="CB223" s="1239"/>
      <c r="CC223" s="1239"/>
      <c r="CD223" s="1514"/>
      <c r="CE223" s="1513">
        <v>88</v>
      </c>
      <c r="CF223" s="1239"/>
      <c r="CG223" s="1239"/>
      <c r="CH223" s="1514"/>
      <c r="CI223" s="1513">
        <v>88</v>
      </c>
      <c r="CJ223" s="1239"/>
      <c r="CK223" s="1239"/>
      <c r="CL223" s="1514"/>
      <c r="CM223" s="1513">
        <v>88</v>
      </c>
      <c r="CN223" s="1239"/>
      <c r="CO223" s="1239"/>
      <c r="CP223" s="1514"/>
      <c r="CQ223" s="1513">
        <v>88</v>
      </c>
      <c r="CR223" s="1239"/>
      <c r="CS223" s="1239"/>
      <c r="CT223" s="1514"/>
      <c r="CZ223" s="1323">
        <f t="shared" si="185"/>
        <v>0</v>
      </c>
      <c r="DA223" s="1323">
        <f t="shared" si="186"/>
        <v>0</v>
      </c>
      <c r="DB223" s="1323">
        <f t="shared" si="187"/>
        <v>0</v>
      </c>
      <c r="DC223" s="1323">
        <f t="shared" si="188"/>
        <v>0</v>
      </c>
      <c r="DD223" s="1323">
        <f t="shared" si="189"/>
        <v>0</v>
      </c>
      <c r="DE223" s="1323">
        <f t="shared" si="190"/>
        <v>0</v>
      </c>
      <c r="DF223" s="1323">
        <f t="shared" si="191"/>
        <v>0</v>
      </c>
      <c r="DG223" s="1323">
        <f t="shared" si="192"/>
        <v>0</v>
      </c>
      <c r="DH223" s="1323">
        <f t="shared" si="193"/>
        <v>0</v>
      </c>
      <c r="DI223" s="1323">
        <f t="shared" si="194"/>
        <v>0</v>
      </c>
      <c r="DJ223" s="1323">
        <f t="shared" si="195"/>
        <v>0</v>
      </c>
      <c r="DK223" s="1323">
        <f t="shared" si="196"/>
        <v>0</v>
      </c>
      <c r="DL223" s="1323">
        <f t="shared" si="197"/>
        <v>0</v>
      </c>
      <c r="DM223" s="1323">
        <f t="shared" si="198"/>
        <v>0</v>
      </c>
      <c r="DN223" s="1323">
        <f t="shared" si="199"/>
        <v>0</v>
      </c>
      <c r="DO223" s="1323">
        <f t="shared" si="200"/>
        <v>0</v>
      </c>
      <c r="DP223" s="1323">
        <f t="shared" si="201"/>
        <v>0</v>
      </c>
      <c r="DQ223" s="1323">
        <f t="shared" si="202"/>
        <v>0</v>
      </c>
      <c r="DR223" s="1323">
        <f t="shared" si="203"/>
        <v>0</v>
      </c>
      <c r="DS223" s="1323">
        <f t="shared" si="204"/>
        <v>0</v>
      </c>
      <c r="DT223" s="1323">
        <f t="shared" si="205"/>
        <v>0</v>
      </c>
      <c r="DU223" s="1323">
        <f t="shared" si="206"/>
        <v>0</v>
      </c>
      <c r="DV223" s="1323">
        <f t="shared" si="207"/>
        <v>0</v>
      </c>
      <c r="DW223" s="1323">
        <f t="shared" si="208"/>
        <v>0</v>
      </c>
      <c r="DX223" s="1323">
        <f t="shared" si="209"/>
        <v>0</v>
      </c>
      <c r="DY223" s="1323">
        <f t="shared" si="210"/>
        <v>0</v>
      </c>
      <c r="DZ223" s="1323">
        <f t="shared" si="211"/>
        <v>0</v>
      </c>
      <c r="EA223" s="1323">
        <f t="shared" si="212"/>
        <v>0</v>
      </c>
      <c r="EB223" s="1323">
        <f t="shared" si="213"/>
        <v>0</v>
      </c>
      <c r="EC223" s="1323">
        <f t="shared" si="214"/>
        <v>0</v>
      </c>
      <c r="ED223" s="1323">
        <f t="shared" si="215"/>
        <v>0</v>
      </c>
      <c r="EE223" s="1323">
        <f t="shared" si="216"/>
        <v>0</v>
      </c>
      <c r="EF223" s="1323">
        <f t="shared" si="217"/>
        <v>0</v>
      </c>
      <c r="EG223" s="1323">
        <f t="shared" si="218"/>
        <v>0</v>
      </c>
      <c r="EH223" s="1323">
        <f t="shared" si="219"/>
        <v>0</v>
      </c>
      <c r="EI223" s="1323">
        <f t="shared" si="220"/>
        <v>0</v>
      </c>
      <c r="EJ223" s="1323">
        <f t="shared" si="221"/>
        <v>0</v>
      </c>
      <c r="EK223" s="1323">
        <f t="shared" si="222"/>
        <v>0</v>
      </c>
      <c r="EL223" s="1323">
        <f t="shared" si="223"/>
        <v>0</v>
      </c>
      <c r="EM223" s="1323">
        <f t="shared" si="224"/>
        <v>0</v>
      </c>
      <c r="EN223" s="1323">
        <f t="shared" si="225"/>
        <v>0</v>
      </c>
      <c r="EO223" s="1323">
        <f t="shared" si="226"/>
        <v>0</v>
      </c>
      <c r="EP223" s="1323">
        <f t="shared" si="227"/>
        <v>0</v>
      </c>
      <c r="EQ223" s="1323">
        <f t="shared" si="228"/>
        <v>0</v>
      </c>
      <c r="ER223" s="1323">
        <f t="shared" si="229"/>
        <v>0</v>
      </c>
      <c r="ES223" s="1323">
        <f t="shared" si="230"/>
        <v>0</v>
      </c>
      <c r="ET223" s="1323">
        <f t="shared" si="231"/>
        <v>0</v>
      </c>
      <c r="EU223" s="1323">
        <f t="shared" si="232"/>
        <v>0</v>
      </c>
      <c r="EV223" s="1323">
        <f t="shared" si="233"/>
        <v>0</v>
      </c>
      <c r="EW223" s="1323">
        <f t="shared" si="234"/>
        <v>0</v>
      </c>
      <c r="EX223" s="1323">
        <f t="shared" si="235"/>
        <v>0</v>
      </c>
      <c r="EY223" s="1323">
        <f t="shared" si="236"/>
        <v>0</v>
      </c>
      <c r="EZ223" s="1323">
        <f t="shared" si="237"/>
        <v>0</v>
      </c>
      <c r="FA223" s="1323">
        <f t="shared" si="238"/>
        <v>0</v>
      </c>
      <c r="FB223" s="1323">
        <f t="shared" si="239"/>
        <v>0</v>
      </c>
      <c r="FC223" s="1323">
        <f t="shared" si="240"/>
        <v>0</v>
      </c>
      <c r="FD223" s="1323">
        <f t="shared" si="241"/>
        <v>0</v>
      </c>
      <c r="FE223" s="1323">
        <f t="shared" si="242"/>
        <v>0</v>
      </c>
      <c r="FF223" s="1323">
        <f t="shared" si="243"/>
        <v>0</v>
      </c>
      <c r="FG223" s="1323">
        <f t="shared" si="244"/>
        <v>0</v>
      </c>
      <c r="FH223" s="1323">
        <f t="shared" si="245"/>
        <v>0</v>
      </c>
      <c r="FI223" s="1323">
        <f t="shared" si="246"/>
        <v>0</v>
      </c>
      <c r="FJ223" s="1323">
        <f t="shared" si="247"/>
        <v>0</v>
      </c>
      <c r="FK223" s="1323">
        <f t="shared" si="248"/>
        <v>0</v>
      </c>
      <c r="FL223" s="1323">
        <f t="shared" si="249"/>
        <v>0</v>
      </c>
      <c r="FM223" s="1323">
        <f t="shared" si="250"/>
        <v>0</v>
      </c>
      <c r="FN223" s="1323">
        <f t="shared" si="251"/>
        <v>0</v>
      </c>
      <c r="FO223" s="1323">
        <f t="shared" si="252"/>
        <v>0</v>
      </c>
      <c r="FP223" s="1323">
        <f t="shared" si="253"/>
        <v>0</v>
      </c>
      <c r="FQ223" s="1323">
        <f t="shared" si="254"/>
        <v>0</v>
      </c>
      <c r="FR223" s="1323">
        <f t="shared" si="255"/>
        <v>0</v>
      </c>
      <c r="FS223" s="1323">
        <f t="shared" si="256"/>
        <v>0</v>
      </c>
      <c r="FT223" s="1323">
        <f t="shared" si="257"/>
        <v>0</v>
      </c>
      <c r="FU223" s="1323">
        <f t="shared" si="258"/>
        <v>0</v>
      </c>
      <c r="FV223" s="1323">
        <f t="shared" si="259"/>
        <v>0</v>
      </c>
      <c r="FW223" s="1323">
        <f t="shared" si="260"/>
        <v>0</v>
      </c>
      <c r="FX223" s="1323">
        <f t="shared" si="261"/>
        <v>0</v>
      </c>
      <c r="FY223" s="1323">
        <f t="shared" si="262"/>
        <v>0</v>
      </c>
      <c r="FZ223" s="1323">
        <f t="shared" si="263"/>
        <v>0</v>
      </c>
      <c r="GA223" s="1323">
        <f t="shared" si="264"/>
        <v>0</v>
      </c>
    </row>
    <row r="224" spans="19:183">
      <c r="S224" s="1512">
        <v>89</v>
      </c>
      <c r="T224" s="1239"/>
      <c r="U224" s="1239"/>
      <c r="V224" s="1240"/>
      <c r="W224" s="1513">
        <v>89</v>
      </c>
      <c r="X224" s="1239"/>
      <c r="Y224" s="1239"/>
      <c r="Z224" s="1514"/>
      <c r="AA224" s="1513">
        <v>89</v>
      </c>
      <c r="AB224" s="1239"/>
      <c r="AC224" s="1239"/>
      <c r="AD224" s="1514"/>
      <c r="AE224" s="1513">
        <v>89</v>
      </c>
      <c r="AF224" s="1239"/>
      <c r="AG224" s="1239"/>
      <c r="AH224" s="1514"/>
      <c r="AI224" s="1513">
        <v>89</v>
      </c>
      <c r="AJ224" s="1239"/>
      <c r="AK224" s="1239"/>
      <c r="AL224" s="1514"/>
      <c r="AM224" s="1513">
        <v>89</v>
      </c>
      <c r="AN224" s="1239"/>
      <c r="AO224" s="1239"/>
      <c r="AP224" s="1514"/>
      <c r="AQ224" s="1513">
        <v>89</v>
      </c>
      <c r="AR224" s="1239"/>
      <c r="AS224" s="1239"/>
      <c r="AT224" s="1514"/>
      <c r="AU224" s="1513">
        <v>89</v>
      </c>
      <c r="AV224" s="1239"/>
      <c r="AW224" s="1239"/>
      <c r="AX224" s="1514"/>
      <c r="AY224" s="1513">
        <v>89</v>
      </c>
      <c r="AZ224" s="1239"/>
      <c r="BA224" s="1239"/>
      <c r="BB224" s="1514"/>
      <c r="BC224" s="1513">
        <v>89</v>
      </c>
      <c r="BD224" s="1239"/>
      <c r="BE224" s="1239"/>
      <c r="BF224" s="1514"/>
      <c r="BG224" s="1513">
        <v>89</v>
      </c>
      <c r="BH224" s="1239"/>
      <c r="BI224" s="1239"/>
      <c r="BJ224" s="1514"/>
      <c r="BK224" s="1513">
        <v>89</v>
      </c>
      <c r="BL224" s="1239"/>
      <c r="BM224" s="1239"/>
      <c r="BN224" s="1514"/>
      <c r="BO224" s="1513">
        <v>89</v>
      </c>
      <c r="BP224" s="1239"/>
      <c r="BQ224" s="1239"/>
      <c r="BR224" s="1514"/>
      <c r="BS224" s="1513">
        <v>89</v>
      </c>
      <c r="BT224" s="1239"/>
      <c r="BU224" s="1239"/>
      <c r="BV224" s="1514"/>
      <c r="BW224" s="1513">
        <v>89</v>
      </c>
      <c r="BX224" s="1239"/>
      <c r="BY224" s="1239"/>
      <c r="BZ224" s="1514"/>
      <c r="CA224" s="1513">
        <v>89</v>
      </c>
      <c r="CB224" s="1239"/>
      <c r="CC224" s="1239"/>
      <c r="CD224" s="1514"/>
      <c r="CE224" s="1513">
        <v>89</v>
      </c>
      <c r="CF224" s="1239"/>
      <c r="CG224" s="1239"/>
      <c r="CH224" s="1514"/>
      <c r="CI224" s="1513">
        <v>89</v>
      </c>
      <c r="CJ224" s="1239"/>
      <c r="CK224" s="1239"/>
      <c r="CL224" s="1514"/>
      <c r="CM224" s="1513">
        <v>89</v>
      </c>
      <c r="CN224" s="1239"/>
      <c r="CO224" s="1239"/>
      <c r="CP224" s="1514"/>
      <c r="CQ224" s="1513">
        <v>89</v>
      </c>
      <c r="CR224" s="1239"/>
      <c r="CS224" s="1239"/>
      <c r="CT224" s="1514"/>
      <c r="CZ224" s="1323">
        <f t="shared" si="185"/>
        <v>0</v>
      </c>
      <c r="DA224" s="1323">
        <f t="shared" si="186"/>
        <v>0</v>
      </c>
      <c r="DB224" s="1323">
        <f t="shared" si="187"/>
        <v>0</v>
      </c>
      <c r="DC224" s="1323">
        <f t="shared" si="188"/>
        <v>0</v>
      </c>
      <c r="DD224" s="1323">
        <f t="shared" si="189"/>
        <v>0</v>
      </c>
      <c r="DE224" s="1323">
        <f t="shared" si="190"/>
        <v>0</v>
      </c>
      <c r="DF224" s="1323">
        <f t="shared" si="191"/>
        <v>0</v>
      </c>
      <c r="DG224" s="1323">
        <f t="shared" si="192"/>
        <v>0</v>
      </c>
      <c r="DH224" s="1323">
        <f t="shared" si="193"/>
        <v>0</v>
      </c>
      <c r="DI224" s="1323">
        <f t="shared" si="194"/>
        <v>0</v>
      </c>
      <c r="DJ224" s="1323">
        <f t="shared" si="195"/>
        <v>0</v>
      </c>
      <c r="DK224" s="1323">
        <f t="shared" si="196"/>
        <v>0</v>
      </c>
      <c r="DL224" s="1323">
        <f t="shared" si="197"/>
        <v>0</v>
      </c>
      <c r="DM224" s="1323">
        <f t="shared" si="198"/>
        <v>0</v>
      </c>
      <c r="DN224" s="1323">
        <f t="shared" si="199"/>
        <v>0</v>
      </c>
      <c r="DO224" s="1323">
        <f t="shared" si="200"/>
        <v>0</v>
      </c>
      <c r="DP224" s="1323">
        <f t="shared" si="201"/>
        <v>0</v>
      </c>
      <c r="DQ224" s="1323">
        <f t="shared" si="202"/>
        <v>0</v>
      </c>
      <c r="DR224" s="1323">
        <f t="shared" si="203"/>
        <v>0</v>
      </c>
      <c r="DS224" s="1323">
        <f t="shared" si="204"/>
        <v>0</v>
      </c>
      <c r="DT224" s="1323">
        <f t="shared" si="205"/>
        <v>0</v>
      </c>
      <c r="DU224" s="1323">
        <f t="shared" si="206"/>
        <v>0</v>
      </c>
      <c r="DV224" s="1323">
        <f t="shared" si="207"/>
        <v>0</v>
      </c>
      <c r="DW224" s="1323">
        <f t="shared" si="208"/>
        <v>0</v>
      </c>
      <c r="DX224" s="1323">
        <f t="shared" si="209"/>
        <v>0</v>
      </c>
      <c r="DY224" s="1323">
        <f t="shared" si="210"/>
        <v>0</v>
      </c>
      <c r="DZ224" s="1323">
        <f t="shared" si="211"/>
        <v>0</v>
      </c>
      <c r="EA224" s="1323">
        <f t="shared" si="212"/>
        <v>0</v>
      </c>
      <c r="EB224" s="1323">
        <f t="shared" si="213"/>
        <v>0</v>
      </c>
      <c r="EC224" s="1323">
        <f t="shared" si="214"/>
        <v>0</v>
      </c>
      <c r="ED224" s="1323">
        <f t="shared" si="215"/>
        <v>0</v>
      </c>
      <c r="EE224" s="1323">
        <f t="shared" si="216"/>
        <v>0</v>
      </c>
      <c r="EF224" s="1323">
        <f t="shared" si="217"/>
        <v>0</v>
      </c>
      <c r="EG224" s="1323">
        <f t="shared" si="218"/>
        <v>0</v>
      </c>
      <c r="EH224" s="1323">
        <f t="shared" si="219"/>
        <v>0</v>
      </c>
      <c r="EI224" s="1323">
        <f t="shared" si="220"/>
        <v>0</v>
      </c>
      <c r="EJ224" s="1323">
        <f t="shared" si="221"/>
        <v>0</v>
      </c>
      <c r="EK224" s="1323">
        <f t="shared" si="222"/>
        <v>0</v>
      </c>
      <c r="EL224" s="1323">
        <f t="shared" si="223"/>
        <v>0</v>
      </c>
      <c r="EM224" s="1323">
        <f t="shared" si="224"/>
        <v>0</v>
      </c>
      <c r="EN224" s="1323">
        <f t="shared" si="225"/>
        <v>0</v>
      </c>
      <c r="EO224" s="1323">
        <f t="shared" si="226"/>
        <v>0</v>
      </c>
      <c r="EP224" s="1323">
        <f t="shared" si="227"/>
        <v>0</v>
      </c>
      <c r="EQ224" s="1323">
        <f t="shared" si="228"/>
        <v>0</v>
      </c>
      <c r="ER224" s="1323">
        <f t="shared" si="229"/>
        <v>0</v>
      </c>
      <c r="ES224" s="1323">
        <f t="shared" si="230"/>
        <v>0</v>
      </c>
      <c r="ET224" s="1323">
        <f t="shared" si="231"/>
        <v>0</v>
      </c>
      <c r="EU224" s="1323">
        <f t="shared" si="232"/>
        <v>0</v>
      </c>
      <c r="EV224" s="1323">
        <f t="shared" si="233"/>
        <v>0</v>
      </c>
      <c r="EW224" s="1323">
        <f t="shared" si="234"/>
        <v>0</v>
      </c>
      <c r="EX224" s="1323">
        <f t="shared" si="235"/>
        <v>0</v>
      </c>
      <c r="EY224" s="1323">
        <f t="shared" si="236"/>
        <v>0</v>
      </c>
      <c r="EZ224" s="1323">
        <f t="shared" si="237"/>
        <v>0</v>
      </c>
      <c r="FA224" s="1323">
        <f t="shared" si="238"/>
        <v>0</v>
      </c>
      <c r="FB224" s="1323">
        <f t="shared" si="239"/>
        <v>0</v>
      </c>
      <c r="FC224" s="1323">
        <f t="shared" si="240"/>
        <v>0</v>
      </c>
      <c r="FD224" s="1323">
        <f t="shared" si="241"/>
        <v>0</v>
      </c>
      <c r="FE224" s="1323">
        <f t="shared" si="242"/>
        <v>0</v>
      </c>
      <c r="FF224" s="1323">
        <f t="shared" si="243"/>
        <v>0</v>
      </c>
      <c r="FG224" s="1323">
        <f t="shared" si="244"/>
        <v>0</v>
      </c>
      <c r="FH224" s="1323">
        <f t="shared" si="245"/>
        <v>0</v>
      </c>
      <c r="FI224" s="1323">
        <f t="shared" si="246"/>
        <v>0</v>
      </c>
      <c r="FJ224" s="1323">
        <f t="shared" si="247"/>
        <v>0</v>
      </c>
      <c r="FK224" s="1323">
        <f t="shared" si="248"/>
        <v>0</v>
      </c>
      <c r="FL224" s="1323">
        <f t="shared" si="249"/>
        <v>0</v>
      </c>
      <c r="FM224" s="1323">
        <f t="shared" si="250"/>
        <v>0</v>
      </c>
      <c r="FN224" s="1323">
        <f t="shared" si="251"/>
        <v>0</v>
      </c>
      <c r="FO224" s="1323">
        <f t="shared" si="252"/>
        <v>0</v>
      </c>
      <c r="FP224" s="1323">
        <f t="shared" si="253"/>
        <v>0</v>
      </c>
      <c r="FQ224" s="1323">
        <f t="shared" si="254"/>
        <v>0</v>
      </c>
      <c r="FR224" s="1323">
        <f t="shared" si="255"/>
        <v>0</v>
      </c>
      <c r="FS224" s="1323">
        <f t="shared" si="256"/>
        <v>0</v>
      </c>
      <c r="FT224" s="1323">
        <f t="shared" si="257"/>
        <v>0</v>
      </c>
      <c r="FU224" s="1323">
        <f t="shared" si="258"/>
        <v>0</v>
      </c>
      <c r="FV224" s="1323">
        <f t="shared" si="259"/>
        <v>0</v>
      </c>
      <c r="FW224" s="1323">
        <f t="shared" si="260"/>
        <v>0</v>
      </c>
      <c r="FX224" s="1323">
        <f t="shared" si="261"/>
        <v>0</v>
      </c>
      <c r="FY224" s="1323">
        <f t="shared" si="262"/>
        <v>0</v>
      </c>
      <c r="FZ224" s="1323">
        <f t="shared" si="263"/>
        <v>0</v>
      </c>
      <c r="GA224" s="1323">
        <f t="shared" si="264"/>
        <v>0</v>
      </c>
    </row>
    <row r="225" spans="19:183">
      <c r="S225" s="1512">
        <v>90</v>
      </c>
      <c r="T225" s="1239"/>
      <c r="U225" s="1239"/>
      <c r="V225" s="1240"/>
      <c r="W225" s="1513">
        <v>90</v>
      </c>
      <c r="X225" s="1239"/>
      <c r="Y225" s="1239"/>
      <c r="Z225" s="1514"/>
      <c r="AA225" s="1513">
        <v>90</v>
      </c>
      <c r="AB225" s="1239"/>
      <c r="AC225" s="1239"/>
      <c r="AD225" s="1514"/>
      <c r="AE225" s="1513">
        <v>90</v>
      </c>
      <c r="AF225" s="1239"/>
      <c r="AG225" s="1239"/>
      <c r="AH225" s="1514"/>
      <c r="AI225" s="1513">
        <v>90</v>
      </c>
      <c r="AJ225" s="1239"/>
      <c r="AK225" s="1239"/>
      <c r="AL225" s="1514"/>
      <c r="AM225" s="1513">
        <v>90</v>
      </c>
      <c r="AN225" s="1239"/>
      <c r="AO225" s="1239"/>
      <c r="AP225" s="1514"/>
      <c r="AQ225" s="1513">
        <v>90</v>
      </c>
      <c r="AR225" s="1239"/>
      <c r="AS225" s="1239"/>
      <c r="AT225" s="1514"/>
      <c r="AU225" s="1513">
        <v>90</v>
      </c>
      <c r="AV225" s="1239"/>
      <c r="AW225" s="1239"/>
      <c r="AX225" s="1514"/>
      <c r="AY225" s="1513">
        <v>90</v>
      </c>
      <c r="AZ225" s="1239"/>
      <c r="BA225" s="1239"/>
      <c r="BB225" s="1514"/>
      <c r="BC225" s="1513">
        <v>90</v>
      </c>
      <c r="BD225" s="1239"/>
      <c r="BE225" s="1239"/>
      <c r="BF225" s="1514"/>
      <c r="BG225" s="1513">
        <v>90</v>
      </c>
      <c r="BH225" s="1239"/>
      <c r="BI225" s="1239"/>
      <c r="BJ225" s="1514"/>
      <c r="BK225" s="1513">
        <v>90</v>
      </c>
      <c r="BL225" s="1239"/>
      <c r="BM225" s="1239"/>
      <c r="BN225" s="1514"/>
      <c r="BO225" s="1513">
        <v>90</v>
      </c>
      <c r="BP225" s="1239"/>
      <c r="BQ225" s="1239"/>
      <c r="BR225" s="1514"/>
      <c r="BS225" s="1513">
        <v>90</v>
      </c>
      <c r="BT225" s="1239"/>
      <c r="BU225" s="1239"/>
      <c r="BV225" s="1514"/>
      <c r="BW225" s="1513">
        <v>90</v>
      </c>
      <c r="BX225" s="1239"/>
      <c r="BY225" s="1239"/>
      <c r="BZ225" s="1514"/>
      <c r="CA225" s="1513">
        <v>90</v>
      </c>
      <c r="CB225" s="1239"/>
      <c r="CC225" s="1239"/>
      <c r="CD225" s="1514"/>
      <c r="CE225" s="1513">
        <v>90</v>
      </c>
      <c r="CF225" s="1239"/>
      <c r="CG225" s="1239"/>
      <c r="CH225" s="1514"/>
      <c r="CI225" s="1513">
        <v>90</v>
      </c>
      <c r="CJ225" s="1239"/>
      <c r="CK225" s="1239"/>
      <c r="CL225" s="1514"/>
      <c r="CM225" s="1513">
        <v>90</v>
      </c>
      <c r="CN225" s="1239"/>
      <c r="CO225" s="1239"/>
      <c r="CP225" s="1514"/>
      <c r="CQ225" s="1513">
        <v>90</v>
      </c>
      <c r="CR225" s="1239"/>
      <c r="CS225" s="1239"/>
      <c r="CT225" s="1514"/>
      <c r="CZ225" s="1323">
        <f t="shared" si="185"/>
        <v>0</v>
      </c>
      <c r="DA225" s="1323">
        <f t="shared" si="186"/>
        <v>0</v>
      </c>
      <c r="DB225" s="1323">
        <f t="shared" si="187"/>
        <v>0</v>
      </c>
      <c r="DC225" s="1323">
        <f t="shared" si="188"/>
        <v>0</v>
      </c>
      <c r="DD225" s="1323">
        <f t="shared" si="189"/>
        <v>0</v>
      </c>
      <c r="DE225" s="1323">
        <f t="shared" si="190"/>
        <v>0</v>
      </c>
      <c r="DF225" s="1323">
        <f t="shared" si="191"/>
        <v>0</v>
      </c>
      <c r="DG225" s="1323">
        <f t="shared" si="192"/>
        <v>0</v>
      </c>
      <c r="DH225" s="1323">
        <f t="shared" si="193"/>
        <v>0</v>
      </c>
      <c r="DI225" s="1323">
        <f t="shared" si="194"/>
        <v>0</v>
      </c>
      <c r="DJ225" s="1323">
        <f t="shared" si="195"/>
        <v>0</v>
      </c>
      <c r="DK225" s="1323">
        <f t="shared" si="196"/>
        <v>0</v>
      </c>
      <c r="DL225" s="1323">
        <f t="shared" si="197"/>
        <v>0</v>
      </c>
      <c r="DM225" s="1323">
        <f t="shared" si="198"/>
        <v>0</v>
      </c>
      <c r="DN225" s="1323">
        <f t="shared" si="199"/>
        <v>0</v>
      </c>
      <c r="DO225" s="1323">
        <f t="shared" si="200"/>
        <v>0</v>
      </c>
      <c r="DP225" s="1323">
        <f t="shared" si="201"/>
        <v>0</v>
      </c>
      <c r="DQ225" s="1323">
        <f t="shared" si="202"/>
        <v>0</v>
      </c>
      <c r="DR225" s="1323">
        <f t="shared" si="203"/>
        <v>0</v>
      </c>
      <c r="DS225" s="1323">
        <f t="shared" si="204"/>
        <v>0</v>
      </c>
      <c r="DT225" s="1323">
        <f t="shared" si="205"/>
        <v>0</v>
      </c>
      <c r="DU225" s="1323">
        <f t="shared" si="206"/>
        <v>0</v>
      </c>
      <c r="DV225" s="1323">
        <f t="shared" si="207"/>
        <v>0</v>
      </c>
      <c r="DW225" s="1323">
        <f t="shared" si="208"/>
        <v>0</v>
      </c>
      <c r="DX225" s="1323">
        <f t="shared" si="209"/>
        <v>0</v>
      </c>
      <c r="DY225" s="1323">
        <f t="shared" si="210"/>
        <v>0</v>
      </c>
      <c r="DZ225" s="1323">
        <f t="shared" si="211"/>
        <v>0</v>
      </c>
      <c r="EA225" s="1323">
        <f t="shared" si="212"/>
        <v>0</v>
      </c>
      <c r="EB225" s="1323">
        <f t="shared" si="213"/>
        <v>0</v>
      </c>
      <c r="EC225" s="1323">
        <f t="shared" si="214"/>
        <v>0</v>
      </c>
      <c r="ED225" s="1323">
        <f t="shared" si="215"/>
        <v>0</v>
      </c>
      <c r="EE225" s="1323">
        <f t="shared" si="216"/>
        <v>0</v>
      </c>
      <c r="EF225" s="1323">
        <f t="shared" si="217"/>
        <v>0</v>
      </c>
      <c r="EG225" s="1323">
        <f t="shared" si="218"/>
        <v>0</v>
      </c>
      <c r="EH225" s="1323">
        <f t="shared" si="219"/>
        <v>0</v>
      </c>
      <c r="EI225" s="1323">
        <f t="shared" si="220"/>
        <v>0</v>
      </c>
      <c r="EJ225" s="1323">
        <f t="shared" si="221"/>
        <v>0</v>
      </c>
      <c r="EK225" s="1323">
        <f t="shared" si="222"/>
        <v>0</v>
      </c>
      <c r="EL225" s="1323">
        <f t="shared" si="223"/>
        <v>0</v>
      </c>
      <c r="EM225" s="1323">
        <f t="shared" si="224"/>
        <v>0</v>
      </c>
      <c r="EN225" s="1323">
        <f t="shared" si="225"/>
        <v>0</v>
      </c>
      <c r="EO225" s="1323">
        <f t="shared" si="226"/>
        <v>0</v>
      </c>
      <c r="EP225" s="1323">
        <f t="shared" si="227"/>
        <v>0</v>
      </c>
      <c r="EQ225" s="1323">
        <f t="shared" si="228"/>
        <v>0</v>
      </c>
      <c r="ER225" s="1323">
        <f t="shared" si="229"/>
        <v>0</v>
      </c>
      <c r="ES225" s="1323">
        <f t="shared" si="230"/>
        <v>0</v>
      </c>
      <c r="ET225" s="1323">
        <f t="shared" si="231"/>
        <v>0</v>
      </c>
      <c r="EU225" s="1323">
        <f t="shared" si="232"/>
        <v>0</v>
      </c>
      <c r="EV225" s="1323">
        <f t="shared" si="233"/>
        <v>0</v>
      </c>
      <c r="EW225" s="1323">
        <f t="shared" si="234"/>
        <v>0</v>
      </c>
      <c r="EX225" s="1323">
        <f t="shared" si="235"/>
        <v>0</v>
      </c>
      <c r="EY225" s="1323">
        <f t="shared" si="236"/>
        <v>0</v>
      </c>
      <c r="EZ225" s="1323">
        <f t="shared" si="237"/>
        <v>0</v>
      </c>
      <c r="FA225" s="1323">
        <f t="shared" si="238"/>
        <v>0</v>
      </c>
      <c r="FB225" s="1323">
        <f t="shared" si="239"/>
        <v>0</v>
      </c>
      <c r="FC225" s="1323">
        <f t="shared" si="240"/>
        <v>0</v>
      </c>
      <c r="FD225" s="1323">
        <f t="shared" si="241"/>
        <v>0</v>
      </c>
      <c r="FE225" s="1323">
        <f t="shared" si="242"/>
        <v>0</v>
      </c>
      <c r="FF225" s="1323">
        <f t="shared" si="243"/>
        <v>0</v>
      </c>
      <c r="FG225" s="1323">
        <f t="shared" si="244"/>
        <v>0</v>
      </c>
      <c r="FH225" s="1323">
        <f t="shared" si="245"/>
        <v>0</v>
      </c>
      <c r="FI225" s="1323">
        <f t="shared" si="246"/>
        <v>0</v>
      </c>
      <c r="FJ225" s="1323">
        <f t="shared" si="247"/>
        <v>0</v>
      </c>
      <c r="FK225" s="1323">
        <f t="shared" si="248"/>
        <v>0</v>
      </c>
      <c r="FL225" s="1323">
        <f t="shared" si="249"/>
        <v>0</v>
      </c>
      <c r="FM225" s="1323">
        <f t="shared" si="250"/>
        <v>0</v>
      </c>
      <c r="FN225" s="1323">
        <f t="shared" si="251"/>
        <v>0</v>
      </c>
      <c r="FO225" s="1323">
        <f t="shared" si="252"/>
        <v>0</v>
      </c>
      <c r="FP225" s="1323">
        <f t="shared" si="253"/>
        <v>0</v>
      </c>
      <c r="FQ225" s="1323">
        <f t="shared" si="254"/>
        <v>0</v>
      </c>
      <c r="FR225" s="1323">
        <f t="shared" si="255"/>
        <v>0</v>
      </c>
      <c r="FS225" s="1323">
        <f t="shared" si="256"/>
        <v>0</v>
      </c>
      <c r="FT225" s="1323">
        <f t="shared" si="257"/>
        <v>0</v>
      </c>
      <c r="FU225" s="1323">
        <f t="shared" si="258"/>
        <v>0</v>
      </c>
      <c r="FV225" s="1323">
        <f t="shared" si="259"/>
        <v>0</v>
      </c>
      <c r="FW225" s="1323">
        <f t="shared" si="260"/>
        <v>0</v>
      </c>
      <c r="FX225" s="1323">
        <f t="shared" si="261"/>
        <v>0</v>
      </c>
      <c r="FY225" s="1323">
        <f t="shared" si="262"/>
        <v>0</v>
      </c>
      <c r="FZ225" s="1323">
        <f t="shared" si="263"/>
        <v>0</v>
      </c>
      <c r="GA225" s="1323">
        <f t="shared" si="264"/>
        <v>0</v>
      </c>
    </row>
    <row r="226" spans="19:183">
      <c r="S226" s="1512">
        <v>91</v>
      </c>
      <c r="T226" s="1239"/>
      <c r="U226" s="1239"/>
      <c r="V226" s="1240"/>
      <c r="W226" s="1513">
        <v>91</v>
      </c>
      <c r="X226" s="1239"/>
      <c r="Y226" s="1239"/>
      <c r="Z226" s="1514"/>
      <c r="AA226" s="1513">
        <v>91</v>
      </c>
      <c r="AB226" s="1239"/>
      <c r="AC226" s="1239"/>
      <c r="AD226" s="1514"/>
      <c r="AE226" s="1513">
        <v>91</v>
      </c>
      <c r="AF226" s="1239"/>
      <c r="AG226" s="1239"/>
      <c r="AH226" s="1514"/>
      <c r="AI226" s="1513">
        <v>91</v>
      </c>
      <c r="AJ226" s="1239"/>
      <c r="AK226" s="1239"/>
      <c r="AL226" s="1514"/>
      <c r="AM226" s="1513">
        <v>91</v>
      </c>
      <c r="AN226" s="1239"/>
      <c r="AO226" s="1239"/>
      <c r="AP226" s="1514"/>
      <c r="AQ226" s="1513">
        <v>91</v>
      </c>
      <c r="AR226" s="1239"/>
      <c r="AS226" s="1239"/>
      <c r="AT226" s="1514"/>
      <c r="AU226" s="1513">
        <v>91</v>
      </c>
      <c r="AV226" s="1239"/>
      <c r="AW226" s="1239"/>
      <c r="AX226" s="1514"/>
      <c r="AY226" s="1513">
        <v>91</v>
      </c>
      <c r="AZ226" s="1239"/>
      <c r="BA226" s="1239"/>
      <c r="BB226" s="1514"/>
      <c r="BC226" s="1513">
        <v>91</v>
      </c>
      <c r="BD226" s="1239"/>
      <c r="BE226" s="1239"/>
      <c r="BF226" s="1514"/>
      <c r="BG226" s="1513">
        <v>91</v>
      </c>
      <c r="BH226" s="1239"/>
      <c r="BI226" s="1239"/>
      <c r="BJ226" s="1514"/>
      <c r="BK226" s="1513">
        <v>91</v>
      </c>
      <c r="BL226" s="1239"/>
      <c r="BM226" s="1239"/>
      <c r="BN226" s="1514"/>
      <c r="BO226" s="1513">
        <v>91</v>
      </c>
      <c r="BP226" s="1239"/>
      <c r="BQ226" s="1239"/>
      <c r="BR226" s="1514"/>
      <c r="BS226" s="1513">
        <v>91</v>
      </c>
      <c r="BT226" s="1239"/>
      <c r="BU226" s="1239"/>
      <c r="BV226" s="1514"/>
      <c r="BW226" s="1513">
        <v>91</v>
      </c>
      <c r="BX226" s="1239"/>
      <c r="BY226" s="1239"/>
      <c r="BZ226" s="1514"/>
      <c r="CA226" s="1513">
        <v>91</v>
      </c>
      <c r="CB226" s="1239"/>
      <c r="CC226" s="1239"/>
      <c r="CD226" s="1514"/>
      <c r="CE226" s="1513">
        <v>91</v>
      </c>
      <c r="CF226" s="1239"/>
      <c r="CG226" s="1239"/>
      <c r="CH226" s="1514"/>
      <c r="CI226" s="1513">
        <v>91</v>
      </c>
      <c r="CJ226" s="1239"/>
      <c r="CK226" s="1239"/>
      <c r="CL226" s="1514"/>
      <c r="CM226" s="1513">
        <v>91</v>
      </c>
      <c r="CN226" s="1239"/>
      <c r="CO226" s="1239"/>
      <c r="CP226" s="1514"/>
      <c r="CQ226" s="1513">
        <v>91</v>
      </c>
      <c r="CR226" s="1239"/>
      <c r="CS226" s="1239"/>
      <c r="CT226" s="1514"/>
      <c r="CZ226" s="1323">
        <f t="shared" si="185"/>
        <v>0</v>
      </c>
      <c r="DA226" s="1323">
        <f t="shared" si="186"/>
        <v>0</v>
      </c>
      <c r="DB226" s="1323">
        <f t="shared" si="187"/>
        <v>0</v>
      </c>
      <c r="DC226" s="1323">
        <f t="shared" si="188"/>
        <v>0</v>
      </c>
      <c r="DD226" s="1323">
        <f t="shared" si="189"/>
        <v>0</v>
      </c>
      <c r="DE226" s="1323">
        <f t="shared" si="190"/>
        <v>0</v>
      </c>
      <c r="DF226" s="1323">
        <f t="shared" si="191"/>
        <v>0</v>
      </c>
      <c r="DG226" s="1323">
        <f t="shared" si="192"/>
        <v>0</v>
      </c>
      <c r="DH226" s="1323">
        <f t="shared" si="193"/>
        <v>0</v>
      </c>
      <c r="DI226" s="1323">
        <f t="shared" si="194"/>
        <v>0</v>
      </c>
      <c r="DJ226" s="1323">
        <f t="shared" si="195"/>
        <v>0</v>
      </c>
      <c r="DK226" s="1323">
        <f t="shared" si="196"/>
        <v>0</v>
      </c>
      <c r="DL226" s="1323">
        <f t="shared" si="197"/>
        <v>0</v>
      </c>
      <c r="DM226" s="1323">
        <f t="shared" si="198"/>
        <v>0</v>
      </c>
      <c r="DN226" s="1323">
        <f t="shared" si="199"/>
        <v>0</v>
      </c>
      <c r="DO226" s="1323">
        <f t="shared" si="200"/>
        <v>0</v>
      </c>
      <c r="DP226" s="1323">
        <f t="shared" si="201"/>
        <v>0</v>
      </c>
      <c r="DQ226" s="1323">
        <f t="shared" si="202"/>
        <v>0</v>
      </c>
      <c r="DR226" s="1323">
        <f t="shared" si="203"/>
        <v>0</v>
      </c>
      <c r="DS226" s="1323">
        <f t="shared" si="204"/>
        <v>0</v>
      </c>
      <c r="DT226" s="1323">
        <f t="shared" si="205"/>
        <v>0</v>
      </c>
      <c r="DU226" s="1323">
        <f t="shared" si="206"/>
        <v>0</v>
      </c>
      <c r="DV226" s="1323">
        <f t="shared" si="207"/>
        <v>0</v>
      </c>
      <c r="DW226" s="1323">
        <f t="shared" si="208"/>
        <v>0</v>
      </c>
      <c r="DX226" s="1323">
        <f t="shared" si="209"/>
        <v>0</v>
      </c>
      <c r="DY226" s="1323">
        <f t="shared" si="210"/>
        <v>0</v>
      </c>
      <c r="DZ226" s="1323">
        <f t="shared" si="211"/>
        <v>0</v>
      </c>
      <c r="EA226" s="1323">
        <f t="shared" si="212"/>
        <v>0</v>
      </c>
      <c r="EB226" s="1323">
        <f t="shared" si="213"/>
        <v>0</v>
      </c>
      <c r="EC226" s="1323">
        <f t="shared" si="214"/>
        <v>0</v>
      </c>
      <c r="ED226" s="1323">
        <f t="shared" si="215"/>
        <v>0</v>
      </c>
      <c r="EE226" s="1323">
        <f t="shared" si="216"/>
        <v>0</v>
      </c>
      <c r="EF226" s="1323">
        <f t="shared" si="217"/>
        <v>0</v>
      </c>
      <c r="EG226" s="1323">
        <f t="shared" si="218"/>
        <v>0</v>
      </c>
      <c r="EH226" s="1323">
        <f t="shared" si="219"/>
        <v>0</v>
      </c>
      <c r="EI226" s="1323">
        <f t="shared" si="220"/>
        <v>0</v>
      </c>
      <c r="EJ226" s="1323">
        <f t="shared" si="221"/>
        <v>0</v>
      </c>
      <c r="EK226" s="1323">
        <f t="shared" si="222"/>
        <v>0</v>
      </c>
      <c r="EL226" s="1323">
        <f t="shared" si="223"/>
        <v>0</v>
      </c>
      <c r="EM226" s="1323">
        <f t="shared" si="224"/>
        <v>0</v>
      </c>
      <c r="EN226" s="1323">
        <f t="shared" si="225"/>
        <v>0</v>
      </c>
      <c r="EO226" s="1323">
        <f t="shared" si="226"/>
        <v>0</v>
      </c>
      <c r="EP226" s="1323">
        <f t="shared" si="227"/>
        <v>0</v>
      </c>
      <c r="EQ226" s="1323">
        <f t="shared" si="228"/>
        <v>0</v>
      </c>
      <c r="ER226" s="1323">
        <f t="shared" si="229"/>
        <v>0</v>
      </c>
      <c r="ES226" s="1323">
        <f t="shared" si="230"/>
        <v>0</v>
      </c>
      <c r="ET226" s="1323">
        <f t="shared" si="231"/>
        <v>0</v>
      </c>
      <c r="EU226" s="1323">
        <f t="shared" si="232"/>
        <v>0</v>
      </c>
      <c r="EV226" s="1323">
        <f t="shared" si="233"/>
        <v>0</v>
      </c>
      <c r="EW226" s="1323">
        <f t="shared" si="234"/>
        <v>0</v>
      </c>
      <c r="EX226" s="1323">
        <f t="shared" si="235"/>
        <v>0</v>
      </c>
      <c r="EY226" s="1323">
        <f t="shared" si="236"/>
        <v>0</v>
      </c>
      <c r="EZ226" s="1323">
        <f t="shared" si="237"/>
        <v>0</v>
      </c>
      <c r="FA226" s="1323">
        <f t="shared" si="238"/>
        <v>0</v>
      </c>
      <c r="FB226" s="1323">
        <f t="shared" si="239"/>
        <v>0</v>
      </c>
      <c r="FC226" s="1323">
        <f t="shared" si="240"/>
        <v>0</v>
      </c>
      <c r="FD226" s="1323">
        <f t="shared" si="241"/>
        <v>0</v>
      </c>
      <c r="FE226" s="1323">
        <f t="shared" si="242"/>
        <v>0</v>
      </c>
      <c r="FF226" s="1323">
        <f t="shared" si="243"/>
        <v>0</v>
      </c>
      <c r="FG226" s="1323">
        <f t="shared" si="244"/>
        <v>0</v>
      </c>
      <c r="FH226" s="1323">
        <f t="shared" si="245"/>
        <v>0</v>
      </c>
      <c r="FI226" s="1323">
        <f t="shared" si="246"/>
        <v>0</v>
      </c>
      <c r="FJ226" s="1323">
        <f t="shared" si="247"/>
        <v>0</v>
      </c>
      <c r="FK226" s="1323">
        <f t="shared" si="248"/>
        <v>0</v>
      </c>
      <c r="FL226" s="1323">
        <f t="shared" si="249"/>
        <v>0</v>
      </c>
      <c r="FM226" s="1323">
        <f t="shared" si="250"/>
        <v>0</v>
      </c>
      <c r="FN226" s="1323">
        <f t="shared" si="251"/>
        <v>0</v>
      </c>
      <c r="FO226" s="1323">
        <f t="shared" si="252"/>
        <v>0</v>
      </c>
      <c r="FP226" s="1323">
        <f t="shared" si="253"/>
        <v>0</v>
      </c>
      <c r="FQ226" s="1323">
        <f t="shared" si="254"/>
        <v>0</v>
      </c>
      <c r="FR226" s="1323">
        <f t="shared" si="255"/>
        <v>0</v>
      </c>
      <c r="FS226" s="1323">
        <f t="shared" si="256"/>
        <v>0</v>
      </c>
      <c r="FT226" s="1323">
        <f t="shared" si="257"/>
        <v>0</v>
      </c>
      <c r="FU226" s="1323">
        <f t="shared" si="258"/>
        <v>0</v>
      </c>
      <c r="FV226" s="1323">
        <f t="shared" si="259"/>
        <v>0</v>
      </c>
      <c r="FW226" s="1323">
        <f t="shared" si="260"/>
        <v>0</v>
      </c>
      <c r="FX226" s="1323">
        <f t="shared" si="261"/>
        <v>0</v>
      </c>
      <c r="FY226" s="1323">
        <f t="shared" si="262"/>
        <v>0</v>
      </c>
      <c r="FZ226" s="1323">
        <f t="shared" si="263"/>
        <v>0</v>
      </c>
      <c r="GA226" s="1323">
        <f t="shared" si="264"/>
        <v>0</v>
      </c>
    </row>
    <row r="227" spans="19:183">
      <c r="S227" s="1512">
        <v>92</v>
      </c>
      <c r="T227" s="1239"/>
      <c r="U227" s="1239"/>
      <c r="V227" s="1240"/>
      <c r="W227" s="1513">
        <v>92</v>
      </c>
      <c r="X227" s="1239"/>
      <c r="Y227" s="1239"/>
      <c r="Z227" s="1514"/>
      <c r="AA227" s="1513">
        <v>92</v>
      </c>
      <c r="AB227" s="1239"/>
      <c r="AC227" s="1239"/>
      <c r="AD227" s="1514"/>
      <c r="AE227" s="1513">
        <v>92</v>
      </c>
      <c r="AF227" s="1239"/>
      <c r="AG227" s="1239"/>
      <c r="AH227" s="1514"/>
      <c r="AI227" s="1513">
        <v>92</v>
      </c>
      <c r="AJ227" s="1239"/>
      <c r="AK227" s="1239"/>
      <c r="AL227" s="1514"/>
      <c r="AM227" s="1513">
        <v>92</v>
      </c>
      <c r="AN227" s="1239"/>
      <c r="AO227" s="1239"/>
      <c r="AP227" s="1514"/>
      <c r="AQ227" s="1513">
        <v>92</v>
      </c>
      <c r="AR227" s="1239"/>
      <c r="AS227" s="1239"/>
      <c r="AT227" s="1514"/>
      <c r="AU227" s="1513">
        <v>92</v>
      </c>
      <c r="AV227" s="1239"/>
      <c r="AW227" s="1239"/>
      <c r="AX227" s="1514"/>
      <c r="AY227" s="1513">
        <v>92</v>
      </c>
      <c r="AZ227" s="1239"/>
      <c r="BA227" s="1239"/>
      <c r="BB227" s="1514"/>
      <c r="BC227" s="1513">
        <v>92</v>
      </c>
      <c r="BD227" s="1239"/>
      <c r="BE227" s="1239"/>
      <c r="BF227" s="1514"/>
      <c r="BG227" s="1513">
        <v>92</v>
      </c>
      <c r="BH227" s="1239"/>
      <c r="BI227" s="1239"/>
      <c r="BJ227" s="1514"/>
      <c r="BK227" s="1513">
        <v>92</v>
      </c>
      <c r="BL227" s="1239"/>
      <c r="BM227" s="1239"/>
      <c r="BN227" s="1514"/>
      <c r="BO227" s="1513">
        <v>92</v>
      </c>
      <c r="BP227" s="1239"/>
      <c r="BQ227" s="1239"/>
      <c r="BR227" s="1514"/>
      <c r="BS227" s="1513">
        <v>92</v>
      </c>
      <c r="BT227" s="1239"/>
      <c r="BU227" s="1239"/>
      <c r="BV227" s="1514"/>
      <c r="BW227" s="1513">
        <v>92</v>
      </c>
      <c r="BX227" s="1239"/>
      <c r="BY227" s="1239"/>
      <c r="BZ227" s="1514"/>
      <c r="CA227" s="1513">
        <v>92</v>
      </c>
      <c r="CB227" s="1239"/>
      <c r="CC227" s="1239"/>
      <c r="CD227" s="1514"/>
      <c r="CE227" s="1513">
        <v>92</v>
      </c>
      <c r="CF227" s="1239"/>
      <c r="CG227" s="1239"/>
      <c r="CH227" s="1514"/>
      <c r="CI227" s="1513">
        <v>92</v>
      </c>
      <c r="CJ227" s="1239"/>
      <c r="CK227" s="1239"/>
      <c r="CL227" s="1514"/>
      <c r="CM227" s="1513">
        <v>92</v>
      </c>
      <c r="CN227" s="1239"/>
      <c r="CO227" s="1239"/>
      <c r="CP227" s="1514"/>
      <c r="CQ227" s="1513">
        <v>92</v>
      </c>
      <c r="CR227" s="1239"/>
      <c r="CS227" s="1239"/>
      <c r="CT227" s="1514"/>
      <c r="CZ227" s="1323">
        <f t="shared" si="185"/>
        <v>0</v>
      </c>
      <c r="DA227" s="1323">
        <f t="shared" si="186"/>
        <v>0</v>
      </c>
      <c r="DB227" s="1323">
        <f t="shared" si="187"/>
        <v>0</v>
      </c>
      <c r="DC227" s="1323">
        <f t="shared" si="188"/>
        <v>0</v>
      </c>
      <c r="DD227" s="1323">
        <f t="shared" si="189"/>
        <v>0</v>
      </c>
      <c r="DE227" s="1323">
        <f t="shared" si="190"/>
        <v>0</v>
      </c>
      <c r="DF227" s="1323">
        <f t="shared" si="191"/>
        <v>0</v>
      </c>
      <c r="DG227" s="1323">
        <f t="shared" si="192"/>
        <v>0</v>
      </c>
      <c r="DH227" s="1323">
        <f t="shared" si="193"/>
        <v>0</v>
      </c>
      <c r="DI227" s="1323">
        <f t="shared" si="194"/>
        <v>0</v>
      </c>
      <c r="DJ227" s="1323">
        <f t="shared" si="195"/>
        <v>0</v>
      </c>
      <c r="DK227" s="1323">
        <f t="shared" si="196"/>
        <v>0</v>
      </c>
      <c r="DL227" s="1323">
        <f t="shared" si="197"/>
        <v>0</v>
      </c>
      <c r="DM227" s="1323">
        <f t="shared" si="198"/>
        <v>0</v>
      </c>
      <c r="DN227" s="1323">
        <f t="shared" si="199"/>
        <v>0</v>
      </c>
      <c r="DO227" s="1323">
        <f t="shared" si="200"/>
        <v>0</v>
      </c>
      <c r="DP227" s="1323">
        <f t="shared" si="201"/>
        <v>0</v>
      </c>
      <c r="DQ227" s="1323">
        <f t="shared" si="202"/>
        <v>0</v>
      </c>
      <c r="DR227" s="1323">
        <f t="shared" si="203"/>
        <v>0</v>
      </c>
      <c r="DS227" s="1323">
        <f t="shared" si="204"/>
        <v>0</v>
      </c>
      <c r="DT227" s="1323">
        <f t="shared" si="205"/>
        <v>0</v>
      </c>
      <c r="DU227" s="1323">
        <f t="shared" si="206"/>
        <v>0</v>
      </c>
      <c r="DV227" s="1323">
        <f t="shared" si="207"/>
        <v>0</v>
      </c>
      <c r="DW227" s="1323">
        <f t="shared" si="208"/>
        <v>0</v>
      </c>
      <c r="DX227" s="1323">
        <f t="shared" si="209"/>
        <v>0</v>
      </c>
      <c r="DY227" s="1323">
        <f t="shared" si="210"/>
        <v>0</v>
      </c>
      <c r="DZ227" s="1323">
        <f t="shared" si="211"/>
        <v>0</v>
      </c>
      <c r="EA227" s="1323">
        <f t="shared" si="212"/>
        <v>0</v>
      </c>
      <c r="EB227" s="1323">
        <f t="shared" si="213"/>
        <v>0</v>
      </c>
      <c r="EC227" s="1323">
        <f t="shared" si="214"/>
        <v>0</v>
      </c>
      <c r="ED227" s="1323">
        <f t="shared" si="215"/>
        <v>0</v>
      </c>
      <c r="EE227" s="1323">
        <f t="shared" si="216"/>
        <v>0</v>
      </c>
      <c r="EF227" s="1323">
        <f t="shared" si="217"/>
        <v>0</v>
      </c>
      <c r="EG227" s="1323">
        <f t="shared" si="218"/>
        <v>0</v>
      </c>
      <c r="EH227" s="1323">
        <f t="shared" si="219"/>
        <v>0</v>
      </c>
      <c r="EI227" s="1323">
        <f t="shared" si="220"/>
        <v>0</v>
      </c>
      <c r="EJ227" s="1323">
        <f t="shared" si="221"/>
        <v>0</v>
      </c>
      <c r="EK227" s="1323">
        <f t="shared" si="222"/>
        <v>0</v>
      </c>
      <c r="EL227" s="1323">
        <f t="shared" si="223"/>
        <v>0</v>
      </c>
      <c r="EM227" s="1323">
        <f t="shared" si="224"/>
        <v>0</v>
      </c>
      <c r="EN227" s="1323">
        <f t="shared" si="225"/>
        <v>0</v>
      </c>
      <c r="EO227" s="1323">
        <f t="shared" si="226"/>
        <v>0</v>
      </c>
      <c r="EP227" s="1323">
        <f t="shared" si="227"/>
        <v>0</v>
      </c>
      <c r="EQ227" s="1323">
        <f t="shared" si="228"/>
        <v>0</v>
      </c>
      <c r="ER227" s="1323">
        <f t="shared" si="229"/>
        <v>0</v>
      </c>
      <c r="ES227" s="1323">
        <f t="shared" si="230"/>
        <v>0</v>
      </c>
      <c r="ET227" s="1323">
        <f t="shared" si="231"/>
        <v>0</v>
      </c>
      <c r="EU227" s="1323">
        <f t="shared" si="232"/>
        <v>0</v>
      </c>
      <c r="EV227" s="1323">
        <f t="shared" si="233"/>
        <v>0</v>
      </c>
      <c r="EW227" s="1323">
        <f t="shared" si="234"/>
        <v>0</v>
      </c>
      <c r="EX227" s="1323">
        <f t="shared" si="235"/>
        <v>0</v>
      </c>
      <c r="EY227" s="1323">
        <f t="shared" si="236"/>
        <v>0</v>
      </c>
      <c r="EZ227" s="1323">
        <f t="shared" si="237"/>
        <v>0</v>
      </c>
      <c r="FA227" s="1323">
        <f t="shared" si="238"/>
        <v>0</v>
      </c>
      <c r="FB227" s="1323">
        <f t="shared" si="239"/>
        <v>0</v>
      </c>
      <c r="FC227" s="1323">
        <f t="shared" si="240"/>
        <v>0</v>
      </c>
      <c r="FD227" s="1323">
        <f t="shared" si="241"/>
        <v>0</v>
      </c>
      <c r="FE227" s="1323">
        <f t="shared" si="242"/>
        <v>0</v>
      </c>
      <c r="FF227" s="1323">
        <f t="shared" si="243"/>
        <v>0</v>
      </c>
      <c r="FG227" s="1323">
        <f t="shared" si="244"/>
        <v>0</v>
      </c>
      <c r="FH227" s="1323">
        <f t="shared" si="245"/>
        <v>0</v>
      </c>
      <c r="FI227" s="1323">
        <f t="shared" si="246"/>
        <v>0</v>
      </c>
      <c r="FJ227" s="1323">
        <f t="shared" si="247"/>
        <v>0</v>
      </c>
      <c r="FK227" s="1323">
        <f t="shared" si="248"/>
        <v>0</v>
      </c>
      <c r="FL227" s="1323">
        <f t="shared" si="249"/>
        <v>0</v>
      </c>
      <c r="FM227" s="1323">
        <f t="shared" si="250"/>
        <v>0</v>
      </c>
      <c r="FN227" s="1323">
        <f t="shared" si="251"/>
        <v>0</v>
      </c>
      <c r="FO227" s="1323">
        <f t="shared" si="252"/>
        <v>0</v>
      </c>
      <c r="FP227" s="1323">
        <f t="shared" si="253"/>
        <v>0</v>
      </c>
      <c r="FQ227" s="1323">
        <f t="shared" si="254"/>
        <v>0</v>
      </c>
      <c r="FR227" s="1323">
        <f t="shared" si="255"/>
        <v>0</v>
      </c>
      <c r="FS227" s="1323">
        <f t="shared" si="256"/>
        <v>0</v>
      </c>
      <c r="FT227" s="1323">
        <f t="shared" si="257"/>
        <v>0</v>
      </c>
      <c r="FU227" s="1323">
        <f t="shared" si="258"/>
        <v>0</v>
      </c>
      <c r="FV227" s="1323">
        <f t="shared" si="259"/>
        <v>0</v>
      </c>
      <c r="FW227" s="1323">
        <f t="shared" si="260"/>
        <v>0</v>
      </c>
      <c r="FX227" s="1323">
        <f t="shared" si="261"/>
        <v>0</v>
      </c>
      <c r="FY227" s="1323">
        <f t="shared" si="262"/>
        <v>0</v>
      </c>
      <c r="FZ227" s="1323">
        <f t="shared" si="263"/>
        <v>0</v>
      </c>
      <c r="GA227" s="1323">
        <f t="shared" si="264"/>
        <v>0</v>
      </c>
    </row>
    <row r="228" spans="19:183">
      <c r="S228" s="1512">
        <v>93</v>
      </c>
      <c r="T228" s="1239"/>
      <c r="U228" s="1239"/>
      <c r="V228" s="1240"/>
      <c r="W228" s="1513">
        <v>93</v>
      </c>
      <c r="X228" s="1239"/>
      <c r="Y228" s="1239"/>
      <c r="Z228" s="1514"/>
      <c r="AA228" s="1513">
        <v>93</v>
      </c>
      <c r="AB228" s="1239"/>
      <c r="AC228" s="1239"/>
      <c r="AD228" s="1514"/>
      <c r="AE228" s="1513">
        <v>93</v>
      </c>
      <c r="AF228" s="1239"/>
      <c r="AG228" s="1239"/>
      <c r="AH228" s="1514"/>
      <c r="AI228" s="1513">
        <v>93</v>
      </c>
      <c r="AJ228" s="1239"/>
      <c r="AK228" s="1239"/>
      <c r="AL228" s="1514"/>
      <c r="AM228" s="1513">
        <v>93</v>
      </c>
      <c r="AN228" s="1239"/>
      <c r="AO228" s="1239"/>
      <c r="AP228" s="1514"/>
      <c r="AQ228" s="1513">
        <v>93</v>
      </c>
      <c r="AR228" s="1239"/>
      <c r="AS228" s="1239"/>
      <c r="AT228" s="1514"/>
      <c r="AU228" s="1513">
        <v>93</v>
      </c>
      <c r="AV228" s="1239"/>
      <c r="AW228" s="1239"/>
      <c r="AX228" s="1514"/>
      <c r="AY228" s="1513">
        <v>93</v>
      </c>
      <c r="AZ228" s="1239"/>
      <c r="BA228" s="1239"/>
      <c r="BB228" s="1514"/>
      <c r="BC228" s="1513">
        <v>93</v>
      </c>
      <c r="BD228" s="1239"/>
      <c r="BE228" s="1239"/>
      <c r="BF228" s="1514"/>
      <c r="BG228" s="1513">
        <v>93</v>
      </c>
      <c r="BH228" s="1239"/>
      <c r="BI228" s="1239"/>
      <c r="BJ228" s="1514"/>
      <c r="BK228" s="1513">
        <v>93</v>
      </c>
      <c r="BL228" s="1239"/>
      <c r="BM228" s="1239"/>
      <c r="BN228" s="1514"/>
      <c r="BO228" s="1513">
        <v>93</v>
      </c>
      <c r="BP228" s="1239"/>
      <c r="BQ228" s="1239"/>
      <c r="BR228" s="1514"/>
      <c r="BS228" s="1513">
        <v>93</v>
      </c>
      <c r="BT228" s="1239"/>
      <c r="BU228" s="1239"/>
      <c r="BV228" s="1514"/>
      <c r="BW228" s="1513">
        <v>93</v>
      </c>
      <c r="BX228" s="1239"/>
      <c r="BY228" s="1239"/>
      <c r="BZ228" s="1514"/>
      <c r="CA228" s="1513">
        <v>93</v>
      </c>
      <c r="CB228" s="1239"/>
      <c r="CC228" s="1239"/>
      <c r="CD228" s="1514"/>
      <c r="CE228" s="1513">
        <v>93</v>
      </c>
      <c r="CF228" s="1239"/>
      <c r="CG228" s="1239"/>
      <c r="CH228" s="1514"/>
      <c r="CI228" s="1513">
        <v>93</v>
      </c>
      <c r="CJ228" s="1239"/>
      <c r="CK228" s="1239"/>
      <c r="CL228" s="1514"/>
      <c r="CM228" s="1513">
        <v>93</v>
      </c>
      <c r="CN228" s="1239"/>
      <c r="CO228" s="1239"/>
      <c r="CP228" s="1514"/>
      <c r="CQ228" s="1513">
        <v>93</v>
      </c>
      <c r="CR228" s="1239"/>
      <c r="CS228" s="1239"/>
      <c r="CT228" s="1514"/>
      <c r="CZ228" s="1323">
        <f t="shared" si="185"/>
        <v>0</v>
      </c>
      <c r="DA228" s="1323">
        <f t="shared" si="186"/>
        <v>0</v>
      </c>
      <c r="DB228" s="1323">
        <f t="shared" si="187"/>
        <v>0</v>
      </c>
      <c r="DC228" s="1323">
        <f t="shared" si="188"/>
        <v>0</v>
      </c>
      <c r="DD228" s="1323">
        <f t="shared" si="189"/>
        <v>0</v>
      </c>
      <c r="DE228" s="1323">
        <f t="shared" si="190"/>
        <v>0</v>
      </c>
      <c r="DF228" s="1323">
        <f t="shared" si="191"/>
        <v>0</v>
      </c>
      <c r="DG228" s="1323">
        <f t="shared" si="192"/>
        <v>0</v>
      </c>
      <c r="DH228" s="1323">
        <f t="shared" si="193"/>
        <v>0</v>
      </c>
      <c r="DI228" s="1323">
        <f t="shared" si="194"/>
        <v>0</v>
      </c>
      <c r="DJ228" s="1323">
        <f t="shared" si="195"/>
        <v>0</v>
      </c>
      <c r="DK228" s="1323">
        <f t="shared" si="196"/>
        <v>0</v>
      </c>
      <c r="DL228" s="1323">
        <f t="shared" si="197"/>
        <v>0</v>
      </c>
      <c r="DM228" s="1323">
        <f t="shared" si="198"/>
        <v>0</v>
      </c>
      <c r="DN228" s="1323">
        <f t="shared" si="199"/>
        <v>0</v>
      </c>
      <c r="DO228" s="1323">
        <f t="shared" si="200"/>
        <v>0</v>
      </c>
      <c r="DP228" s="1323">
        <f t="shared" si="201"/>
        <v>0</v>
      </c>
      <c r="DQ228" s="1323">
        <f t="shared" si="202"/>
        <v>0</v>
      </c>
      <c r="DR228" s="1323">
        <f t="shared" si="203"/>
        <v>0</v>
      </c>
      <c r="DS228" s="1323">
        <f t="shared" si="204"/>
        <v>0</v>
      </c>
      <c r="DT228" s="1323">
        <f t="shared" si="205"/>
        <v>0</v>
      </c>
      <c r="DU228" s="1323">
        <f t="shared" si="206"/>
        <v>0</v>
      </c>
      <c r="DV228" s="1323">
        <f t="shared" si="207"/>
        <v>0</v>
      </c>
      <c r="DW228" s="1323">
        <f t="shared" si="208"/>
        <v>0</v>
      </c>
      <c r="DX228" s="1323">
        <f t="shared" si="209"/>
        <v>0</v>
      </c>
      <c r="DY228" s="1323">
        <f t="shared" si="210"/>
        <v>0</v>
      </c>
      <c r="DZ228" s="1323">
        <f t="shared" si="211"/>
        <v>0</v>
      </c>
      <c r="EA228" s="1323">
        <f t="shared" si="212"/>
        <v>0</v>
      </c>
      <c r="EB228" s="1323">
        <f t="shared" si="213"/>
        <v>0</v>
      </c>
      <c r="EC228" s="1323">
        <f t="shared" si="214"/>
        <v>0</v>
      </c>
      <c r="ED228" s="1323">
        <f t="shared" si="215"/>
        <v>0</v>
      </c>
      <c r="EE228" s="1323">
        <f t="shared" si="216"/>
        <v>0</v>
      </c>
      <c r="EF228" s="1323">
        <f t="shared" si="217"/>
        <v>0</v>
      </c>
      <c r="EG228" s="1323">
        <f t="shared" si="218"/>
        <v>0</v>
      </c>
      <c r="EH228" s="1323">
        <f t="shared" si="219"/>
        <v>0</v>
      </c>
      <c r="EI228" s="1323">
        <f t="shared" si="220"/>
        <v>0</v>
      </c>
      <c r="EJ228" s="1323">
        <f t="shared" si="221"/>
        <v>0</v>
      </c>
      <c r="EK228" s="1323">
        <f t="shared" si="222"/>
        <v>0</v>
      </c>
      <c r="EL228" s="1323">
        <f t="shared" si="223"/>
        <v>0</v>
      </c>
      <c r="EM228" s="1323">
        <f t="shared" si="224"/>
        <v>0</v>
      </c>
      <c r="EN228" s="1323">
        <f t="shared" si="225"/>
        <v>0</v>
      </c>
      <c r="EO228" s="1323">
        <f t="shared" si="226"/>
        <v>0</v>
      </c>
      <c r="EP228" s="1323">
        <f t="shared" si="227"/>
        <v>0</v>
      </c>
      <c r="EQ228" s="1323">
        <f t="shared" si="228"/>
        <v>0</v>
      </c>
      <c r="ER228" s="1323">
        <f t="shared" si="229"/>
        <v>0</v>
      </c>
      <c r="ES228" s="1323">
        <f t="shared" si="230"/>
        <v>0</v>
      </c>
      <c r="ET228" s="1323">
        <f t="shared" si="231"/>
        <v>0</v>
      </c>
      <c r="EU228" s="1323">
        <f t="shared" si="232"/>
        <v>0</v>
      </c>
      <c r="EV228" s="1323">
        <f t="shared" si="233"/>
        <v>0</v>
      </c>
      <c r="EW228" s="1323">
        <f t="shared" si="234"/>
        <v>0</v>
      </c>
      <c r="EX228" s="1323">
        <f t="shared" si="235"/>
        <v>0</v>
      </c>
      <c r="EY228" s="1323">
        <f t="shared" si="236"/>
        <v>0</v>
      </c>
      <c r="EZ228" s="1323">
        <f t="shared" si="237"/>
        <v>0</v>
      </c>
      <c r="FA228" s="1323">
        <f t="shared" si="238"/>
        <v>0</v>
      </c>
      <c r="FB228" s="1323">
        <f t="shared" si="239"/>
        <v>0</v>
      </c>
      <c r="FC228" s="1323">
        <f t="shared" si="240"/>
        <v>0</v>
      </c>
      <c r="FD228" s="1323">
        <f t="shared" si="241"/>
        <v>0</v>
      </c>
      <c r="FE228" s="1323">
        <f t="shared" si="242"/>
        <v>0</v>
      </c>
      <c r="FF228" s="1323">
        <f t="shared" si="243"/>
        <v>0</v>
      </c>
      <c r="FG228" s="1323">
        <f t="shared" si="244"/>
        <v>0</v>
      </c>
      <c r="FH228" s="1323">
        <f t="shared" si="245"/>
        <v>0</v>
      </c>
      <c r="FI228" s="1323">
        <f t="shared" si="246"/>
        <v>0</v>
      </c>
      <c r="FJ228" s="1323">
        <f t="shared" si="247"/>
        <v>0</v>
      </c>
      <c r="FK228" s="1323">
        <f t="shared" si="248"/>
        <v>0</v>
      </c>
      <c r="FL228" s="1323">
        <f t="shared" si="249"/>
        <v>0</v>
      </c>
      <c r="FM228" s="1323">
        <f t="shared" si="250"/>
        <v>0</v>
      </c>
      <c r="FN228" s="1323">
        <f t="shared" si="251"/>
        <v>0</v>
      </c>
      <c r="FO228" s="1323">
        <f t="shared" si="252"/>
        <v>0</v>
      </c>
      <c r="FP228" s="1323">
        <f t="shared" si="253"/>
        <v>0</v>
      </c>
      <c r="FQ228" s="1323">
        <f t="shared" si="254"/>
        <v>0</v>
      </c>
      <c r="FR228" s="1323">
        <f t="shared" si="255"/>
        <v>0</v>
      </c>
      <c r="FS228" s="1323">
        <f t="shared" si="256"/>
        <v>0</v>
      </c>
      <c r="FT228" s="1323">
        <f t="shared" si="257"/>
        <v>0</v>
      </c>
      <c r="FU228" s="1323">
        <f t="shared" si="258"/>
        <v>0</v>
      </c>
      <c r="FV228" s="1323">
        <f t="shared" si="259"/>
        <v>0</v>
      </c>
      <c r="FW228" s="1323">
        <f t="shared" si="260"/>
        <v>0</v>
      </c>
      <c r="FX228" s="1323">
        <f t="shared" si="261"/>
        <v>0</v>
      </c>
      <c r="FY228" s="1323">
        <f t="shared" si="262"/>
        <v>0</v>
      </c>
      <c r="FZ228" s="1323">
        <f t="shared" si="263"/>
        <v>0</v>
      </c>
      <c r="GA228" s="1323">
        <f t="shared" si="264"/>
        <v>0</v>
      </c>
    </row>
    <row r="229" spans="19:183">
      <c r="S229" s="1512">
        <v>94</v>
      </c>
      <c r="T229" s="1239"/>
      <c r="U229" s="1239"/>
      <c r="V229" s="1240"/>
      <c r="W229" s="1513">
        <v>94</v>
      </c>
      <c r="X229" s="1239"/>
      <c r="Y229" s="1239"/>
      <c r="Z229" s="1514"/>
      <c r="AA229" s="1513">
        <v>94</v>
      </c>
      <c r="AB229" s="1239"/>
      <c r="AC229" s="1239"/>
      <c r="AD229" s="1514"/>
      <c r="AE229" s="1513">
        <v>94</v>
      </c>
      <c r="AF229" s="1239"/>
      <c r="AG229" s="1239"/>
      <c r="AH229" s="1514"/>
      <c r="AI229" s="1513">
        <v>94</v>
      </c>
      <c r="AJ229" s="1239"/>
      <c r="AK229" s="1239"/>
      <c r="AL229" s="1514"/>
      <c r="AM229" s="1513">
        <v>94</v>
      </c>
      <c r="AN229" s="1239"/>
      <c r="AO229" s="1239"/>
      <c r="AP229" s="1514"/>
      <c r="AQ229" s="1513">
        <v>94</v>
      </c>
      <c r="AR229" s="1239"/>
      <c r="AS229" s="1239"/>
      <c r="AT229" s="1514"/>
      <c r="AU229" s="1513">
        <v>94</v>
      </c>
      <c r="AV229" s="1239"/>
      <c r="AW229" s="1239"/>
      <c r="AX229" s="1514"/>
      <c r="AY229" s="1513">
        <v>94</v>
      </c>
      <c r="AZ229" s="1239"/>
      <c r="BA229" s="1239"/>
      <c r="BB229" s="1514"/>
      <c r="BC229" s="1513">
        <v>94</v>
      </c>
      <c r="BD229" s="1239"/>
      <c r="BE229" s="1239"/>
      <c r="BF229" s="1514"/>
      <c r="BG229" s="1513">
        <v>94</v>
      </c>
      <c r="BH229" s="1239"/>
      <c r="BI229" s="1239"/>
      <c r="BJ229" s="1514"/>
      <c r="BK229" s="1513">
        <v>94</v>
      </c>
      <c r="BL229" s="1239"/>
      <c r="BM229" s="1239"/>
      <c r="BN229" s="1514"/>
      <c r="BO229" s="1513">
        <v>94</v>
      </c>
      <c r="BP229" s="1239"/>
      <c r="BQ229" s="1239"/>
      <c r="BR229" s="1514"/>
      <c r="BS229" s="1513">
        <v>94</v>
      </c>
      <c r="BT229" s="1239"/>
      <c r="BU229" s="1239"/>
      <c r="BV229" s="1514"/>
      <c r="BW229" s="1513">
        <v>94</v>
      </c>
      <c r="BX229" s="1239"/>
      <c r="BY229" s="1239"/>
      <c r="BZ229" s="1514"/>
      <c r="CA229" s="1513">
        <v>94</v>
      </c>
      <c r="CB229" s="1239"/>
      <c r="CC229" s="1239"/>
      <c r="CD229" s="1514"/>
      <c r="CE229" s="1513">
        <v>94</v>
      </c>
      <c r="CF229" s="1239"/>
      <c r="CG229" s="1239"/>
      <c r="CH229" s="1514"/>
      <c r="CI229" s="1513">
        <v>94</v>
      </c>
      <c r="CJ229" s="1239"/>
      <c r="CK229" s="1239"/>
      <c r="CL229" s="1514"/>
      <c r="CM229" s="1513">
        <v>94</v>
      </c>
      <c r="CN229" s="1239"/>
      <c r="CO229" s="1239"/>
      <c r="CP229" s="1514"/>
      <c r="CQ229" s="1513">
        <v>94</v>
      </c>
      <c r="CR229" s="1239"/>
      <c r="CS229" s="1239"/>
      <c r="CT229" s="1514"/>
      <c r="CZ229" s="1323">
        <f t="shared" si="185"/>
        <v>0</v>
      </c>
      <c r="DA229" s="1323">
        <f t="shared" si="186"/>
        <v>0</v>
      </c>
      <c r="DB229" s="1323">
        <f t="shared" si="187"/>
        <v>0</v>
      </c>
      <c r="DC229" s="1323">
        <f t="shared" si="188"/>
        <v>0</v>
      </c>
      <c r="DD229" s="1323">
        <f t="shared" si="189"/>
        <v>0</v>
      </c>
      <c r="DE229" s="1323">
        <f t="shared" si="190"/>
        <v>0</v>
      </c>
      <c r="DF229" s="1323">
        <f t="shared" si="191"/>
        <v>0</v>
      </c>
      <c r="DG229" s="1323">
        <f t="shared" si="192"/>
        <v>0</v>
      </c>
      <c r="DH229" s="1323">
        <f t="shared" si="193"/>
        <v>0</v>
      </c>
      <c r="DI229" s="1323">
        <f t="shared" si="194"/>
        <v>0</v>
      </c>
      <c r="DJ229" s="1323">
        <f t="shared" si="195"/>
        <v>0</v>
      </c>
      <c r="DK229" s="1323">
        <f t="shared" si="196"/>
        <v>0</v>
      </c>
      <c r="DL229" s="1323">
        <f t="shared" si="197"/>
        <v>0</v>
      </c>
      <c r="DM229" s="1323">
        <f t="shared" si="198"/>
        <v>0</v>
      </c>
      <c r="DN229" s="1323">
        <f t="shared" si="199"/>
        <v>0</v>
      </c>
      <c r="DO229" s="1323">
        <f t="shared" si="200"/>
        <v>0</v>
      </c>
      <c r="DP229" s="1323">
        <f t="shared" si="201"/>
        <v>0</v>
      </c>
      <c r="DQ229" s="1323">
        <f t="shared" si="202"/>
        <v>0</v>
      </c>
      <c r="DR229" s="1323">
        <f t="shared" si="203"/>
        <v>0</v>
      </c>
      <c r="DS229" s="1323">
        <f t="shared" si="204"/>
        <v>0</v>
      </c>
      <c r="DT229" s="1323">
        <f t="shared" si="205"/>
        <v>0</v>
      </c>
      <c r="DU229" s="1323">
        <f t="shared" si="206"/>
        <v>0</v>
      </c>
      <c r="DV229" s="1323">
        <f t="shared" si="207"/>
        <v>0</v>
      </c>
      <c r="DW229" s="1323">
        <f t="shared" si="208"/>
        <v>0</v>
      </c>
      <c r="DX229" s="1323">
        <f t="shared" si="209"/>
        <v>0</v>
      </c>
      <c r="DY229" s="1323">
        <f t="shared" si="210"/>
        <v>0</v>
      </c>
      <c r="DZ229" s="1323">
        <f t="shared" si="211"/>
        <v>0</v>
      </c>
      <c r="EA229" s="1323">
        <f t="shared" si="212"/>
        <v>0</v>
      </c>
      <c r="EB229" s="1323">
        <f t="shared" si="213"/>
        <v>0</v>
      </c>
      <c r="EC229" s="1323">
        <f t="shared" si="214"/>
        <v>0</v>
      </c>
      <c r="ED229" s="1323">
        <f t="shared" si="215"/>
        <v>0</v>
      </c>
      <c r="EE229" s="1323">
        <f t="shared" si="216"/>
        <v>0</v>
      </c>
      <c r="EF229" s="1323">
        <f t="shared" si="217"/>
        <v>0</v>
      </c>
      <c r="EG229" s="1323">
        <f t="shared" si="218"/>
        <v>0</v>
      </c>
      <c r="EH229" s="1323">
        <f t="shared" si="219"/>
        <v>0</v>
      </c>
      <c r="EI229" s="1323">
        <f t="shared" si="220"/>
        <v>0</v>
      </c>
      <c r="EJ229" s="1323">
        <f t="shared" si="221"/>
        <v>0</v>
      </c>
      <c r="EK229" s="1323">
        <f t="shared" si="222"/>
        <v>0</v>
      </c>
      <c r="EL229" s="1323">
        <f t="shared" si="223"/>
        <v>0</v>
      </c>
      <c r="EM229" s="1323">
        <f t="shared" si="224"/>
        <v>0</v>
      </c>
      <c r="EN229" s="1323">
        <f t="shared" si="225"/>
        <v>0</v>
      </c>
      <c r="EO229" s="1323">
        <f t="shared" si="226"/>
        <v>0</v>
      </c>
      <c r="EP229" s="1323">
        <f t="shared" si="227"/>
        <v>0</v>
      </c>
      <c r="EQ229" s="1323">
        <f t="shared" si="228"/>
        <v>0</v>
      </c>
      <c r="ER229" s="1323">
        <f t="shared" si="229"/>
        <v>0</v>
      </c>
      <c r="ES229" s="1323">
        <f t="shared" si="230"/>
        <v>0</v>
      </c>
      <c r="ET229" s="1323">
        <f t="shared" si="231"/>
        <v>0</v>
      </c>
      <c r="EU229" s="1323">
        <f t="shared" si="232"/>
        <v>0</v>
      </c>
      <c r="EV229" s="1323">
        <f t="shared" si="233"/>
        <v>0</v>
      </c>
      <c r="EW229" s="1323">
        <f t="shared" si="234"/>
        <v>0</v>
      </c>
      <c r="EX229" s="1323">
        <f t="shared" si="235"/>
        <v>0</v>
      </c>
      <c r="EY229" s="1323">
        <f t="shared" si="236"/>
        <v>0</v>
      </c>
      <c r="EZ229" s="1323">
        <f t="shared" si="237"/>
        <v>0</v>
      </c>
      <c r="FA229" s="1323">
        <f t="shared" si="238"/>
        <v>0</v>
      </c>
      <c r="FB229" s="1323">
        <f t="shared" si="239"/>
        <v>0</v>
      </c>
      <c r="FC229" s="1323">
        <f t="shared" si="240"/>
        <v>0</v>
      </c>
      <c r="FD229" s="1323">
        <f t="shared" si="241"/>
        <v>0</v>
      </c>
      <c r="FE229" s="1323">
        <f t="shared" si="242"/>
        <v>0</v>
      </c>
      <c r="FF229" s="1323">
        <f t="shared" si="243"/>
        <v>0</v>
      </c>
      <c r="FG229" s="1323">
        <f t="shared" si="244"/>
        <v>0</v>
      </c>
      <c r="FH229" s="1323">
        <f t="shared" si="245"/>
        <v>0</v>
      </c>
      <c r="FI229" s="1323">
        <f t="shared" si="246"/>
        <v>0</v>
      </c>
      <c r="FJ229" s="1323">
        <f t="shared" si="247"/>
        <v>0</v>
      </c>
      <c r="FK229" s="1323">
        <f t="shared" si="248"/>
        <v>0</v>
      </c>
      <c r="FL229" s="1323">
        <f t="shared" si="249"/>
        <v>0</v>
      </c>
      <c r="FM229" s="1323">
        <f t="shared" si="250"/>
        <v>0</v>
      </c>
      <c r="FN229" s="1323">
        <f t="shared" si="251"/>
        <v>0</v>
      </c>
      <c r="FO229" s="1323">
        <f t="shared" si="252"/>
        <v>0</v>
      </c>
      <c r="FP229" s="1323">
        <f t="shared" si="253"/>
        <v>0</v>
      </c>
      <c r="FQ229" s="1323">
        <f t="shared" si="254"/>
        <v>0</v>
      </c>
      <c r="FR229" s="1323">
        <f t="shared" si="255"/>
        <v>0</v>
      </c>
      <c r="FS229" s="1323">
        <f t="shared" si="256"/>
        <v>0</v>
      </c>
      <c r="FT229" s="1323">
        <f t="shared" si="257"/>
        <v>0</v>
      </c>
      <c r="FU229" s="1323">
        <f t="shared" si="258"/>
        <v>0</v>
      </c>
      <c r="FV229" s="1323">
        <f t="shared" si="259"/>
        <v>0</v>
      </c>
      <c r="FW229" s="1323">
        <f t="shared" si="260"/>
        <v>0</v>
      </c>
      <c r="FX229" s="1323">
        <f t="shared" si="261"/>
        <v>0</v>
      </c>
      <c r="FY229" s="1323">
        <f t="shared" si="262"/>
        <v>0</v>
      </c>
      <c r="FZ229" s="1323">
        <f t="shared" si="263"/>
        <v>0</v>
      </c>
      <c r="GA229" s="1323">
        <f t="shared" si="264"/>
        <v>0</v>
      </c>
    </row>
    <row r="230" spans="19:183">
      <c r="S230" s="1512">
        <v>95</v>
      </c>
      <c r="T230" s="1239"/>
      <c r="U230" s="1239"/>
      <c r="V230" s="1240"/>
      <c r="W230" s="1513">
        <v>95</v>
      </c>
      <c r="X230" s="1239"/>
      <c r="Y230" s="1239"/>
      <c r="Z230" s="1514"/>
      <c r="AA230" s="1513">
        <v>95</v>
      </c>
      <c r="AB230" s="1239"/>
      <c r="AC230" s="1239"/>
      <c r="AD230" s="1514"/>
      <c r="AE230" s="1513">
        <v>95</v>
      </c>
      <c r="AF230" s="1239"/>
      <c r="AG230" s="1239"/>
      <c r="AH230" s="1514"/>
      <c r="AI230" s="1513">
        <v>95</v>
      </c>
      <c r="AJ230" s="1239"/>
      <c r="AK230" s="1239"/>
      <c r="AL230" s="1514"/>
      <c r="AM230" s="1513">
        <v>95</v>
      </c>
      <c r="AN230" s="1239"/>
      <c r="AO230" s="1239"/>
      <c r="AP230" s="1514"/>
      <c r="AQ230" s="1513">
        <v>95</v>
      </c>
      <c r="AR230" s="1239"/>
      <c r="AS230" s="1239"/>
      <c r="AT230" s="1514"/>
      <c r="AU230" s="1513">
        <v>95</v>
      </c>
      <c r="AV230" s="1239"/>
      <c r="AW230" s="1239"/>
      <c r="AX230" s="1514"/>
      <c r="AY230" s="1513">
        <v>95</v>
      </c>
      <c r="AZ230" s="1239"/>
      <c r="BA230" s="1239"/>
      <c r="BB230" s="1514"/>
      <c r="BC230" s="1513">
        <v>95</v>
      </c>
      <c r="BD230" s="1239"/>
      <c r="BE230" s="1239"/>
      <c r="BF230" s="1514"/>
      <c r="BG230" s="1513">
        <v>95</v>
      </c>
      <c r="BH230" s="1239"/>
      <c r="BI230" s="1239"/>
      <c r="BJ230" s="1514"/>
      <c r="BK230" s="1513">
        <v>95</v>
      </c>
      <c r="BL230" s="1239"/>
      <c r="BM230" s="1239"/>
      <c r="BN230" s="1514"/>
      <c r="BO230" s="1513">
        <v>95</v>
      </c>
      <c r="BP230" s="1239"/>
      <c r="BQ230" s="1239"/>
      <c r="BR230" s="1514"/>
      <c r="BS230" s="1513">
        <v>95</v>
      </c>
      <c r="BT230" s="1239"/>
      <c r="BU230" s="1239"/>
      <c r="BV230" s="1514"/>
      <c r="BW230" s="1513">
        <v>95</v>
      </c>
      <c r="BX230" s="1239"/>
      <c r="BY230" s="1239"/>
      <c r="BZ230" s="1514"/>
      <c r="CA230" s="1513">
        <v>95</v>
      </c>
      <c r="CB230" s="1239"/>
      <c r="CC230" s="1239"/>
      <c r="CD230" s="1514"/>
      <c r="CE230" s="1513">
        <v>95</v>
      </c>
      <c r="CF230" s="1239"/>
      <c r="CG230" s="1239"/>
      <c r="CH230" s="1514"/>
      <c r="CI230" s="1513">
        <v>95</v>
      </c>
      <c r="CJ230" s="1239"/>
      <c r="CK230" s="1239"/>
      <c r="CL230" s="1514"/>
      <c r="CM230" s="1513">
        <v>95</v>
      </c>
      <c r="CN230" s="1239"/>
      <c r="CO230" s="1239"/>
      <c r="CP230" s="1514"/>
      <c r="CQ230" s="1513">
        <v>95</v>
      </c>
      <c r="CR230" s="1239"/>
      <c r="CS230" s="1239"/>
      <c r="CT230" s="1514"/>
      <c r="CZ230" s="1323">
        <f t="shared" si="185"/>
        <v>0</v>
      </c>
      <c r="DA230" s="1323">
        <f t="shared" si="186"/>
        <v>0</v>
      </c>
      <c r="DB230" s="1323">
        <f t="shared" si="187"/>
        <v>0</v>
      </c>
      <c r="DC230" s="1323">
        <f t="shared" si="188"/>
        <v>0</v>
      </c>
      <c r="DD230" s="1323">
        <f t="shared" si="189"/>
        <v>0</v>
      </c>
      <c r="DE230" s="1323">
        <f t="shared" si="190"/>
        <v>0</v>
      </c>
      <c r="DF230" s="1323">
        <f t="shared" si="191"/>
        <v>0</v>
      </c>
      <c r="DG230" s="1323">
        <f t="shared" si="192"/>
        <v>0</v>
      </c>
      <c r="DH230" s="1323">
        <f t="shared" si="193"/>
        <v>0</v>
      </c>
      <c r="DI230" s="1323">
        <f t="shared" si="194"/>
        <v>0</v>
      </c>
      <c r="DJ230" s="1323">
        <f t="shared" si="195"/>
        <v>0</v>
      </c>
      <c r="DK230" s="1323">
        <f t="shared" si="196"/>
        <v>0</v>
      </c>
      <c r="DL230" s="1323">
        <f t="shared" si="197"/>
        <v>0</v>
      </c>
      <c r="DM230" s="1323">
        <f t="shared" si="198"/>
        <v>0</v>
      </c>
      <c r="DN230" s="1323">
        <f t="shared" si="199"/>
        <v>0</v>
      </c>
      <c r="DO230" s="1323">
        <f t="shared" si="200"/>
        <v>0</v>
      </c>
      <c r="DP230" s="1323">
        <f t="shared" si="201"/>
        <v>0</v>
      </c>
      <c r="DQ230" s="1323">
        <f t="shared" si="202"/>
        <v>0</v>
      </c>
      <c r="DR230" s="1323">
        <f t="shared" si="203"/>
        <v>0</v>
      </c>
      <c r="DS230" s="1323">
        <f t="shared" si="204"/>
        <v>0</v>
      </c>
      <c r="DT230" s="1323">
        <f t="shared" si="205"/>
        <v>0</v>
      </c>
      <c r="DU230" s="1323">
        <f t="shared" si="206"/>
        <v>0</v>
      </c>
      <c r="DV230" s="1323">
        <f t="shared" si="207"/>
        <v>0</v>
      </c>
      <c r="DW230" s="1323">
        <f t="shared" si="208"/>
        <v>0</v>
      </c>
      <c r="DX230" s="1323">
        <f t="shared" si="209"/>
        <v>0</v>
      </c>
      <c r="DY230" s="1323">
        <f t="shared" si="210"/>
        <v>0</v>
      </c>
      <c r="DZ230" s="1323">
        <f t="shared" si="211"/>
        <v>0</v>
      </c>
      <c r="EA230" s="1323">
        <f t="shared" si="212"/>
        <v>0</v>
      </c>
      <c r="EB230" s="1323">
        <f t="shared" si="213"/>
        <v>0</v>
      </c>
      <c r="EC230" s="1323">
        <f t="shared" si="214"/>
        <v>0</v>
      </c>
      <c r="ED230" s="1323">
        <f t="shared" si="215"/>
        <v>0</v>
      </c>
      <c r="EE230" s="1323">
        <f t="shared" si="216"/>
        <v>0</v>
      </c>
      <c r="EF230" s="1323">
        <f t="shared" si="217"/>
        <v>0</v>
      </c>
      <c r="EG230" s="1323">
        <f t="shared" si="218"/>
        <v>0</v>
      </c>
      <c r="EH230" s="1323">
        <f t="shared" si="219"/>
        <v>0</v>
      </c>
      <c r="EI230" s="1323">
        <f t="shared" si="220"/>
        <v>0</v>
      </c>
      <c r="EJ230" s="1323">
        <f t="shared" si="221"/>
        <v>0</v>
      </c>
      <c r="EK230" s="1323">
        <f t="shared" si="222"/>
        <v>0</v>
      </c>
      <c r="EL230" s="1323">
        <f t="shared" si="223"/>
        <v>0</v>
      </c>
      <c r="EM230" s="1323">
        <f t="shared" si="224"/>
        <v>0</v>
      </c>
      <c r="EN230" s="1323">
        <f t="shared" si="225"/>
        <v>0</v>
      </c>
      <c r="EO230" s="1323">
        <f t="shared" si="226"/>
        <v>0</v>
      </c>
      <c r="EP230" s="1323">
        <f t="shared" si="227"/>
        <v>0</v>
      </c>
      <c r="EQ230" s="1323">
        <f t="shared" si="228"/>
        <v>0</v>
      </c>
      <c r="ER230" s="1323">
        <f t="shared" si="229"/>
        <v>0</v>
      </c>
      <c r="ES230" s="1323">
        <f t="shared" si="230"/>
        <v>0</v>
      </c>
      <c r="ET230" s="1323">
        <f t="shared" si="231"/>
        <v>0</v>
      </c>
      <c r="EU230" s="1323">
        <f t="shared" si="232"/>
        <v>0</v>
      </c>
      <c r="EV230" s="1323">
        <f t="shared" si="233"/>
        <v>0</v>
      </c>
      <c r="EW230" s="1323">
        <f t="shared" si="234"/>
        <v>0</v>
      </c>
      <c r="EX230" s="1323">
        <f t="shared" si="235"/>
        <v>0</v>
      </c>
      <c r="EY230" s="1323">
        <f t="shared" si="236"/>
        <v>0</v>
      </c>
      <c r="EZ230" s="1323">
        <f t="shared" si="237"/>
        <v>0</v>
      </c>
      <c r="FA230" s="1323">
        <f t="shared" si="238"/>
        <v>0</v>
      </c>
      <c r="FB230" s="1323">
        <f t="shared" si="239"/>
        <v>0</v>
      </c>
      <c r="FC230" s="1323">
        <f t="shared" si="240"/>
        <v>0</v>
      </c>
      <c r="FD230" s="1323">
        <f t="shared" si="241"/>
        <v>0</v>
      </c>
      <c r="FE230" s="1323">
        <f t="shared" si="242"/>
        <v>0</v>
      </c>
      <c r="FF230" s="1323">
        <f t="shared" si="243"/>
        <v>0</v>
      </c>
      <c r="FG230" s="1323">
        <f t="shared" si="244"/>
        <v>0</v>
      </c>
      <c r="FH230" s="1323">
        <f t="shared" si="245"/>
        <v>0</v>
      </c>
      <c r="FI230" s="1323">
        <f t="shared" si="246"/>
        <v>0</v>
      </c>
      <c r="FJ230" s="1323">
        <f t="shared" si="247"/>
        <v>0</v>
      </c>
      <c r="FK230" s="1323">
        <f t="shared" si="248"/>
        <v>0</v>
      </c>
      <c r="FL230" s="1323">
        <f t="shared" si="249"/>
        <v>0</v>
      </c>
      <c r="FM230" s="1323">
        <f t="shared" si="250"/>
        <v>0</v>
      </c>
      <c r="FN230" s="1323">
        <f t="shared" si="251"/>
        <v>0</v>
      </c>
      <c r="FO230" s="1323">
        <f t="shared" si="252"/>
        <v>0</v>
      </c>
      <c r="FP230" s="1323">
        <f t="shared" si="253"/>
        <v>0</v>
      </c>
      <c r="FQ230" s="1323">
        <f t="shared" si="254"/>
        <v>0</v>
      </c>
      <c r="FR230" s="1323">
        <f t="shared" si="255"/>
        <v>0</v>
      </c>
      <c r="FS230" s="1323">
        <f t="shared" si="256"/>
        <v>0</v>
      </c>
      <c r="FT230" s="1323">
        <f t="shared" si="257"/>
        <v>0</v>
      </c>
      <c r="FU230" s="1323">
        <f t="shared" si="258"/>
        <v>0</v>
      </c>
      <c r="FV230" s="1323">
        <f t="shared" si="259"/>
        <v>0</v>
      </c>
      <c r="FW230" s="1323">
        <f t="shared" si="260"/>
        <v>0</v>
      </c>
      <c r="FX230" s="1323">
        <f t="shared" si="261"/>
        <v>0</v>
      </c>
      <c r="FY230" s="1323">
        <f t="shared" si="262"/>
        <v>0</v>
      </c>
      <c r="FZ230" s="1323">
        <f t="shared" si="263"/>
        <v>0</v>
      </c>
      <c r="GA230" s="1323">
        <f t="shared" si="264"/>
        <v>0</v>
      </c>
    </row>
    <row r="231" spans="19:183">
      <c r="S231" s="1512">
        <v>96</v>
      </c>
      <c r="T231" s="1239"/>
      <c r="U231" s="1239"/>
      <c r="V231" s="1240"/>
      <c r="W231" s="1513">
        <v>96</v>
      </c>
      <c r="X231" s="1239"/>
      <c r="Y231" s="1239"/>
      <c r="Z231" s="1514"/>
      <c r="AA231" s="1513">
        <v>96</v>
      </c>
      <c r="AB231" s="1239"/>
      <c r="AC231" s="1239"/>
      <c r="AD231" s="1514"/>
      <c r="AE231" s="1513">
        <v>96</v>
      </c>
      <c r="AF231" s="1239"/>
      <c r="AG231" s="1239"/>
      <c r="AH231" s="1514"/>
      <c r="AI231" s="1513">
        <v>96</v>
      </c>
      <c r="AJ231" s="1239"/>
      <c r="AK231" s="1239"/>
      <c r="AL231" s="1514"/>
      <c r="AM231" s="1513">
        <v>96</v>
      </c>
      <c r="AN231" s="1239"/>
      <c r="AO231" s="1239"/>
      <c r="AP231" s="1514"/>
      <c r="AQ231" s="1513">
        <v>96</v>
      </c>
      <c r="AR231" s="1239"/>
      <c r="AS231" s="1239"/>
      <c r="AT231" s="1514"/>
      <c r="AU231" s="1513">
        <v>96</v>
      </c>
      <c r="AV231" s="1239"/>
      <c r="AW231" s="1239"/>
      <c r="AX231" s="1514"/>
      <c r="AY231" s="1513">
        <v>96</v>
      </c>
      <c r="AZ231" s="1239"/>
      <c r="BA231" s="1239"/>
      <c r="BB231" s="1514"/>
      <c r="BC231" s="1513">
        <v>96</v>
      </c>
      <c r="BD231" s="1239"/>
      <c r="BE231" s="1239"/>
      <c r="BF231" s="1514"/>
      <c r="BG231" s="1513">
        <v>96</v>
      </c>
      <c r="BH231" s="1239"/>
      <c r="BI231" s="1239"/>
      <c r="BJ231" s="1514"/>
      <c r="BK231" s="1513">
        <v>96</v>
      </c>
      <c r="BL231" s="1239"/>
      <c r="BM231" s="1239"/>
      <c r="BN231" s="1514"/>
      <c r="BO231" s="1513">
        <v>96</v>
      </c>
      <c r="BP231" s="1239"/>
      <c r="BQ231" s="1239"/>
      <c r="BR231" s="1514"/>
      <c r="BS231" s="1513">
        <v>96</v>
      </c>
      <c r="BT231" s="1239"/>
      <c r="BU231" s="1239"/>
      <c r="BV231" s="1514"/>
      <c r="BW231" s="1513">
        <v>96</v>
      </c>
      <c r="BX231" s="1239"/>
      <c r="BY231" s="1239"/>
      <c r="BZ231" s="1514"/>
      <c r="CA231" s="1513">
        <v>96</v>
      </c>
      <c r="CB231" s="1239"/>
      <c r="CC231" s="1239"/>
      <c r="CD231" s="1514"/>
      <c r="CE231" s="1513">
        <v>96</v>
      </c>
      <c r="CF231" s="1239"/>
      <c r="CG231" s="1239"/>
      <c r="CH231" s="1514"/>
      <c r="CI231" s="1513">
        <v>96</v>
      </c>
      <c r="CJ231" s="1239"/>
      <c r="CK231" s="1239"/>
      <c r="CL231" s="1514"/>
      <c r="CM231" s="1513">
        <v>96</v>
      </c>
      <c r="CN231" s="1239"/>
      <c r="CO231" s="1239"/>
      <c r="CP231" s="1514"/>
      <c r="CQ231" s="1513">
        <v>96</v>
      </c>
      <c r="CR231" s="1239"/>
      <c r="CS231" s="1239"/>
      <c r="CT231" s="1514"/>
      <c r="CZ231" s="1323">
        <f t="shared" si="185"/>
        <v>0</v>
      </c>
      <c r="DA231" s="1323">
        <f t="shared" si="186"/>
        <v>0</v>
      </c>
      <c r="DB231" s="1323">
        <f t="shared" si="187"/>
        <v>0</v>
      </c>
      <c r="DC231" s="1323">
        <f t="shared" si="188"/>
        <v>0</v>
      </c>
      <c r="DD231" s="1323">
        <f t="shared" si="189"/>
        <v>0</v>
      </c>
      <c r="DE231" s="1323">
        <f t="shared" si="190"/>
        <v>0</v>
      </c>
      <c r="DF231" s="1323">
        <f t="shared" si="191"/>
        <v>0</v>
      </c>
      <c r="DG231" s="1323">
        <f t="shared" si="192"/>
        <v>0</v>
      </c>
      <c r="DH231" s="1323">
        <f t="shared" si="193"/>
        <v>0</v>
      </c>
      <c r="DI231" s="1323">
        <f t="shared" si="194"/>
        <v>0</v>
      </c>
      <c r="DJ231" s="1323">
        <f t="shared" si="195"/>
        <v>0</v>
      </c>
      <c r="DK231" s="1323">
        <f t="shared" si="196"/>
        <v>0</v>
      </c>
      <c r="DL231" s="1323">
        <f t="shared" si="197"/>
        <v>0</v>
      </c>
      <c r="DM231" s="1323">
        <f t="shared" si="198"/>
        <v>0</v>
      </c>
      <c r="DN231" s="1323">
        <f t="shared" si="199"/>
        <v>0</v>
      </c>
      <c r="DO231" s="1323">
        <f t="shared" si="200"/>
        <v>0</v>
      </c>
      <c r="DP231" s="1323">
        <f t="shared" si="201"/>
        <v>0</v>
      </c>
      <c r="DQ231" s="1323">
        <f t="shared" si="202"/>
        <v>0</v>
      </c>
      <c r="DR231" s="1323">
        <f t="shared" si="203"/>
        <v>0</v>
      </c>
      <c r="DS231" s="1323">
        <f t="shared" si="204"/>
        <v>0</v>
      </c>
      <c r="DT231" s="1323">
        <f t="shared" si="205"/>
        <v>0</v>
      </c>
      <c r="DU231" s="1323">
        <f t="shared" si="206"/>
        <v>0</v>
      </c>
      <c r="DV231" s="1323">
        <f t="shared" si="207"/>
        <v>0</v>
      </c>
      <c r="DW231" s="1323">
        <f t="shared" si="208"/>
        <v>0</v>
      </c>
      <c r="DX231" s="1323">
        <f t="shared" si="209"/>
        <v>0</v>
      </c>
      <c r="DY231" s="1323">
        <f t="shared" si="210"/>
        <v>0</v>
      </c>
      <c r="DZ231" s="1323">
        <f t="shared" si="211"/>
        <v>0</v>
      </c>
      <c r="EA231" s="1323">
        <f t="shared" si="212"/>
        <v>0</v>
      </c>
      <c r="EB231" s="1323">
        <f t="shared" si="213"/>
        <v>0</v>
      </c>
      <c r="EC231" s="1323">
        <f t="shared" si="214"/>
        <v>0</v>
      </c>
      <c r="ED231" s="1323">
        <f t="shared" si="215"/>
        <v>0</v>
      </c>
      <c r="EE231" s="1323">
        <f t="shared" si="216"/>
        <v>0</v>
      </c>
      <c r="EF231" s="1323">
        <f t="shared" si="217"/>
        <v>0</v>
      </c>
      <c r="EG231" s="1323">
        <f t="shared" si="218"/>
        <v>0</v>
      </c>
      <c r="EH231" s="1323">
        <f t="shared" si="219"/>
        <v>0</v>
      </c>
      <c r="EI231" s="1323">
        <f t="shared" si="220"/>
        <v>0</v>
      </c>
      <c r="EJ231" s="1323">
        <f t="shared" si="221"/>
        <v>0</v>
      </c>
      <c r="EK231" s="1323">
        <f t="shared" si="222"/>
        <v>0</v>
      </c>
      <c r="EL231" s="1323">
        <f t="shared" si="223"/>
        <v>0</v>
      </c>
      <c r="EM231" s="1323">
        <f t="shared" si="224"/>
        <v>0</v>
      </c>
      <c r="EN231" s="1323">
        <f t="shared" si="225"/>
        <v>0</v>
      </c>
      <c r="EO231" s="1323">
        <f t="shared" si="226"/>
        <v>0</v>
      </c>
      <c r="EP231" s="1323">
        <f t="shared" si="227"/>
        <v>0</v>
      </c>
      <c r="EQ231" s="1323">
        <f t="shared" si="228"/>
        <v>0</v>
      </c>
      <c r="ER231" s="1323">
        <f t="shared" si="229"/>
        <v>0</v>
      </c>
      <c r="ES231" s="1323">
        <f t="shared" si="230"/>
        <v>0</v>
      </c>
      <c r="ET231" s="1323">
        <f t="shared" si="231"/>
        <v>0</v>
      </c>
      <c r="EU231" s="1323">
        <f t="shared" si="232"/>
        <v>0</v>
      </c>
      <c r="EV231" s="1323">
        <f t="shared" si="233"/>
        <v>0</v>
      </c>
      <c r="EW231" s="1323">
        <f t="shared" si="234"/>
        <v>0</v>
      </c>
      <c r="EX231" s="1323">
        <f t="shared" si="235"/>
        <v>0</v>
      </c>
      <c r="EY231" s="1323">
        <f t="shared" si="236"/>
        <v>0</v>
      </c>
      <c r="EZ231" s="1323">
        <f t="shared" si="237"/>
        <v>0</v>
      </c>
      <c r="FA231" s="1323">
        <f t="shared" si="238"/>
        <v>0</v>
      </c>
      <c r="FB231" s="1323">
        <f t="shared" si="239"/>
        <v>0</v>
      </c>
      <c r="FC231" s="1323">
        <f t="shared" si="240"/>
        <v>0</v>
      </c>
      <c r="FD231" s="1323">
        <f t="shared" si="241"/>
        <v>0</v>
      </c>
      <c r="FE231" s="1323">
        <f t="shared" si="242"/>
        <v>0</v>
      </c>
      <c r="FF231" s="1323">
        <f t="shared" si="243"/>
        <v>0</v>
      </c>
      <c r="FG231" s="1323">
        <f t="shared" si="244"/>
        <v>0</v>
      </c>
      <c r="FH231" s="1323">
        <f t="shared" si="245"/>
        <v>0</v>
      </c>
      <c r="FI231" s="1323">
        <f t="shared" si="246"/>
        <v>0</v>
      </c>
      <c r="FJ231" s="1323">
        <f t="shared" si="247"/>
        <v>0</v>
      </c>
      <c r="FK231" s="1323">
        <f t="shared" si="248"/>
        <v>0</v>
      </c>
      <c r="FL231" s="1323">
        <f t="shared" si="249"/>
        <v>0</v>
      </c>
      <c r="FM231" s="1323">
        <f t="shared" si="250"/>
        <v>0</v>
      </c>
      <c r="FN231" s="1323">
        <f t="shared" si="251"/>
        <v>0</v>
      </c>
      <c r="FO231" s="1323">
        <f t="shared" si="252"/>
        <v>0</v>
      </c>
      <c r="FP231" s="1323">
        <f t="shared" si="253"/>
        <v>0</v>
      </c>
      <c r="FQ231" s="1323">
        <f t="shared" si="254"/>
        <v>0</v>
      </c>
      <c r="FR231" s="1323">
        <f t="shared" si="255"/>
        <v>0</v>
      </c>
      <c r="FS231" s="1323">
        <f t="shared" si="256"/>
        <v>0</v>
      </c>
      <c r="FT231" s="1323">
        <f t="shared" si="257"/>
        <v>0</v>
      </c>
      <c r="FU231" s="1323">
        <f t="shared" si="258"/>
        <v>0</v>
      </c>
      <c r="FV231" s="1323">
        <f t="shared" si="259"/>
        <v>0</v>
      </c>
      <c r="FW231" s="1323">
        <f t="shared" si="260"/>
        <v>0</v>
      </c>
      <c r="FX231" s="1323">
        <f t="shared" si="261"/>
        <v>0</v>
      </c>
      <c r="FY231" s="1323">
        <f t="shared" si="262"/>
        <v>0</v>
      </c>
      <c r="FZ231" s="1323">
        <f t="shared" si="263"/>
        <v>0</v>
      </c>
      <c r="GA231" s="1323">
        <f t="shared" si="264"/>
        <v>0</v>
      </c>
    </row>
    <row r="232" spans="19:183">
      <c r="S232" s="1512">
        <v>97</v>
      </c>
      <c r="T232" s="1239"/>
      <c r="U232" s="1239"/>
      <c r="V232" s="1240"/>
      <c r="W232" s="1513">
        <v>97</v>
      </c>
      <c r="X232" s="1239"/>
      <c r="Y232" s="1239"/>
      <c r="Z232" s="1514"/>
      <c r="AA232" s="1513">
        <v>97</v>
      </c>
      <c r="AB232" s="1239"/>
      <c r="AC232" s="1239"/>
      <c r="AD232" s="1514"/>
      <c r="AE232" s="1513">
        <v>97</v>
      </c>
      <c r="AF232" s="1239"/>
      <c r="AG232" s="1239"/>
      <c r="AH232" s="1514"/>
      <c r="AI232" s="1513">
        <v>97</v>
      </c>
      <c r="AJ232" s="1239"/>
      <c r="AK232" s="1239"/>
      <c r="AL232" s="1514"/>
      <c r="AM232" s="1513">
        <v>97</v>
      </c>
      <c r="AN232" s="1239"/>
      <c r="AO232" s="1239"/>
      <c r="AP232" s="1514"/>
      <c r="AQ232" s="1513">
        <v>97</v>
      </c>
      <c r="AR232" s="1239"/>
      <c r="AS232" s="1239"/>
      <c r="AT232" s="1514"/>
      <c r="AU232" s="1513">
        <v>97</v>
      </c>
      <c r="AV232" s="1239"/>
      <c r="AW232" s="1239"/>
      <c r="AX232" s="1514"/>
      <c r="AY232" s="1513">
        <v>97</v>
      </c>
      <c r="AZ232" s="1239"/>
      <c r="BA232" s="1239"/>
      <c r="BB232" s="1514"/>
      <c r="BC232" s="1513">
        <v>97</v>
      </c>
      <c r="BD232" s="1239"/>
      <c r="BE232" s="1239"/>
      <c r="BF232" s="1514"/>
      <c r="BG232" s="1513">
        <v>97</v>
      </c>
      <c r="BH232" s="1239"/>
      <c r="BI232" s="1239"/>
      <c r="BJ232" s="1514"/>
      <c r="BK232" s="1513">
        <v>97</v>
      </c>
      <c r="BL232" s="1239"/>
      <c r="BM232" s="1239"/>
      <c r="BN232" s="1514"/>
      <c r="BO232" s="1513">
        <v>97</v>
      </c>
      <c r="BP232" s="1239"/>
      <c r="BQ232" s="1239"/>
      <c r="BR232" s="1514"/>
      <c r="BS232" s="1513">
        <v>97</v>
      </c>
      <c r="BT232" s="1239"/>
      <c r="BU232" s="1239"/>
      <c r="BV232" s="1514"/>
      <c r="BW232" s="1513">
        <v>97</v>
      </c>
      <c r="BX232" s="1239"/>
      <c r="BY232" s="1239"/>
      <c r="BZ232" s="1514"/>
      <c r="CA232" s="1513">
        <v>97</v>
      </c>
      <c r="CB232" s="1239"/>
      <c r="CC232" s="1239"/>
      <c r="CD232" s="1514"/>
      <c r="CE232" s="1513">
        <v>97</v>
      </c>
      <c r="CF232" s="1239"/>
      <c r="CG232" s="1239"/>
      <c r="CH232" s="1514"/>
      <c r="CI232" s="1513">
        <v>97</v>
      </c>
      <c r="CJ232" s="1239"/>
      <c r="CK232" s="1239"/>
      <c r="CL232" s="1514"/>
      <c r="CM232" s="1513">
        <v>97</v>
      </c>
      <c r="CN232" s="1239"/>
      <c r="CO232" s="1239"/>
      <c r="CP232" s="1514"/>
      <c r="CQ232" s="1513">
        <v>97</v>
      </c>
      <c r="CR232" s="1239"/>
      <c r="CS232" s="1239"/>
      <c r="CT232" s="1514"/>
      <c r="CZ232" s="1323">
        <f t="shared" si="185"/>
        <v>0</v>
      </c>
      <c r="DA232" s="1323">
        <f t="shared" si="186"/>
        <v>0</v>
      </c>
      <c r="DB232" s="1323">
        <f t="shared" si="187"/>
        <v>0</v>
      </c>
      <c r="DC232" s="1323">
        <f t="shared" si="188"/>
        <v>0</v>
      </c>
      <c r="DD232" s="1323">
        <f t="shared" si="189"/>
        <v>0</v>
      </c>
      <c r="DE232" s="1323">
        <f t="shared" si="190"/>
        <v>0</v>
      </c>
      <c r="DF232" s="1323">
        <f t="shared" si="191"/>
        <v>0</v>
      </c>
      <c r="DG232" s="1323">
        <f t="shared" si="192"/>
        <v>0</v>
      </c>
      <c r="DH232" s="1323">
        <f t="shared" si="193"/>
        <v>0</v>
      </c>
      <c r="DI232" s="1323">
        <f t="shared" si="194"/>
        <v>0</v>
      </c>
      <c r="DJ232" s="1323">
        <f t="shared" si="195"/>
        <v>0</v>
      </c>
      <c r="DK232" s="1323">
        <f t="shared" si="196"/>
        <v>0</v>
      </c>
      <c r="DL232" s="1323">
        <f t="shared" si="197"/>
        <v>0</v>
      </c>
      <c r="DM232" s="1323">
        <f t="shared" si="198"/>
        <v>0</v>
      </c>
      <c r="DN232" s="1323">
        <f t="shared" si="199"/>
        <v>0</v>
      </c>
      <c r="DO232" s="1323">
        <f t="shared" si="200"/>
        <v>0</v>
      </c>
      <c r="DP232" s="1323">
        <f t="shared" si="201"/>
        <v>0</v>
      </c>
      <c r="DQ232" s="1323">
        <f t="shared" si="202"/>
        <v>0</v>
      </c>
      <c r="DR232" s="1323">
        <f t="shared" si="203"/>
        <v>0</v>
      </c>
      <c r="DS232" s="1323">
        <f t="shared" si="204"/>
        <v>0</v>
      </c>
      <c r="DT232" s="1323">
        <f t="shared" si="205"/>
        <v>0</v>
      </c>
      <c r="DU232" s="1323">
        <f t="shared" si="206"/>
        <v>0</v>
      </c>
      <c r="DV232" s="1323">
        <f t="shared" si="207"/>
        <v>0</v>
      </c>
      <c r="DW232" s="1323">
        <f t="shared" si="208"/>
        <v>0</v>
      </c>
      <c r="DX232" s="1323">
        <f t="shared" si="209"/>
        <v>0</v>
      </c>
      <c r="DY232" s="1323">
        <f t="shared" si="210"/>
        <v>0</v>
      </c>
      <c r="DZ232" s="1323">
        <f t="shared" si="211"/>
        <v>0</v>
      </c>
      <c r="EA232" s="1323">
        <f t="shared" si="212"/>
        <v>0</v>
      </c>
      <c r="EB232" s="1323">
        <f t="shared" si="213"/>
        <v>0</v>
      </c>
      <c r="EC232" s="1323">
        <f t="shared" si="214"/>
        <v>0</v>
      </c>
      <c r="ED232" s="1323">
        <f t="shared" si="215"/>
        <v>0</v>
      </c>
      <c r="EE232" s="1323">
        <f t="shared" si="216"/>
        <v>0</v>
      </c>
      <c r="EF232" s="1323">
        <f t="shared" si="217"/>
        <v>0</v>
      </c>
      <c r="EG232" s="1323">
        <f t="shared" si="218"/>
        <v>0</v>
      </c>
      <c r="EH232" s="1323">
        <f t="shared" si="219"/>
        <v>0</v>
      </c>
      <c r="EI232" s="1323">
        <f t="shared" si="220"/>
        <v>0</v>
      </c>
      <c r="EJ232" s="1323">
        <f t="shared" si="221"/>
        <v>0</v>
      </c>
      <c r="EK232" s="1323">
        <f t="shared" si="222"/>
        <v>0</v>
      </c>
      <c r="EL232" s="1323">
        <f t="shared" si="223"/>
        <v>0</v>
      </c>
      <c r="EM232" s="1323">
        <f t="shared" si="224"/>
        <v>0</v>
      </c>
      <c r="EN232" s="1323">
        <f t="shared" si="225"/>
        <v>0</v>
      </c>
      <c r="EO232" s="1323">
        <f t="shared" si="226"/>
        <v>0</v>
      </c>
      <c r="EP232" s="1323">
        <f t="shared" si="227"/>
        <v>0</v>
      </c>
      <c r="EQ232" s="1323">
        <f t="shared" si="228"/>
        <v>0</v>
      </c>
      <c r="ER232" s="1323">
        <f t="shared" si="229"/>
        <v>0</v>
      </c>
      <c r="ES232" s="1323">
        <f t="shared" si="230"/>
        <v>0</v>
      </c>
      <c r="ET232" s="1323">
        <f t="shared" si="231"/>
        <v>0</v>
      </c>
      <c r="EU232" s="1323">
        <f t="shared" si="232"/>
        <v>0</v>
      </c>
      <c r="EV232" s="1323">
        <f t="shared" si="233"/>
        <v>0</v>
      </c>
      <c r="EW232" s="1323">
        <f t="shared" si="234"/>
        <v>0</v>
      </c>
      <c r="EX232" s="1323">
        <f t="shared" si="235"/>
        <v>0</v>
      </c>
      <c r="EY232" s="1323">
        <f t="shared" si="236"/>
        <v>0</v>
      </c>
      <c r="EZ232" s="1323">
        <f t="shared" si="237"/>
        <v>0</v>
      </c>
      <c r="FA232" s="1323">
        <f t="shared" si="238"/>
        <v>0</v>
      </c>
      <c r="FB232" s="1323">
        <f t="shared" si="239"/>
        <v>0</v>
      </c>
      <c r="FC232" s="1323">
        <f t="shared" si="240"/>
        <v>0</v>
      </c>
      <c r="FD232" s="1323">
        <f t="shared" si="241"/>
        <v>0</v>
      </c>
      <c r="FE232" s="1323">
        <f t="shared" si="242"/>
        <v>0</v>
      </c>
      <c r="FF232" s="1323">
        <f t="shared" si="243"/>
        <v>0</v>
      </c>
      <c r="FG232" s="1323">
        <f t="shared" si="244"/>
        <v>0</v>
      </c>
      <c r="FH232" s="1323">
        <f t="shared" si="245"/>
        <v>0</v>
      </c>
      <c r="FI232" s="1323">
        <f t="shared" si="246"/>
        <v>0</v>
      </c>
      <c r="FJ232" s="1323">
        <f t="shared" si="247"/>
        <v>0</v>
      </c>
      <c r="FK232" s="1323">
        <f t="shared" si="248"/>
        <v>0</v>
      </c>
      <c r="FL232" s="1323">
        <f t="shared" si="249"/>
        <v>0</v>
      </c>
      <c r="FM232" s="1323">
        <f t="shared" si="250"/>
        <v>0</v>
      </c>
      <c r="FN232" s="1323">
        <f t="shared" si="251"/>
        <v>0</v>
      </c>
      <c r="FO232" s="1323">
        <f t="shared" si="252"/>
        <v>0</v>
      </c>
      <c r="FP232" s="1323">
        <f t="shared" si="253"/>
        <v>0</v>
      </c>
      <c r="FQ232" s="1323">
        <f t="shared" si="254"/>
        <v>0</v>
      </c>
      <c r="FR232" s="1323">
        <f t="shared" si="255"/>
        <v>0</v>
      </c>
      <c r="FS232" s="1323">
        <f t="shared" si="256"/>
        <v>0</v>
      </c>
      <c r="FT232" s="1323">
        <f t="shared" si="257"/>
        <v>0</v>
      </c>
      <c r="FU232" s="1323">
        <f t="shared" si="258"/>
        <v>0</v>
      </c>
      <c r="FV232" s="1323">
        <f t="shared" si="259"/>
        <v>0</v>
      </c>
      <c r="FW232" s="1323">
        <f t="shared" si="260"/>
        <v>0</v>
      </c>
      <c r="FX232" s="1323">
        <f t="shared" si="261"/>
        <v>0</v>
      </c>
      <c r="FY232" s="1323">
        <f t="shared" si="262"/>
        <v>0</v>
      </c>
      <c r="FZ232" s="1323">
        <f t="shared" si="263"/>
        <v>0</v>
      </c>
      <c r="GA232" s="1323">
        <f t="shared" si="264"/>
        <v>0</v>
      </c>
    </row>
    <row r="233" spans="19:183">
      <c r="S233" s="1512">
        <v>98</v>
      </c>
      <c r="T233" s="1239"/>
      <c r="U233" s="1239"/>
      <c r="V233" s="1240"/>
      <c r="W233" s="1513">
        <v>98</v>
      </c>
      <c r="X233" s="1239"/>
      <c r="Y233" s="1239"/>
      <c r="Z233" s="1514"/>
      <c r="AA233" s="1513">
        <v>98</v>
      </c>
      <c r="AB233" s="1239"/>
      <c r="AC233" s="1239"/>
      <c r="AD233" s="1514"/>
      <c r="AE233" s="1513">
        <v>98</v>
      </c>
      <c r="AF233" s="1239"/>
      <c r="AG233" s="1239"/>
      <c r="AH233" s="1514"/>
      <c r="AI233" s="1513">
        <v>98</v>
      </c>
      <c r="AJ233" s="1239"/>
      <c r="AK233" s="1239"/>
      <c r="AL233" s="1514"/>
      <c r="AM233" s="1513">
        <v>98</v>
      </c>
      <c r="AN233" s="1239"/>
      <c r="AO233" s="1239"/>
      <c r="AP233" s="1514"/>
      <c r="AQ233" s="1513">
        <v>98</v>
      </c>
      <c r="AR233" s="1239"/>
      <c r="AS233" s="1239"/>
      <c r="AT233" s="1514"/>
      <c r="AU233" s="1513">
        <v>98</v>
      </c>
      <c r="AV233" s="1239"/>
      <c r="AW233" s="1239"/>
      <c r="AX233" s="1514"/>
      <c r="AY233" s="1513">
        <v>98</v>
      </c>
      <c r="AZ233" s="1239"/>
      <c r="BA233" s="1239"/>
      <c r="BB233" s="1514"/>
      <c r="BC233" s="1513">
        <v>98</v>
      </c>
      <c r="BD233" s="1239"/>
      <c r="BE233" s="1239"/>
      <c r="BF233" s="1514"/>
      <c r="BG233" s="1513">
        <v>98</v>
      </c>
      <c r="BH233" s="1239"/>
      <c r="BI233" s="1239"/>
      <c r="BJ233" s="1514"/>
      <c r="BK233" s="1513">
        <v>98</v>
      </c>
      <c r="BL233" s="1239"/>
      <c r="BM233" s="1239"/>
      <c r="BN233" s="1514"/>
      <c r="BO233" s="1513">
        <v>98</v>
      </c>
      <c r="BP233" s="1239"/>
      <c r="BQ233" s="1239"/>
      <c r="BR233" s="1514"/>
      <c r="BS233" s="1513">
        <v>98</v>
      </c>
      <c r="BT233" s="1239"/>
      <c r="BU233" s="1239"/>
      <c r="BV233" s="1514"/>
      <c r="BW233" s="1513">
        <v>98</v>
      </c>
      <c r="BX233" s="1239"/>
      <c r="BY233" s="1239"/>
      <c r="BZ233" s="1514"/>
      <c r="CA233" s="1513">
        <v>98</v>
      </c>
      <c r="CB233" s="1239"/>
      <c r="CC233" s="1239"/>
      <c r="CD233" s="1514"/>
      <c r="CE233" s="1513">
        <v>98</v>
      </c>
      <c r="CF233" s="1239"/>
      <c r="CG233" s="1239"/>
      <c r="CH233" s="1514"/>
      <c r="CI233" s="1513">
        <v>98</v>
      </c>
      <c r="CJ233" s="1239"/>
      <c r="CK233" s="1239"/>
      <c r="CL233" s="1514"/>
      <c r="CM233" s="1513">
        <v>98</v>
      </c>
      <c r="CN233" s="1239"/>
      <c r="CO233" s="1239"/>
      <c r="CP233" s="1514"/>
      <c r="CQ233" s="1513">
        <v>98</v>
      </c>
      <c r="CR233" s="1239"/>
      <c r="CS233" s="1239"/>
      <c r="CT233" s="1514"/>
      <c r="CZ233" s="1323">
        <f t="shared" si="185"/>
        <v>0</v>
      </c>
      <c r="DA233" s="1323">
        <f t="shared" si="186"/>
        <v>0</v>
      </c>
      <c r="DB233" s="1323">
        <f t="shared" si="187"/>
        <v>0</v>
      </c>
      <c r="DC233" s="1323">
        <f t="shared" si="188"/>
        <v>0</v>
      </c>
      <c r="DD233" s="1323">
        <f t="shared" si="189"/>
        <v>0</v>
      </c>
      <c r="DE233" s="1323">
        <f t="shared" si="190"/>
        <v>0</v>
      </c>
      <c r="DF233" s="1323">
        <f t="shared" si="191"/>
        <v>0</v>
      </c>
      <c r="DG233" s="1323">
        <f t="shared" si="192"/>
        <v>0</v>
      </c>
      <c r="DH233" s="1323">
        <f t="shared" si="193"/>
        <v>0</v>
      </c>
      <c r="DI233" s="1323">
        <f t="shared" si="194"/>
        <v>0</v>
      </c>
      <c r="DJ233" s="1323">
        <f t="shared" si="195"/>
        <v>0</v>
      </c>
      <c r="DK233" s="1323">
        <f t="shared" si="196"/>
        <v>0</v>
      </c>
      <c r="DL233" s="1323">
        <f t="shared" si="197"/>
        <v>0</v>
      </c>
      <c r="DM233" s="1323">
        <f t="shared" si="198"/>
        <v>0</v>
      </c>
      <c r="DN233" s="1323">
        <f t="shared" si="199"/>
        <v>0</v>
      </c>
      <c r="DO233" s="1323">
        <f t="shared" si="200"/>
        <v>0</v>
      </c>
      <c r="DP233" s="1323">
        <f t="shared" si="201"/>
        <v>0</v>
      </c>
      <c r="DQ233" s="1323">
        <f t="shared" si="202"/>
        <v>0</v>
      </c>
      <c r="DR233" s="1323">
        <f t="shared" si="203"/>
        <v>0</v>
      </c>
      <c r="DS233" s="1323">
        <f t="shared" si="204"/>
        <v>0</v>
      </c>
      <c r="DT233" s="1323">
        <f t="shared" si="205"/>
        <v>0</v>
      </c>
      <c r="DU233" s="1323">
        <f t="shared" si="206"/>
        <v>0</v>
      </c>
      <c r="DV233" s="1323">
        <f t="shared" si="207"/>
        <v>0</v>
      </c>
      <c r="DW233" s="1323">
        <f t="shared" si="208"/>
        <v>0</v>
      </c>
      <c r="DX233" s="1323">
        <f t="shared" si="209"/>
        <v>0</v>
      </c>
      <c r="DY233" s="1323">
        <f t="shared" si="210"/>
        <v>0</v>
      </c>
      <c r="DZ233" s="1323">
        <f t="shared" si="211"/>
        <v>0</v>
      </c>
      <c r="EA233" s="1323">
        <f t="shared" si="212"/>
        <v>0</v>
      </c>
      <c r="EB233" s="1323">
        <f t="shared" si="213"/>
        <v>0</v>
      </c>
      <c r="EC233" s="1323">
        <f t="shared" si="214"/>
        <v>0</v>
      </c>
      <c r="ED233" s="1323">
        <f t="shared" si="215"/>
        <v>0</v>
      </c>
      <c r="EE233" s="1323">
        <f t="shared" si="216"/>
        <v>0</v>
      </c>
      <c r="EF233" s="1323">
        <f t="shared" si="217"/>
        <v>0</v>
      </c>
      <c r="EG233" s="1323">
        <f t="shared" si="218"/>
        <v>0</v>
      </c>
      <c r="EH233" s="1323">
        <f t="shared" si="219"/>
        <v>0</v>
      </c>
      <c r="EI233" s="1323">
        <f t="shared" si="220"/>
        <v>0</v>
      </c>
      <c r="EJ233" s="1323">
        <f t="shared" si="221"/>
        <v>0</v>
      </c>
      <c r="EK233" s="1323">
        <f t="shared" si="222"/>
        <v>0</v>
      </c>
      <c r="EL233" s="1323">
        <f t="shared" si="223"/>
        <v>0</v>
      </c>
      <c r="EM233" s="1323">
        <f t="shared" si="224"/>
        <v>0</v>
      </c>
      <c r="EN233" s="1323">
        <f t="shared" si="225"/>
        <v>0</v>
      </c>
      <c r="EO233" s="1323">
        <f t="shared" si="226"/>
        <v>0</v>
      </c>
      <c r="EP233" s="1323">
        <f t="shared" si="227"/>
        <v>0</v>
      </c>
      <c r="EQ233" s="1323">
        <f t="shared" si="228"/>
        <v>0</v>
      </c>
      <c r="ER233" s="1323">
        <f t="shared" si="229"/>
        <v>0</v>
      </c>
      <c r="ES233" s="1323">
        <f t="shared" si="230"/>
        <v>0</v>
      </c>
      <c r="ET233" s="1323">
        <f t="shared" si="231"/>
        <v>0</v>
      </c>
      <c r="EU233" s="1323">
        <f t="shared" si="232"/>
        <v>0</v>
      </c>
      <c r="EV233" s="1323">
        <f t="shared" si="233"/>
        <v>0</v>
      </c>
      <c r="EW233" s="1323">
        <f t="shared" si="234"/>
        <v>0</v>
      </c>
      <c r="EX233" s="1323">
        <f t="shared" si="235"/>
        <v>0</v>
      </c>
      <c r="EY233" s="1323">
        <f t="shared" si="236"/>
        <v>0</v>
      </c>
      <c r="EZ233" s="1323">
        <f t="shared" si="237"/>
        <v>0</v>
      </c>
      <c r="FA233" s="1323">
        <f t="shared" si="238"/>
        <v>0</v>
      </c>
      <c r="FB233" s="1323">
        <f t="shared" si="239"/>
        <v>0</v>
      </c>
      <c r="FC233" s="1323">
        <f t="shared" si="240"/>
        <v>0</v>
      </c>
      <c r="FD233" s="1323">
        <f t="shared" si="241"/>
        <v>0</v>
      </c>
      <c r="FE233" s="1323">
        <f t="shared" si="242"/>
        <v>0</v>
      </c>
      <c r="FF233" s="1323">
        <f t="shared" si="243"/>
        <v>0</v>
      </c>
      <c r="FG233" s="1323">
        <f t="shared" si="244"/>
        <v>0</v>
      </c>
      <c r="FH233" s="1323">
        <f t="shared" si="245"/>
        <v>0</v>
      </c>
      <c r="FI233" s="1323">
        <f t="shared" si="246"/>
        <v>0</v>
      </c>
      <c r="FJ233" s="1323">
        <f t="shared" si="247"/>
        <v>0</v>
      </c>
      <c r="FK233" s="1323">
        <f t="shared" si="248"/>
        <v>0</v>
      </c>
      <c r="FL233" s="1323">
        <f t="shared" si="249"/>
        <v>0</v>
      </c>
      <c r="FM233" s="1323">
        <f t="shared" si="250"/>
        <v>0</v>
      </c>
      <c r="FN233" s="1323">
        <f t="shared" si="251"/>
        <v>0</v>
      </c>
      <c r="FO233" s="1323">
        <f t="shared" si="252"/>
        <v>0</v>
      </c>
      <c r="FP233" s="1323">
        <f t="shared" si="253"/>
        <v>0</v>
      </c>
      <c r="FQ233" s="1323">
        <f t="shared" si="254"/>
        <v>0</v>
      </c>
      <c r="FR233" s="1323">
        <f t="shared" si="255"/>
        <v>0</v>
      </c>
      <c r="FS233" s="1323">
        <f t="shared" si="256"/>
        <v>0</v>
      </c>
      <c r="FT233" s="1323">
        <f t="shared" si="257"/>
        <v>0</v>
      </c>
      <c r="FU233" s="1323">
        <f t="shared" si="258"/>
        <v>0</v>
      </c>
      <c r="FV233" s="1323">
        <f t="shared" si="259"/>
        <v>0</v>
      </c>
      <c r="FW233" s="1323">
        <f t="shared" si="260"/>
        <v>0</v>
      </c>
      <c r="FX233" s="1323">
        <f t="shared" si="261"/>
        <v>0</v>
      </c>
      <c r="FY233" s="1323">
        <f t="shared" si="262"/>
        <v>0</v>
      </c>
      <c r="FZ233" s="1323">
        <f t="shared" si="263"/>
        <v>0</v>
      </c>
      <c r="GA233" s="1323">
        <f t="shared" si="264"/>
        <v>0</v>
      </c>
    </row>
    <row r="234" spans="19:183">
      <c r="S234" s="1512">
        <v>99</v>
      </c>
      <c r="T234" s="1239"/>
      <c r="U234" s="1239"/>
      <c r="V234" s="1240"/>
      <c r="W234" s="1513">
        <v>99</v>
      </c>
      <c r="X234" s="1239"/>
      <c r="Y234" s="1239"/>
      <c r="Z234" s="1514"/>
      <c r="AA234" s="1513">
        <v>99</v>
      </c>
      <c r="AB234" s="1239"/>
      <c r="AC234" s="1239"/>
      <c r="AD234" s="1514"/>
      <c r="AE234" s="1513">
        <v>99</v>
      </c>
      <c r="AF234" s="1239"/>
      <c r="AG234" s="1239"/>
      <c r="AH234" s="1514"/>
      <c r="AI234" s="1513">
        <v>99</v>
      </c>
      <c r="AJ234" s="1239"/>
      <c r="AK234" s="1239"/>
      <c r="AL234" s="1514"/>
      <c r="AM234" s="1513">
        <v>99</v>
      </c>
      <c r="AN234" s="1239"/>
      <c r="AO234" s="1239"/>
      <c r="AP234" s="1514"/>
      <c r="AQ234" s="1513">
        <v>99</v>
      </c>
      <c r="AR234" s="1239"/>
      <c r="AS234" s="1239"/>
      <c r="AT234" s="1514"/>
      <c r="AU234" s="1513">
        <v>99</v>
      </c>
      <c r="AV234" s="1239"/>
      <c r="AW234" s="1239"/>
      <c r="AX234" s="1514"/>
      <c r="AY234" s="1513">
        <v>99</v>
      </c>
      <c r="AZ234" s="1239"/>
      <c r="BA234" s="1239"/>
      <c r="BB234" s="1514"/>
      <c r="BC234" s="1513">
        <v>99</v>
      </c>
      <c r="BD234" s="1239"/>
      <c r="BE234" s="1239"/>
      <c r="BF234" s="1514"/>
      <c r="BG234" s="1513">
        <v>99</v>
      </c>
      <c r="BH234" s="1239"/>
      <c r="BI234" s="1239"/>
      <c r="BJ234" s="1514"/>
      <c r="BK234" s="1513">
        <v>99</v>
      </c>
      <c r="BL234" s="1239"/>
      <c r="BM234" s="1239"/>
      <c r="BN234" s="1514"/>
      <c r="BO234" s="1513">
        <v>99</v>
      </c>
      <c r="BP234" s="1239"/>
      <c r="BQ234" s="1239"/>
      <c r="BR234" s="1514"/>
      <c r="BS234" s="1513">
        <v>99</v>
      </c>
      <c r="BT234" s="1239"/>
      <c r="BU234" s="1239"/>
      <c r="BV234" s="1514"/>
      <c r="BW234" s="1513">
        <v>99</v>
      </c>
      <c r="BX234" s="1239"/>
      <c r="BY234" s="1239"/>
      <c r="BZ234" s="1514"/>
      <c r="CA234" s="1513">
        <v>99</v>
      </c>
      <c r="CB234" s="1239"/>
      <c r="CC234" s="1239"/>
      <c r="CD234" s="1514"/>
      <c r="CE234" s="1513">
        <v>99</v>
      </c>
      <c r="CF234" s="1239"/>
      <c r="CG234" s="1239"/>
      <c r="CH234" s="1514"/>
      <c r="CI234" s="1513">
        <v>99</v>
      </c>
      <c r="CJ234" s="1239"/>
      <c r="CK234" s="1239"/>
      <c r="CL234" s="1514"/>
      <c r="CM234" s="1513">
        <v>99</v>
      </c>
      <c r="CN234" s="1239"/>
      <c r="CO234" s="1239"/>
      <c r="CP234" s="1514"/>
      <c r="CQ234" s="1513">
        <v>99</v>
      </c>
      <c r="CR234" s="1239"/>
      <c r="CS234" s="1239"/>
      <c r="CT234" s="1514"/>
      <c r="CZ234" s="1323">
        <f t="shared" si="185"/>
        <v>0</v>
      </c>
      <c r="DA234" s="1323">
        <f t="shared" si="186"/>
        <v>0</v>
      </c>
      <c r="DB234" s="1323">
        <f t="shared" si="187"/>
        <v>0</v>
      </c>
      <c r="DC234" s="1323">
        <f t="shared" si="188"/>
        <v>0</v>
      </c>
      <c r="DD234" s="1323">
        <f t="shared" si="189"/>
        <v>0</v>
      </c>
      <c r="DE234" s="1323">
        <f t="shared" si="190"/>
        <v>0</v>
      </c>
      <c r="DF234" s="1323">
        <f t="shared" si="191"/>
        <v>0</v>
      </c>
      <c r="DG234" s="1323">
        <f t="shared" si="192"/>
        <v>0</v>
      </c>
      <c r="DH234" s="1323">
        <f t="shared" si="193"/>
        <v>0</v>
      </c>
      <c r="DI234" s="1323">
        <f t="shared" si="194"/>
        <v>0</v>
      </c>
      <c r="DJ234" s="1323">
        <f t="shared" si="195"/>
        <v>0</v>
      </c>
      <c r="DK234" s="1323">
        <f t="shared" si="196"/>
        <v>0</v>
      </c>
      <c r="DL234" s="1323">
        <f t="shared" si="197"/>
        <v>0</v>
      </c>
      <c r="DM234" s="1323">
        <f t="shared" si="198"/>
        <v>0</v>
      </c>
      <c r="DN234" s="1323">
        <f t="shared" si="199"/>
        <v>0</v>
      </c>
      <c r="DO234" s="1323">
        <f t="shared" si="200"/>
        <v>0</v>
      </c>
      <c r="DP234" s="1323">
        <f t="shared" si="201"/>
        <v>0</v>
      </c>
      <c r="DQ234" s="1323">
        <f t="shared" si="202"/>
        <v>0</v>
      </c>
      <c r="DR234" s="1323">
        <f t="shared" si="203"/>
        <v>0</v>
      </c>
      <c r="DS234" s="1323">
        <f t="shared" si="204"/>
        <v>0</v>
      </c>
      <c r="DT234" s="1323">
        <f t="shared" si="205"/>
        <v>0</v>
      </c>
      <c r="DU234" s="1323">
        <f t="shared" si="206"/>
        <v>0</v>
      </c>
      <c r="DV234" s="1323">
        <f t="shared" si="207"/>
        <v>0</v>
      </c>
      <c r="DW234" s="1323">
        <f t="shared" si="208"/>
        <v>0</v>
      </c>
      <c r="DX234" s="1323">
        <f t="shared" si="209"/>
        <v>0</v>
      </c>
      <c r="DY234" s="1323">
        <f t="shared" si="210"/>
        <v>0</v>
      </c>
      <c r="DZ234" s="1323">
        <f t="shared" si="211"/>
        <v>0</v>
      </c>
      <c r="EA234" s="1323">
        <f t="shared" si="212"/>
        <v>0</v>
      </c>
      <c r="EB234" s="1323">
        <f t="shared" si="213"/>
        <v>0</v>
      </c>
      <c r="EC234" s="1323">
        <f t="shared" si="214"/>
        <v>0</v>
      </c>
      <c r="ED234" s="1323">
        <f t="shared" si="215"/>
        <v>0</v>
      </c>
      <c r="EE234" s="1323">
        <f t="shared" si="216"/>
        <v>0</v>
      </c>
      <c r="EF234" s="1323">
        <f t="shared" si="217"/>
        <v>0</v>
      </c>
      <c r="EG234" s="1323">
        <f t="shared" si="218"/>
        <v>0</v>
      </c>
      <c r="EH234" s="1323">
        <f t="shared" si="219"/>
        <v>0</v>
      </c>
      <c r="EI234" s="1323">
        <f t="shared" si="220"/>
        <v>0</v>
      </c>
      <c r="EJ234" s="1323">
        <f t="shared" si="221"/>
        <v>0</v>
      </c>
      <c r="EK234" s="1323">
        <f t="shared" si="222"/>
        <v>0</v>
      </c>
      <c r="EL234" s="1323">
        <f t="shared" si="223"/>
        <v>0</v>
      </c>
      <c r="EM234" s="1323">
        <f t="shared" si="224"/>
        <v>0</v>
      </c>
      <c r="EN234" s="1323">
        <f t="shared" si="225"/>
        <v>0</v>
      </c>
      <c r="EO234" s="1323">
        <f t="shared" si="226"/>
        <v>0</v>
      </c>
      <c r="EP234" s="1323">
        <f t="shared" si="227"/>
        <v>0</v>
      </c>
      <c r="EQ234" s="1323">
        <f t="shared" si="228"/>
        <v>0</v>
      </c>
      <c r="ER234" s="1323">
        <f t="shared" si="229"/>
        <v>0</v>
      </c>
      <c r="ES234" s="1323">
        <f t="shared" si="230"/>
        <v>0</v>
      </c>
      <c r="ET234" s="1323">
        <f t="shared" si="231"/>
        <v>0</v>
      </c>
      <c r="EU234" s="1323">
        <f t="shared" si="232"/>
        <v>0</v>
      </c>
      <c r="EV234" s="1323">
        <f t="shared" si="233"/>
        <v>0</v>
      </c>
      <c r="EW234" s="1323">
        <f t="shared" si="234"/>
        <v>0</v>
      </c>
      <c r="EX234" s="1323">
        <f t="shared" si="235"/>
        <v>0</v>
      </c>
      <c r="EY234" s="1323">
        <f t="shared" si="236"/>
        <v>0</v>
      </c>
      <c r="EZ234" s="1323">
        <f t="shared" si="237"/>
        <v>0</v>
      </c>
      <c r="FA234" s="1323">
        <f t="shared" si="238"/>
        <v>0</v>
      </c>
      <c r="FB234" s="1323">
        <f t="shared" si="239"/>
        <v>0</v>
      </c>
      <c r="FC234" s="1323">
        <f t="shared" si="240"/>
        <v>0</v>
      </c>
      <c r="FD234" s="1323">
        <f t="shared" si="241"/>
        <v>0</v>
      </c>
      <c r="FE234" s="1323">
        <f t="shared" si="242"/>
        <v>0</v>
      </c>
      <c r="FF234" s="1323">
        <f t="shared" si="243"/>
        <v>0</v>
      </c>
      <c r="FG234" s="1323">
        <f t="shared" si="244"/>
        <v>0</v>
      </c>
      <c r="FH234" s="1323">
        <f t="shared" si="245"/>
        <v>0</v>
      </c>
      <c r="FI234" s="1323">
        <f t="shared" si="246"/>
        <v>0</v>
      </c>
      <c r="FJ234" s="1323">
        <f t="shared" si="247"/>
        <v>0</v>
      </c>
      <c r="FK234" s="1323">
        <f t="shared" si="248"/>
        <v>0</v>
      </c>
      <c r="FL234" s="1323">
        <f t="shared" si="249"/>
        <v>0</v>
      </c>
      <c r="FM234" s="1323">
        <f t="shared" si="250"/>
        <v>0</v>
      </c>
      <c r="FN234" s="1323">
        <f t="shared" si="251"/>
        <v>0</v>
      </c>
      <c r="FO234" s="1323">
        <f t="shared" si="252"/>
        <v>0</v>
      </c>
      <c r="FP234" s="1323">
        <f t="shared" si="253"/>
        <v>0</v>
      </c>
      <c r="FQ234" s="1323">
        <f t="shared" si="254"/>
        <v>0</v>
      </c>
      <c r="FR234" s="1323">
        <f t="shared" si="255"/>
        <v>0</v>
      </c>
      <c r="FS234" s="1323">
        <f t="shared" si="256"/>
        <v>0</v>
      </c>
      <c r="FT234" s="1323">
        <f t="shared" si="257"/>
        <v>0</v>
      </c>
      <c r="FU234" s="1323">
        <f t="shared" si="258"/>
        <v>0</v>
      </c>
      <c r="FV234" s="1323">
        <f t="shared" si="259"/>
        <v>0</v>
      </c>
      <c r="FW234" s="1323">
        <f t="shared" si="260"/>
        <v>0</v>
      </c>
      <c r="FX234" s="1323">
        <f t="shared" si="261"/>
        <v>0</v>
      </c>
      <c r="FY234" s="1323">
        <f t="shared" si="262"/>
        <v>0</v>
      </c>
      <c r="FZ234" s="1323">
        <f t="shared" si="263"/>
        <v>0</v>
      </c>
      <c r="GA234" s="1323">
        <f t="shared" si="264"/>
        <v>0</v>
      </c>
    </row>
    <row r="235" spans="19:183">
      <c r="S235" s="1512">
        <v>100</v>
      </c>
      <c r="T235" s="1239"/>
      <c r="U235" s="1239"/>
      <c r="V235" s="1240"/>
      <c r="W235" s="1513">
        <v>100</v>
      </c>
      <c r="X235" s="1239"/>
      <c r="Y235" s="1239"/>
      <c r="Z235" s="1514"/>
      <c r="AA235" s="1513">
        <v>100</v>
      </c>
      <c r="AB235" s="1239"/>
      <c r="AC235" s="1239"/>
      <c r="AD235" s="1514"/>
      <c r="AE235" s="1513">
        <v>100</v>
      </c>
      <c r="AF235" s="1239"/>
      <c r="AG235" s="1239"/>
      <c r="AH235" s="1514"/>
      <c r="AI235" s="1513">
        <v>100</v>
      </c>
      <c r="AJ235" s="1239"/>
      <c r="AK235" s="1239"/>
      <c r="AL235" s="1514"/>
      <c r="AM235" s="1513">
        <v>100</v>
      </c>
      <c r="AN235" s="1239"/>
      <c r="AO235" s="1239"/>
      <c r="AP235" s="1514"/>
      <c r="AQ235" s="1513">
        <v>100</v>
      </c>
      <c r="AR235" s="1239"/>
      <c r="AS235" s="1239"/>
      <c r="AT235" s="1514"/>
      <c r="AU235" s="1513">
        <v>100</v>
      </c>
      <c r="AV235" s="1239"/>
      <c r="AW235" s="1239"/>
      <c r="AX235" s="1514"/>
      <c r="AY235" s="1513">
        <v>100</v>
      </c>
      <c r="AZ235" s="1239"/>
      <c r="BA235" s="1239"/>
      <c r="BB235" s="1514"/>
      <c r="BC235" s="1513">
        <v>100</v>
      </c>
      <c r="BD235" s="1239"/>
      <c r="BE235" s="1239"/>
      <c r="BF235" s="1514"/>
      <c r="BG235" s="1513">
        <v>100</v>
      </c>
      <c r="BH235" s="1239"/>
      <c r="BI235" s="1239"/>
      <c r="BJ235" s="1514"/>
      <c r="BK235" s="1513">
        <v>100</v>
      </c>
      <c r="BL235" s="1239"/>
      <c r="BM235" s="1239"/>
      <c r="BN235" s="1514"/>
      <c r="BO235" s="1513">
        <v>100</v>
      </c>
      <c r="BP235" s="1239"/>
      <c r="BQ235" s="1239"/>
      <c r="BR235" s="1514"/>
      <c r="BS235" s="1513">
        <v>100</v>
      </c>
      <c r="BT235" s="1239"/>
      <c r="BU235" s="1239"/>
      <c r="BV235" s="1514"/>
      <c r="BW235" s="1513">
        <v>100</v>
      </c>
      <c r="BX235" s="1239"/>
      <c r="BY235" s="1239"/>
      <c r="BZ235" s="1514"/>
      <c r="CA235" s="1513">
        <v>100</v>
      </c>
      <c r="CB235" s="1239"/>
      <c r="CC235" s="1239"/>
      <c r="CD235" s="1514"/>
      <c r="CE235" s="1513">
        <v>100</v>
      </c>
      <c r="CF235" s="1239"/>
      <c r="CG235" s="1239"/>
      <c r="CH235" s="1514"/>
      <c r="CI235" s="1513">
        <v>100</v>
      </c>
      <c r="CJ235" s="1239"/>
      <c r="CK235" s="1239"/>
      <c r="CL235" s="1514"/>
      <c r="CM235" s="1513">
        <v>100</v>
      </c>
      <c r="CN235" s="1239"/>
      <c r="CO235" s="1239"/>
      <c r="CP235" s="1514"/>
      <c r="CQ235" s="1513">
        <v>100</v>
      </c>
      <c r="CR235" s="1239"/>
      <c r="CS235" s="1239"/>
      <c r="CT235" s="1514"/>
      <c r="CZ235" s="1323">
        <f t="shared" si="185"/>
        <v>0</v>
      </c>
      <c r="DA235" s="1323">
        <f t="shared" si="186"/>
        <v>0</v>
      </c>
      <c r="DB235" s="1323">
        <f t="shared" si="187"/>
        <v>0</v>
      </c>
      <c r="DC235" s="1323">
        <f t="shared" si="188"/>
        <v>0</v>
      </c>
      <c r="DD235" s="1323">
        <f t="shared" si="189"/>
        <v>0</v>
      </c>
      <c r="DE235" s="1323">
        <f t="shared" si="190"/>
        <v>0</v>
      </c>
      <c r="DF235" s="1323">
        <f t="shared" si="191"/>
        <v>0</v>
      </c>
      <c r="DG235" s="1323">
        <f t="shared" si="192"/>
        <v>0</v>
      </c>
      <c r="DH235" s="1323">
        <f t="shared" si="193"/>
        <v>0</v>
      </c>
      <c r="DI235" s="1323">
        <f t="shared" si="194"/>
        <v>0</v>
      </c>
      <c r="DJ235" s="1323">
        <f t="shared" si="195"/>
        <v>0</v>
      </c>
      <c r="DK235" s="1323">
        <f t="shared" si="196"/>
        <v>0</v>
      </c>
      <c r="DL235" s="1323">
        <f t="shared" si="197"/>
        <v>0</v>
      </c>
      <c r="DM235" s="1323">
        <f t="shared" si="198"/>
        <v>0</v>
      </c>
      <c r="DN235" s="1323">
        <f t="shared" si="199"/>
        <v>0</v>
      </c>
      <c r="DO235" s="1323">
        <f t="shared" si="200"/>
        <v>0</v>
      </c>
      <c r="DP235" s="1323">
        <f t="shared" si="201"/>
        <v>0</v>
      </c>
      <c r="DQ235" s="1323">
        <f t="shared" si="202"/>
        <v>0</v>
      </c>
      <c r="DR235" s="1323">
        <f t="shared" si="203"/>
        <v>0</v>
      </c>
      <c r="DS235" s="1323">
        <f t="shared" si="204"/>
        <v>0</v>
      </c>
      <c r="DT235" s="1323">
        <f t="shared" si="205"/>
        <v>0</v>
      </c>
      <c r="DU235" s="1323">
        <f t="shared" si="206"/>
        <v>0</v>
      </c>
      <c r="DV235" s="1323">
        <f t="shared" si="207"/>
        <v>0</v>
      </c>
      <c r="DW235" s="1323">
        <f t="shared" si="208"/>
        <v>0</v>
      </c>
      <c r="DX235" s="1323">
        <f t="shared" si="209"/>
        <v>0</v>
      </c>
      <c r="DY235" s="1323">
        <f t="shared" si="210"/>
        <v>0</v>
      </c>
      <c r="DZ235" s="1323">
        <f t="shared" si="211"/>
        <v>0</v>
      </c>
      <c r="EA235" s="1323">
        <f t="shared" si="212"/>
        <v>0</v>
      </c>
      <c r="EB235" s="1323">
        <f t="shared" si="213"/>
        <v>0</v>
      </c>
      <c r="EC235" s="1323">
        <f t="shared" si="214"/>
        <v>0</v>
      </c>
      <c r="ED235" s="1323">
        <f t="shared" si="215"/>
        <v>0</v>
      </c>
      <c r="EE235" s="1323">
        <f t="shared" si="216"/>
        <v>0</v>
      </c>
      <c r="EF235" s="1323">
        <f t="shared" si="217"/>
        <v>0</v>
      </c>
      <c r="EG235" s="1323">
        <f t="shared" si="218"/>
        <v>0</v>
      </c>
      <c r="EH235" s="1323">
        <f t="shared" si="219"/>
        <v>0</v>
      </c>
      <c r="EI235" s="1323">
        <f t="shared" si="220"/>
        <v>0</v>
      </c>
      <c r="EJ235" s="1323">
        <f t="shared" si="221"/>
        <v>0</v>
      </c>
      <c r="EK235" s="1323">
        <f t="shared" si="222"/>
        <v>0</v>
      </c>
      <c r="EL235" s="1323">
        <f t="shared" si="223"/>
        <v>0</v>
      </c>
      <c r="EM235" s="1323">
        <f t="shared" si="224"/>
        <v>0</v>
      </c>
      <c r="EN235" s="1323">
        <f t="shared" si="225"/>
        <v>0</v>
      </c>
      <c r="EO235" s="1323">
        <f t="shared" si="226"/>
        <v>0</v>
      </c>
      <c r="EP235" s="1323">
        <f t="shared" si="227"/>
        <v>0</v>
      </c>
      <c r="EQ235" s="1323">
        <f t="shared" si="228"/>
        <v>0</v>
      </c>
      <c r="ER235" s="1323">
        <f t="shared" si="229"/>
        <v>0</v>
      </c>
      <c r="ES235" s="1323">
        <f t="shared" si="230"/>
        <v>0</v>
      </c>
      <c r="ET235" s="1323">
        <f t="shared" si="231"/>
        <v>0</v>
      </c>
      <c r="EU235" s="1323">
        <f t="shared" si="232"/>
        <v>0</v>
      </c>
      <c r="EV235" s="1323">
        <f t="shared" si="233"/>
        <v>0</v>
      </c>
      <c r="EW235" s="1323">
        <f t="shared" si="234"/>
        <v>0</v>
      </c>
      <c r="EX235" s="1323">
        <f t="shared" si="235"/>
        <v>0</v>
      </c>
      <c r="EY235" s="1323">
        <f t="shared" si="236"/>
        <v>0</v>
      </c>
      <c r="EZ235" s="1323">
        <f t="shared" si="237"/>
        <v>0</v>
      </c>
      <c r="FA235" s="1323">
        <f t="shared" si="238"/>
        <v>0</v>
      </c>
      <c r="FB235" s="1323">
        <f t="shared" si="239"/>
        <v>0</v>
      </c>
      <c r="FC235" s="1323">
        <f t="shared" si="240"/>
        <v>0</v>
      </c>
      <c r="FD235" s="1323">
        <f t="shared" si="241"/>
        <v>0</v>
      </c>
      <c r="FE235" s="1323">
        <f t="shared" si="242"/>
        <v>0</v>
      </c>
      <c r="FF235" s="1323">
        <f t="shared" si="243"/>
        <v>0</v>
      </c>
      <c r="FG235" s="1323">
        <f t="shared" si="244"/>
        <v>0</v>
      </c>
      <c r="FH235" s="1323">
        <f t="shared" si="245"/>
        <v>0</v>
      </c>
      <c r="FI235" s="1323">
        <f t="shared" si="246"/>
        <v>0</v>
      </c>
      <c r="FJ235" s="1323">
        <f t="shared" si="247"/>
        <v>0</v>
      </c>
      <c r="FK235" s="1323">
        <f t="shared" si="248"/>
        <v>0</v>
      </c>
      <c r="FL235" s="1323">
        <f t="shared" si="249"/>
        <v>0</v>
      </c>
      <c r="FM235" s="1323">
        <f t="shared" si="250"/>
        <v>0</v>
      </c>
      <c r="FN235" s="1323">
        <f t="shared" si="251"/>
        <v>0</v>
      </c>
      <c r="FO235" s="1323">
        <f t="shared" si="252"/>
        <v>0</v>
      </c>
      <c r="FP235" s="1323">
        <f t="shared" si="253"/>
        <v>0</v>
      </c>
      <c r="FQ235" s="1323">
        <f t="shared" si="254"/>
        <v>0</v>
      </c>
      <c r="FR235" s="1323">
        <f t="shared" si="255"/>
        <v>0</v>
      </c>
      <c r="FS235" s="1323">
        <f t="shared" si="256"/>
        <v>0</v>
      </c>
      <c r="FT235" s="1323">
        <f t="shared" si="257"/>
        <v>0</v>
      </c>
      <c r="FU235" s="1323">
        <f t="shared" si="258"/>
        <v>0</v>
      </c>
      <c r="FV235" s="1323">
        <f t="shared" si="259"/>
        <v>0</v>
      </c>
      <c r="FW235" s="1323">
        <f t="shared" si="260"/>
        <v>0</v>
      </c>
      <c r="FX235" s="1323">
        <f t="shared" si="261"/>
        <v>0</v>
      </c>
      <c r="FY235" s="1323">
        <f t="shared" si="262"/>
        <v>0</v>
      </c>
      <c r="FZ235" s="1323">
        <f t="shared" si="263"/>
        <v>0</v>
      </c>
      <c r="GA235" s="1323">
        <f t="shared" si="264"/>
        <v>0</v>
      </c>
    </row>
    <row r="236" spans="19:183">
      <c r="S236" s="693"/>
      <c r="T236" s="693"/>
      <c r="U236" s="693"/>
      <c r="V236" s="693"/>
    </row>
    <row r="237" spans="19:183">
      <c r="S237" s="693"/>
      <c r="T237" s="693"/>
      <c r="U237" s="693"/>
      <c r="V237" s="693"/>
    </row>
    <row r="238" spans="19:183">
      <c r="S238" s="693"/>
      <c r="T238" s="693"/>
      <c r="U238" s="693"/>
      <c r="V238" s="693"/>
    </row>
    <row r="239" spans="19:183">
      <c r="S239" s="693"/>
      <c r="T239" s="693"/>
      <c r="U239" s="693"/>
      <c r="V239" s="693"/>
    </row>
    <row r="240" spans="19:183">
      <c r="S240" s="693"/>
      <c r="T240" s="693"/>
      <c r="U240" s="693"/>
      <c r="V240" s="693"/>
    </row>
    <row r="241" spans="19:22">
      <c r="S241" s="693"/>
      <c r="T241" s="693"/>
      <c r="U241" s="693"/>
      <c r="V241" s="693"/>
    </row>
    <row r="242" spans="19:22">
      <c r="S242" s="693"/>
      <c r="T242" s="693"/>
      <c r="U242" s="693"/>
      <c r="V242" s="693"/>
    </row>
    <row r="243" spans="19:22">
      <c r="S243" s="693"/>
      <c r="T243" s="693"/>
      <c r="U243" s="693"/>
      <c r="V243" s="693"/>
    </row>
    <row r="244" spans="19:22">
      <c r="S244" s="693"/>
      <c r="T244" s="693"/>
      <c r="U244" s="693"/>
      <c r="V244" s="693"/>
    </row>
    <row r="245" spans="19:22">
      <c r="S245" s="693"/>
    </row>
    <row r="246" spans="19:22">
      <c r="S246" s="693"/>
    </row>
    <row r="247" spans="19:22">
      <c r="S247" s="693"/>
    </row>
    <row r="248" spans="19:22">
      <c r="S248" s="693"/>
    </row>
    <row r="249" spans="19:22">
      <c r="S249" s="693"/>
    </row>
    <row r="250" spans="19:22">
      <c r="S250" s="693"/>
    </row>
    <row r="251" spans="19:22">
      <c r="S251" s="693"/>
    </row>
    <row r="252" spans="19:22">
      <c r="S252" s="693"/>
    </row>
    <row r="253" spans="19:22">
      <c r="S253" s="693"/>
    </row>
    <row r="254" spans="19:22">
      <c r="S254" s="693"/>
    </row>
    <row r="255" spans="19:22">
      <c r="S255" s="693"/>
    </row>
    <row r="256" spans="19:22">
      <c r="S256" s="693"/>
    </row>
    <row r="257" spans="19:19">
      <c r="S257" s="693"/>
    </row>
  </sheetData>
  <sheetProtection algorithmName="SHA-512" hashValue="mtBZaFbi/CDzuVkYrKSRv5MX8CZZ0dLPvr6455CkJaFWMLIZaYiiqMqeAEPuNNVie7ux18RgyQolawAWOphFZw==" saltValue="faE0vuPIx28a8g2e8m+yeQ==" spinCount="100000" sheet="1" objects="1" scenarios="1" formatCells="0" formatColumns="0"/>
  <mergeCells count="215">
    <mergeCell ref="I139:I157"/>
    <mergeCell ref="B158:N159"/>
    <mergeCell ref="B160:F160"/>
    <mergeCell ref="B183:N183"/>
    <mergeCell ref="BJ132:BJ135"/>
    <mergeCell ref="BQ132:BQ135"/>
    <mergeCell ref="BC132:BC135"/>
    <mergeCell ref="CS132:CS135"/>
    <mergeCell ref="CE132:CE135"/>
    <mergeCell ref="CL132:CL135"/>
    <mergeCell ref="E136:F136"/>
    <mergeCell ref="G136:H136"/>
    <mergeCell ref="I136:I137"/>
    <mergeCell ref="J136:N136"/>
    <mergeCell ref="B133:N133"/>
    <mergeCell ref="B134:N134"/>
    <mergeCell ref="B135:B137"/>
    <mergeCell ref="C135:N135"/>
    <mergeCell ref="C136:D136"/>
    <mergeCell ref="AG132:AG135"/>
    <mergeCell ref="AR131:AT131"/>
    <mergeCell ref="AQ132:AQ135"/>
    <mergeCell ref="AR132:AR135"/>
    <mergeCell ref="AS132:AS135"/>
    <mergeCell ref="AT132:AT135"/>
    <mergeCell ref="AO132:AO135"/>
    <mergeCell ref="AV132:AV135"/>
    <mergeCell ref="AH132:AH135"/>
    <mergeCell ref="S132:S135"/>
    <mergeCell ref="T132:T135"/>
    <mergeCell ref="U132:U135"/>
    <mergeCell ref="V132:V135"/>
    <mergeCell ref="W132:W135"/>
    <mergeCell ref="X132:X135"/>
    <mergeCell ref="AJ131:AL131"/>
    <mergeCell ref="AI132:AI135"/>
    <mergeCell ref="AJ132:AJ135"/>
    <mergeCell ref="AK132:AK135"/>
    <mergeCell ref="AL132:AL135"/>
    <mergeCell ref="AN131:AP131"/>
    <mergeCell ref="AM132:AM135"/>
    <mergeCell ref="AN132:AN135"/>
    <mergeCell ref="AP132:AP135"/>
    <mergeCell ref="AF132:AF135"/>
    <mergeCell ref="S130:V130"/>
    <mergeCell ref="B131:N132"/>
    <mergeCell ref="T131:V131"/>
    <mergeCell ref="X131:Z131"/>
    <mergeCell ref="Y132:Y135"/>
    <mergeCell ref="Z132:Z135"/>
    <mergeCell ref="AA132:AA135"/>
    <mergeCell ref="B118:N118"/>
    <mergeCell ref="A122:N122"/>
    <mergeCell ref="B123:N123"/>
    <mergeCell ref="B125:N125"/>
    <mergeCell ref="B128:N129"/>
    <mergeCell ref="B130:N130"/>
    <mergeCell ref="E104:F104"/>
    <mergeCell ref="G114:H114"/>
    <mergeCell ref="C111:D111"/>
    <mergeCell ref="E111:F111"/>
    <mergeCell ref="G111:H111"/>
    <mergeCell ref="C112:D112"/>
    <mergeCell ref="E112:F112"/>
    <mergeCell ref="G112:H112"/>
    <mergeCell ref="C109:D109"/>
    <mergeCell ref="E109:F109"/>
    <mergeCell ref="G109:H109"/>
    <mergeCell ref="C110:D110"/>
    <mergeCell ref="E110:F110"/>
    <mergeCell ref="G110:H110"/>
    <mergeCell ref="C107:D107"/>
    <mergeCell ref="E107:F107"/>
    <mergeCell ref="G107:H107"/>
    <mergeCell ref="B99:N99"/>
    <mergeCell ref="B100:N100"/>
    <mergeCell ref="B101:N101"/>
    <mergeCell ref="B102:H102"/>
    <mergeCell ref="I102:N114"/>
    <mergeCell ref="C103:D103"/>
    <mergeCell ref="E103:F103"/>
    <mergeCell ref="G103:H103"/>
    <mergeCell ref="C113:D113"/>
    <mergeCell ref="E113:F113"/>
    <mergeCell ref="G113:H113"/>
    <mergeCell ref="C114:D114"/>
    <mergeCell ref="E114:F114"/>
    <mergeCell ref="C108:D108"/>
    <mergeCell ref="E108:F108"/>
    <mergeCell ref="G108:H108"/>
    <mergeCell ref="G104:H104"/>
    <mergeCell ref="C105:D105"/>
    <mergeCell ref="E105:F105"/>
    <mergeCell ref="G105:H105"/>
    <mergeCell ref="C106:D106"/>
    <mergeCell ref="E106:F106"/>
    <mergeCell ref="G106:H106"/>
    <mergeCell ref="C104:D104"/>
    <mergeCell ref="C22:K22"/>
    <mergeCell ref="B23:B26"/>
    <mergeCell ref="C23:K24"/>
    <mergeCell ref="M23:M26"/>
    <mergeCell ref="C25:K26"/>
    <mergeCell ref="C27:K27"/>
    <mergeCell ref="B15:K16"/>
    <mergeCell ref="L15:M15"/>
    <mergeCell ref="C17:K17"/>
    <mergeCell ref="B18:B21"/>
    <mergeCell ref="C18:K19"/>
    <mergeCell ref="M18:M21"/>
    <mergeCell ref="C20:K21"/>
    <mergeCell ref="B28:B31"/>
    <mergeCell ref="C28:K29"/>
    <mergeCell ref="M28:M31"/>
    <mergeCell ref="C30:K31"/>
    <mergeCell ref="B32:N34"/>
    <mergeCell ref="B35:J36"/>
    <mergeCell ref="M35:N37"/>
    <mergeCell ref="B37:J37"/>
    <mergeCell ref="B71:M71"/>
    <mergeCell ref="B64:M64"/>
    <mergeCell ref="B66:C66"/>
    <mergeCell ref="B38:N39"/>
    <mergeCell ref="B40:J41"/>
    <mergeCell ref="L40:N40"/>
    <mergeCell ref="N41:N42"/>
    <mergeCell ref="B42:J42"/>
    <mergeCell ref="B43:N43"/>
    <mergeCell ref="B73:C73"/>
    <mergeCell ref="B80:C80"/>
    <mergeCell ref="B85:M85"/>
    <mergeCell ref="B87:C87"/>
    <mergeCell ref="C92:M92"/>
    <mergeCell ref="B44:M45"/>
    <mergeCell ref="N44:N98"/>
    <mergeCell ref="B47:C47"/>
    <mergeCell ref="D47:M49"/>
    <mergeCell ref="B50:M51"/>
    <mergeCell ref="B53:C53"/>
    <mergeCell ref="B59:C59"/>
    <mergeCell ref="D59:M63"/>
    <mergeCell ref="BD131:BF131"/>
    <mergeCell ref="BD132:BD135"/>
    <mergeCell ref="BE132:BE135"/>
    <mergeCell ref="BF132:BF135"/>
    <mergeCell ref="BH131:BJ131"/>
    <mergeCell ref="BG132:BG135"/>
    <mergeCell ref="BH132:BH135"/>
    <mergeCell ref="BI132:BI135"/>
    <mergeCell ref="A1:O1"/>
    <mergeCell ref="A5:O5"/>
    <mergeCell ref="A6:O6"/>
    <mergeCell ref="A8:N8"/>
    <mergeCell ref="C9:M9"/>
    <mergeCell ref="N9:N31"/>
    <mergeCell ref="B10:B12"/>
    <mergeCell ref="C10:M10"/>
    <mergeCell ref="C11:M11"/>
    <mergeCell ref="C13:M13"/>
    <mergeCell ref="AB131:AD131"/>
    <mergeCell ref="AB132:AB135"/>
    <mergeCell ref="AC132:AC135"/>
    <mergeCell ref="AD132:AD135"/>
    <mergeCell ref="AF131:AH131"/>
    <mergeCell ref="AE132:AE135"/>
    <mergeCell ref="AV131:AX131"/>
    <mergeCell ref="AU132:AU135"/>
    <mergeCell ref="AW132:AW135"/>
    <mergeCell ref="AX132:AX135"/>
    <mergeCell ref="AZ131:BB131"/>
    <mergeCell ref="AY132:AY135"/>
    <mergeCell ref="AZ132:AZ135"/>
    <mergeCell ref="BA132:BA135"/>
    <mergeCell ref="BB132:BB135"/>
    <mergeCell ref="BT131:BV131"/>
    <mergeCell ref="BS132:BS135"/>
    <mergeCell ref="BT132:BT135"/>
    <mergeCell ref="BU132:BU135"/>
    <mergeCell ref="BV132:BV135"/>
    <mergeCell ref="BX131:BZ131"/>
    <mergeCell ref="BW132:BW135"/>
    <mergeCell ref="BY132:BY135"/>
    <mergeCell ref="BZ132:BZ135"/>
    <mergeCell ref="BX132:BX135"/>
    <mergeCell ref="BL131:BN131"/>
    <mergeCell ref="BK132:BK135"/>
    <mergeCell ref="BL132:BL135"/>
    <mergeCell ref="BM132:BM135"/>
    <mergeCell ref="BN132:BN135"/>
    <mergeCell ref="BP131:BR131"/>
    <mergeCell ref="BO132:BO135"/>
    <mergeCell ref="BP132:BP135"/>
    <mergeCell ref="BR132:BR135"/>
    <mergeCell ref="CR131:CT131"/>
    <mergeCell ref="CQ132:CQ135"/>
    <mergeCell ref="CR132:CR135"/>
    <mergeCell ref="CT132:CT135"/>
    <mergeCell ref="CB131:CD131"/>
    <mergeCell ref="CA132:CA135"/>
    <mergeCell ref="CB132:CB135"/>
    <mergeCell ref="CC132:CC135"/>
    <mergeCell ref="CD132:CD135"/>
    <mergeCell ref="CF131:CH131"/>
    <mergeCell ref="CF132:CF135"/>
    <mergeCell ref="CG132:CG135"/>
    <mergeCell ref="CH132:CH135"/>
    <mergeCell ref="CJ131:CL131"/>
    <mergeCell ref="CI132:CI135"/>
    <mergeCell ref="CJ132:CJ135"/>
    <mergeCell ref="CK132:CK135"/>
    <mergeCell ref="CN131:CP131"/>
    <mergeCell ref="CM132:CM135"/>
    <mergeCell ref="CN132:CN135"/>
    <mergeCell ref="CO132:CO135"/>
    <mergeCell ref="CP132:CP135"/>
  </mergeCells>
  <conditionalFormatting sqref="B17:C17">
    <cfRule type="expression" dxfId="98" priority="5">
      <formula>$T17=1</formula>
    </cfRule>
  </conditionalFormatting>
  <conditionalFormatting sqref="B27:C27">
    <cfRule type="expression" dxfId="97" priority="4">
      <formula>$T27=1</formula>
    </cfRule>
  </conditionalFormatting>
  <conditionalFormatting sqref="B18:C18 B28:C28">
    <cfRule type="expression" dxfId="96" priority="9">
      <formula>$T19=1</formula>
    </cfRule>
  </conditionalFormatting>
  <conditionalFormatting sqref="M17">
    <cfRule type="expression" dxfId="95" priority="171">
      <formula>#REF!=1</formula>
    </cfRule>
  </conditionalFormatting>
  <conditionalFormatting sqref="M23">
    <cfRule type="expression" dxfId="94" priority="172">
      <formula>#REF!=1</formula>
    </cfRule>
  </conditionalFormatting>
  <conditionalFormatting sqref="M27 M22">
    <cfRule type="expression" dxfId="93" priority="173">
      <formula>#REF!=1</formula>
    </cfRule>
  </conditionalFormatting>
  <conditionalFormatting sqref="M18 M28">
    <cfRule type="expression" dxfId="92" priority="175">
      <formula>#REF!=1</formula>
    </cfRule>
  </conditionalFormatting>
  <conditionalFormatting sqref="S136:CT235">
    <cfRule type="expression" dxfId="91" priority="1">
      <formula>CZ136=1</formula>
    </cfRule>
  </conditionalFormatting>
  <pageMargins left="0.7" right="0.7" top="0.75" bottom="0.75" header="0.3" footer="0.3"/>
  <pageSetup paperSize="9" fitToHeight="0" orientation="landscape" r:id="rId1"/>
  <ignoredErrors>
    <ignoredError sqref="C138:C157 D138:D157 E138:F157 G138:H157" unlockedFormula="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0"/>
  <sheetViews>
    <sheetView showGridLines="0" showRowColHeaders="0" zoomScale="110" zoomScaleNormal="100" workbookViewId="0">
      <selection activeCell="E109" sqref="E109"/>
    </sheetView>
  </sheetViews>
  <sheetFormatPr defaultRowHeight="15"/>
  <cols>
    <col min="1" max="1" width="4.7109375" style="334" customWidth="1"/>
    <col min="2" max="2" width="21" style="289" customWidth="1"/>
    <col min="3" max="3" width="10.28515625" style="289" customWidth="1"/>
    <col min="4" max="4" width="9.7109375" style="289" customWidth="1"/>
    <col min="5" max="5" width="10.28515625" style="289" customWidth="1"/>
    <col min="6" max="6" width="9.140625" style="289"/>
    <col min="7" max="7" width="9.140625" style="289" customWidth="1"/>
    <col min="8" max="8" width="9.85546875" style="289" customWidth="1"/>
    <col min="9" max="10" width="9.140625" style="289"/>
    <col min="11" max="11" width="8.140625" style="289" customWidth="1"/>
    <col min="12" max="12" width="6.7109375" style="289" customWidth="1"/>
    <col min="13" max="13" width="2.42578125" style="292" customWidth="1"/>
    <col min="14" max="14" width="0.85546875" style="292" customWidth="1"/>
    <col min="15" max="19" width="9.140625" style="289"/>
    <col min="20" max="21" width="9.140625" style="289" hidden="1" customWidth="1"/>
    <col min="22" max="16384" width="9.140625" style="289"/>
  </cols>
  <sheetData>
    <row r="1" spans="1:20" s="292" customFormat="1" ht="30" customHeight="1">
      <c r="A1" s="1895" t="s">
        <v>655</v>
      </c>
      <c r="B1" s="1895"/>
      <c r="C1" s="1895"/>
      <c r="D1" s="1895"/>
      <c r="E1" s="1895"/>
      <c r="F1" s="1895"/>
      <c r="G1" s="1895"/>
      <c r="H1" s="1895"/>
      <c r="I1" s="1895"/>
      <c r="J1" s="1895"/>
      <c r="K1" s="1895"/>
      <c r="L1" s="1895"/>
      <c r="M1" s="1895"/>
      <c r="N1" s="478"/>
      <c r="T1" s="479"/>
    </row>
    <row r="2" spans="1:20" ht="5.0999999999999996" customHeight="1">
      <c r="A2" s="289"/>
      <c r="C2" s="409"/>
      <c r="D2" s="409"/>
      <c r="E2" s="409"/>
      <c r="F2" s="409"/>
      <c r="G2" s="409"/>
      <c r="H2" s="409"/>
      <c r="I2" s="409"/>
      <c r="J2" s="409"/>
      <c r="K2" s="409"/>
      <c r="M2" s="289"/>
    </row>
    <row r="3" spans="1:20" ht="15" customHeight="1">
      <c r="A3" s="289"/>
      <c r="B3" s="408" t="s">
        <v>214</v>
      </c>
      <c r="C3" s="286"/>
      <c r="D3" s="286"/>
      <c r="E3" s="286"/>
      <c r="F3" s="286"/>
      <c r="G3" s="286"/>
      <c r="H3" s="286"/>
      <c r="I3" s="286"/>
      <c r="J3" s="286"/>
      <c r="K3" s="286"/>
      <c r="M3" s="289"/>
    </row>
    <row r="4" spans="1:20" ht="15" customHeight="1">
      <c r="A4" s="289"/>
      <c r="B4" s="408" t="s">
        <v>267</v>
      </c>
      <c r="C4" s="454"/>
      <c r="D4" s="454"/>
      <c r="E4" s="454"/>
      <c r="F4" s="454"/>
      <c r="G4" s="454"/>
      <c r="H4" s="454"/>
      <c r="I4" s="454"/>
      <c r="J4" s="454"/>
      <c r="K4" s="454"/>
      <c r="M4" s="289"/>
    </row>
    <row r="5" spans="1:20" ht="15" customHeight="1">
      <c r="A5" s="289"/>
      <c r="B5" s="408" t="s">
        <v>294</v>
      </c>
      <c r="C5" s="454"/>
      <c r="D5" s="454"/>
      <c r="E5" s="454"/>
      <c r="F5" s="454"/>
      <c r="G5" s="454"/>
      <c r="H5" s="454"/>
      <c r="I5" s="454"/>
      <c r="J5" s="454"/>
      <c r="K5" s="454"/>
      <c r="M5" s="289"/>
    </row>
    <row r="6" spans="1:20" ht="5.0999999999999996" customHeight="1">
      <c r="A6" s="289"/>
      <c r="B6" s="408"/>
      <c r="C6" s="454"/>
      <c r="D6" s="454"/>
      <c r="E6" s="454"/>
      <c r="F6" s="454"/>
      <c r="G6" s="454"/>
      <c r="H6" s="454"/>
      <c r="I6" s="454"/>
      <c r="J6" s="454"/>
      <c r="K6" s="454"/>
      <c r="M6" s="289"/>
    </row>
    <row r="7" spans="1:20" ht="15" customHeight="1">
      <c r="A7" s="2056" t="s">
        <v>1176</v>
      </c>
      <c r="B7" s="2056"/>
      <c r="C7" s="2056"/>
      <c r="D7" s="2056"/>
      <c r="E7" s="2056"/>
      <c r="F7" s="2056"/>
      <c r="G7" s="2056"/>
      <c r="H7" s="2056"/>
      <c r="I7" s="2056"/>
      <c r="J7" s="2056"/>
      <c r="K7" s="2056"/>
      <c r="L7" s="2056"/>
      <c r="M7" s="480"/>
      <c r="N7" s="480"/>
      <c r="T7" s="481"/>
    </row>
    <row r="8" spans="1:20" ht="15" customHeight="1">
      <c r="A8" s="2056"/>
      <c r="B8" s="2056"/>
      <c r="C8" s="2056"/>
      <c r="D8" s="2056"/>
      <c r="E8" s="2056"/>
      <c r="F8" s="2056"/>
      <c r="G8" s="2056"/>
      <c r="H8" s="2056"/>
      <c r="I8" s="2056"/>
      <c r="J8" s="2056"/>
      <c r="K8" s="2056"/>
      <c r="L8" s="2056"/>
      <c r="M8" s="480"/>
      <c r="N8" s="480"/>
      <c r="T8" s="481"/>
    </row>
    <row r="9" spans="1:20">
      <c r="A9" s="482" t="s">
        <v>331</v>
      </c>
      <c r="B9" s="482"/>
      <c r="C9" s="482"/>
      <c r="D9" s="482"/>
      <c r="E9" s="482"/>
      <c r="F9" s="482"/>
      <c r="G9" s="482"/>
      <c r="H9" s="482"/>
      <c r="I9" s="482"/>
      <c r="J9" s="482"/>
      <c r="K9" s="482"/>
      <c r="L9" s="483"/>
      <c r="M9" s="480"/>
      <c r="N9" s="480"/>
      <c r="T9" s="481"/>
    </row>
    <row r="10" spans="1:20" ht="9.9499999999999993" customHeight="1">
      <c r="A10" s="484"/>
      <c r="B10" s="484"/>
      <c r="T10" s="481"/>
    </row>
    <row r="11" spans="1:20" ht="20.100000000000001" customHeight="1">
      <c r="A11" s="1898" t="s">
        <v>1175</v>
      </c>
      <c r="B11" s="1898"/>
      <c r="C11" s="1898"/>
      <c r="D11" s="1898"/>
      <c r="E11" s="1898"/>
      <c r="F11" s="1898"/>
      <c r="G11" s="1898"/>
      <c r="H11" s="1898"/>
      <c r="I11" s="1898"/>
      <c r="J11" s="1898"/>
      <c r="K11" s="1898"/>
      <c r="L11" s="1898"/>
      <c r="M11" s="485"/>
      <c r="N11" s="485"/>
    </row>
    <row r="12" spans="1:20" s="488" customFormat="1" ht="5.0999999999999996" customHeight="1">
      <c r="A12" s="486"/>
      <c r="B12" s="487"/>
      <c r="C12" s="487"/>
      <c r="D12" s="487"/>
      <c r="E12" s="487"/>
      <c r="F12" s="487"/>
      <c r="G12" s="487"/>
      <c r="H12" s="487"/>
      <c r="I12" s="487"/>
      <c r="J12" s="487"/>
      <c r="K12" s="487"/>
      <c r="L12" s="487"/>
      <c r="N12" s="489"/>
      <c r="T12" s="490"/>
    </row>
    <row r="13" spans="1:20">
      <c r="A13" s="491"/>
      <c r="B13" s="2057" t="s">
        <v>159</v>
      </c>
      <c r="C13" s="2057"/>
      <c r="D13" s="2057"/>
      <c r="E13" s="2057"/>
      <c r="F13" s="2057"/>
      <c r="G13" s="2057"/>
      <c r="H13" s="2057"/>
      <c r="I13" s="2057"/>
      <c r="J13" s="2057"/>
      <c r="K13" s="2057"/>
      <c r="L13" s="411"/>
      <c r="M13" s="411"/>
      <c r="N13" s="456"/>
      <c r="T13" s="481"/>
    </row>
    <row r="14" spans="1:20" ht="32.25" customHeight="1">
      <c r="A14" s="491"/>
      <c r="B14" s="2052" t="s">
        <v>836</v>
      </c>
      <c r="C14" s="2052"/>
      <c r="D14" s="2052"/>
      <c r="E14" s="2052"/>
      <c r="F14" s="2052"/>
      <c r="G14" s="2052"/>
      <c r="H14" s="2052"/>
      <c r="I14" s="2052"/>
      <c r="J14" s="2052"/>
      <c r="K14" s="2052"/>
      <c r="L14" s="2052"/>
      <c r="M14" s="2052"/>
      <c r="N14" s="456"/>
      <c r="T14" s="481"/>
    </row>
    <row r="15" spans="1:20" s="292" customFormat="1" ht="5.0999999999999996" customHeight="1">
      <c r="A15" s="491"/>
      <c r="B15" s="492"/>
      <c r="C15" s="492"/>
      <c r="D15" s="492"/>
      <c r="E15" s="492"/>
      <c r="F15" s="492"/>
      <c r="G15" s="492"/>
      <c r="H15" s="492"/>
      <c r="I15" s="492"/>
      <c r="J15" s="492"/>
      <c r="K15" s="492"/>
      <c r="N15" s="456"/>
      <c r="T15" s="479"/>
    </row>
    <row r="16" spans="1:20" ht="32.25" customHeight="1">
      <c r="A16" s="491"/>
      <c r="B16" s="2052" t="s">
        <v>837</v>
      </c>
      <c r="C16" s="2052"/>
      <c r="D16" s="2052"/>
      <c r="E16" s="2052"/>
      <c r="F16" s="2052"/>
      <c r="G16" s="2052"/>
      <c r="H16" s="2052"/>
      <c r="I16" s="2052"/>
      <c r="J16" s="2052"/>
      <c r="K16" s="2052"/>
      <c r="L16" s="2052"/>
      <c r="M16" s="2052"/>
      <c r="N16" s="456"/>
      <c r="T16" s="481"/>
    </row>
    <row r="17" spans="1:21" s="292" customFormat="1" ht="5.0999999999999996" customHeight="1">
      <c r="A17" s="491"/>
      <c r="B17" s="492"/>
      <c r="C17" s="492"/>
      <c r="D17" s="492"/>
      <c r="E17" s="492"/>
      <c r="F17" s="492"/>
      <c r="G17" s="492"/>
      <c r="H17" s="492"/>
      <c r="I17" s="492"/>
      <c r="J17" s="492"/>
      <c r="K17" s="492"/>
      <c r="N17" s="456"/>
      <c r="T17" s="479"/>
    </row>
    <row r="18" spans="1:21" ht="15.75" customHeight="1">
      <c r="A18" s="456"/>
      <c r="B18" s="2053" t="s">
        <v>838</v>
      </c>
      <c r="C18" s="2053"/>
      <c r="D18" s="2053"/>
      <c r="E18" s="2053"/>
      <c r="F18" s="2053"/>
      <c r="G18" s="2053"/>
      <c r="H18" s="2053"/>
      <c r="I18" s="2053"/>
      <c r="J18" s="2053"/>
      <c r="K18" s="2053"/>
      <c r="L18" s="2053"/>
      <c r="M18" s="2053"/>
      <c r="N18" s="456"/>
      <c r="T18" s="481"/>
    </row>
    <row r="19" spans="1:21" ht="15.75" customHeight="1">
      <c r="A19" s="456"/>
      <c r="B19" s="2053"/>
      <c r="C19" s="2053"/>
      <c r="D19" s="2053"/>
      <c r="E19" s="2053"/>
      <c r="F19" s="2053"/>
      <c r="G19" s="2053"/>
      <c r="H19" s="2053"/>
      <c r="I19" s="2053"/>
      <c r="J19" s="2053"/>
      <c r="K19" s="2053"/>
      <c r="L19" s="2053"/>
      <c r="M19" s="2053"/>
      <c r="N19" s="456"/>
      <c r="O19" s="292"/>
      <c r="P19" s="292"/>
      <c r="Q19" s="292"/>
      <c r="R19" s="292"/>
      <c r="T19" s="481"/>
    </row>
    <row r="20" spans="1:21" s="292" customFormat="1" ht="9.9499999999999993" customHeight="1">
      <c r="A20" s="491"/>
      <c r="N20" s="456"/>
      <c r="T20" s="479"/>
    </row>
    <row r="21" spans="1:21">
      <c r="A21" s="493"/>
      <c r="B21" s="2062" t="s">
        <v>12</v>
      </c>
      <c r="C21" s="2058" t="s">
        <v>13</v>
      </c>
      <c r="D21" s="2059"/>
      <c r="E21" s="2059"/>
      <c r="F21" s="2059"/>
      <c r="G21" s="2059"/>
      <c r="H21" s="2059"/>
      <c r="I21" s="2059"/>
      <c r="J21" s="2059"/>
      <c r="K21" s="2060" t="s">
        <v>259</v>
      </c>
      <c r="L21" s="298"/>
      <c r="N21" s="456"/>
      <c r="T21" s="481"/>
    </row>
    <row r="22" spans="1:21" ht="29.25" customHeight="1">
      <c r="A22" s="493"/>
      <c r="B22" s="2062"/>
      <c r="C22" s="2054" t="s">
        <v>1159</v>
      </c>
      <c r="D22" s="2055"/>
      <c r="E22" s="2055"/>
      <c r="F22" s="2055"/>
      <c r="G22" s="2055"/>
      <c r="H22" s="2055"/>
      <c r="I22" s="2055"/>
      <c r="J22" s="2055"/>
      <c r="K22" s="2061"/>
      <c r="L22" s="494"/>
      <c r="N22" s="456"/>
      <c r="T22" s="479"/>
    </row>
    <row r="23" spans="1:21">
      <c r="A23" s="493"/>
      <c r="B23" s="2070" t="s">
        <v>77</v>
      </c>
      <c r="C23" s="2066" t="s">
        <v>840</v>
      </c>
      <c r="D23" s="2066"/>
      <c r="E23" s="2066"/>
      <c r="F23" s="2066"/>
      <c r="G23" s="2066"/>
      <c r="H23" s="2066"/>
      <c r="I23" s="2066"/>
      <c r="J23" s="2066"/>
      <c r="K23" s="495"/>
      <c r="L23" s="494"/>
      <c r="N23" s="456"/>
      <c r="T23" s="1242" t="b">
        <v>0</v>
      </c>
      <c r="U23" s="307">
        <f>IF(T23=TRUE,0,1)</f>
        <v>1</v>
      </c>
    </row>
    <row r="24" spans="1:21">
      <c r="A24" s="493"/>
      <c r="B24" s="2071"/>
      <c r="C24" s="2067" t="s">
        <v>841</v>
      </c>
      <c r="D24" s="2068"/>
      <c r="E24" s="2068"/>
      <c r="F24" s="2068"/>
      <c r="G24" s="2068"/>
      <c r="H24" s="2068"/>
      <c r="I24" s="2068"/>
      <c r="J24" s="2069"/>
      <c r="K24" s="495"/>
      <c r="L24" s="494"/>
      <c r="N24" s="456"/>
      <c r="T24" s="1242" t="b">
        <v>0</v>
      </c>
      <c r="U24" s="307">
        <f>IF(T24=TRUE,0,1)</f>
        <v>1</v>
      </c>
    </row>
    <row r="25" spans="1:21">
      <c r="A25" s="493"/>
      <c r="B25" s="2071"/>
      <c r="C25" s="2066" t="s">
        <v>842</v>
      </c>
      <c r="D25" s="2066"/>
      <c r="E25" s="2066"/>
      <c r="F25" s="2066"/>
      <c r="G25" s="2066"/>
      <c r="H25" s="2066"/>
      <c r="I25" s="2066"/>
      <c r="J25" s="2066"/>
      <c r="K25" s="495"/>
      <c r="L25" s="494"/>
      <c r="N25" s="456"/>
      <c r="T25" s="1242" t="b">
        <v>0</v>
      </c>
      <c r="U25" s="307">
        <f>IF(T25=TRUE,0,1)</f>
        <v>1</v>
      </c>
    </row>
    <row r="26" spans="1:21" ht="37.5" customHeight="1">
      <c r="A26" s="493"/>
      <c r="B26" s="2072"/>
      <c r="C26" s="2063" t="s">
        <v>839</v>
      </c>
      <c r="D26" s="2064"/>
      <c r="E26" s="2064"/>
      <c r="F26" s="2064"/>
      <c r="G26" s="2064"/>
      <c r="H26" s="2064"/>
      <c r="I26" s="2064"/>
      <c r="J26" s="2065"/>
      <c r="K26" s="497"/>
      <c r="L26" s="494"/>
      <c r="N26" s="456"/>
      <c r="T26" s="479"/>
    </row>
    <row r="27" spans="1:21" s="292" customFormat="1" ht="9.9499999999999993" customHeight="1">
      <c r="A27" s="493"/>
      <c r="B27" s="330"/>
      <c r="C27" s="498"/>
      <c r="D27" s="316"/>
      <c r="E27" s="316"/>
      <c r="F27" s="316"/>
      <c r="G27" s="316"/>
      <c r="H27" s="316"/>
      <c r="I27" s="316"/>
      <c r="J27" s="316"/>
      <c r="K27" s="316"/>
      <c r="N27" s="456"/>
      <c r="T27" s="479"/>
    </row>
    <row r="28" spans="1:21" s="328" customFormat="1" ht="5.0999999999999996" customHeight="1">
      <c r="A28" s="493"/>
      <c r="B28" s="502"/>
      <c r="C28" s="502"/>
      <c r="D28" s="502"/>
      <c r="E28" s="502"/>
      <c r="F28" s="502"/>
      <c r="G28" s="502"/>
      <c r="H28" s="502"/>
      <c r="I28" s="502"/>
      <c r="J28" s="502"/>
      <c r="K28" s="502"/>
      <c r="L28" s="502"/>
      <c r="N28" s="493"/>
      <c r="T28" s="500"/>
    </row>
    <row r="29" spans="1:21" s="328" customFormat="1" ht="30" customHeight="1">
      <c r="A29" s="493"/>
      <c r="B29" s="1882" t="s">
        <v>872</v>
      </c>
      <c r="C29" s="1882"/>
      <c r="D29" s="1882"/>
      <c r="E29" s="1882"/>
      <c r="F29" s="1882"/>
      <c r="G29" s="1882"/>
      <c r="H29" s="1882"/>
      <c r="I29" s="1882"/>
      <c r="J29" s="503" t="s">
        <v>716</v>
      </c>
      <c r="K29" s="502"/>
      <c r="L29" s="502"/>
      <c r="N29" s="493"/>
      <c r="T29" s="500"/>
    </row>
    <row r="30" spans="1:21" s="334" customFormat="1" ht="63.75" customHeight="1">
      <c r="A30" s="493"/>
      <c r="B30" s="1882"/>
      <c r="C30" s="1882"/>
      <c r="D30" s="1882"/>
      <c r="E30" s="1882"/>
      <c r="F30" s="1882"/>
      <c r="G30" s="1882"/>
      <c r="H30" s="1882"/>
      <c r="I30" s="1882"/>
      <c r="J30" s="504" t="s">
        <v>85</v>
      </c>
      <c r="K30" s="504" t="s">
        <v>86</v>
      </c>
      <c r="L30" s="504" t="s">
        <v>124</v>
      </c>
      <c r="M30" s="328"/>
      <c r="N30" s="493"/>
      <c r="T30" s="505"/>
    </row>
    <row r="31" spans="1:21" s="334" customFormat="1" ht="15" customHeight="1">
      <c r="A31" s="493"/>
      <c r="B31" s="1882" t="s">
        <v>1177</v>
      </c>
      <c r="C31" s="1882"/>
      <c r="D31" s="1882"/>
      <c r="E31" s="1882"/>
      <c r="F31" s="1882"/>
      <c r="G31" s="1882"/>
      <c r="H31" s="1882"/>
      <c r="I31" s="1883"/>
      <c r="J31" s="506">
        <f>J103</f>
        <v>0</v>
      </c>
      <c r="K31" s="506">
        <f>K103</f>
        <v>0</v>
      </c>
      <c r="L31" s="506">
        <f>L103</f>
        <v>0</v>
      </c>
      <c r="M31" s="328"/>
      <c r="N31" s="493"/>
      <c r="S31" s="507"/>
      <c r="T31" s="505"/>
    </row>
    <row r="32" spans="1:21" s="334" customFormat="1" ht="15" customHeight="1">
      <c r="A32" s="493"/>
      <c r="B32" s="1190"/>
      <c r="C32" s="1190"/>
      <c r="D32" s="1190"/>
      <c r="E32" s="1190"/>
      <c r="F32" s="1190"/>
      <c r="G32" s="1190"/>
      <c r="H32" s="1190"/>
      <c r="I32" s="1190"/>
      <c r="J32" s="1116"/>
      <c r="K32" s="1116"/>
      <c r="L32" s="1116"/>
      <c r="M32" s="328"/>
      <c r="N32" s="493"/>
      <c r="S32" s="507"/>
      <c r="T32" s="505"/>
    </row>
    <row r="33" spans="1:21">
      <c r="A33" s="493"/>
      <c r="B33" s="1195" t="s">
        <v>840</v>
      </c>
      <c r="C33" s="2028" t="s">
        <v>13</v>
      </c>
      <c r="D33" s="2028"/>
      <c r="E33" s="2028"/>
      <c r="F33" s="2028"/>
      <c r="G33" s="2028"/>
      <c r="H33" s="2028"/>
      <c r="I33" s="2028"/>
      <c r="J33" s="2028"/>
      <c r="K33" s="2028"/>
      <c r="L33" s="499"/>
      <c r="N33" s="456"/>
      <c r="T33" s="481"/>
    </row>
    <row r="34" spans="1:21" ht="73.5" customHeight="1">
      <c r="A34" s="493"/>
      <c r="B34" s="1244" t="s">
        <v>0</v>
      </c>
      <c r="C34" s="2031" t="s">
        <v>1137</v>
      </c>
      <c r="D34" s="2032"/>
      <c r="E34" s="2032"/>
      <c r="F34" s="2032"/>
      <c r="G34" s="2032"/>
      <c r="H34" s="2032"/>
      <c r="I34" s="2032"/>
      <c r="J34" s="2032"/>
      <c r="K34" s="2033"/>
      <c r="L34" s="494"/>
      <c r="N34" s="456"/>
      <c r="T34" s="481"/>
    </row>
    <row r="35" spans="1:21" s="328" customFormat="1" ht="9.9499999999999993" customHeight="1">
      <c r="A35" s="493"/>
      <c r="B35" s="308"/>
      <c r="C35" s="308"/>
      <c r="D35" s="308"/>
      <c r="N35" s="493"/>
      <c r="T35" s="500"/>
    </row>
    <row r="36" spans="1:21" s="328" customFormat="1" ht="42.75" customHeight="1">
      <c r="A36" s="493"/>
      <c r="B36" s="2040" t="s">
        <v>1138</v>
      </c>
      <c r="C36" s="2040"/>
      <c r="D36" s="2040"/>
      <c r="E36" s="2040"/>
      <c r="F36" s="2040"/>
      <c r="G36" s="2040"/>
      <c r="H36" s="2040"/>
      <c r="I36" s="2040"/>
      <c r="J36" s="2040"/>
      <c r="K36" s="2040"/>
      <c r="L36" s="2040"/>
      <c r="M36" s="501"/>
      <c r="N36" s="493"/>
      <c r="T36" s="500"/>
    </row>
    <row r="37" spans="1:21" s="328" customFormat="1" ht="9.9499999999999993" customHeight="1">
      <c r="A37" s="493"/>
      <c r="B37" s="308"/>
      <c r="C37" s="308"/>
      <c r="D37" s="308"/>
      <c r="N37" s="493"/>
      <c r="T37" s="500"/>
    </row>
    <row r="38" spans="1:21" ht="18">
      <c r="A38" s="493"/>
      <c r="B38" s="2013"/>
      <c r="C38" s="2037" t="s">
        <v>2</v>
      </c>
      <c r="D38" s="2037"/>
      <c r="E38" s="2037"/>
      <c r="F38" s="2037"/>
      <c r="G38" s="2037"/>
      <c r="H38" s="2037"/>
      <c r="I38" s="2037"/>
      <c r="J38" s="2037"/>
      <c r="K38" s="508" t="s">
        <v>259</v>
      </c>
      <c r="L38" s="504" t="s">
        <v>85</v>
      </c>
      <c r="N38" s="456"/>
      <c r="O38" s="292"/>
      <c r="P38" s="292"/>
      <c r="Q38" s="292"/>
      <c r="R38" s="292"/>
      <c r="T38" s="481"/>
      <c r="U38" s="307">
        <f>IF($T$23=FALSE,1,0)</f>
        <v>1</v>
      </c>
    </row>
    <row r="39" spans="1:21" ht="29.25" customHeight="1">
      <c r="A39" s="493"/>
      <c r="B39" s="2014"/>
      <c r="C39" s="2038" t="s">
        <v>1179</v>
      </c>
      <c r="D39" s="2039"/>
      <c r="E39" s="2039"/>
      <c r="F39" s="2039"/>
      <c r="G39" s="2039"/>
      <c r="H39" s="2039"/>
      <c r="I39" s="2039"/>
      <c r="J39" s="2039"/>
      <c r="K39" s="509"/>
      <c r="L39" s="2017">
        <v>2</v>
      </c>
      <c r="N39" s="456"/>
      <c r="T39" s="479"/>
      <c r="U39" s="307">
        <f>IF($T$23=FALSE,1,0)</f>
        <v>1</v>
      </c>
    </row>
    <row r="40" spans="1:21">
      <c r="A40" s="493"/>
      <c r="B40" s="1519">
        <v>1</v>
      </c>
      <c r="C40" s="2030" t="s">
        <v>17</v>
      </c>
      <c r="D40" s="2030"/>
      <c r="E40" s="2030"/>
      <c r="F40" s="2030"/>
      <c r="G40" s="2030"/>
      <c r="H40" s="2030"/>
      <c r="I40" s="2030"/>
      <c r="J40" s="2030"/>
      <c r="K40" s="184"/>
      <c r="L40" s="2018"/>
      <c r="N40" s="456"/>
      <c r="O40" s="292"/>
      <c r="T40" s="479"/>
      <c r="U40" s="307">
        <f t="shared" ref="U40:U46" si="0">IF($T$23=FALSE,1,0)</f>
        <v>1</v>
      </c>
    </row>
    <row r="41" spans="1:21">
      <c r="A41" s="493"/>
      <c r="B41" s="1519">
        <f>B40+1</f>
        <v>2</v>
      </c>
      <c r="C41" s="2030" t="s">
        <v>18</v>
      </c>
      <c r="D41" s="2030"/>
      <c r="E41" s="2030"/>
      <c r="F41" s="2030"/>
      <c r="G41" s="2030"/>
      <c r="H41" s="2030"/>
      <c r="I41" s="2030"/>
      <c r="J41" s="2030"/>
      <c r="K41" s="184"/>
      <c r="L41" s="2018"/>
      <c r="N41" s="456"/>
      <c r="T41" s="479"/>
      <c r="U41" s="307">
        <f t="shared" si="0"/>
        <v>1</v>
      </c>
    </row>
    <row r="42" spans="1:21">
      <c r="A42" s="493"/>
      <c r="B42" s="1519">
        <f>B41+1</f>
        <v>3</v>
      </c>
      <c r="C42" s="2030" t="s">
        <v>19</v>
      </c>
      <c r="D42" s="2030"/>
      <c r="E42" s="2030"/>
      <c r="F42" s="2030"/>
      <c r="G42" s="2030"/>
      <c r="H42" s="2030"/>
      <c r="I42" s="2030"/>
      <c r="J42" s="2030"/>
      <c r="K42" s="184"/>
      <c r="L42" s="2018"/>
      <c r="N42" s="456"/>
      <c r="T42" s="479"/>
      <c r="U42" s="307">
        <f t="shared" si="0"/>
        <v>1</v>
      </c>
    </row>
    <row r="43" spans="1:21">
      <c r="A43" s="493"/>
      <c r="B43" s="1519">
        <f>B42+1</f>
        <v>4</v>
      </c>
      <c r="C43" s="2030" t="s">
        <v>20</v>
      </c>
      <c r="D43" s="2030"/>
      <c r="E43" s="2030"/>
      <c r="F43" s="2030"/>
      <c r="G43" s="2030"/>
      <c r="H43" s="2030"/>
      <c r="I43" s="2030"/>
      <c r="J43" s="2030"/>
      <c r="K43" s="184"/>
      <c r="L43" s="2018"/>
      <c r="N43" s="456"/>
      <c r="T43" s="479"/>
      <c r="U43" s="307">
        <f t="shared" si="0"/>
        <v>1</v>
      </c>
    </row>
    <row r="44" spans="1:21">
      <c r="A44" s="493"/>
      <c r="B44" s="1519">
        <f>B43+1</f>
        <v>5</v>
      </c>
      <c r="C44" s="2030" t="s">
        <v>21</v>
      </c>
      <c r="D44" s="2030"/>
      <c r="E44" s="2030"/>
      <c r="F44" s="2030"/>
      <c r="G44" s="2030"/>
      <c r="H44" s="2030"/>
      <c r="I44" s="2030"/>
      <c r="J44" s="2030"/>
      <c r="K44" s="184"/>
      <c r="L44" s="2018"/>
      <c r="N44" s="456"/>
      <c r="T44" s="479"/>
      <c r="U44" s="307">
        <f t="shared" si="0"/>
        <v>1</v>
      </c>
    </row>
    <row r="45" spans="1:21">
      <c r="A45" s="493"/>
      <c r="B45" s="1519">
        <f>B44+1</f>
        <v>6</v>
      </c>
      <c r="C45" s="2030" t="s">
        <v>22</v>
      </c>
      <c r="D45" s="2030"/>
      <c r="E45" s="2030"/>
      <c r="F45" s="2030"/>
      <c r="G45" s="2030"/>
      <c r="H45" s="2030"/>
      <c r="I45" s="2030"/>
      <c r="J45" s="2030"/>
      <c r="K45" s="184"/>
      <c r="L45" s="2018"/>
      <c r="N45" s="456"/>
      <c r="T45" s="479"/>
      <c r="U45" s="307">
        <f t="shared" si="0"/>
        <v>1</v>
      </c>
    </row>
    <row r="46" spans="1:21" ht="30.75" customHeight="1">
      <c r="A46" s="493"/>
      <c r="B46" s="1520" t="s">
        <v>11</v>
      </c>
      <c r="C46" s="2034" t="s">
        <v>304</v>
      </c>
      <c r="D46" s="2035"/>
      <c r="E46" s="2035"/>
      <c r="F46" s="2035"/>
      <c r="G46" s="2035"/>
      <c r="H46" s="2035"/>
      <c r="I46" s="2035"/>
      <c r="J46" s="2036"/>
      <c r="K46" s="1521"/>
      <c r="L46" s="2019"/>
      <c r="N46" s="456"/>
      <c r="T46" s="481"/>
      <c r="U46" s="307">
        <f t="shared" si="0"/>
        <v>1</v>
      </c>
    </row>
    <row r="47" spans="1:21" s="292" customFormat="1" hidden="1">
      <c r="A47" s="493"/>
      <c r="B47" s="510"/>
      <c r="C47" s="511"/>
      <c r="D47" s="1197"/>
      <c r="E47" s="1197"/>
      <c r="F47" s="1197"/>
      <c r="G47" s="1197"/>
      <c r="H47" s="1197"/>
      <c r="I47" s="1197"/>
      <c r="J47" s="1197"/>
      <c r="K47" s="512"/>
      <c r="L47" s="1198"/>
      <c r="N47" s="456"/>
      <c r="T47" s="479"/>
    </row>
    <row r="48" spans="1:21" s="292" customFormat="1" ht="9.9499999999999993" customHeight="1">
      <c r="A48" s="493"/>
      <c r="B48" s="510"/>
      <c r="C48" s="1197"/>
      <c r="D48" s="1197"/>
      <c r="E48" s="1197"/>
      <c r="F48" s="1197"/>
      <c r="G48" s="1197"/>
      <c r="H48" s="1197"/>
      <c r="I48" s="1197"/>
      <c r="J48" s="1197"/>
      <c r="K48" s="512"/>
      <c r="L48" s="1198"/>
      <c r="N48" s="456"/>
      <c r="T48" s="479"/>
    </row>
    <row r="49" spans="1:21">
      <c r="A49" s="493"/>
      <c r="B49" s="441" t="s">
        <v>841</v>
      </c>
      <c r="C49" s="2028" t="s">
        <v>13</v>
      </c>
      <c r="D49" s="2028"/>
      <c r="E49" s="2028"/>
      <c r="F49" s="2028"/>
      <c r="G49" s="2028"/>
      <c r="H49" s="2028"/>
      <c r="I49" s="2028"/>
      <c r="J49" s="2028"/>
      <c r="K49" s="2028"/>
      <c r="L49" s="499"/>
      <c r="N49" s="456"/>
      <c r="T49" s="481"/>
    </row>
    <row r="50" spans="1:21" ht="52.5" customHeight="1">
      <c r="A50" s="493"/>
      <c r="B50" s="1245" t="s">
        <v>3</v>
      </c>
      <c r="C50" s="2022" t="s">
        <v>315</v>
      </c>
      <c r="D50" s="2022"/>
      <c r="E50" s="2022"/>
      <c r="F50" s="2022"/>
      <c r="G50" s="2022"/>
      <c r="H50" s="2022"/>
      <c r="I50" s="2022"/>
      <c r="J50" s="2022"/>
      <c r="K50" s="2022"/>
      <c r="L50" s="513"/>
      <c r="N50" s="456"/>
      <c r="T50" s="481"/>
    </row>
    <row r="51" spans="1:21" s="292" customFormat="1" ht="9.9499999999999993" customHeight="1">
      <c r="A51" s="493"/>
      <c r="B51" s="514"/>
      <c r="C51" s="502"/>
      <c r="D51" s="502"/>
      <c r="E51" s="502"/>
      <c r="F51" s="502"/>
      <c r="G51" s="502"/>
      <c r="H51" s="502"/>
      <c r="I51" s="502"/>
      <c r="J51" s="502"/>
      <c r="K51" s="1198"/>
      <c r="L51" s="1198"/>
      <c r="N51" s="456"/>
      <c r="T51" s="479"/>
    </row>
    <row r="52" spans="1:21" ht="20.25" customHeight="1">
      <c r="A52" s="493"/>
      <c r="B52" s="1246"/>
      <c r="C52" s="2037" t="s">
        <v>4</v>
      </c>
      <c r="D52" s="2037"/>
      <c r="E52" s="2037"/>
      <c r="F52" s="2037"/>
      <c r="G52" s="2037"/>
      <c r="H52" s="2037"/>
      <c r="I52" s="2037"/>
      <c r="J52" s="2037"/>
      <c r="K52" s="1247" t="s">
        <v>259</v>
      </c>
      <c r="L52" s="504" t="s">
        <v>86</v>
      </c>
      <c r="N52" s="456"/>
      <c r="T52" s="481"/>
      <c r="U52" s="307">
        <f>IF($T$24=FALSE,1,0)</f>
        <v>1</v>
      </c>
    </row>
    <row r="53" spans="1:21" ht="15" customHeight="1">
      <c r="A53" s="493"/>
      <c r="B53" s="2045" t="s">
        <v>5</v>
      </c>
      <c r="C53" s="2046"/>
      <c r="D53" s="2046"/>
      <c r="E53" s="2046"/>
      <c r="F53" s="2046"/>
      <c r="G53" s="2046"/>
      <c r="H53" s="2046"/>
      <c r="I53" s="2046"/>
      <c r="J53" s="2046"/>
      <c r="K53" s="2047"/>
      <c r="L53" s="2027"/>
      <c r="N53" s="456"/>
      <c r="T53" s="481"/>
      <c r="U53" s="307">
        <f t="shared" ref="U53:U59" si="1">IF($T$24=FALSE,1,0)</f>
        <v>1</v>
      </c>
    </row>
    <row r="54" spans="1:21" ht="15" customHeight="1">
      <c r="A54" s="493"/>
      <c r="B54" s="1248"/>
      <c r="C54" s="2038" t="s">
        <v>1178</v>
      </c>
      <c r="D54" s="2049"/>
      <c r="E54" s="2049"/>
      <c r="F54" s="2049"/>
      <c r="G54" s="2049"/>
      <c r="H54" s="2049"/>
      <c r="I54" s="2049"/>
      <c r="J54" s="2049"/>
      <c r="K54" s="1249"/>
      <c r="L54" s="2027"/>
      <c r="N54" s="456"/>
      <c r="O54" s="292"/>
      <c r="T54" s="479"/>
      <c r="U54" s="307">
        <f t="shared" si="1"/>
        <v>1</v>
      </c>
    </row>
    <row r="55" spans="1:21" ht="45.75" customHeight="1">
      <c r="A55" s="493"/>
      <c r="B55" s="1516" t="s">
        <v>1</v>
      </c>
      <c r="C55" s="2020" t="s">
        <v>7</v>
      </c>
      <c r="D55" s="2020"/>
      <c r="E55" s="2020"/>
      <c r="F55" s="2020"/>
      <c r="G55" s="2020"/>
      <c r="H55" s="2020"/>
      <c r="I55" s="2020"/>
      <c r="J55" s="2020"/>
      <c r="K55" s="226"/>
      <c r="L55" s="2027"/>
      <c r="N55" s="456"/>
      <c r="T55" s="479"/>
      <c r="U55" s="307">
        <f t="shared" si="1"/>
        <v>1</v>
      </c>
    </row>
    <row r="56" spans="1:21" ht="45.75" customHeight="1">
      <c r="A56" s="493"/>
      <c r="B56" s="1516" t="s">
        <v>113</v>
      </c>
      <c r="C56" s="2020" t="s">
        <v>15</v>
      </c>
      <c r="D56" s="2020"/>
      <c r="E56" s="2020"/>
      <c r="F56" s="2020"/>
      <c r="G56" s="2020"/>
      <c r="H56" s="2020"/>
      <c r="I56" s="2020"/>
      <c r="J56" s="2020"/>
      <c r="K56" s="226"/>
      <c r="L56" s="2027"/>
      <c r="N56" s="456"/>
      <c r="T56" s="479"/>
      <c r="U56" s="307">
        <f t="shared" si="1"/>
        <v>1</v>
      </c>
    </row>
    <row r="57" spans="1:21" ht="48" customHeight="1">
      <c r="A57" s="493"/>
      <c r="B57" s="1516" t="s">
        <v>114</v>
      </c>
      <c r="C57" s="2020" t="s">
        <v>282</v>
      </c>
      <c r="D57" s="2020"/>
      <c r="E57" s="2020"/>
      <c r="F57" s="2020"/>
      <c r="G57" s="2020"/>
      <c r="H57" s="2020"/>
      <c r="I57" s="2020"/>
      <c r="J57" s="2020"/>
      <c r="K57" s="226"/>
      <c r="L57" s="2027"/>
      <c r="N57" s="456"/>
      <c r="T57" s="479"/>
      <c r="U57" s="307">
        <f t="shared" si="1"/>
        <v>1</v>
      </c>
    </row>
    <row r="58" spans="1:21" ht="46.5" customHeight="1">
      <c r="A58" s="493"/>
      <c r="B58" s="1516" t="s">
        <v>115</v>
      </c>
      <c r="C58" s="2051" t="s">
        <v>16</v>
      </c>
      <c r="D58" s="2051"/>
      <c r="E58" s="2051"/>
      <c r="F58" s="2051"/>
      <c r="G58" s="2051"/>
      <c r="H58" s="2051"/>
      <c r="I58" s="2051"/>
      <c r="J58" s="2051"/>
      <c r="K58" s="226"/>
      <c r="L58" s="2027"/>
      <c r="N58" s="456"/>
      <c r="T58" s="479"/>
      <c r="U58" s="307">
        <f t="shared" si="1"/>
        <v>1</v>
      </c>
    </row>
    <row r="59" spans="1:21" ht="47.25" customHeight="1">
      <c r="A59" s="493"/>
      <c r="B59" s="1518" t="s">
        <v>11</v>
      </c>
      <c r="C59" s="2021" t="s">
        <v>677</v>
      </c>
      <c r="D59" s="2021"/>
      <c r="E59" s="2021"/>
      <c r="F59" s="2021"/>
      <c r="G59" s="2021"/>
      <c r="H59" s="2021"/>
      <c r="I59" s="2021"/>
      <c r="J59" s="2021"/>
      <c r="K59" s="1025"/>
      <c r="L59" s="2027"/>
      <c r="N59" s="456"/>
      <c r="T59" s="481"/>
      <c r="U59" s="307">
        <f t="shared" si="1"/>
        <v>1</v>
      </c>
    </row>
    <row r="60" spans="1:21" ht="9.9499999999999993" customHeight="1">
      <c r="A60" s="493"/>
      <c r="B60" s="515"/>
      <c r="C60" s="502"/>
      <c r="D60" s="502"/>
      <c r="E60" s="502"/>
      <c r="F60" s="502"/>
      <c r="G60" s="502"/>
      <c r="H60" s="502"/>
      <c r="I60" s="502"/>
      <c r="J60" s="502"/>
      <c r="K60" s="1198"/>
      <c r="L60" s="1198"/>
      <c r="N60" s="456"/>
      <c r="T60" s="481"/>
    </row>
    <row r="61" spans="1:21">
      <c r="A61" s="493"/>
      <c r="B61" s="441" t="s">
        <v>842</v>
      </c>
      <c r="C61" s="2042" t="s">
        <v>13</v>
      </c>
      <c r="D61" s="2043"/>
      <c r="E61" s="2043"/>
      <c r="F61" s="2043"/>
      <c r="G61" s="2043"/>
      <c r="H61" s="2043"/>
      <c r="I61" s="2043"/>
      <c r="J61" s="2043"/>
      <c r="K61" s="2044"/>
      <c r="L61" s="499"/>
      <c r="N61" s="456"/>
      <c r="T61" s="481"/>
    </row>
    <row r="62" spans="1:21" ht="45" customHeight="1">
      <c r="A62" s="493"/>
      <c r="B62" s="1250" t="s">
        <v>14</v>
      </c>
      <c r="C62" s="2031" t="s">
        <v>302</v>
      </c>
      <c r="D62" s="2032"/>
      <c r="E62" s="2032"/>
      <c r="F62" s="2032"/>
      <c r="G62" s="2032"/>
      <c r="H62" s="2032"/>
      <c r="I62" s="2032"/>
      <c r="J62" s="2032"/>
      <c r="K62" s="2033"/>
      <c r="L62" s="494"/>
      <c r="N62" s="456"/>
      <c r="T62" s="481"/>
    </row>
    <row r="63" spans="1:21" ht="9.9499999999999993" customHeight="1">
      <c r="A63" s="493"/>
      <c r="B63" s="516"/>
      <c r="C63" s="292"/>
      <c r="D63" s="502"/>
      <c r="E63" s="502"/>
      <c r="F63" s="502"/>
      <c r="G63" s="502"/>
      <c r="H63" s="502"/>
      <c r="I63" s="502"/>
      <c r="J63" s="502"/>
      <c r="K63" s="1198"/>
      <c r="L63" s="1198"/>
      <c r="N63" s="456"/>
      <c r="T63" s="481"/>
    </row>
    <row r="64" spans="1:21" ht="17.25" customHeight="1">
      <c r="A64" s="493"/>
      <c r="B64" s="2013"/>
      <c r="C64" s="2050" t="s">
        <v>4</v>
      </c>
      <c r="D64" s="2050"/>
      <c r="E64" s="2050"/>
      <c r="F64" s="2050"/>
      <c r="G64" s="2050"/>
      <c r="H64" s="2050"/>
      <c r="I64" s="2050"/>
      <c r="J64" s="2050"/>
      <c r="K64" s="517" t="s">
        <v>259</v>
      </c>
      <c r="L64" s="445" t="s">
        <v>675</v>
      </c>
      <c r="N64" s="456"/>
      <c r="T64" s="481"/>
      <c r="U64" s="307">
        <f t="shared" ref="U64:U70" si="2">IF($T$25=FALSE,1,0)</f>
        <v>1</v>
      </c>
    </row>
    <row r="65" spans="1:21" ht="17.25" customHeight="1">
      <c r="A65" s="493"/>
      <c r="B65" s="2014"/>
      <c r="C65" s="2038" t="s">
        <v>1178</v>
      </c>
      <c r="D65" s="2049"/>
      <c r="E65" s="2049"/>
      <c r="F65" s="2049"/>
      <c r="G65" s="2049"/>
      <c r="H65" s="2049"/>
      <c r="I65" s="2049"/>
      <c r="J65" s="2049"/>
      <c r="K65" s="518"/>
      <c r="L65" s="2023"/>
      <c r="N65" s="456"/>
      <c r="O65" s="292"/>
      <c r="T65" s="479"/>
      <c r="U65" s="307">
        <f t="shared" si="2"/>
        <v>1</v>
      </c>
    </row>
    <row r="66" spans="1:21" ht="45.75" customHeight="1">
      <c r="A66" s="493"/>
      <c r="B66" s="1516" t="s">
        <v>1</v>
      </c>
      <c r="C66" s="2020" t="s">
        <v>676</v>
      </c>
      <c r="D66" s="2020"/>
      <c r="E66" s="2020"/>
      <c r="F66" s="2020"/>
      <c r="G66" s="2020"/>
      <c r="H66" s="2020"/>
      <c r="I66" s="2020"/>
      <c r="J66" s="2020"/>
      <c r="K66" s="1517"/>
      <c r="L66" s="2024"/>
      <c r="N66" s="456"/>
      <c r="T66" s="479"/>
      <c r="U66" s="307">
        <f t="shared" si="2"/>
        <v>1</v>
      </c>
    </row>
    <row r="67" spans="1:21" ht="50.25" customHeight="1">
      <c r="A67" s="493"/>
      <c r="B67" s="1516" t="s">
        <v>113</v>
      </c>
      <c r="C67" s="2020" t="s">
        <v>8</v>
      </c>
      <c r="D67" s="2020"/>
      <c r="E67" s="2020"/>
      <c r="F67" s="2020"/>
      <c r="G67" s="2020"/>
      <c r="H67" s="2020"/>
      <c r="I67" s="2020"/>
      <c r="J67" s="2020"/>
      <c r="K67" s="1517"/>
      <c r="L67" s="2024"/>
      <c r="N67" s="456"/>
      <c r="T67" s="479"/>
      <c r="U67" s="307">
        <f t="shared" si="2"/>
        <v>1</v>
      </c>
    </row>
    <row r="68" spans="1:21" ht="47.25" customHeight="1">
      <c r="A68" s="493"/>
      <c r="B68" s="1516" t="s">
        <v>114</v>
      </c>
      <c r="C68" s="2020" t="s">
        <v>9</v>
      </c>
      <c r="D68" s="2020"/>
      <c r="E68" s="2020"/>
      <c r="F68" s="2020"/>
      <c r="G68" s="2020"/>
      <c r="H68" s="2020"/>
      <c r="I68" s="2020"/>
      <c r="J68" s="2020"/>
      <c r="K68" s="1517"/>
      <c r="L68" s="2024"/>
      <c r="N68" s="456"/>
      <c r="T68" s="479"/>
      <c r="U68" s="307">
        <f t="shared" si="2"/>
        <v>1</v>
      </c>
    </row>
    <row r="69" spans="1:21" ht="51" customHeight="1">
      <c r="A69" s="493"/>
      <c r="B69" s="1516" t="s">
        <v>115</v>
      </c>
      <c r="C69" s="2020" t="s">
        <v>10</v>
      </c>
      <c r="D69" s="2020"/>
      <c r="E69" s="2020"/>
      <c r="F69" s="2020"/>
      <c r="G69" s="2020"/>
      <c r="H69" s="2020"/>
      <c r="I69" s="2020"/>
      <c r="J69" s="2020"/>
      <c r="K69" s="1517"/>
      <c r="L69" s="2024"/>
      <c r="N69" s="456"/>
      <c r="T69" s="479"/>
      <c r="U69" s="307">
        <f t="shared" si="2"/>
        <v>1</v>
      </c>
    </row>
    <row r="70" spans="1:21" ht="50.25" customHeight="1">
      <c r="A70" s="493"/>
      <c r="B70" s="1518" t="s">
        <v>11</v>
      </c>
      <c r="C70" s="2021" t="s">
        <v>677</v>
      </c>
      <c r="D70" s="2021"/>
      <c r="E70" s="2021"/>
      <c r="F70" s="2021"/>
      <c r="G70" s="2021"/>
      <c r="H70" s="2021"/>
      <c r="I70" s="2021"/>
      <c r="J70" s="2021"/>
      <c r="K70" s="1025"/>
      <c r="L70" s="2025"/>
      <c r="N70" s="456"/>
      <c r="T70" s="481"/>
      <c r="U70" s="307">
        <f t="shared" si="2"/>
        <v>1</v>
      </c>
    </row>
    <row r="71" spans="1:21" ht="9.9499999999999993" customHeight="1">
      <c r="A71" s="493"/>
      <c r="B71" s="511"/>
      <c r="C71" s="316"/>
      <c r="D71" s="1197"/>
      <c r="E71" s="1197"/>
      <c r="F71" s="1197"/>
      <c r="G71" s="1197"/>
      <c r="H71" s="1197"/>
      <c r="I71" s="1197"/>
      <c r="J71" s="1197"/>
      <c r="K71" s="512"/>
      <c r="L71" s="512"/>
      <c r="N71" s="456"/>
      <c r="T71" s="481"/>
    </row>
    <row r="72" spans="1:21" ht="15" customHeight="1">
      <c r="A72" s="456"/>
      <c r="B72" s="2026" t="s">
        <v>1180</v>
      </c>
      <c r="C72" s="2026"/>
      <c r="D72" s="2026"/>
      <c r="E72" s="2026"/>
      <c r="F72" s="2026"/>
      <c r="G72" s="2026"/>
      <c r="H72" s="2026"/>
      <c r="I72" s="2026"/>
      <c r="J72" s="2026"/>
      <c r="K72" s="2026"/>
      <c r="L72" s="2026"/>
      <c r="M72" s="411"/>
      <c r="N72" s="456"/>
      <c r="T72" s="481"/>
    </row>
    <row r="73" spans="1:21" ht="15" customHeight="1">
      <c r="A73" s="456"/>
      <c r="B73" s="2026"/>
      <c r="C73" s="2026"/>
      <c r="D73" s="2026"/>
      <c r="E73" s="2026"/>
      <c r="F73" s="2026"/>
      <c r="G73" s="2026"/>
      <c r="H73" s="2026"/>
      <c r="I73" s="2026"/>
      <c r="J73" s="2026"/>
      <c r="K73" s="2026"/>
      <c r="L73" s="2026"/>
      <c r="M73" s="411"/>
      <c r="N73" s="456"/>
      <c r="T73" s="481"/>
    </row>
    <row r="74" spans="1:21" ht="15" customHeight="1">
      <c r="A74" s="456"/>
      <c r="B74" s="1118" t="s">
        <v>207</v>
      </c>
      <c r="C74" s="1192"/>
      <c r="D74" s="1192"/>
      <c r="E74" s="1192"/>
      <c r="F74" s="1192"/>
      <c r="G74" s="1192"/>
      <c r="H74" s="1192"/>
      <c r="I74" s="1192"/>
      <c r="J74" s="1192"/>
      <c r="K74" s="1192"/>
      <c r="L74" s="1192"/>
      <c r="M74" s="411"/>
      <c r="N74" s="456"/>
      <c r="T74" s="481"/>
    </row>
    <row r="75" spans="1:21" ht="15" customHeight="1">
      <c r="A75" s="456"/>
      <c r="B75" s="1192"/>
      <c r="C75" s="1192"/>
      <c r="D75" s="1192"/>
      <c r="E75" s="1192"/>
      <c r="F75" s="1192"/>
      <c r="G75" s="1192"/>
      <c r="H75" s="1192"/>
      <c r="I75" s="1192"/>
      <c r="J75" s="1192"/>
      <c r="K75" s="1192"/>
      <c r="L75" s="1192"/>
      <c r="M75" s="411"/>
      <c r="N75" s="456"/>
      <c r="T75" s="481"/>
    </row>
    <row r="76" spans="1:21" ht="15" customHeight="1">
      <c r="A76" s="456"/>
      <c r="B76" s="1192"/>
      <c r="C76" s="2026" t="s">
        <v>988</v>
      </c>
      <c r="D76" s="2026"/>
      <c r="E76" s="2026"/>
      <c r="F76" s="2026"/>
      <c r="G76" s="2026"/>
      <c r="H76" s="2026"/>
      <c r="I76" s="2026"/>
      <c r="J76" s="2026"/>
      <c r="K76" s="2026"/>
      <c r="L76" s="2026"/>
      <c r="M76" s="411"/>
      <c r="N76" s="456"/>
      <c r="T76" s="481"/>
    </row>
    <row r="77" spans="1:21" ht="15" customHeight="1">
      <c r="A77" s="456"/>
      <c r="B77" s="1192"/>
      <c r="C77" s="2026"/>
      <c r="D77" s="2026"/>
      <c r="E77" s="2026"/>
      <c r="F77" s="2026"/>
      <c r="G77" s="2026"/>
      <c r="H77" s="2026"/>
      <c r="I77" s="2026"/>
      <c r="J77" s="2026"/>
      <c r="K77" s="2026"/>
      <c r="L77" s="2026"/>
      <c r="M77" s="411"/>
      <c r="N77" s="456"/>
      <c r="T77" s="481"/>
    </row>
    <row r="78" spans="1:21" ht="15" customHeight="1">
      <c r="A78" s="456"/>
      <c r="B78" s="1119" t="s">
        <v>208</v>
      </c>
      <c r="C78" s="2048" t="s">
        <v>1097</v>
      </c>
      <c r="D78" s="2048"/>
      <c r="E78" s="2048"/>
      <c r="F78" s="2048"/>
      <c r="G78" s="2048"/>
      <c r="H78" s="2048"/>
      <c r="I78" s="2048"/>
      <c r="J78" s="2048"/>
      <c r="K78" s="2048"/>
      <c r="L78" s="2048"/>
      <c r="M78" s="411"/>
      <c r="N78" s="456"/>
      <c r="T78" s="481"/>
    </row>
    <row r="79" spans="1:21">
      <c r="A79" s="456"/>
      <c r="B79" s="413"/>
      <c r="C79" s="2048"/>
      <c r="D79" s="2048"/>
      <c r="E79" s="2048"/>
      <c r="F79" s="2048"/>
      <c r="G79" s="2048"/>
      <c r="H79" s="2048"/>
      <c r="I79" s="2048"/>
      <c r="J79" s="2048"/>
      <c r="K79" s="2048"/>
      <c r="L79" s="2048"/>
      <c r="M79" s="411"/>
      <c r="N79" s="456"/>
      <c r="T79" s="481"/>
    </row>
    <row r="80" spans="1:21">
      <c r="A80" s="456"/>
      <c r="B80" s="413"/>
      <c r="C80" s="2048"/>
      <c r="D80" s="2048"/>
      <c r="E80" s="2048"/>
      <c r="F80" s="2048"/>
      <c r="G80" s="2048"/>
      <c r="H80" s="2048"/>
      <c r="I80" s="2048"/>
      <c r="J80" s="2048"/>
      <c r="K80" s="2048"/>
      <c r="L80" s="2048"/>
      <c r="M80" s="411"/>
      <c r="N80" s="456"/>
      <c r="T80" s="481"/>
    </row>
    <row r="81" spans="1:20">
      <c r="A81" s="456"/>
      <c r="B81" s="413"/>
      <c r="C81" s="2048"/>
      <c r="D81" s="2048"/>
      <c r="E81" s="2048"/>
      <c r="F81" s="2048"/>
      <c r="G81" s="2048"/>
      <c r="H81" s="2048"/>
      <c r="I81" s="2048"/>
      <c r="J81" s="2048"/>
      <c r="K81" s="2048"/>
      <c r="L81" s="2048"/>
      <c r="M81" s="411"/>
      <c r="N81" s="456"/>
      <c r="T81" s="481"/>
    </row>
    <row r="82" spans="1:20" ht="30" customHeight="1">
      <c r="A82" s="456"/>
      <c r="B82" s="2048" t="s">
        <v>849</v>
      </c>
      <c r="C82" s="2048"/>
      <c r="D82" s="2048"/>
      <c r="E82" s="2048"/>
      <c r="F82" s="2048"/>
      <c r="G82" s="2048"/>
      <c r="H82" s="2048"/>
      <c r="I82" s="2048"/>
      <c r="J82" s="2048"/>
      <c r="K82" s="2048"/>
      <c r="L82" s="2048"/>
      <c r="M82" s="411"/>
      <c r="N82" s="456"/>
      <c r="T82" s="481"/>
    </row>
    <row r="83" spans="1:20">
      <c r="A83" s="456"/>
      <c r="B83" s="1119" t="s">
        <v>215</v>
      </c>
      <c r="C83" s="2048" t="s">
        <v>1098</v>
      </c>
      <c r="D83" s="2048"/>
      <c r="E83" s="2048"/>
      <c r="F83" s="2048"/>
      <c r="G83" s="2048"/>
      <c r="H83" s="2048"/>
      <c r="I83" s="2048"/>
      <c r="J83" s="2048"/>
      <c r="K83" s="2048"/>
      <c r="L83" s="2048"/>
      <c r="M83" s="411"/>
      <c r="N83" s="456"/>
      <c r="T83" s="481"/>
    </row>
    <row r="84" spans="1:20">
      <c r="A84" s="456"/>
      <c r="B84" s="413"/>
      <c r="C84" s="2048"/>
      <c r="D84" s="2048"/>
      <c r="E84" s="2048"/>
      <c r="F84" s="2048"/>
      <c r="G84" s="2048"/>
      <c r="H84" s="2048"/>
      <c r="I84" s="2048"/>
      <c r="J84" s="2048"/>
      <c r="K84" s="2048"/>
      <c r="L84" s="2048"/>
      <c r="M84" s="411"/>
      <c r="N84" s="456"/>
      <c r="T84" s="481"/>
    </row>
    <row r="85" spans="1:20">
      <c r="A85" s="456"/>
      <c r="B85" s="413"/>
      <c r="C85" s="2048"/>
      <c r="D85" s="2048"/>
      <c r="E85" s="2048"/>
      <c r="F85" s="2048"/>
      <c r="G85" s="2048"/>
      <c r="H85" s="2048"/>
      <c r="I85" s="2048"/>
      <c r="J85" s="2048"/>
      <c r="K85" s="2048"/>
      <c r="L85" s="2048"/>
      <c r="M85" s="411"/>
      <c r="N85" s="456"/>
      <c r="T85" s="481"/>
    </row>
    <row r="86" spans="1:20">
      <c r="A86" s="493"/>
      <c r="B86" s="519"/>
      <c r="C86" s="2048"/>
      <c r="D86" s="2048"/>
      <c r="E86" s="2048"/>
      <c r="F86" s="2048"/>
      <c r="G86" s="2048"/>
      <c r="H86" s="2048"/>
      <c r="I86" s="2048"/>
      <c r="J86" s="2048"/>
      <c r="K86" s="2048"/>
      <c r="L86" s="2048"/>
      <c r="M86" s="411"/>
      <c r="N86" s="456"/>
      <c r="T86" s="481"/>
    </row>
    <row r="87" spans="1:20" ht="9.9499999999999993" customHeight="1">
      <c r="A87" s="493"/>
      <c r="B87" s="515"/>
      <c r="C87" s="520"/>
      <c r="D87" s="502"/>
      <c r="E87" s="502"/>
      <c r="F87" s="502"/>
      <c r="G87" s="502"/>
      <c r="H87" s="502"/>
      <c r="I87" s="502"/>
      <c r="J87" s="502"/>
      <c r="N87" s="456"/>
      <c r="T87" s="481"/>
    </row>
    <row r="88" spans="1:20" ht="5.0999999999999996" customHeight="1">
      <c r="A88" s="462"/>
      <c r="B88" s="463"/>
      <c r="C88" s="521"/>
      <c r="D88" s="522"/>
      <c r="E88" s="522"/>
      <c r="F88" s="522"/>
      <c r="G88" s="522"/>
      <c r="H88" s="522"/>
      <c r="I88" s="522"/>
      <c r="J88" s="522"/>
      <c r="K88" s="523"/>
      <c r="L88" s="523"/>
      <c r="M88" s="456"/>
      <c r="N88" s="456"/>
      <c r="T88" s="481"/>
    </row>
    <row r="89" spans="1:20">
      <c r="A89" s="2041"/>
      <c r="B89" s="2041"/>
      <c r="C89" s="520"/>
      <c r="D89" s="524"/>
      <c r="E89" s="524"/>
      <c r="F89" s="524"/>
      <c r="G89" s="524"/>
      <c r="H89" s="524"/>
      <c r="I89" s="524"/>
      <c r="J89" s="524"/>
      <c r="K89" s="142"/>
      <c r="L89" s="158" t="s">
        <v>631</v>
      </c>
      <c r="T89" s="481"/>
    </row>
    <row r="90" spans="1:20">
      <c r="A90" s="2015"/>
      <c r="B90" s="2016"/>
      <c r="C90" s="520"/>
      <c r="D90" s="524"/>
      <c r="E90" s="524"/>
      <c r="F90" s="524"/>
      <c r="G90" s="524"/>
      <c r="H90" s="524"/>
      <c r="I90" s="524"/>
      <c r="J90" s="524"/>
      <c r="K90" s="1198"/>
      <c r="L90" s="1198"/>
      <c r="T90" s="481"/>
    </row>
    <row r="91" spans="1:20" hidden="1">
      <c r="A91" s="2041"/>
      <c r="B91" s="2041"/>
      <c r="C91" s="520"/>
      <c r="D91" s="524"/>
      <c r="E91" s="524"/>
      <c r="F91" s="524"/>
      <c r="G91" s="524"/>
      <c r="H91" s="524"/>
      <c r="I91" s="524"/>
      <c r="J91" s="524"/>
      <c r="K91" s="1198"/>
      <c r="L91" s="1198"/>
      <c r="T91" s="481"/>
    </row>
    <row r="92" spans="1:20" hidden="1">
      <c r="A92" s="2015"/>
      <c r="B92" s="2016"/>
      <c r="H92" s="328"/>
      <c r="I92" s="328"/>
      <c r="J92" s="328"/>
      <c r="K92" s="328"/>
      <c r="T92" s="481"/>
    </row>
    <row r="93" spans="1:20" ht="20.100000000000001" customHeight="1">
      <c r="A93" s="1918" t="s">
        <v>158</v>
      </c>
      <c r="B93" s="1918"/>
      <c r="C93" s="1918"/>
      <c r="D93" s="1918"/>
      <c r="E93" s="1918"/>
      <c r="F93" s="1918"/>
      <c r="G93" s="1918"/>
      <c r="H93" s="1918"/>
      <c r="I93" s="1918"/>
      <c r="J93" s="1918"/>
      <c r="K93" s="1918"/>
      <c r="L93" s="1918"/>
      <c r="M93" s="525"/>
      <c r="N93" s="525"/>
    </row>
    <row r="94" spans="1:20" s="292" customFormat="1" ht="5.0999999999999996" customHeight="1">
      <c r="A94" s="526"/>
      <c r="B94" s="410"/>
      <c r="C94" s="410"/>
      <c r="D94" s="410"/>
      <c r="E94" s="410"/>
      <c r="F94" s="410"/>
      <c r="G94" s="410"/>
      <c r="H94" s="410"/>
      <c r="I94" s="410"/>
      <c r="J94" s="410"/>
      <c r="K94" s="410"/>
      <c r="L94" s="410"/>
      <c r="N94" s="465"/>
      <c r="T94" s="479"/>
    </row>
    <row r="95" spans="1:20" ht="15" customHeight="1">
      <c r="A95" s="465"/>
      <c r="B95" s="412" t="s">
        <v>651</v>
      </c>
      <c r="C95" s="413"/>
      <c r="D95" s="527"/>
      <c r="E95" s="527"/>
      <c r="F95" s="527"/>
      <c r="G95" s="527"/>
      <c r="H95" s="527"/>
      <c r="I95" s="527"/>
      <c r="J95" s="527"/>
      <c r="K95" s="527"/>
      <c r="L95" s="527"/>
      <c r="M95" s="411"/>
      <c r="N95" s="465"/>
      <c r="T95" s="481"/>
    </row>
    <row r="96" spans="1:20" ht="5.0999999999999996" customHeight="1">
      <c r="A96" s="465"/>
      <c r="B96" s="332"/>
      <c r="C96" s="332"/>
      <c r="D96" s="467"/>
      <c r="E96" s="467"/>
      <c r="F96" s="467"/>
      <c r="G96" s="467"/>
      <c r="H96" s="467"/>
      <c r="I96" s="467"/>
      <c r="J96" s="467"/>
      <c r="K96" s="467"/>
      <c r="L96" s="467"/>
      <c r="N96" s="465"/>
      <c r="T96" s="481"/>
    </row>
    <row r="97" spans="1:20" ht="14.25" customHeight="1">
      <c r="A97" s="465"/>
      <c r="B97" s="427" t="s">
        <v>159</v>
      </c>
      <c r="C97" s="415"/>
      <c r="D97" s="415"/>
      <c r="E97" s="415"/>
      <c r="F97" s="528"/>
      <c r="G97" s="415"/>
      <c r="H97" s="415"/>
      <c r="I97" s="415"/>
      <c r="J97" s="415"/>
      <c r="K97" s="413"/>
      <c r="L97" s="413"/>
      <c r="M97" s="411"/>
      <c r="N97" s="465"/>
      <c r="T97" s="481"/>
    </row>
    <row r="98" spans="1:20">
      <c r="A98" s="529"/>
      <c r="B98" s="2029" t="s">
        <v>303</v>
      </c>
      <c r="C98" s="2029"/>
      <c r="D98" s="2029"/>
      <c r="E98" s="2029"/>
      <c r="F98" s="2029"/>
      <c r="G98" s="2029"/>
      <c r="H98" s="2029"/>
      <c r="I98" s="2029"/>
      <c r="J98" s="2029"/>
      <c r="K98" s="2029"/>
      <c r="L98" s="2029"/>
      <c r="M98" s="411"/>
      <c r="N98" s="465"/>
      <c r="T98" s="481"/>
    </row>
    <row r="99" spans="1:20">
      <c r="A99" s="529"/>
      <c r="B99" s="2029"/>
      <c r="C99" s="2029"/>
      <c r="D99" s="2029"/>
      <c r="E99" s="2029"/>
      <c r="F99" s="2029"/>
      <c r="G99" s="2029"/>
      <c r="H99" s="2029"/>
      <c r="I99" s="2029"/>
      <c r="J99" s="2029"/>
      <c r="K99" s="2029"/>
      <c r="L99" s="2029"/>
      <c r="M99" s="411"/>
      <c r="N99" s="465"/>
      <c r="T99" s="481"/>
    </row>
    <row r="100" spans="1:20" s="292" customFormat="1" ht="5.0999999999999996" customHeight="1">
      <c r="A100" s="529"/>
      <c r="B100" s="424"/>
      <c r="C100" s="424"/>
      <c r="D100" s="424"/>
      <c r="E100" s="424"/>
      <c r="F100" s="424"/>
      <c r="G100" s="424"/>
      <c r="H100" s="424"/>
      <c r="I100" s="424"/>
      <c r="J100" s="424"/>
      <c r="K100" s="424"/>
      <c r="L100" s="424"/>
      <c r="N100" s="465"/>
      <c r="T100" s="479"/>
    </row>
    <row r="101" spans="1:20" s="292" customFormat="1">
      <c r="A101" s="530"/>
      <c r="B101" s="2012" t="s">
        <v>693</v>
      </c>
      <c r="C101" s="2012"/>
      <c r="D101" s="2012"/>
      <c r="E101" s="2012"/>
      <c r="F101" s="2012"/>
      <c r="G101" s="322"/>
      <c r="H101" s="322"/>
      <c r="I101" s="322"/>
      <c r="J101" s="1052"/>
      <c r="K101" s="322"/>
      <c r="L101" s="322"/>
      <c r="N101" s="465"/>
      <c r="T101" s="479"/>
    </row>
    <row r="102" spans="1:20" s="292" customFormat="1" ht="18">
      <c r="A102" s="529"/>
      <c r="B102" s="2012"/>
      <c r="C102" s="2012"/>
      <c r="D102" s="2012"/>
      <c r="E102" s="2012"/>
      <c r="F102" s="2012"/>
      <c r="G102" s="316"/>
      <c r="H102" s="316"/>
      <c r="I102" s="316"/>
      <c r="J102" s="445" t="s">
        <v>678</v>
      </c>
      <c r="K102" s="445" t="s">
        <v>679</v>
      </c>
      <c r="L102" s="445" t="s">
        <v>675</v>
      </c>
      <c r="N102" s="465"/>
      <c r="T102" s="479"/>
    </row>
    <row r="103" spans="1:20" s="292" customFormat="1">
      <c r="A103" s="529"/>
      <c r="B103" s="2012"/>
      <c r="C103" s="2012"/>
      <c r="D103" s="2012"/>
      <c r="E103" s="2012"/>
      <c r="F103" s="2012"/>
      <c r="G103" s="316"/>
      <c r="H103" s="316"/>
      <c r="I103" s="316"/>
      <c r="J103" s="531">
        <f>IFERROR(IF(J136=0,0,J141),"")</f>
        <v>0</v>
      </c>
      <c r="K103" s="531">
        <f>IFERROR(IF(K136=0,0,K141),"")</f>
        <v>0</v>
      </c>
      <c r="L103" s="531">
        <f>IFERROR(IF(L136=0,0,L141),"")</f>
        <v>0</v>
      </c>
      <c r="N103" s="465"/>
      <c r="T103" s="479"/>
    </row>
    <row r="104" spans="1:20" s="292" customFormat="1">
      <c r="A104" s="529"/>
      <c r="B104" s="316"/>
      <c r="C104" s="417"/>
      <c r="D104" s="316"/>
      <c r="E104" s="316"/>
      <c r="F104" s="316"/>
      <c r="G104" s="316"/>
      <c r="H104" s="316"/>
      <c r="I104" s="316"/>
      <c r="J104" s="316"/>
      <c r="K104" s="316"/>
      <c r="L104" s="316"/>
      <c r="N104" s="465"/>
      <c r="T104" s="479"/>
    </row>
    <row r="105" spans="1:20" s="292" customFormat="1">
      <c r="A105" s="529"/>
      <c r="B105" s="472" t="s">
        <v>280</v>
      </c>
      <c r="C105" s="417"/>
      <c r="D105" s="316"/>
      <c r="E105" s="316"/>
      <c r="F105" s="316"/>
      <c r="G105" s="472" t="s">
        <v>279</v>
      </c>
      <c r="H105" s="316"/>
      <c r="I105" s="316"/>
      <c r="J105" s="316"/>
      <c r="K105" s="316"/>
      <c r="L105" s="316"/>
      <c r="N105" s="465"/>
      <c r="T105" s="479"/>
    </row>
    <row r="106" spans="1:20" ht="18">
      <c r="A106" s="529"/>
      <c r="B106" s="532"/>
      <c r="C106" s="474" t="s">
        <v>680</v>
      </c>
      <c r="D106" s="474" t="s">
        <v>681</v>
      </c>
      <c r="E106" s="474" t="s">
        <v>682</v>
      </c>
      <c r="F106" s="316"/>
      <c r="G106" s="474" t="s">
        <v>683</v>
      </c>
      <c r="H106" s="474" t="s">
        <v>684</v>
      </c>
      <c r="I106" s="474" t="s">
        <v>685</v>
      </c>
      <c r="J106" s="476" t="s">
        <v>992</v>
      </c>
      <c r="K106" s="475" t="s">
        <v>643</v>
      </c>
      <c r="L106" s="328"/>
      <c r="N106" s="465"/>
      <c r="T106" s="481"/>
    </row>
    <row r="107" spans="1:20" s="540" customFormat="1">
      <c r="A107" s="533"/>
      <c r="B107" s="532" t="s">
        <v>6</v>
      </c>
      <c r="C107" s="534" t="s">
        <v>145</v>
      </c>
      <c r="D107" s="534" t="s">
        <v>145</v>
      </c>
      <c r="E107" s="534" t="s">
        <v>145</v>
      </c>
      <c r="F107" s="535"/>
      <c r="G107" s="536" t="s">
        <v>145</v>
      </c>
      <c r="H107" s="536" t="s">
        <v>145</v>
      </c>
      <c r="I107" s="536" t="s">
        <v>145</v>
      </c>
      <c r="J107" s="536" t="s">
        <v>145</v>
      </c>
      <c r="K107" s="458">
        <f>'Kriterijų sąrašas'!AG17</f>
        <v>0</v>
      </c>
      <c r="L107" s="537"/>
      <c r="M107" s="538"/>
      <c r="N107" s="539"/>
      <c r="T107" s="481"/>
    </row>
    <row r="108" spans="1:20">
      <c r="A108" s="529"/>
      <c r="B108" s="477" t="str">
        <f>IF('Bendras vertinimas'!$B$20="","",'Bendras vertinimas'!$B$20)</f>
        <v>Tiekėjas 1</v>
      </c>
      <c r="C108" s="225"/>
      <c r="D108" s="225"/>
      <c r="E108" s="225"/>
      <c r="F108" s="459"/>
      <c r="G108" s="448">
        <f>IFERROR(IF(SUM(C108)=0,0,J$103*C108/MAX(C$108:C$127)),"")</f>
        <v>0</v>
      </c>
      <c r="H108" s="448">
        <f>IFERROR(IF(SUM(D108)=0,0,K$103*D108/MAX(D$108:D$127)),"")</f>
        <v>0</v>
      </c>
      <c r="I108" s="448">
        <f>IFERROR(IF(SUM(E108)=0,0,L$103*E108/MAX(E$108:E$127)),"")</f>
        <v>0</v>
      </c>
      <c r="J108" s="368" t="str">
        <f>IF(K107=0,"",IF(OR(SUM(G108:I108)*$K$107=0,$K$107=""),"",SUM(G108:I108)*$K$107))</f>
        <v/>
      </c>
      <c r="K108" s="316"/>
      <c r="L108" s="500"/>
      <c r="N108" s="465"/>
      <c r="T108" s="481"/>
    </row>
    <row r="109" spans="1:20">
      <c r="A109" s="529"/>
      <c r="B109" s="477" t="str">
        <f>IF('Bendras vertinimas'!$B$21="","",'Bendras vertinimas'!$B$21)</f>
        <v>Tiekėjas 2</v>
      </c>
      <c r="C109" s="225"/>
      <c r="D109" s="225"/>
      <c r="E109" s="225"/>
      <c r="F109" s="459"/>
      <c r="G109" s="448">
        <f t="shared" ref="G109:G127" si="3">IFERROR(IF(SUM(C109)=0,0,J$103*C109/MAX(C$108:C$127)),"")</f>
        <v>0</v>
      </c>
      <c r="H109" s="448">
        <f t="shared" ref="H109:H127" si="4">IFERROR(IF(SUM(D109)=0,0,K$103*D109/MAX(D$108:D$127)),"")</f>
        <v>0</v>
      </c>
      <c r="I109" s="448">
        <f t="shared" ref="I109:I127" si="5">IFERROR(IF(SUM(E109)=0,0,L$103*E109/MAX(E$108:E$127)),"")</f>
        <v>0</v>
      </c>
      <c r="J109" s="368" t="str">
        <f t="shared" ref="J109:J127" si="6">IF(K108=0,"",IF(OR(SUM(G109:I109)*$K$107=0,$K$107=""),"",SUM(G109:I109)*$K$107))</f>
        <v/>
      </c>
      <c r="K109" s="459"/>
      <c r="L109" s="500"/>
      <c r="N109" s="465"/>
      <c r="T109" s="481"/>
    </row>
    <row r="110" spans="1:20">
      <c r="A110" s="529"/>
      <c r="B110" s="477" t="str">
        <f>IF('Bendras vertinimas'!$B$22="","",'Bendras vertinimas'!$B$22)</f>
        <v>Tiekėjas 3</v>
      </c>
      <c r="C110" s="225"/>
      <c r="D110" s="225"/>
      <c r="E110" s="225"/>
      <c r="F110" s="459"/>
      <c r="G110" s="448">
        <f t="shared" si="3"/>
        <v>0</v>
      </c>
      <c r="H110" s="448">
        <f t="shared" si="4"/>
        <v>0</v>
      </c>
      <c r="I110" s="448">
        <f t="shared" si="5"/>
        <v>0</v>
      </c>
      <c r="J110" s="368" t="str">
        <f t="shared" si="6"/>
        <v/>
      </c>
      <c r="K110" s="459"/>
      <c r="L110" s="500"/>
      <c r="N110" s="465"/>
      <c r="T110" s="481"/>
    </row>
    <row r="111" spans="1:20">
      <c r="A111" s="529"/>
      <c r="B111" s="477" t="str">
        <f>IF('Bendras vertinimas'!$B$23="","",'Bendras vertinimas'!$B$23)</f>
        <v>Tiekėjas 4</v>
      </c>
      <c r="C111" s="225"/>
      <c r="D111" s="225"/>
      <c r="E111" s="225"/>
      <c r="F111" s="459"/>
      <c r="G111" s="448">
        <f t="shared" si="3"/>
        <v>0</v>
      </c>
      <c r="H111" s="448">
        <f t="shared" si="4"/>
        <v>0</v>
      </c>
      <c r="I111" s="448">
        <f t="shared" si="5"/>
        <v>0</v>
      </c>
      <c r="J111" s="368" t="str">
        <f t="shared" si="6"/>
        <v/>
      </c>
      <c r="K111" s="459"/>
      <c r="L111" s="500"/>
      <c r="N111" s="465"/>
      <c r="T111" s="481"/>
    </row>
    <row r="112" spans="1:20">
      <c r="A112" s="529"/>
      <c r="B112" s="477" t="str">
        <f>IF('Bendras vertinimas'!$B$24="","",'Bendras vertinimas'!$B$24)</f>
        <v>Tiekėjas 5</v>
      </c>
      <c r="C112" s="225"/>
      <c r="D112" s="225"/>
      <c r="E112" s="225"/>
      <c r="F112" s="459"/>
      <c r="G112" s="448">
        <f t="shared" si="3"/>
        <v>0</v>
      </c>
      <c r="H112" s="448">
        <f t="shared" si="4"/>
        <v>0</v>
      </c>
      <c r="I112" s="448">
        <f t="shared" si="5"/>
        <v>0</v>
      </c>
      <c r="J112" s="368" t="str">
        <f t="shared" si="6"/>
        <v/>
      </c>
      <c r="K112" s="459"/>
      <c r="L112" s="500"/>
      <c r="N112" s="465"/>
      <c r="T112" s="481"/>
    </row>
    <row r="113" spans="1:20">
      <c r="A113" s="529"/>
      <c r="B113" s="477" t="str">
        <f>IF('Bendras vertinimas'!$B$25="","",'Bendras vertinimas'!$B$25)</f>
        <v>Tiekėjas 6</v>
      </c>
      <c r="C113" s="225"/>
      <c r="D113" s="225"/>
      <c r="E113" s="225"/>
      <c r="F113" s="459"/>
      <c r="G113" s="448">
        <f t="shared" si="3"/>
        <v>0</v>
      </c>
      <c r="H113" s="448">
        <f t="shared" si="4"/>
        <v>0</v>
      </c>
      <c r="I113" s="448">
        <f t="shared" si="5"/>
        <v>0</v>
      </c>
      <c r="J113" s="368" t="str">
        <f t="shared" si="6"/>
        <v/>
      </c>
      <c r="K113" s="459"/>
      <c r="L113" s="500"/>
      <c r="N113" s="465"/>
      <c r="T113" s="481"/>
    </row>
    <row r="114" spans="1:20">
      <c r="A114" s="529"/>
      <c r="B114" s="477" t="str">
        <f>IF('Bendras vertinimas'!$B$26="","",'Bendras vertinimas'!$B$26)</f>
        <v>Tiekėjas 7</v>
      </c>
      <c r="C114" s="225"/>
      <c r="D114" s="225"/>
      <c r="E114" s="225"/>
      <c r="F114" s="459"/>
      <c r="G114" s="448">
        <f t="shared" si="3"/>
        <v>0</v>
      </c>
      <c r="H114" s="448">
        <f t="shared" si="4"/>
        <v>0</v>
      </c>
      <c r="I114" s="448">
        <f t="shared" si="5"/>
        <v>0</v>
      </c>
      <c r="J114" s="368" t="str">
        <f t="shared" si="6"/>
        <v/>
      </c>
      <c r="K114" s="459"/>
      <c r="L114" s="500"/>
      <c r="N114" s="465"/>
      <c r="T114" s="481"/>
    </row>
    <row r="115" spans="1:20">
      <c r="A115" s="529"/>
      <c r="B115" s="477" t="str">
        <f>IF('Bendras vertinimas'!$B$27="","",'Bendras vertinimas'!$B$27)</f>
        <v>Tiekėjas 8</v>
      </c>
      <c r="C115" s="225"/>
      <c r="D115" s="225"/>
      <c r="E115" s="225"/>
      <c r="F115" s="459"/>
      <c r="G115" s="448">
        <f t="shared" si="3"/>
        <v>0</v>
      </c>
      <c r="H115" s="448">
        <f t="shared" si="4"/>
        <v>0</v>
      </c>
      <c r="I115" s="448">
        <f t="shared" si="5"/>
        <v>0</v>
      </c>
      <c r="J115" s="368" t="str">
        <f t="shared" si="6"/>
        <v/>
      </c>
      <c r="K115" s="459"/>
      <c r="L115" s="500"/>
      <c r="N115" s="465"/>
      <c r="T115" s="481"/>
    </row>
    <row r="116" spans="1:20">
      <c r="A116" s="529"/>
      <c r="B116" s="477" t="str">
        <f>IF('Bendras vertinimas'!$B$28="","",'Bendras vertinimas'!$B$28)</f>
        <v>Tiekėjas 9</v>
      </c>
      <c r="C116" s="225"/>
      <c r="D116" s="225"/>
      <c r="E116" s="225"/>
      <c r="F116" s="459"/>
      <c r="G116" s="448">
        <f t="shared" si="3"/>
        <v>0</v>
      </c>
      <c r="H116" s="448">
        <f t="shared" si="4"/>
        <v>0</v>
      </c>
      <c r="I116" s="448">
        <f t="shared" si="5"/>
        <v>0</v>
      </c>
      <c r="J116" s="368" t="str">
        <f t="shared" si="6"/>
        <v/>
      </c>
      <c r="K116" s="459"/>
      <c r="L116" s="500"/>
      <c r="N116" s="465"/>
      <c r="T116" s="481"/>
    </row>
    <row r="117" spans="1:20">
      <c r="A117" s="529"/>
      <c r="B117" s="477" t="str">
        <f>IF('Bendras vertinimas'!$B$29="","",'Bendras vertinimas'!$B$29)</f>
        <v>Tiekėjas 10</v>
      </c>
      <c r="C117" s="225"/>
      <c r="D117" s="225"/>
      <c r="E117" s="225"/>
      <c r="F117" s="459"/>
      <c r="G117" s="448">
        <f t="shared" si="3"/>
        <v>0</v>
      </c>
      <c r="H117" s="448">
        <f t="shared" si="4"/>
        <v>0</v>
      </c>
      <c r="I117" s="448">
        <f t="shared" si="5"/>
        <v>0</v>
      </c>
      <c r="J117" s="368" t="str">
        <f t="shared" si="6"/>
        <v/>
      </c>
      <c r="K117" s="459"/>
      <c r="L117" s="500"/>
      <c r="N117" s="465"/>
      <c r="T117" s="481"/>
    </row>
    <row r="118" spans="1:20">
      <c r="A118" s="529"/>
      <c r="B118" s="477" t="str">
        <f>IF('Bendras vertinimas'!$B$30="","",'Bendras vertinimas'!$B$30)</f>
        <v>Tiekėjas 11</v>
      </c>
      <c r="C118" s="225"/>
      <c r="D118" s="225"/>
      <c r="E118" s="225"/>
      <c r="F118" s="459"/>
      <c r="G118" s="448">
        <f t="shared" si="3"/>
        <v>0</v>
      </c>
      <c r="H118" s="448">
        <f t="shared" si="4"/>
        <v>0</v>
      </c>
      <c r="I118" s="448">
        <f t="shared" si="5"/>
        <v>0</v>
      </c>
      <c r="J118" s="368" t="str">
        <f t="shared" si="6"/>
        <v/>
      </c>
      <c r="K118" s="459"/>
      <c r="L118" s="500"/>
      <c r="N118" s="465"/>
      <c r="T118" s="481"/>
    </row>
    <row r="119" spans="1:20">
      <c r="A119" s="529"/>
      <c r="B119" s="477" t="str">
        <f>IF('Bendras vertinimas'!$B$31="","",'Bendras vertinimas'!$B$31)</f>
        <v>Tiekėjas 12</v>
      </c>
      <c r="C119" s="225"/>
      <c r="D119" s="225"/>
      <c r="E119" s="225"/>
      <c r="F119" s="459"/>
      <c r="G119" s="448">
        <f t="shared" si="3"/>
        <v>0</v>
      </c>
      <c r="H119" s="448">
        <f t="shared" si="4"/>
        <v>0</v>
      </c>
      <c r="I119" s="448">
        <f t="shared" si="5"/>
        <v>0</v>
      </c>
      <c r="J119" s="368" t="str">
        <f t="shared" si="6"/>
        <v/>
      </c>
      <c r="K119" s="459"/>
      <c r="L119" s="500"/>
      <c r="N119" s="465"/>
      <c r="T119" s="481"/>
    </row>
    <row r="120" spans="1:20">
      <c r="A120" s="529"/>
      <c r="B120" s="477" t="str">
        <f>IF('Bendras vertinimas'!$B$32="","",'Bendras vertinimas'!$B$32)</f>
        <v>Tiekėjas 13</v>
      </c>
      <c r="C120" s="225"/>
      <c r="D120" s="225"/>
      <c r="E120" s="225"/>
      <c r="F120" s="459"/>
      <c r="G120" s="448">
        <f t="shared" si="3"/>
        <v>0</v>
      </c>
      <c r="H120" s="448">
        <f t="shared" si="4"/>
        <v>0</v>
      </c>
      <c r="I120" s="448">
        <f t="shared" si="5"/>
        <v>0</v>
      </c>
      <c r="J120" s="368" t="str">
        <f t="shared" si="6"/>
        <v/>
      </c>
      <c r="K120" s="459"/>
      <c r="L120" s="500"/>
      <c r="N120" s="465"/>
      <c r="T120" s="481"/>
    </row>
    <row r="121" spans="1:20">
      <c r="A121" s="529"/>
      <c r="B121" s="477" t="str">
        <f>IF('Bendras vertinimas'!$B$33="","",'Bendras vertinimas'!$B$33)</f>
        <v>Tiekėjas 14</v>
      </c>
      <c r="C121" s="225"/>
      <c r="D121" s="225"/>
      <c r="E121" s="225"/>
      <c r="F121" s="459"/>
      <c r="G121" s="448">
        <f t="shared" si="3"/>
        <v>0</v>
      </c>
      <c r="H121" s="448">
        <f t="shared" si="4"/>
        <v>0</v>
      </c>
      <c r="I121" s="448">
        <f t="shared" si="5"/>
        <v>0</v>
      </c>
      <c r="J121" s="368" t="str">
        <f t="shared" si="6"/>
        <v/>
      </c>
      <c r="K121" s="459"/>
      <c r="L121" s="500"/>
      <c r="N121" s="465"/>
      <c r="T121" s="481"/>
    </row>
    <row r="122" spans="1:20">
      <c r="A122" s="529"/>
      <c r="B122" s="477" t="str">
        <f>IF('Bendras vertinimas'!$B$34="","",'Bendras vertinimas'!$B$34)</f>
        <v>Tiekėjas 15</v>
      </c>
      <c r="C122" s="225"/>
      <c r="D122" s="225"/>
      <c r="E122" s="225"/>
      <c r="F122" s="459"/>
      <c r="G122" s="448">
        <f t="shared" si="3"/>
        <v>0</v>
      </c>
      <c r="H122" s="448">
        <f t="shared" si="4"/>
        <v>0</v>
      </c>
      <c r="I122" s="448">
        <f t="shared" si="5"/>
        <v>0</v>
      </c>
      <c r="J122" s="368" t="str">
        <f t="shared" si="6"/>
        <v/>
      </c>
      <c r="K122" s="459"/>
      <c r="L122" s="500"/>
      <c r="N122" s="465"/>
      <c r="T122" s="481"/>
    </row>
    <row r="123" spans="1:20">
      <c r="A123" s="529"/>
      <c r="B123" s="477" t="str">
        <f>IF('Bendras vertinimas'!$B$35="","",'Bendras vertinimas'!$B$35)</f>
        <v>Tiekėjas 16</v>
      </c>
      <c r="C123" s="225"/>
      <c r="D123" s="225"/>
      <c r="E123" s="225"/>
      <c r="F123" s="459"/>
      <c r="G123" s="448">
        <f t="shared" si="3"/>
        <v>0</v>
      </c>
      <c r="H123" s="448">
        <f t="shared" si="4"/>
        <v>0</v>
      </c>
      <c r="I123" s="448">
        <f t="shared" si="5"/>
        <v>0</v>
      </c>
      <c r="J123" s="368" t="str">
        <f t="shared" si="6"/>
        <v/>
      </c>
      <c r="K123" s="459"/>
      <c r="L123" s="500"/>
      <c r="N123" s="465"/>
      <c r="T123" s="481"/>
    </row>
    <row r="124" spans="1:20">
      <c r="A124" s="529"/>
      <c r="B124" s="477" t="str">
        <f>IF('Bendras vertinimas'!$B$36="","",'Bendras vertinimas'!$B$36)</f>
        <v>Tiekėjas 17</v>
      </c>
      <c r="C124" s="225"/>
      <c r="D124" s="225"/>
      <c r="E124" s="225"/>
      <c r="F124" s="459"/>
      <c r="G124" s="448">
        <f t="shared" si="3"/>
        <v>0</v>
      </c>
      <c r="H124" s="448">
        <f t="shared" si="4"/>
        <v>0</v>
      </c>
      <c r="I124" s="448">
        <f t="shared" si="5"/>
        <v>0</v>
      </c>
      <c r="J124" s="368" t="str">
        <f t="shared" si="6"/>
        <v/>
      </c>
      <c r="K124" s="459"/>
      <c r="L124" s="500"/>
      <c r="N124" s="465"/>
      <c r="T124" s="481"/>
    </row>
    <row r="125" spans="1:20">
      <c r="A125" s="529"/>
      <c r="B125" s="477" t="str">
        <f>IF('Bendras vertinimas'!$B$37="","",'Bendras vertinimas'!$B$37)</f>
        <v>Tiekėjas 18</v>
      </c>
      <c r="C125" s="225"/>
      <c r="D125" s="225"/>
      <c r="E125" s="225"/>
      <c r="F125" s="459"/>
      <c r="G125" s="448">
        <f t="shared" si="3"/>
        <v>0</v>
      </c>
      <c r="H125" s="448">
        <f t="shared" si="4"/>
        <v>0</v>
      </c>
      <c r="I125" s="448">
        <f t="shared" si="5"/>
        <v>0</v>
      </c>
      <c r="J125" s="368" t="str">
        <f t="shared" si="6"/>
        <v/>
      </c>
      <c r="K125" s="459"/>
      <c r="L125" s="500"/>
      <c r="N125" s="465"/>
      <c r="T125" s="481"/>
    </row>
    <row r="126" spans="1:20">
      <c r="A126" s="529"/>
      <c r="B126" s="477" t="str">
        <f>IF('Bendras vertinimas'!$B$38="","",'Bendras vertinimas'!$B$38)</f>
        <v>Tiekėjas 19</v>
      </c>
      <c r="C126" s="225"/>
      <c r="D126" s="225"/>
      <c r="E126" s="225"/>
      <c r="F126" s="459"/>
      <c r="G126" s="448">
        <f t="shared" si="3"/>
        <v>0</v>
      </c>
      <c r="H126" s="448">
        <f t="shared" si="4"/>
        <v>0</v>
      </c>
      <c r="I126" s="448">
        <f t="shared" si="5"/>
        <v>0</v>
      </c>
      <c r="J126" s="368" t="str">
        <f t="shared" si="6"/>
        <v/>
      </c>
      <c r="K126" s="459"/>
      <c r="L126" s="500"/>
      <c r="N126" s="465"/>
      <c r="T126" s="481"/>
    </row>
    <row r="127" spans="1:20">
      <c r="A127" s="529"/>
      <c r="B127" s="477" t="str">
        <f>IF('Bendras vertinimas'!$B$39="","",'Bendras vertinimas'!$B$39)</f>
        <v>Tiekėjas 20</v>
      </c>
      <c r="C127" s="225"/>
      <c r="D127" s="225"/>
      <c r="E127" s="225"/>
      <c r="F127" s="459"/>
      <c r="G127" s="448">
        <f t="shared" si="3"/>
        <v>0</v>
      </c>
      <c r="H127" s="448">
        <f t="shared" si="4"/>
        <v>0</v>
      </c>
      <c r="I127" s="448">
        <f t="shared" si="5"/>
        <v>0</v>
      </c>
      <c r="J127" s="368" t="str">
        <f t="shared" si="6"/>
        <v/>
      </c>
      <c r="K127" s="459"/>
      <c r="L127" s="500"/>
      <c r="N127" s="465"/>
      <c r="T127" s="481"/>
    </row>
    <row r="128" spans="1:20" s="292" customFormat="1" ht="9.9499999999999993" customHeight="1">
      <c r="A128" s="529"/>
      <c r="N128" s="465"/>
      <c r="T128" s="479"/>
    </row>
    <row r="129" spans="1:20" ht="5.0999999999999996" customHeight="1">
      <c r="A129" s="529"/>
      <c r="B129" s="465"/>
      <c r="C129" s="465"/>
      <c r="D129" s="465"/>
      <c r="E129" s="465"/>
      <c r="F129" s="465"/>
      <c r="G129" s="465"/>
      <c r="H129" s="465"/>
      <c r="I129" s="465"/>
      <c r="J129" s="465"/>
      <c r="K129" s="465"/>
      <c r="L129" s="465"/>
      <c r="M129" s="465"/>
      <c r="N129" s="465"/>
      <c r="T129" s="481"/>
    </row>
    <row r="130" spans="1:20">
      <c r="A130" s="328"/>
      <c r="K130" s="142"/>
      <c r="L130" s="158" t="s">
        <v>631</v>
      </c>
      <c r="T130" s="481"/>
    </row>
    <row r="131" spans="1:20">
      <c r="A131" s="328"/>
      <c r="L131" s="292"/>
      <c r="T131" s="481"/>
    </row>
    <row r="132" spans="1:20">
      <c r="A132" s="328"/>
      <c r="T132" s="481"/>
    </row>
    <row r="133" spans="1:20">
      <c r="A133" s="328"/>
      <c r="T133" s="481"/>
    </row>
    <row r="134" spans="1:20">
      <c r="A134" s="328"/>
      <c r="T134" s="481"/>
    </row>
    <row r="135" spans="1:20">
      <c r="A135" s="328"/>
      <c r="T135" s="481"/>
    </row>
    <row r="136" spans="1:20" hidden="1">
      <c r="A136" s="328"/>
      <c r="J136" s="307">
        <f>IF(U23=0,L39,0)</f>
        <v>0</v>
      </c>
      <c r="K136" s="307">
        <f>IF(U24=0,L53,0)</f>
        <v>0</v>
      </c>
      <c r="L136" s="307">
        <f>IF(U25=0,L65,0)</f>
        <v>0</v>
      </c>
      <c r="M136" s="292" t="s">
        <v>123</v>
      </c>
      <c r="T136" s="481"/>
    </row>
    <row r="137" spans="1:20" hidden="1">
      <c r="A137" s="328"/>
      <c r="J137" s="307">
        <f>IF(J136=0,0,MAX($I137:I137)+1)</f>
        <v>0</v>
      </c>
      <c r="K137" s="307">
        <f>IF(K136=0,0,MAX($I137:J137)+1)</f>
        <v>0</v>
      </c>
      <c r="L137" s="307">
        <f>IF(L136=0,0,MAX($I137:K137)+1)</f>
        <v>0</v>
      </c>
      <c r="M137" s="292" t="s">
        <v>394</v>
      </c>
      <c r="T137" s="481"/>
    </row>
    <row r="138" spans="1:20" hidden="1">
      <c r="A138" s="328"/>
      <c r="J138" s="307">
        <f>IFERROR(IF(J136=0,0,J136/SUM($J136:$L136)),"")</f>
        <v>0</v>
      </c>
      <c r="K138" s="307">
        <f>IFERROR(IF(K136=0,0,K136/SUM($J136:$L136)),"")</f>
        <v>0</v>
      </c>
      <c r="L138" s="307">
        <f>IFERROR(IF(L136=0,0,L136/SUM($J136:$L136)),"")</f>
        <v>0</v>
      </c>
      <c r="M138" s="292" t="s">
        <v>395</v>
      </c>
      <c r="T138" s="481"/>
    </row>
    <row r="139" spans="1:20" hidden="1">
      <c r="A139" s="328"/>
      <c r="J139" s="307">
        <f>ROUND(J138,$N139)</f>
        <v>0</v>
      </c>
      <c r="K139" s="307">
        <f>ROUND(K138,$N139)</f>
        <v>0</v>
      </c>
      <c r="L139" s="307">
        <f>ROUND(L138,$N139)</f>
        <v>0</v>
      </c>
      <c r="M139" s="292" t="s">
        <v>396</v>
      </c>
      <c r="N139" s="292">
        <v>3</v>
      </c>
      <c r="T139" s="481"/>
    </row>
    <row r="140" spans="1:20" hidden="1">
      <c r="A140" s="328"/>
      <c r="J140" s="307">
        <f>IF(J137=MAX($J137:$L137),0,1)</f>
        <v>0</v>
      </c>
      <c r="K140" s="307">
        <f>IF(K137=MAX($J137:$L137),0,1)</f>
        <v>0</v>
      </c>
      <c r="L140" s="307">
        <f>IF(L137=MAX($J137:$L137),0,1)</f>
        <v>0</v>
      </c>
      <c r="T140" s="481"/>
    </row>
    <row r="141" spans="1:20" hidden="1">
      <c r="A141" s="328"/>
      <c r="J141" s="307">
        <f>IF(J140=0,1-SUMIFS($J139:$L139,$J140:$L140,1),J139)</f>
        <v>1</v>
      </c>
      <c r="K141" s="307">
        <f>IF(K140=0,1-SUMIFS($J$139:$L$139,$J$140:$L$140,1),K139)</f>
        <v>1</v>
      </c>
      <c r="L141" s="307">
        <f>IF(L140=0,1-SUMIFS($J$139:$L$139,$J$140:$L$140,1),L139)</f>
        <v>1</v>
      </c>
      <c r="M141" s="292" t="s">
        <v>397</v>
      </c>
      <c r="N141" s="292">
        <f>SUM(J141:L141)</f>
        <v>3</v>
      </c>
      <c r="T141" s="481"/>
    </row>
    <row r="142" spans="1:20" hidden="1">
      <c r="A142" s="328"/>
      <c r="T142" s="481"/>
    </row>
    <row r="143" spans="1:20" hidden="1">
      <c r="A143" s="328"/>
      <c r="C143" s="317">
        <f>U23</f>
        <v>1</v>
      </c>
      <c r="D143" s="317">
        <f>U24</f>
        <v>1</v>
      </c>
      <c r="E143" s="317">
        <f>U25</f>
        <v>1</v>
      </c>
      <c r="G143" s="317">
        <f>U23</f>
        <v>1</v>
      </c>
      <c r="H143" s="317">
        <f>U24</f>
        <v>1</v>
      </c>
      <c r="I143" s="317">
        <f>U25</f>
        <v>1</v>
      </c>
      <c r="T143" s="481"/>
    </row>
    <row r="144" spans="1:20">
      <c r="A144" s="328"/>
      <c r="T144" s="481"/>
    </row>
    <row r="145" spans="1:20">
      <c r="A145" s="328"/>
      <c r="T145" s="481"/>
    </row>
    <row r="146" spans="1:20">
      <c r="A146" s="328"/>
      <c r="T146" s="481"/>
    </row>
    <row r="147" spans="1:20">
      <c r="A147" s="328"/>
      <c r="T147" s="481"/>
    </row>
    <row r="148" spans="1:20">
      <c r="A148" s="328"/>
      <c r="T148" s="481"/>
    </row>
    <row r="149" spans="1:20">
      <c r="A149" s="328"/>
      <c r="T149" s="481"/>
    </row>
    <row r="150" spans="1:20">
      <c r="A150" s="328"/>
      <c r="T150" s="481"/>
    </row>
  </sheetData>
  <sheetProtection algorithmName="SHA-512" hashValue="s7IiRz6JXN1jFlunTZ5aqhOzoYsWnelETK4f7PtFEJ1QWC7298cGXC3r+5uhth6mykDwvaLhBy+OWvyUuCvAig==" saltValue="4RmKY8+b2aStw/4zYypokw==" spinCount="100000" sheet="1" objects="1" scenarios="1" formatCells="0" formatColumns="0"/>
  <customSheetViews>
    <customSheetView guid="{AE7FCA23-A141-42BB-B68F-DD99A7DC8BEA}" scale="110" showGridLines="0" hiddenRows="1" hiddenColumns="1" topLeftCell="B2">
      <selection activeCell="B18" sqref="B18:M19"/>
      <pageMargins left="0.7" right="0.7" top="0.75" bottom="0.75" header="0.3" footer="0.3"/>
      <pageSetup orientation="landscape" r:id="rId1"/>
    </customSheetView>
    <customSheetView guid="{A2242E59-B958-429D-B3CE-85E415A7ABA5}" showGridLines="0" hiddenRows="1" hiddenColumns="1" topLeftCell="A13">
      <selection activeCell="Q107" sqref="Q107"/>
      <pageMargins left="0.7" right="0.7" top="0.75" bottom="0.75" header="0.3" footer="0.3"/>
      <pageSetup orientation="landscape" r:id="rId2"/>
    </customSheetView>
  </customSheetViews>
  <mergeCells count="66">
    <mergeCell ref="C26:J26"/>
    <mergeCell ref="C23:J23"/>
    <mergeCell ref="C25:J25"/>
    <mergeCell ref="C24:J24"/>
    <mergeCell ref="B23:B26"/>
    <mergeCell ref="B14:M14"/>
    <mergeCell ref="B16:M16"/>
    <mergeCell ref="B18:M19"/>
    <mergeCell ref="A1:M1"/>
    <mergeCell ref="C22:J22"/>
    <mergeCell ref="A7:L8"/>
    <mergeCell ref="B13:K13"/>
    <mergeCell ref="C21:J21"/>
    <mergeCell ref="K21:K22"/>
    <mergeCell ref="A11:L11"/>
    <mergeCell ref="B21:B22"/>
    <mergeCell ref="B82:L82"/>
    <mergeCell ref="C52:J52"/>
    <mergeCell ref="C55:J55"/>
    <mergeCell ref="C56:J56"/>
    <mergeCell ref="C58:J58"/>
    <mergeCell ref="C54:J54"/>
    <mergeCell ref="B29:I30"/>
    <mergeCell ref="B31:I31"/>
    <mergeCell ref="A91:B91"/>
    <mergeCell ref="A93:L93"/>
    <mergeCell ref="C61:K61"/>
    <mergeCell ref="C62:K62"/>
    <mergeCell ref="B53:K53"/>
    <mergeCell ref="C83:L86"/>
    <mergeCell ref="C65:J65"/>
    <mergeCell ref="C76:L77"/>
    <mergeCell ref="A89:B89"/>
    <mergeCell ref="A90:B90"/>
    <mergeCell ref="C64:J64"/>
    <mergeCell ref="C66:J66"/>
    <mergeCell ref="C67:J67"/>
    <mergeCell ref="C78:L81"/>
    <mergeCell ref="C33:K33"/>
    <mergeCell ref="C44:J44"/>
    <mergeCell ref="C45:J45"/>
    <mergeCell ref="C34:K34"/>
    <mergeCell ref="C46:J46"/>
    <mergeCell ref="C38:J38"/>
    <mergeCell ref="C39:J39"/>
    <mergeCell ref="C40:J40"/>
    <mergeCell ref="C41:J41"/>
    <mergeCell ref="C42:J42"/>
    <mergeCell ref="C43:J43"/>
    <mergeCell ref="B36:L36"/>
    <mergeCell ref="B101:F103"/>
    <mergeCell ref="B38:B39"/>
    <mergeCell ref="B64:B65"/>
    <mergeCell ref="A92:B92"/>
    <mergeCell ref="L39:L46"/>
    <mergeCell ref="C57:J57"/>
    <mergeCell ref="C70:J70"/>
    <mergeCell ref="C68:J68"/>
    <mergeCell ref="C69:J69"/>
    <mergeCell ref="C59:J59"/>
    <mergeCell ref="C50:K50"/>
    <mergeCell ref="L65:L70"/>
    <mergeCell ref="B72:L73"/>
    <mergeCell ref="L53:L59"/>
    <mergeCell ref="C49:K49"/>
    <mergeCell ref="B98:L99"/>
  </mergeCells>
  <conditionalFormatting sqref="C23:K25 B38:L38 B40:L64 C39:L39 B66:L70 C65:L65">
    <cfRule type="expression" dxfId="90" priority="3">
      <formula>$U23=1</formula>
    </cfRule>
  </conditionalFormatting>
  <conditionalFormatting sqref="F106 C107:I127">
    <cfRule type="expression" dxfId="89" priority="21">
      <formula>C$143=1</formula>
    </cfRule>
  </conditionalFormatting>
  <pageMargins left="0.7" right="0.7" top="0.75" bottom="0.75" header="0.3" footer="0.3"/>
  <pageSetup orientation="landscape" r:id="rId3"/>
  <ignoredErrors>
    <ignoredError sqref="B56:K59 B67:K70 B55:J55 B66:J66" numberStoredAsText="1"/>
    <ignoredError sqref="B41:B45"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2065" r:id="rId6" name="Check Box 17">
              <controlPr locked="0" defaultSize="0" autoFill="0" autoLine="0" autoPict="0">
                <anchor moveWithCells="1">
                  <from>
                    <xdr:col>10</xdr:col>
                    <xdr:colOff>171450</xdr:colOff>
                    <xdr:row>38</xdr:row>
                    <xdr:rowOff>95250</xdr:rowOff>
                  </from>
                  <to>
                    <xdr:col>10</xdr:col>
                    <xdr:colOff>447675</xdr:colOff>
                    <xdr:row>38</xdr:row>
                    <xdr:rowOff>314325</xdr:rowOff>
                  </to>
                </anchor>
              </controlPr>
            </control>
          </mc:Choice>
        </mc:AlternateContent>
        <mc:AlternateContent xmlns:mc="http://schemas.openxmlformats.org/markup-compatibility/2006">
          <mc:Choice Requires="x14">
            <control shapeId="2078" r:id="rId7" name="Check Box 30">
              <controlPr locked="0" defaultSize="0" autoFill="0" autoLine="0" autoPict="0">
                <anchor moveWithCells="1">
                  <from>
                    <xdr:col>10</xdr:col>
                    <xdr:colOff>171450</xdr:colOff>
                    <xdr:row>52</xdr:row>
                    <xdr:rowOff>180975</xdr:rowOff>
                  </from>
                  <to>
                    <xdr:col>10</xdr:col>
                    <xdr:colOff>447675</xdr:colOff>
                    <xdr:row>54</xdr:row>
                    <xdr:rowOff>9525</xdr:rowOff>
                  </to>
                </anchor>
              </controlPr>
            </control>
          </mc:Choice>
        </mc:AlternateContent>
        <mc:AlternateContent xmlns:mc="http://schemas.openxmlformats.org/markup-compatibility/2006">
          <mc:Choice Requires="x14">
            <control shapeId="2079" r:id="rId8" name="Check Box 31">
              <controlPr locked="0" defaultSize="0" autoFill="0" autoLine="0" autoPict="0">
                <anchor moveWithCells="1">
                  <from>
                    <xdr:col>10</xdr:col>
                    <xdr:colOff>180975</xdr:colOff>
                    <xdr:row>64</xdr:row>
                    <xdr:rowOff>0</xdr:rowOff>
                  </from>
                  <to>
                    <xdr:col>10</xdr:col>
                    <xdr:colOff>457200</xdr:colOff>
                    <xdr:row>65</xdr:row>
                    <xdr:rowOff>0</xdr:rowOff>
                  </to>
                </anchor>
              </controlPr>
            </control>
          </mc:Choice>
        </mc:AlternateContent>
        <mc:AlternateContent xmlns:mc="http://schemas.openxmlformats.org/markup-compatibility/2006">
          <mc:Choice Requires="x14">
            <control shapeId="2086" r:id="rId9" name="Check Box 38">
              <controlPr locked="0" defaultSize="0" autoFill="0" autoLine="0" autoPict="0">
                <anchor moveWithCells="1">
                  <from>
                    <xdr:col>10</xdr:col>
                    <xdr:colOff>190500</xdr:colOff>
                    <xdr:row>22</xdr:row>
                    <xdr:rowOff>0</xdr:rowOff>
                  </from>
                  <to>
                    <xdr:col>10</xdr:col>
                    <xdr:colOff>466725</xdr:colOff>
                    <xdr:row>23</xdr:row>
                    <xdr:rowOff>28575</xdr:rowOff>
                  </to>
                </anchor>
              </controlPr>
            </control>
          </mc:Choice>
        </mc:AlternateContent>
        <mc:AlternateContent xmlns:mc="http://schemas.openxmlformats.org/markup-compatibility/2006">
          <mc:Choice Requires="x14">
            <control shapeId="2087" r:id="rId10" name="Check Box 39">
              <controlPr locked="0" defaultSize="0" autoFill="0" autoLine="0" autoPict="0">
                <anchor moveWithCells="1">
                  <from>
                    <xdr:col>10</xdr:col>
                    <xdr:colOff>190500</xdr:colOff>
                    <xdr:row>22</xdr:row>
                    <xdr:rowOff>171450</xdr:rowOff>
                  </from>
                  <to>
                    <xdr:col>10</xdr:col>
                    <xdr:colOff>466725</xdr:colOff>
                    <xdr:row>24</xdr:row>
                    <xdr:rowOff>9525</xdr:rowOff>
                  </to>
                </anchor>
              </controlPr>
            </control>
          </mc:Choice>
        </mc:AlternateContent>
        <mc:AlternateContent xmlns:mc="http://schemas.openxmlformats.org/markup-compatibility/2006">
          <mc:Choice Requires="x14">
            <control shapeId="2088" r:id="rId11" name="Check Box 40">
              <controlPr locked="0" defaultSize="0" autoFill="0" autoLine="0" autoPict="0">
                <anchor moveWithCells="1">
                  <from>
                    <xdr:col>10</xdr:col>
                    <xdr:colOff>190500</xdr:colOff>
                    <xdr:row>23</xdr:row>
                    <xdr:rowOff>171450</xdr:rowOff>
                  </from>
                  <to>
                    <xdr:col>10</xdr:col>
                    <xdr:colOff>466725</xdr:colOff>
                    <xdr:row>25</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6"/>
  <sheetViews>
    <sheetView showGridLines="0" showRowColHeaders="0" zoomScaleNormal="100" zoomScaleSheetLayoutView="100" workbookViewId="0">
      <selection activeCell="C104" sqref="C104"/>
    </sheetView>
  </sheetViews>
  <sheetFormatPr defaultColWidth="9.140625" defaultRowHeight="15"/>
  <cols>
    <col min="1" max="1" width="4.42578125" style="334" customWidth="1"/>
    <col min="2" max="2" width="20.28515625" style="289" customWidth="1"/>
    <col min="3" max="6" width="9.140625" style="289" customWidth="1"/>
    <col min="7" max="7" width="5.7109375" style="289" customWidth="1"/>
    <col min="8" max="10" width="9.140625" style="289" customWidth="1"/>
    <col min="11" max="11" width="7.5703125" style="289" customWidth="1"/>
    <col min="12" max="12" width="8.7109375" style="289" customWidth="1"/>
    <col min="13" max="13" width="8.5703125" style="289" customWidth="1"/>
    <col min="14" max="14" width="5.7109375" style="328" customWidth="1"/>
    <col min="15" max="15" width="0.85546875" style="328" customWidth="1"/>
    <col min="16" max="17" width="9.140625" style="328" customWidth="1"/>
    <col min="18" max="18" width="9.140625" style="292" customWidth="1"/>
    <col min="19" max="20" width="9.140625" style="289" customWidth="1"/>
    <col min="21" max="22" width="9.140625" style="481" hidden="1" customWidth="1"/>
    <col min="23" max="24" width="0" style="289" hidden="1" customWidth="1"/>
    <col min="25" max="16384" width="9.140625" style="289"/>
  </cols>
  <sheetData>
    <row r="1" spans="1:22" ht="30" customHeight="1">
      <c r="A1" s="1895" t="s">
        <v>689</v>
      </c>
      <c r="B1" s="1895"/>
      <c r="C1" s="1895"/>
      <c r="D1" s="1895"/>
      <c r="E1" s="1895"/>
      <c r="F1" s="1895"/>
      <c r="G1" s="1895"/>
      <c r="H1" s="1895"/>
      <c r="I1" s="1895"/>
      <c r="J1" s="1895"/>
      <c r="K1" s="1895"/>
      <c r="L1" s="1895"/>
      <c r="M1" s="1895"/>
      <c r="N1" s="478"/>
      <c r="O1" s="347"/>
      <c r="P1" s="289"/>
      <c r="Q1" s="289"/>
      <c r="R1" s="289"/>
      <c r="U1" s="289"/>
      <c r="V1" s="289"/>
    </row>
    <row r="2" spans="1:22" s="292" customFormat="1" ht="5.0999999999999996" customHeight="1">
      <c r="A2" s="541"/>
      <c r="B2" s="541"/>
      <c r="C2" s="542"/>
      <c r="D2" s="542"/>
      <c r="E2" s="542"/>
      <c r="F2" s="542"/>
      <c r="G2" s="542"/>
      <c r="H2" s="542"/>
      <c r="I2" s="542"/>
      <c r="J2" s="542"/>
      <c r="K2" s="542"/>
      <c r="L2" s="543"/>
      <c r="N2" s="328"/>
      <c r="O2" s="328"/>
      <c r="P2" s="328"/>
      <c r="Q2" s="328"/>
      <c r="U2" s="479"/>
      <c r="V2" s="479"/>
    </row>
    <row r="3" spans="1:22">
      <c r="A3" s="289"/>
      <c r="B3" s="408" t="s">
        <v>214</v>
      </c>
    </row>
    <row r="4" spans="1:22" ht="15" customHeight="1">
      <c r="A4" s="289"/>
      <c r="B4" s="408" t="s">
        <v>267</v>
      </c>
    </row>
    <row r="5" spans="1:22">
      <c r="A5" s="289"/>
      <c r="B5" s="408" t="s">
        <v>294</v>
      </c>
    </row>
    <row r="6" spans="1:22" ht="5.0999999999999996" customHeight="1">
      <c r="A6" s="289"/>
      <c r="B6" s="408"/>
    </row>
    <row r="7" spans="1:22">
      <c r="A7" s="1896" t="s">
        <v>1183</v>
      </c>
      <c r="B7" s="1896"/>
      <c r="C7" s="1896"/>
      <c r="D7" s="1896"/>
      <c r="E7" s="1896"/>
      <c r="F7" s="1896"/>
      <c r="G7" s="1896"/>
      <c r="H7" s="1896"/>
      <c r="I7" s="1896"/>
      <c r="J7" s="1896"/>
      <c r="K7" s="1896"/>
      <c r="L7" s="1896"/>
      <c r="M7" s="1896"/>
      <c r="N7" s="544"/>
      <c r="O7" s="544"/>
    </row>
    <row r="8" spans="1:22">
      <c r="A8" s="1896"/>
      <c r="B8" s="1896"/>
      <c r="C8" s="1896"/>
      <c r="D8" s="1896"/>
      <c r="E8" s="1896"/>
      <c r="F8" s="1896"/>
      <c r="G8" s="1896"/>
      <c r="H8" s="1896"/>
      <c r="I8" s="1896"/>
      <c r="J8" s="1896"/>
      <c r="K8" s="1896"/>
      <c r="L8" s="1896"/>
      <c r="M8" s="1896"/>
      <c r="N8" s="544"/>
      <c r="O8" s="544"/>
    </row>
    <row r="9" spans="1:22" ht="15.75">
      <c r="A9" s="545" t="s">
        <v>331</v>
      </c>
      <c r="B9" s="546"/>
      <c r="C9" s="547"/>
      <c r="D9" s="545"/>
      <c r="E9" s="545"/>
      <c r="F9" s="545"/>
      <c r="G9" s="545"/>
      <c r="H9" s="545"/>
      <c r="I9" s="545"/>
      <c r="J9" s="545"/>
      <c r="K9" s="545"/>
      <c r="L9" s="545"/>
      <c r="M9" s="547"/>
      <c r="N9" s="548"/>
      <c r="O9" s="480"/>
      <c r="P9" s="289"/>
      <c r="Q9" s="289"/>
      <c r="R9" s="289"/>
      <c r="U9" s="289"/>
      <c r="V9" s="289"/>
    </row>
    <row r="10" spans="1:22" s="292" customFormat="1" ht="9.9499999999999993" customHeight="1">
      <c r="A10" s="549"/>
      <c r="B10" s="541"/>
      <c r="C10" s="550"/>
      <c r="D10" s="549"/>
      <c r="E10" s="549"/>
      <c r="F10" s="549"/>
      <c r="G10" s="549"/>
      <c r="H10" s="549"/>
      <c r="I10" s="549"/>
      <c r="J10" s="549"/>
      <c r="K10" s="549"/>
      <c r="L10" s="551"/>
      <c r="M10" s="550"/>
      <c r="N10" s="464"/>
    </row>
    <row r="11" spans="1:22" s="292" customFormat="1" ht="19.5" customHeight="1">
      <c r="A11" s="1898" t="s">
        <v>1175</v>
      </c>
      <c r="B11" s="1898"/>
      <c r="C11" s="1898"/>
      <c r="D11" s="1898"/>
      <c r="E11" s="1898"/>
      <c r="F11" s="1898"/>
      <c r="G11" s="1898"/>
      <c r="H11" s="1898"/>
      <c r="I11" s="1898"/>
      <c r="J11" s="1898"/>
      <c r="K11" s="1898"/>
      <c r="L11" s="1898"/>
      <c r="M11" s="1898"/>
      <c r="N11" s="456"/>
      <c r="O11" s="456"/>
      <c r="U11" s="479"/>
      <c r="V11" s="479"/>
    </row>
    <row r="12" spans="1:22" s="292" customFormat="1" ht="5.0999999999999996" customHeight="1">
      <c r="A12" s="552"/>
      <c r="B12" s="410"/>
      <c r="C12" s="410"/>
      <c r="D12" s="410"/>
      <c r="E12" s="410"/>
      <c r="F12" s="410"/>
      <c r="G12" s="410"/>
      <c r="H12" s="410"/>
      <c r="I12" s="410"/>
      <c r="J12" s="410"/>
      <c r="K12" s="410"/>
      <c r="L12" s="410"/>
      <c r="M12" s="410"/>
      <c r="O12" s="456"/>
      <c r="U12" s="479"/>
      <c r="V12" s="479"/>
    </row>
    <row r="13" spans="1:22" s="292" customFormat="1">
      <c r="A13" s="491"/>
      <c r="B13" s="2086" t="s">
        <v>159</v>
      </c>
      <c r="C13" s="2086"/>
      <c r="D13" s="2086"/>
      <c r="E13" s="2086"/>
      <c r="F13" s="2086"/>
      <c r="G13" s="2086"/>
      <c r="H13" s="2086"/>
      <c r="I13" s="2086"/>
      <c r="J13" s="2086"/>
      <c r="K13" s="2086"/>
      <c r="L13" s="1217"/>
      <c r="M13" s="413"/>
      <c r="N13" s="501"/>
      <c r="O13" s="493"/>
      <c r="P13" s="328"/>
      <c r="Q13" s="328"/>
      <c r="U13" s="479"/>
      <c r="V13" s="479"/>
    </row>
    <row r="14" spans="1:22" s="292" customFormat="1" ht="30.75" customHeight="1">
      <c r="A14" s="491"/>
      <c r="B14" s="2085" t="s">
        <v>843</v>
      </c>
      <c r="C14" s="2085"/>
      <c r="D14" s="2085"/>
      <c r="E14" s="2085"/>
      <c r="F14" s="2085"/>
      <c r="G14" s="2085"/>
      <c r="H14" s="2085"/>
      <c r="I14" s="2085"/>
      <c r="J14" s="2085"/>
      <c r="K14" s="2085"/>
      <c r="L14" s="2085"/>
      <c r="M14" s="2085"/>
      <c r="N14" s="501"/>
      <c r="O14" s="493"/>
      <c r="P14" s="328"/>
      <c r="Q14" s="328"/>
      <c r="U14" s="479"/>
      <c r="V14" s="479"/>
    </row>
    <row r="15" spans="1:22" s="292" customFormat="1" ht="5.0999999999999996" customHeight="1">
      <c r="A15" s="491"/>
      <c r="B15" s="2087"/>
      <c r="C15" s="2087"/>
      <c r="D15" s="2087"/>
      <c r="E15" s="2087"/>
      <c r="F15" s="2087"/>
      <c r="G15" s="2087"/>
      <c r="H15" s="2087"/>
      <c r="I15" s="2087"/>
      <c r="J15" s="2087"/>
      <c r="K15" s="2087"/>
      <c r="L15" s="2087"/>
      <c r="M15" s="2087"/>
      <c r="N15" s="328"/>
      <c r="O15" s="493"/>
      <c r="P15" s="328"/>
      <c r="Q15" s="328"/>
      <c r="U15" s="479"/>
      <c r="V15" s="479"/>
    </row>
    <row r="16" spans="1:22" s="292" customFormat="1">
      <c r="A16" s="491"/>
      <c r="B16" s="2085" t="s">
        <v>691</v>
      </c>
      <c r="C16" s="2085"/>
      <c r="D16" s="2085"/>
      <c r="E16" s="2085"/>
      <c r="F16" s="2085"/>
      <c r="G16" s="2085"/>
      <c r="H16" s="2085"/>
      <c r="I16" s="2085"/>
      <c r="J16" s="2085"/>
      <c r="K16" s="2085"/>
      <c r="L16" s="2085"/>
      <c r="M16" s="2085"/>
      <c r="N16" s="501"/>
      <c r="O16" s="493"/>
      <c r="P16" s="328"/>
      <c r="Q16" s="328"/>
      <c r="U16" s="479"/>
      <c r="V16" s="479"/>
    </row>
    <row r="17" spans="1:22" s="292" customFormat="1">
      <c r="A17" s="491"/>
      <c r="B17" s="2085"/>
      <c r="C17" s="2085"/>
      <c r="D17" s="2085"/>
      <c r="E17" s="2085"/>
      <c r="F17" s="2085"/>
      <c r="G17" s="2085"/>
      <c r="H17" s="2085"/>
      <c r="I17" s="2085"/>
      <c r="J17" s="2085"/>
      <c r="K17" s="2085"/>
      <c r="L17" s="2085"/>
      <c r="M17" s="2085"/>
      <c r="N17" s="501"/>
      <c r="O17" s="493"/>
      <c r="P17" s="328"/>
      <c r="Q17" s="328"/>
      <c r="U17" s="479"/>
      <c r="V17" s="479"/>
    </row>
    <row r="18" spans="1:22" s="292" customFormat="1" ht="5.0999999999999996" customHeight="1">
      <c r="A18" s="491"/>
      <c r="B18" s="329"/>
      <c r="C18" s="2101"/>
      <c r="D18" s="2101"/>
      <c r="E18" s="2101"/>
      <c r="F18" s="2101"/>
      <c r="G18" s="2101"/>
      <c r="H18" s="2101"/>
      <c r="I18" s="2101"/>
      <c r="J18" s="2101"/>
      <c r="K18" s="2101"/>
      <c r="L18" s="1221"/>
      <c r="M18" s="316"/>
      <c r="N18" s="328"/>
      <c r="O18" s="493"/>
      <c r="P18" s="328"/>
      <c r="Q18" s="328"/>
      <c r="U18" s="479"/>
      <c r="V18" s="479"/>
    </row>
    <row r="19" spans="1:22" ht="47.25" customHeight="1">
      <c r="A19" s="491"/>
      <c r="B19" s="2109" t="s">
        <v>1139</v>
      </c>
      <c r="C19" s="2109"/>
      <c r="D19" s="2109"/>
      <c r="E19" s="2109"/>
      <c r="F19" s="2109"/>
      <c r="G19" s="2109"/>
      <c r="H19" s="2109"/>
      <c r="I19" s="2109"/>
      <c r="J19" s="2109"/>
      <c r="K19" s="2109"/>
      <c r="L19" s="2109"/>
      <c r="M19" s="2109"/>
      <c r="N19" s="501"/>
      <c r="O19" s="493"/>
    </row>
    <row r="20" spans="1:22" s="292" customFormat="1" ht="9.9499999999999993" customHeight="1">
      <c r="A20" s="491"/>
      <c r="N20" s="328"/>
      <c r="O20" s="493"/>
      <c r="P20" s="328"/>
      <c r="Q20" s="328"/>
      <c r="U20" s="479"/>
      <c r="V20" s="479"/>
    </row>
    <row r="21" spans="1:22">
      <c r="A21" s="493"/>
      <c r="B21" s="147" t="s">
        <v>12</v>
      </c>
      <c r="C21" s="2083" t="s">
        <v>13</v>
      </c>
      <c r="D21" s="2083"/>
      <c r="E21" s="2083"/>
      <c r="F21" s="2083"/>
      <c r="G21" s="2083"/>
      <c r="H21" s="2083"/>
      <c r="I21" s="2083"/>
      <c r="J21" s="2083"/>
      <c r="K21" s="2083"/>
      <c r="L21" s="2062" t="s">
        <v>259</v>
      </c>
      <c r="M21" s="298"/>
      <c r="N21" s="298"/>
      <c r="O21" s="553"/>
      <c r="P21" s="298"/>
      <c r="Q21" s="298"/>
      <c r="R21" s="298"/>
    </row>
    <row r="22" spans="1:22" ht="28.5" customHeight="1">
      <c r="A22" s="493"/>
      <c r="B22" s="2097" t="s">
        <v>1144</v>
      </c>
      <c r="C22" s="2102" t="s">
        <v>1145</v>
      </c>
      <c r="D22" s="2102"/>
      <c r="E22" s="2102"/>
      <c r="F22" s="2102"/>
      <c r="G22" s="2102"/>
      <c r="H22" s="2102"/>
      <c r="I22" s="2102"/>
      <c r="J22" s="2102"/>
      <c r="K22" s="2102"/>
      <c r="L22" s="2062"/>
      <c r="M22" s="494"/>
      <c r="N22" s="494"/>
      <c r="O22" s="554"/>
      <c r="P22" s="494"/>
      <c r="Q22" s="494"/>
      <c r="R22" s="494"/>
    </row>
    <row r="23" spans="1:22" ht="15" customHeight="1">
      <c r="A23" s="493"/>
      <c r="B23" s="2098"/>
      <c r="C23" s="2103" t="s">
        <v>844</v>
      </c>
      <c r="D23" s="2104"/>
      <c r="E23" s="2104"/>
      <c r="F23" s="2104"/>
      <c r="G23" s="2104"/>
      <c r="H23" s="2104"/>
      <c r="I23" s="2104"/>
      <c r="J23" s="2104"/>
      <c r="K23" s="2105"/>
      <c r="L23" s="555"/>
      <c r="M23" s="494"/>
      <c r="N23" s="494"/>
      <c r="O23" s="554"/>
      <c r="P23" s="494"/>
      <c r="Q23" s="494"/>
      <c r="R23" s="494"/>
      <c r="U23" s="1242" t="b">
        <v>0</v>
      </c>
      <c r="V23" s="496">
        <f>IF(U23=TRUE,0,1)</f>
        <v>1</v>
      </c>
    </row>
    <row r="24" spans="1:22" ht="15" customHeight="1">
      <c r="A24" s="493"/>
      <c r="B24" s="2098"/>
      <c r="C24" s="2103" t="s">
        <v>845</v>
      </c>
      <c r="D24" s="2104"/>
      <c r="E24" s="2104"/>
      <c r="F24" s="2104"/>
      <c r="G24" s="2104"/>
      <c r="H24" s="2104"/>
      <c r="I24" s="2104"/>
      <c r="J24" s="2104"/>
      <c r="K24" s="2105"/>
      <c r="L24" s="555"/>
      <c r="M24" s="494"/>
      <c r="N24" s="494"/>
      <c r="O24" s="554"/>
      <c r="P24" s="494"/>
      <c r="Q24" s="494"/>
      <c r="R24" s="494"/>
      <c r="U24" s="1242" t="b">
        <v>0</v>
      </c>
      <c r="V24" s="496">
        <f>IF(U24=TRUE,0,1)</f>
        <v>1</v>
      </c>
    </row>
    <row r="25" spans="1:22" ht="33" customHeight="1">
      <c r="A25" s="493"/>
      <c r="B25" s="2099"/>
      <c r="C25" s="2106" t="s">
        <v>846</v>
      </c>
      <c r="D25" s="2107"/>
      <c r="E25" s="2107"/>
      <c r="F25" s="2107"/>
      <c r="G25" s="2107"/>
      <c r="H25" s="2107"/>
      <c r="I25" s="2107"/>
      <c r="J25" s="2107"/>
      <c r="K25" s="2108"/>
      <c r="L25" s="497"/>
      <c r="M25" s="494"/>
      <c r="N25" s="494"/>
      <c r="O25" s="554"/>
      <c r="P25" s="494"/>
      <c r="Q25" s="494"/>
      <c r="R25" s="494"/>
    </row>
    <row r="26" spans="1:22" ht="9.9499999999999993" customHeight="1">
      <c r="A26" s="493"/>
      <c r="B26" s="1223"/>
      <c r="C26" s="556"/>
      <c r="D26" s="556"/>
      <c r="E26" s="556"/>
      <c r="F26" s="556"/>
      <c r="G26" s="556"/>
      <c r="H26" s="556"/>
      <c r="I26" s="556"/>
      <c r="J26" s="556"/>
      <c r="K26" s="494"/>
      <c r="L26" s="494"/>
      <c r="M26" s="494"/>
      <c r="N26" s="494"/>
      <c r="O26" s="554"/>
      <c r="P26" s="494"/>
      <c r="Q26" s="494"/>
      <c r="R26" s="494"/>
    </row>
    <row r="27" spans="1:22" s="334" customFormat="1" ht="15" customHeight="1">
      <c r="A27" s="493"/>
      <c r="B27" s="2077" t="s">
        <v>981</v>
      </c>
      <c r="C27" s="2048"/>
      <c r="D27" s="2048"/>
      <c r="E27" s="2048"/>
      <c r="F27" s="2048"/>
      <c r="G27" s="2048"/>
      <c r="H27" s="2048"/>
      <c r="I27" s="2048"/>
      <c r="J27" s="2048"/>
      <c r="K27" s="2048"/>
      <c r="L27" s="557" t="s">
        <v>716</v>
      </c>
      <c r="M27" s="1218"/>
      <c r="N27" s="328"/>
      <c r="O27" s="493"/>
      <c r="U27" s="505"/>
      <c r="V27" s="505"/>
    </row>
    <row r="28" spans="1:22" s="334" customFormat="1" ht="60" customHeight="1">
      <c r="A28" s="493"/>
      <c r="B28" s="2048"/>
      <c r="C28" s="2048"/>
      <c r="D28" s="2048"/>
      <c r="E28" s="2048"/>
      <c r="F28" s="2048"/>
      <c r="G28" s="2048"/>
      <c r="H28" s="2048"/>
      <c r="I28" s="2048"/>
      <c r="J28" s="2048"/>
      <c r="K28" s="2048"/>
      <c r="L28" s="445" t="s">
        <v>678</v>
      </c>
      <c r="M28" s="445" t="s">
        <v>679</v>
      </c>
      <c r="N28" s="328"/>
      <c r="O28" s="493"/>
      <c r="U28" s="505"/>
      <c r="V28" s="505"/>
    </row>
    <row r="29" spans="1:22" s="334" customFormat="1" ht="16.5" customHeight="1">
      <c r="A29" s="493"/>
      <c r="B29" s="2089" t="s">
        <v>1160</v>
      </c>
      <c r="C29" s="2089"/>
      <c r="D29" s="2089"/>
      <c r="E29" s="2089"/>
      <c r="F29" s="2089"/>
      <c r="G29" s="2089"/>
      <c r="H29" s="2089"/>
      <c r="I29" s="2089"/>
      <c r="J29" s="2089"/>
      <c r="K29" s="2090"/>
      <c r="L29" s="446">
        <f>C126</f>
        <v>1</v>
      </c>
      <c r="M29" s="446">
        <f>D126</f>
        <v>1</v>
      </c>
      <c r="N29" s="328"/>
      <c r="O29" s="493"/>
      <c r="U29" s="505"/>
      <c r="V29" s="505"/>
    </row>
    <row r="30" spans="1:22" ht="9.9499999999999993" customHeight="1">
      <c r="A30" s="493"/>
      <c r="B30" s="308"/>
      <c r="C30" s="558"/>
      <c r="D30" s="292"/>
      <c r="E30" s="292"/>
      <c r="F30" s="292"/>
      <c r="G30" s="292"/>
      <c r="H30" s="292"/>
      <c r="I30" s="292"/>
      <c r="J30" s="292"/>
      <c r="K30" s="292"/>
      <c r="L30" s="316"/>
      <c r="M30" s="292"/>
      <c r="O30" s="493"/>
    </row>
    <row r="31" spans="1:22" ht="18">
      <c r="A31" s="493"/>
      <c r="B31" s="147" t="s">
        <v>847</v>
      </c>
      <c r="C31" s="2083" t="s">
        <v>13</v>
      </c>
      <c r="D31" s="2083"/>
      <c r="E31" s="2083"/>
      <c r="F31" s="2083"/>
      <c r="G31" s="2083"/>
      <c r="H31" s="2083"/>
      <c r="I31" s="2083"/>
      <c r="J31" s="2083"/>
      <c r="K31" s="2083"/>
      <c r="L31" s="445" t="s">
        <v>678</v>
      </c>
      <c r="M31" s="298"/>
      <c r="N31" s="559"/>
      <c r="O31" s="560"/>
      <c r="P31" s="559"/>
      <c r="Q31" s="559"/>
      <c r="R31" s="559"/>
    </row>
    <row r="32" spans="1:22" ht="30.75" customHeight="1">
      <c r="A32" s="493"/>
      <c r="B32" s="2097" t="s">
        <v>160</v>
      </c>
      <c r="C32" s="2100" t="s">
        <v>1142</v>
      </c>
      <c r="D32" s="2100"/>
      <c r="E32" s="2100"/>
      <c r="F32" s="2100"/>
      <c r="G32" s="2100"/>
      <c r="H32" s="2100"/>
      <c r="I32" s="2100"/>
      <c r="J32" s="2100"/>
      <c r="K32" s="2100"/>
      <c r="L32" s="2027"/>
      <c r="M32" s="494"/>
      <c r="N32" s="500"/>
      <c r="O32" s="561"/>
      <c r="P32" s="500"/>
      <c r="Q32" s="500"/>
      <c r="R32" s="562"/>
    </row>
    <row r="33" spans="1:29" ht="21" customHeight="1">
      <c r="A33" s="493"/>
      <c r="B33" s="2098"/>
      <c r="C33" s="1251" t="s">
        <v>1</v>
      </c>
      <c r="D33" s="2078" t="s">
        <v>27</v>
      </c>
      <c r="E33" s="2079"/>
      <c r="F33" s="2079"/>
      <c r="G33" s="2079"/>
      <c r="H33" s="2079"/>
      <c r="I33" s="2079"/>
      <c r="J33" s="2080"/>
      <c r="K33" s="555"/>
      <c r="L33" s="2027"/>
      <c r="M33" s="494"/>
      <c r="N33" s="562"/>
      <c r="O33" s="563"/>
      <c r="P33" s="562"/>
      <c r="Q33" s="562"/>
      <c r="R33" s="562"/>
      <c r="U33" s="1242" t="b">
        <v>0</v>
      </c>
      <c r="V33" s="496">
        <f>IF(V23=1,1,IF(U33=TRUE,0,1))</f>
        <v>1</v>
      </c>
    </row>
    <row r="34" spans="1:29" ht="21.75" customHeight="1">
      <c r="A34" s="493"/>
      <c r="B34" s="2098"/>
      <c r="C34" s="1251" t="s">
        <v>113</v>
      </c>
      <c r="D34" s="2078" t="s">
        <v>257</v>
      </c>
      <c r="E34" s="2079"/>
      <c r="F34" s="2079"/>
      <c r="G34" s="2079"/>
      <c r="H34" s="2079"/>
      <c r="I34" s="2079"/>
      <c r="J34" s="2080"/>
      <c r="K34" s="555"/>
      <c r="L34" s="2027"/>
      <c r="M34" s="494"/>
      <c r="N34" s="562"/>
      <c r="O34" s="563"/>
      <c r="P34" s="562"/>
      <c r="Q34" s="562"/>
      <c r="R34" s="562"/>
      <c r="U34" s="1242" t="b">
        <v>0</v>
      </c>
      <c r="V34" s="496">
        <f>IF(V23=1,1,IF(U34=TRUE,0,1))</f>
        <v>1</v>
      </c>
    </row>
    <row r="35" spans="1:29" s="334" customFormat="1" ht="94.5" customHeight="1">
      <c r="A35" s="493"/>
      <c r="B35" s="2099"/>
      <c r="C35" s="1893" t="s">
        <v>1271</v>
      </c>
      <c r="D35" s="1893"/>
      <c r="E35" s="1893"/>
      <c r="F35" s="1893"/>
      <c r="G35" s="1893"/>
      <c r="H35" s="1893"/>
      <c r="I35" s="1893"/>
      <c r="J35" s="1893"/>
      <c r="K35" s="1893"/>
      <c r="L35" s="2027"/>
      <c r="M35" s="494"/>
      <c r="N35" s="562"/>
      <c r="O35" s="563"/>
      <c r="P35" s="562"/>
      <c r="Q35" s="562"/>
      <c r="R35" s="2073"/>
      <c r="S35" s="2073"/>
      <c r="T35" s="2073"/>
      <c r="U35" s="2073"/>
      <c r="V35" s="2073"/>
      <c r="W35" s="2073"/>
      <c r="X35" s="2073"/>
      <c r="Y35" s="2073"/>
      <c r="Z35" s="2073"/>
      <c r="AA35" s="2073"/>
      <c r="AB35" s="2073"/>
      <c r="AC35" s="2073"/>
    </row>
    <row r="36" spans="1:29" s="328" customFormat="1" hidden="1">
      <c r="A36" s="493"/>
      <c r="B36" s="308"/>
      <c r="C36" s="308"/>
      <c r="N36" s="564"/>
      <c r="O36" s="565"/>
      <c r="P36" s="564"/>
      <c r="Q36" s="564"/>
      <c r="R36" s="564"/>
      <c r="U36" s="500"/>
      <c r="V36" s="500"/>
    </row>
    <row r="37" spans="1:29" s="328" customFormat="1" ht="9.9499999999999993" customHeight="1">
      <c r="A37" s="493"/>
      <c r="B37" s="308"/>
      <c r="C37" s="308"/>
      <c r="N37" s="564"/>
      <c r="O37" s="565"/>
      <c r="P37" s="564"/>
      <c r="Q37" s="564"/>
      <c r="R37" s="564"/>
      <c r="U37" s="500"/>
      <c r="V37" s="500"/>
    </row>
    <row r="38" spans="1:29" ht="18">
      <c r="A38" s="493"/>
      <c r="B38" s="147" t="s">
        <v>848</v>
      </c>
      <c r="C38" s="2083" t="s">
        <v>13</v>
      </c>
      <c r="D38" s="2083"/>
      <c r="E38" s="2083"/>
      <c r="F38" s="2083"/>
      <c r="G38" s="2083"/>
      <c r="H38" s="2083"/>
      <c r="I38" s="2083"/>
      <c r="J38" s="2083"/>
      <c r="K38" s="2083"/>
      <c r="L38" s="445" t="s">
        <v>679</v>
      </c>
      <c r="M38" s="298"/>
      <c r="N38" s="559"/>
      <c r="O38" s="560"/>
      <c r="P38" s="559"/>
      <c r="Q38" s="559"/>
      <c r="R38" s="559"/>
      <c r="S38" s="559"/>
      <c r="T38" s="559"/>
      <c r="U38" s="559"/>
      <c r="V38" s="559"/>
      <c r="W38" s="559"/>
      <c r="X38" s="559"/>
      <c r="Y38" s="559"/>
      <c r="Z38" s="559"/>
    </row>
    <row r="39" spans="1:29" ht="126" customHeight="1">
      <c r="A39" s="493"/>
      <c r="B39" s="2097" t="s">
        <v>29</v>
      </c>
      <c r="C39" s="2093" t="s">
        <v>1141</v>
      </c>
      <c r="D39" s="2094"/>
      <c r="E39" s="2094"/>
      <c r="F39" s="2094"/>
      <c r="G39" s="2094"/>
      <c r="H39" s="2094"/>
      <c r="I39" s="2094"/>
      <c r="J39" s="2094"/>
      <c r="K39" s="2095"/>
      <c r="L39" s="2096"/>
      <c r="M39" s="494"/>
      <c r="N39" s="562"/>
      <c r="O39" s="563"/>
      <c r="P39" s="562"/>
      <c r="Q39" s="562"/>
      <c r="R39" s="559"/>
      <c r="S39" s="559"/>
      <c r="T39" s="559"/>
      <c r="U39" s="559"/>
      <c r="V39" s="559"/>
      <c r="W39" s="559"/>
      <c r="X39" s="559"/>
      <c r="Y39" s="559"/>
      <c r="Z39" s="559"/>
    </row>
    <row r="40" spans="1:29" ht="21.75" customHeight="1">
      <c r="A40" s="493"/>
      <c r="B40" s="2098"/>
      <c r="C40" s="1252" t="s">
        <v>1</v>
      </c>
      <c r="D40" s="2084" t="s">
        <v>27</v>
      </c>
      <c r="E40" s="2084"/>
      <c r="F40" s="2084"/>
      <c r="G40" s="2084"/>
      <c r="H40" s="2084"/>
      <c r="I40" s="2084"/>
      <c r="J40" s="2084"/>
      <c r="K40" s="1253"/>
      <c r="L40" s="2096"/>
      <c r="M40" s="494"/>
      <c r="N40" s="562"/>
      <c r="O40" s="563"/>
      <c r="P40" s="562"/>
      <c r="Q40" s="562"/>
      <c r="R40" s="562"/>
      <c r="U40" s="1242" t="b">
        <v>0</v>
      </c>
      <c r="V40" s="496">
        <f>IF(V24=1,1,IF(U40=TRUE,0,1))</f>
        <v>1</v>
      </c>
    </row>
    <row r="41" spans="1:29" ht="22.5" customHeight="1">
      <c r="A41" s="493"/>
      <c r="B41" s="2098"/>
      <c r="C41" s="1252" t="s">
        <v>113</v>
      </c>
      <c r="D41" s="2084" t="s">
        <v>257</v>
      </c>
      <c r="E41" s="2084"/>
      <c r="F41" s="2084"/>
      <c r="G41" s="2084"/>
      <c r="H41" s="2084"/>
      <c r="I41" s="2084"/>
      <c r="J41" s="2084"/>
      <c r="K41" s="1253"/>
      <c r="L41" s="2096"/>
      <c r="M41" s="494"/>
      <c r="N41" s="562"/>
      <c r="O41" s="563"/>
      <c r="P41" s="562"/>
      <c r="Q41" s="562"/>
      <c r="R41" s="562"/>
      <c r="U41" s="1242" t="b">
        <v>0</v>
      </c>
      <c r="V41" s="496">
        <f>IF(V24=1,1,IF(U41=TRUE,0,1))</f>
        <v>1</v>
      </c>
    </row>
    <row r="42" spans="1:29" s="334" customFormat="1" ht="289.5" customHeight="1">
      <c r="A42" s="493"/>
      <c r="B42" s="2099"/>
      <c r="C42" s="2110" t="s">
        <v>1275</v>
      </c>
      <c r="D42" s="2110"/>
      <c r="E42" s="2110"/>
      <c r="F42" s="2110"/>
      <c r="G42" s="2110"/>
      <c r="H42" s="2110"/>
      <c r="I42" s="2110"/>
      <c r="J42" s="2110"/>
      <c r="K42" s="2110"/>
      <c r="L42" s="2096"/>
      <c r="M42" s="494"/>
      <c r="N42" s="562"/>
      <c r="O42" s="563"/>
      <c r="P42" s="562"/>
      <c r="Q42" s="562"/>
      <c r="R42" s="562"/>
      <c r="U42" s="505"/>
      <c r="V42" s="505"/>
    </row>
    <row r="43" spans="1:29" s="328" customFormat="1" ht="9.9499999999999993" customHeight="1">
      <c r="A43" s="493"/>
      <c r="B43" s="308"/>
      <c r="C43" s="520"/>
      <c r="N43" s="564"/>
      <c r="O43" s="565"/>
      <c r="P43" s="564"/>
      <c r="Q43" s="564"/>
      <c r="R43" s="564"/>
      <c r="U43" s="500"/>
      <c r="V43" s="500"/>
    </row>
    <row r="44" spans="1:29" ht="45.75" customHeight="1">
      <c r="A44" s="493"/>
      <c r="B44" s="1254" t="s">
        <v>11</v>
      </c>
      <c r="C44" s="2076" t="s">
        <v>1269</v>
      </c>
      <c r="D44" s="2076"/>
      <c r="E44" s="2076"/>
      <c r="F44" s="2076"/>
      <c r="G44" s="2076"/>
      <c r="H44" s="2076"/>
      <c r="I44" s="2076"/>
      <c r="J44" s="2076"/>
      <c r="K44" s="2076"/>
      <c r="L44" s="2076"/>
      <c r="M44" s="494"/>
      <c r="N44" s="564"/>
      <c r="O44" s="565"/>
      <c r="P44" s="564"/>
      <c r="Q44" s="564"/>
      <c r="R44" s="566"/>
    </row>
    <row r="45" spans="1:29" hidden="1">
      <c r="A45" s="493"/>
      <c r="B45" s="515"/>
      <c r="C45" s="520"/>
      <c r="D45" s="2091"/>
      <c r="E45" s="2092"/>
      <c r="F45" s="2092"/>
      <c r="G45" s="2092"/>
      <c r="H45" s="2092"/>
      <c r="I45" s="2092"/>
      <c r="J45" s="2092"/>
      <c r="K45" s="292"/>
      <c r="L45" s="292"/>
      <c r="M45" s="292"/>
      <c r="N45" s="564"/>
      <c r="O45" s="565"/>
      <c r="P45" s="564"/>
      <c r="Q45" s="564"/>
      <c r="R45" s="566"/>
    </row>
    <row r="46" spans="1:29" ht="9.9499999999999993" customHeight="1">
      <c r="A46" s="493"/>
      <c r="B46" s="515"/>
      <c r="C46" s="520"/>
      <c r="D46" s="1219"/>
      <c r="E46" s="1220"/>
      <c r="F46" s="1220"/>
      <c r="G46" s="1220"/>
      <c r="H46" s="1220"/>
      <c r="I46" s="1220"/>
      <c r="J46" s="1220"/>
      <c r="K46" s="292"/>
      <c r="L46" s="292"/>
      <c r="M46" s="292"/>
      <c r="N46" s="564"/>
      <c r="O46" s="565"/>
      <c r="P46" s="564"/>
      <c r="Q46" s="564"/>
      <c r="R46" s="566"/>
    </row>
    <row r="47" spans="1:29" ht="15" customHeight="1">
      <c r="A47" s="456"/>
      <c r="B47" s="2026" t="s">
        <v>1181</v>
      </c>
      <c r="C47" s="2026"/>
      <c r="D47" s="2026"/>
      <c r="E47" s="2026"/>
      <c r="F47" s="2026"/>
      <c r="G47" s="2026"/>
      <c r="H47" s="2026"/>
      <c r="I47" s="2026"/>
      <c r="J47" s="2026"/>
      <c r="K47" s="2026"/>
      <c r="L47" s="2026"/>
      <c r="M47" s="2026"/>
      <c r="N47" s="411"/>
      <c r="O47" s="456"/>
      <c r="P47" s="289"/>
      <c r="Q47" s="289"/>
      <c r="R47" s="289"/>
    </row>
    <row r="48" spans="1:29" ht="15" customHeight="1">
      <c r="A48" s="456"/>
      <c r="B48" s="2026"/>
      <c r="C48" s="2026"/>
      <c r="D48" s="2026"/>
      <c r="E48" s="2026"/>
      <c r="F48" s="2026"/>
      <c r="G48" s="2026"/>
      <c r="H48" s="2026"/>
      <c r="I48" s="2026"/>
      <c r="J48" s="2026"/>
      <c r="K48" s="2026"/>
      <c r="L48" s="2026"/>
      <c r="M48" s="2026"/>
      <c r="N48" s="411"/>
      <c r="O48" s="456"/>
      <c r="P48" s="289"/>
      <c r="Q48" s="289"/>
      <c r="R48" s="289"/>
    </row>
    <row r="49" spans="1:18" ht="15" customHeight="1">
      <c r="A49" s="456"/>
      <c r="B49" s="1211"/>
      <c r="C49" s="1211"/>
      <c r="D49" s="1211"/>
      <c r="E49" s="1211"/>
      <c r="F49" s="1211"/>
      <c r="G49" s="1211"/>
      <c r="H49" s="1211"/>
      <c r="I49" s="1211"/>
      <c r="J49" s="1211"/>
      <c r="K49" s="1211"/>
      <c r="L49" s="1211"/>
      <c r="M49" s="1211"/>
      <c r="N49" s="411"/>
      <c r="O49" s="456"/>
      <c r="P49" s="289"/>
      <c r="Q49" s="289"/>
      <c r="R49" s="289"/>
    </row>
    <row r="50" spans="1:18" ht="15" customHeight="1">
      <c r="A50" s="456"/>
      <c r="B50" s="1118" t="s">
        <v>207</v>
      </c>
      <c r="C50" s="1211"/>
      <c r="D50" s="1211"/>
      <c r="E50" s="1211"/>
      <c r="F50" s="1211"/>
      <c r="G50" s="1211"/>
      <c r="H50" s="1211"/>
      <c r="I50" s="1211"/>
      <c r="J50" s="1211"/>
      <c r="K50" s="1211"/>
      <c r="L50" s="1211"/>
      <c r="M50" s="1211"/>
      <c r="N50" s="411"/>
      <c r="O50" s="456"/>
      <c r="P50" s="289"/>
      <c r="Q50" s="289"/>
      <c r="R50" s="289"/>
    </row>
    <row r="51" spans="1:18" ht="15" customHeight="1">
      <c r="A51" s="456"/>
      <c r="B51" s="1211"/>
      <c r="C51" s="2026" t="s">
        <v>988</v>
      </c>
      <c r="D51" s="2026"/>
      <c r="E51" s="2026"/>
      <c r="F51" s="2026"/>
      <c r="G51" s="2026"/>
      <c r="H51" s="2026"/>
      <c r="I51" s="2026"/>
      <c r="J51" s="2026"/>
      <c r="K51" s="2026"/>
      <c r="L51" s="2026"/>
      <c r="M51" s="2026"/>
      <c r="N51" s="411"/>
      <c r="O51" s="456"/>
      <c r="P51" s="289"/>
      <c r="Q51" s="289"/>
      <c r="R51" s="289"/>
    </row>
    <row r="52" spans="1:18" ht="15" customHeight="1">
      <c r="A52" s="456"/>
      <c r="B52" s="1211"/>
      <c r="C52" s="2026"/>
      <c r="D52" s="2026"/>
      <c r="E52" s="2026"/>
      <c r="F52" s="2026"/>
      <c r="G52" s="2026"/>
      <c r="H52" s="2026"/>
      <c r="I52" s="2026"/>
      <c r="J52" s="2026"/>
      <c r="K52" s="2026"/>
      <c r="L52" s="2026"/>
      <c r="M52" s="2026"/>
      <c r="N52" s="411"/>
      <c r="O52" s="456"/>
      <c r="P52" s="289"/>
      <c r="Q52" s="289"/>
      <c r="R52" s="289"/>
    </row>
    <row r="53" spans="1:18" ht="15" customHeight="1">
      <c r="A53" s="456"/>
      <c r="B53" s="413"/>
      <c r="C53" s="2048" t="s">
        <v>1099</v>
      </c>
      <c r="D53" s="2048"/>
      <c r="E53" s="2048"/>
      <c r="F53" s="2048"/>
      <c r="G53" s="2048"/>
      <c r="H53" s="2048"/>
      <c r="I53" s="2048"/>
      <c r="J53" s="2048"/>
      <c r="K53" s="2048"/>
      <c r="L53" s="2048"/>
      <c r="M53" s="2048"/>
      <c r="N53" s="411"/>
      <c r="O53" s="456"/>
      <c r="P53" s="289"/>
      <c r="Q53" s="289"/>
      <c r="R53" s="289"/>
    </row>
    <row r="54" spans="1:18" ht="15" customHeight="1">
      <c r="A54" s="456"/>
      <c r="B54" s="1119" t="s">
        <v>208</v>
      </c>
      <c r="C54" s="2048"/>
      <c r="D54" s="2048"/>
      <c r="E54" s="2048"/>
      <c r="F54" s="2048"/>
      <c r="G54" s="2048"/>
      <c r="H54" s="2048"/>
      <c r="I54" s="2048"/>
      <c r="J54" s="2048"/>
      <c r="K54" s="2048"/>
      <c r="L54" s="2048"/>
      <c r="M54" s="2048"/>
      <c r="N54" s="411"/>
      <c r="O54" s="456"/>
      <c r="P54" s="289"/>
      <c r="Q54" s="289"/>
      <c r="R54" s="289"/>
    </row>
    <row r="55" spans="1:18" ht="15" customHeight="1">
      <c r="A55" s="456"/>
      <c r="B55" s="413"/>
      <c r="C55" s="2048"/>
      <c r="D55" s="2048"/>
      <c r="E55" s="2048"/>
      <c r="F55" s="2048"/>
      <c r="G55" s="2048"/>
      <c r="H55" s="2048"/>
      <c r="I55" s="2048"/>
      <c r="J55" s="2048"/>
      <c r="K55" s="2048"/>
      <c r="L55" s="2048"/>
      <c r="M55" s="2048"/>
      <c r="N55" s="411"/>
      <c r="O55" s="456"/>
      <c r="P55" s="289"/>
      <c r="Q55" s="289"/>
      <c r="R55" s="289"/>
    </row>
    <row r="56" spans="1:18">
      <c r="A56" s="456"/>
      <c r="B56" s="413"/>
      <c r="C56" s="2048"/>
      <c r="D56" s="2048"/>
      <c r="E56" s="2048"/>
      <c r="F56" s="2048"/>
      <c r="G56" s="2048"/>
      <c r="H56" s="2048"/>
      <c r="I56" s="2048"/>
      <c r="J56" s="2048"/>
      <c r="K56" s="2048"/>
      <c r="L56" s="2048"/>
      <c r="M56" s="2048"/>
      <c r="N56" s="411"/>
      <c r="O56" s="456"/>
      <c r="P56" s="289"/>
      <c r="Q56" s="289"/>
      <c r="R56" s="289"/>
    </row>
    <row r="57" spans="1:18">
      <c r="A57" s="456"/>
      <c r="B57" s="413"/>
      <c r="C57" s="2048"/>
      <c r="D57" s="2048"/>
      <c r="E57" s="2048"/>
      <c r="F57" s="2048"/>
      <c r="G57" s="2048"/>
      <c r="H57" s="2048"/>
      <c r="I57" s="2048"/>
      <c r="J57" s="2048"/>
      <c r="K57" s="2048"/>
      <c r="L57" s="2048"/>
      <c r="M57" s="2048"/>
      <c r="N57" s="411"/>
      <c r="O57" s="456"/>
      <c r="P57" s="289"/>
      <c r="Q57" s="289"/>
      <c r="R57" s="289"/>
    </row>
    <row r="58" spans="1:18">
      <c r="A58" s="456"/>
      <c r="B58" s="413"/>
      <c r="C58" s="2048"/>
      <c r="D58" s="2048"/>
      <c r="E58" s="2048"/>
      <c r="F58" s="2048"/>
      <c r="G58" s="2048"/>
      <c r="H58" s="2048"/>
      <c r="I58" s="2048"/>
      <c r="J58" s="2048"/>
      <c r="K58" s="2048"/>
      <c r="L58" s="2048"/>
      <c r="M58" s="2048"/>
      <c r="N58" s="411"/>
      <c r="O58" s="456"/>
      <c r="P58" s="289"/>
      <c r="Q58" s="289"/>
      <c r="R58" s="289"/>
    </row>
    <row r="59" spans="1:18" ht="16.5" customHeight="1">
      <c r="A59" s="456"/>
      <c r="B59" s="2048" t="s">
        <v>849</v>
      </c>
      <c r="C59" s="2048"/>
      <c r="D59" s="2048"/>
      <c r="E59" s="2048"/>
      <c r="F59" s="2048"/>
      <c r="G59" s="2048"/>
      <c r="H59" s="2048"/>
      <c r="I59" s="2048"/>
      <c r="J59" s="2048"/>
      <c r="K59" s="2048"/>
      <c r="L59" s="2048"/>
      <c r="M59" s="2048"/>
      <c r="N59" s="411"/>
      <c r="O59" s="456"/>
      <c r="P59" s="289"/>
      <c r="Q59" s="289"/>
      <c r="R59" s="289"/>
    </row>
    <row r="60" spans="1:18">
      <c r="A60" s="456"/>
      <c r="B60" s="1119" t="s">
        <v>215</v>
      </c>
      <c r="C60" s="2048" t="s">
        <v>1096</v>
      </c>
      <c r="D60" s="2048"/>
      <c r="E60" s="2048"/>
      <c r="F60" s="2048"/>
      <c r="G60" s="2048"/>
      <c r="H60" s="2048"/>
      <c r="I60" s="2048"/>
      <c r="J60" s="2048"/>
      <c r="K60" s="2048"/>
      <c r="L60" s="2048"/>
      <c r="M60" s="2048"/>
      <c r="N60" s="411"/>
      <c r="O60" s="456"/>
      <c r="P60" s="289"/>
      <c r="Q60" s="289"/>
      <c r="R60" s="289"/>
    </row>
    <row r="61" spans="1:18">
      <c r="A61" s="456"/>
      <c r="B61" s="413"/>
      <c r="C61" s="2048"/>
      <c r="D61" s="2048"/>
      <c r="E61" s="2048"/>
      <c r="F61" s="2048"/>
      <c r="G61" s="2048"/>
      <c r="H61" s="2048"/>
      <c r="I61" s="2048"/>
      <c r="J61" s="2048"/>
      <c r="K61" s="2048"/>
      <c r="L61" s="2048"/>
      <c r="M61" s="2048"/>
      <c r="N61" s="411"/>
      <c r="O61" s="456"/>
      <c r="P61" s="289"/>
      <c r="Q61" s="289"/>
      <c r="R61" s="289"/>
    </row>
    <row r="62" spans="1:18">
      <c r="A62" s="456"/>
      <c r="B62" s="413"/>
      <c r="C62" s="2048"/>
      <c r="D62" s="2048"/>
      <c r="E62" s="2048"/>
      <c r="F62" s="2048"/>
      <c r="G62" s="2048"/>
      <c r="H62" s="2048"/>
      <c r="I62" s="2048"/>
      <c r="J62" s="2048"/>
      <c r="K62" s="2048"/>
      <c r="L62" s="2048"/>
      <c r="M62" s="2048"/>
      <c r="N62" s="411"/>
      <c r="O62" s="456"/>
      <c r="P62" s="289"/>
      <c r="Q62" s="289"/>
      <c r="R62" s="289"/>
    </row>
    <row r="63" spans="1:18">
      <c r="A63" s="456"/>
      <c r="B63" s="413"/>
      <c r="C63" s="2048"/>
      <c r="D63" s="2048"/>
      <c r="E63" s="2048"/>
      <c r="F63" s="2048"/>
      <c r="G63" s="2048"/>
      <c r="H63" s="2048"/>
      <c r="I63" s="2048"/>
      <c r="J63" s="2048"/>
      <c r="K63" s="2048"/>
      <c r="L63" s="2048"/>
      <c r="M63" s="2048"/>
      <c r="N63" s="411"/>
      <c r="O63" s="456"/>
      <c r="P63" s="289"/>
      <c r="Q63" s="289"/>
      <c r="R63" s="289"/>
    </row>
    <row r="64" spans="1:18">
      <c r="A64" s="493"/>
      <c r="B64" s="519"/>
      <c r="C64" s="2048"/>
      <c r="D64" s="2048"/>
      <c r="E64" s="2048"/>
      <c r="F64" s="2048"/>
      <c r="G64" s="2048"/>
      <c r="H64" s="2048"/>
      <c r="I64" s="2048"/>
      <c r="J64" s="2048"/>
      <c r="K64" s="2048"/>
      <c r="L64" s="2048"/>
      <c r="M64" s="2048"/>
      <c r="N64" s="567"/>
      <c r="O64" s="565"/>
      <c r="P64" s="564"/>
      <c r="Q64" s="564"/>
      <c r="R64" s="566"/>
    </row>
    <row r="65" spans="1:22" ht="9.9499999999999993" customHeight="1">
      <c r="A65" s="462"/>
      <c r="B65" s="568"/>
      <c r="C65" s="292"/>
      <c r="D65" s="308"/>
      <c r="E65" s="292"/>
      <c r="F65" s="292"/>
      <c r="G65" s="292"/>
      <c r="H65" s="292"/>
      <c r="I65" s="292"/>
      <c r="J65" s="292"/>
      <c r="K65" s="292"/>
      <c r="L65" s="292"/>
      <c r="M65" s="292"/>
      <c r="O65" s="493"/>
    </row>
    <row r="66" spans="1:22" ht="5.0999999999999996" customHeight="1">
      <c r="A66" s="2081"/>
      <c r="B66" s="2082"/>
      <c r="C66" s="569"/>
      <c r="D66" s="570"/>
      <c r="E66" s="569"/>
      <c r="F66" s="569"/>
      <c r="G66" s="569"/>
      <c r="H66" s="569"/>
      <c r="I66" s="569"/>
      <c r="J66" s="569"/>
      <c r="K66" s="569"/>
      <c r="L66" s="569"/>
      <c r="M66" s="569"/>
      <c r="N66" s="571"/>
      <c r="O66" s="493"/>
    </row>
    <row r="67" spans="1:22">
      <c r="A67" s="2015"/>
      <c r="B67" s="2016"/>
      <c r="D67" s="308"/>
      <c r="E67" s="292"/>
      <c r="L67" s="142"/>
      <c r="M67" s="158" t="s">
        <v>631</v>
      </c>
    </row>
    <row r="68" spans="1:22" hidden="1">
      <c r="A68" s="2041"/>
      <c r="B68" s="2041"/>
      <c r="D68" s="308"/>
      <c r="E68" s="292"/>
    </row>
    <row r="69" spans="1:22">
      <c r="A69" s="2015"/>
      <c r="B69" s="2016"/>
      <c r="N69" s="292"/>
      <c r="O69" s="289"/>
      <c r="P69" s="289"/>
      <c r="Q69" s="289"/>
      <c r="R69" s="289"/>
    </row>
    <row r="70" spans="1:22" ht="20.100000000000001" customHeight="1">
      <c r="A70" s="1918" t="s">
        <v>158</v>
      </c>
      <c r="B70" s="1918"/>
      <c r="C70" s="1918"/>
      <c r="D70" s="1918"/>
      <c r="E70" s="1918"/>
      <c r="F70" s="1918"/>
      <c r="G70" s="1918"/>
      <c r="H70" s="1918"/>
      <c r="I70" s="1918"/>
      <c r="J70" s="1918"/>
      <c r="K70" s="1918"/>
      <c r="L70" s="1918"/>
      <c r="M70" s="1918"/>
      <c r="N70" s="465"/>
      <c r="O70" s="465"/>
      <c r="P70" s="289"/>
      <c r="Q70" s="289"/>
      <c r="R70" s="289"/>
    </row>
    <row r="71" spans="1:22" ht="5.0999999999999996" customHeight="1">
      <c r="A71" s="465"/>
      <c r="N71" s="464"/>
      <c r="O71" s="465"/>
      <c r="P71" s="289"/>
      <c r="Q71" s="289"/>
      <c r="R71" s="289"/>
      <c r="U71" s="289"/>
      <c r="V71" s="289"/>
    </row>
    <row r="72" spans="1:22" s="292" customFormat="1" ht="15" customHeight="1">
      <c r="A72" s="465"/>
      <c r="B72" s="412" t="s">
        <v>651</v>
      </c>
      <c r="C72" s="527"/>
      <c r="D72" s="527"/>
      <c r="E72" s="527"/>
      <c r="F72" s="527"/>
      <c r="G72" s="527"/>
      <c r="H72" s="527"/>
      <c r="I72" s="527"/>
      <c r="J72" s="527"/>
      <c r="K72" s="527"/>
      <c r="L72" s="527"/>
      <c r="M72" s="527"/>
      <c r="N72" s="411"/>
      <c r="O72" s="465"/>
      <c r="U72" s="479"/>
      <c r="V72" s="479"/>
    </row>
    <row r="73" spans="1:22" s="292" customFormat="1" ht="5.0999999999999996" customHeight="1">
      <c r="A73" s="465"/>
      <c r="B73" s="316"/>
      <c r="C73" s="467"/>
      <c r="D73" s="467"/>
      <c r="E73" s="467"/>
      <c r="F73" s="467"/>
      <c r="G73" s="467"/>
      <c r="H73" s="467"/>
      <c r="I73" s="467"/>
      <c r="J73" s="467"/>
      <c r="K73" s="467"/>
      <c r="L73" s="467"/>
      <c r="M73" s="467"/>
      <c r="O73" s="465"/>
      <c r="U73" s="479"/>
      <c r="V73" s="479"/>
    </row>
    <row r="74" spans="1:22" s="292" customFormat="1" ht="14.25" customHeight="1">
      <c r="A74" s="465"/>
      <c r="B74" s="427" t="s">
        <v>159</v>
      </c>
      <c r="C74" s="415"/>
      <c r="D74" s="415"/>
      <c r="E74" s="415"/>
      <c r="F74" s="528"/>
      <c r="G74" s="415"/>
      <c r="H74" s="415"/>
      <c r="I74" s="415"/>
      <c r="J74" s="415"/>
      <c r="K74" s="413"/>
      <c r="L74" s="413"/>
      <c r="M74" s="413"/>
      <c r="N74" s="411"/>
      <c r="O74" s="465"/>
      <c r="U74" s="479"/>
      <c r="V74" s="479"/>
    </row>
    <row r="75" spans="1:22" s="292" customFormat="1" ht="20.25" customHeight="1">
      <c r="A75" s="465"/>
      <c r="B75" s="1083" t="s">
        <v>1006</v>
      </c>
      <c r="C75" s="415"/>
      <c r="D75" s="415"/>
      <c r="E75" s="415"/>
      <c r="F75" s="528"/>
      <c r="G75" s="415"/>
      <c r="H75" s="415"/>
      <c r="I75" s="415"/>
      <c r="J75" s="415"/>
      <c r="K75" s="413"/>
      <c r="L75" s="413"/>
      <c r="M75" s="413"/>
      <c r="N75" s="411"/>
      <c r="O75" s="465"/>
      <c r="U75" s="479"/>
      <c r="V75" s="479"/>
    </row>
    <row r="76" spans="1:22" s="292" customFormat="1" ht="15" customHeight="1">
      <c r="A76" s="529"/>
      <c r="B76" s="414" t="s">
        <v>1140</v>
      </c>
      <c r="C76" s="1212"/>
      <c r="D76" s="1212"/>
      <c r="E76" s="1212"/>
      <c r="F76" s="1212"/>
      <c r="G76" s="1212"/>
      <c r="H76" s="1212"/>
      <c r="I76" s="1212"/>
      <c r="J76" s="1212"/>
      <c r="K76" s="1212"/>
      <c r="L76" s="1212"/>
      <c r="M76" s="1212"/>
      <c r="N76" s="411"/>
      <c r="O76" s="465"/>
      <c r="R76" s="328"/>
      <c r="U76" s="479"/>
      <c r="V76" s="479"/>
    </row>
    <row r="77" spans="1:22" s="292" customFormat="1" ht="9.9499999999999993" customHeight="1">
      <c r="A77" s="529"/>
      <c r="B77" s="572"/>
      <c r="C77" s="572"/>
      <c r="D77" s="572"/>
      <c r="E77" s="572"/>
      <c r="F77" s="572"/>
      <c r="G77" s="572"/>
      <c r="H77" s="572"/>
      <c r="I77" s="572"/>
      <c r="J77" s="572"/>
      <c r="K77" s="572"/>
      <c r="L77" s="572"/>
      <c r="M77" s="572"/>
      <c r="O77" s="465"/>
      <c r="R77" s="328"/>
      <c r="U77" s="479"/>
      <c r="V77" s="479"/>
    </row>
    <row r="78" spans="1:22" s="292" customFormat="1" ht="9.9499999999999993" customHeight="1">
      <c r="A78" s="529"/>
      <c r="B78" s="572"/>
      <c r="C78" s="572"/>
      <c r="D78" s="572"/>
      <c r="E78" s="572"/>
      <c r="F78" s="572"/>
      <c r="G78" s="572"/>
      <c r="H78" s="572"/>
      <c r="I78" s="572"/>
      <c r="J78" s="572"/>
      <c r="K78" s="572"/>
      <c r="L78" s="572"/>
      <c r="M78" s="572"/>
      <c r="O78" s="465"/>
      <c r="R78" s="328"/>
      <c r="U78" s="479"/>
      <c r="V78" s="479"/>
    </row>
    <row r="79" spans="1:22" s="292" customFormat="1" ht="15" customHeight="1">
      <c r="A79" s="529"/>
      <c r="B79" s="572"/>
      <c r="C79" s="572"/>
      <c r="D79" s="572"/>
      <c r="E79" s="2088" t="s">
        <v>1182</v>
      </c>
      <c r="F79" s="2088"/>
      <c r="G79" s="2088"/>
      <c r="H79" s="2088"/>
      <c r="I79" s="2088"/>
      <c r="J79" s="2088"/>
      <c r="K79" s="2088"/>
      <c r="L79" s="2088"/>
      <c r="M79" s="2088"/>
      <c r="N79" s="2088"/>
      <c r="O79" s="465"/>
      <c r="R79" s="328"/>
      <c r="U79" s="479"/>
      <c r="V79" s="479"/>
    </row>
    <row r="80" spans="1:22" s="292" customFormat="1" ht="12.75" customHeight="1">
      <c r="A80" s="529"/>
      <c r="B80" s="572"/>
      <c r="C80" s="572"/>
      <c r="D80" s="572"/>
      <c r="E80" s="2088"/>
      <c r="F80" s="2088"/>
      <c r="G80" s="2088"/>
      <c r="H80" s="2088"/>
      <c r="I80" s="2088"/>
      <c r="J80" s="2088"/>
      <c r="K80" s="2088"/>
      <c r="L80" s="2088"/>
      <c r="M80" s="2088"/>
      <c r="N80" s="2088"/>
      <c r="O80" s="465"/>
      <c r="R80" s="328"/>
      <c r="U80" s="479"/>
      <c r="V80" s="479"/>
    </row>
    <row r="81" spans="1:22" s="292" customFormat="1" ht="9.9499999999999993" customHeight="1">
      <c r="A81" s="529"/>
      <c r="B81" s="572"/>
      <c r="C81" s="572"/>
      <c r="D81" s="572"/>
      <c r="E81" s="2088"/>
      <c r="F81" s="2088"/>
      <c r="G81" s="2088"/>
      <c r="H81" s="2088"/>
      <c r="I81" s="2088"/>
      <c r="J81" s="2088"/>
      <c r="K81" s="2088"/>
      <c r="L81" s="2088"/>
      <c r="M81" s="2088"/>
      <c r="N81" s="2088"/>
      <c r="O81" s="465"/>
      <c r="R81" s="328"/>
      <c r="U81" s="479"/>
      <c r="V81" s="479"/>
    </row>
    <row r="82" spans="1:22" s="292" customFormat="1" ht="15" customHeight="1">
      <c r="A82" s="529"/>
      <c r="B82" s="572"/>
      <c r="C82" s="572"/>
      <c r="D82" s="572"/>
      <c r="E82" s="2088"/>
      <c r="F82" s="2088"/>
      <c r="G82" s="2088"/>
      <c r="H82" s="2088"/>
      <c r="I82" s="2088"/>
      <c r="J82" s="2088"/>
      <c r="K82" s="2088"/>
      <c r="L82" s="2088"/>
      <c r="M82" s="2088"/>
      <c r="N82" s="2088"/>
      <c r="O82" s="465"/>
      <c r="R82" s="328"/>
      <c r="U82" s="479"/>
      <c r="V82" s="479"/>
    </row>
    <row r="83" spans="1:22" s="292" customFormat="1" ht="14.25" customHeight="1">
      <c r="A83" s="529"/>
      <c r="B83" s="572"/>
      <c r="C83" s="572"/>
      <c r="D83" s="572"/>
      <c r="E83" s="2088"/>
      <c r="F83" s="2088"/>
      <c r="G83" s="2088"/>
      <c r="H83" s="2088"/>
      <c r="I83" s="2088"/>
      <c r="J83" s="2088"/>
      <c r="K83" s="2088"/>
      <c r="L83" s="2088"/>
      <c r="M83" s="2088"/>
      <c r="N83" s="2088"/>
      <c r="O83" s="465"/>
      <c r="R83" s="328"/>
      <c r="U83" s="479"/>
      <c r="V83" s="479"/>
    </row>
    <row r="84" spans="1:22" s="292" customFormat="1" ht="15" customHeight="1">
      <c r="A84" s="529"/>
      <c r="B84" s="572"/>
      <c r="C84" s="573" t="s">
        <v>1007</v>
      </c>
      <c r="D84" s="574"/>
      <c r="E84" s="574"/>
      <c r="F84" s="574"/>
      <c r="G84" s="1106"/>
      <c r="H84" s="1106"/>
      <c r="I84" s="1106"/>
      <c r="J84" s="1106"/>
      <c r="K84" s="1106"/>
      <c r="L84" s="1106"/>
      <c r="M84" s="1106"/>
      <c r="N84" s="1106"/>
      <c r="O84" s="465"/>
      <c r="R84" s="328"/>
      <c r="U84" s="479"/>
      <c r="V84" s="479"/>
    </row>
    <row r="85" spans="1:22" s="292" customFormat="1" ht="15" customHeight="1">
      <c r="A85" s="529"/>
      <c r="B85" s="572"/>
      <c r="C85" s="2074" t="s">
        <v>847</v>
      </c>
      <c r="D85" s="2075"/>
      <c r="E85" s="2074" t="s">
        <v>848</v>
      </c>
      <c r="F85" s="2075"/>
      <c r="G85" s="1107"/>
      <c r="H85" s="1107"/>
      <c r="I85" s="1107"/>
      <c r="J85" s="1107"/>
      <c r="K85" s="1107"/>
      <c r="L85" s="1107"/>
      <c r="M85" s="1107"/>
      <c r="N85" s="1107"/>
      <c r="O85" s="465"/>
      <c r="R85" s="328"/>
      <c r="U85" s="479"/>
      <c r="V85" s="479"/>
    </row>
    <row r="86" spans="1:22" s="292" customFormat="1" ht="19.5" customHeight="1">
      <c r="A86" s="529"/>
      <c r="B86" s="572"/>
      <c r="C86" s="576" t="s">
        <v>372</v>
      </c>
      <c r="D86" s="576" t="s">
        <v>373</v>
      </c>
      <c r="E86" s="576" t="s">
        <v>372</v>
      </c>
      <c r="F86" s="576" t="s">
        <v>373</v>
      </c>
      <c r="G86" s="1107"/>
      <c r="H86" s="1107"/>
      <c r="I86" s="1107"/>
      <c r="J86" s="1107"/>
      <c r="K86" s="1107"/>
      <c r="L86" s="1107"/>
      <c r="M86" s="1107"/>
      <c r="N86" s="1107"/>
      <c r="O86" s="465"/>
      <c r="R86" s="328"/>
      <c r="U86" s="479"/>
      <c r="V86" s="479"/>
    </row>
    <row r="87" spans="1:22" s="292" customFormat="1" ht="15" customHeight="1">
      <c r="A87" s="529"/>
      <c r="B87" s="572"/>
      <c r="C87" s="1255"/>
      <c r="D87" s="1255"/>
      <c r="E87" s="1255"/>
      <c r="F87" s="1255"/>
      <c r="G87" s="1107"/>
      <c r="H87" s="1107"/>
      <c r="I87" s="1107"/>
      <c r="J87" s="1107"/>
      <c r="K87" s="1107"/>
      <c r="L87" s="1107"/>
      <c r="M87" s="1107"/>
      <c r="N87" s="1020"/>
      <c r="O87" s="465"/>
      <c r="R87" s="328"/>
      <c r="U87" s="479"/>
      <c r="V87" s="479"/>
    </row>
    <row r="88" spans="1:22" s="292" customFormat="1" ht="15" customHeight="1">
      <c r="A88" s="529"/>
      <c r="B88" s="572"/>
      <c r="C88" s="576" t="s">
        <v>380</v>
      </c>
      <c r="D88" s="576" t="s">
        <v>381</v>
      </c>
      <c r="E88" s="576" t="s">
        <v>380</v>
      </c>
      <c r="F88" s="576" t="s">
        <v>381</v>
      </c>
      <c r="G88" s="1107"/>
      <c r="H88" s="1107"/>
      <c r="I88" s="1107"/>
      <c r="J88" s="1107"/>
      <c r="K88" s="1107"/>
      <c r="L88" s="1107"/>
      <c r="M88" s="1107"/>
      <c r="N88" s="1107"/>
      <c r="O88" s="465"/>
      <c r="R88" s="328"/>
      <c r="U88" s="479"/>
      <c r="V88" s="479"/>
    </row>
    <row r="89" spans="1:22" s="292" customFormat="1" ht="18.75" customHeight="1">
      <c r="A89" s="529"/>
      <c r="B89" s="572"/>
      <c r="C89" s="1104"/>
      <c r="D89" s="1104"/>
      <c r="E89" s="1104"/>
      <c r="F89" s="1104"/>
      <c r="G89" s="1107"/>
      <c r="H89" s="1107"/>
      <c r="I89" s="1107"/>
      <c r="J89" s="1107"/>
      <c r="K89" s="1107"/>
      <c r="L89" s="1107"/>
      <c r="M89" s="1107"/>
      <c r="N89" s="1107"/>
      <c r="O89" s="465"/>
      <c r="R89" s="328"/>
      <c r="U89" s="479"/>
      <c r="V89" s="479"/>
    </row>
    <row r="90" spans="1:22" s="292" customFormat="1" ht="15" customHeight="1">
      <c r="A90" s="529"/>
      <c r="B90" s="572"/>
      <c r="C90" s="324"/>
      <c r="D90" s="324"/>
      <c r="E90" s="324"/>
      <c r="F90" s="324"/>
      <c r="G90" s="1107"/>
      <c r="H90" s="1107"/>
      <c r="I90" s="1107"/>
      <c r="J90" s="1107"/>
      <c r="K90" s="1107"/>
      <c r="L90" s="1107"/>
      <c r="M90" s="1107"/>
      <c r="N90" s="1107"/>
      <c r="O90" s="465"/>
      <c r="R90" s="328"/>
      <c r="U90" s="479"/>
      <c r="V90" s="479"/>
    </row>
    <row r="91" spans="1:22" s="292" customFormat="1" ht="17.25" customHeight="1">
      <c r="A91" s="529"/>
      <c r="B91" s="572"/>
      <c r="C91" s="324"/>
      <c r="D91" s="324"/>
      <c r="E91" s="2088" t="s">
        <v>874</v>
      </c>
      <c r="F91" s="2088"/>
      <c r="G91" s="2088"/>
      <c r="H91" s="2088"/>
      <c r="I91" s="2088"/>
      <c r="J91" s="2088"/>
      <c r="K91" s="2088"/>
      <c r="L91" s="2088"/>
      <c r="M91" s="2088"/>
      <c r="N91" s="2088"/>
      <c r="O91" s="465"/>
      <c r="R91" s="328"/>
      <c r="U91" s="479"/>
      <c r="V91" s="479"/>
    </row>
    <row r="92" spans="1:22" s="292" customFormat="1" ht="15" customHeight="1">
      <c r="A92" s="529"/>
      <c r="B92" s="572"/>
      <c r="C92" s="324"/>
      <c r="D92" s="324"/>
      <c r="E92" s="2088"/>
      <c r="F92" s="2088"/>
      <c r="G92" s="2088"/>
      <c r="H92" s="2088"/>
      <c r="I92" s="2088"/>
      <c r="J92" s="2088"/>
      <c r="K92" s="2088"/>
      <c r="L92" s="2088"/>
      <c r="M92" s="2088"/>
      <c r="N92" s="2088"/>
      <c r="O92" s="465"/>
      <c r="R92" s="328"/>
      <c r="U92" s="479"/>
      <c r="V92" s="479"/>
    </row>
    <row r="93" spans="1:22" s="292" customFormat="1" ht="15" customHeight="1">
      <c r="A93" s="529"/>
      <c r="B93" s="572"/>
      <c r="C93" s="324"/>
      <c r="D93" s="324"/>
      <c r="E93" s="2088"/>
      <c r="F93" s="2088"/>
      <c r="G93" s="2088"/>
      <c r="H93" s="2088"/>
      <c r="I93" s="2088"/>
      <c r="J93" s="2088"/>
      <c r="K93" s="2088"/>
      <c r="L93" s="2088"/>
      <c r="M93" s="2088"/>
      <c r="N93" s="2088"/>
      <c r="O93" s="465"/>
      <c r="R93" s="328"/>
      <c r="U93" s="479"/>
      <c r="V93" s="479"/>
    </row>
    <row r="94" spans="1:22" s="292" customFormat="1" ht="15" customHeight="1">
      <c r="A94" s="529"/>
      <c r="B94" s="572"/>
      <c r="C94" s="324"/>
      <c r="D94" s="324"/>
      <c r="E94" s="2088"/>
      <c r="F94" s="2088"/>
      <c r="G94" s="2088"/>
      <c r="H94" s="2088"/>
      <c r="I94" s="2088"/>
      <c r="J94" s="2088"/>
      <c r="K94" s="2088"/>
      <c r="L94" s="2088"/>
      <c r="M94" s="2088"/>
      <c r="N94" s="2088"/>
      <c r="O94" s="465"/>
      <c r="R94" s="328"/>
      <c r="U94" s="479"/>
      <c r="V94" s="479"/>
    </row>
    <row r="95" spans="1:22" s="292" customFormat="1" ht="12" customHeight="1">
      <c r="A95" s="529"/>
      <c r="B95" s="572"/>
      <c r="C95" s="572"/>
      <c r="D95" s="572"/>
      <c r="E95" s="572"/>
      <c r="F95" s="572"/>
      <c r="G95" s="572"/>
      <c r="H95" s="572"/>
      <c r="I95" s="572"/>
      <c r="J95" s="572"/>
      <c r="K95" s="572"/>
      <c r="L95" s="572"/>
      <c r="M95" s="572"/>
      <c r="O95" s="465"/>
      <c r="R95" s="328"/>
      <c r="U95" s="479"/>
      <c r="V95" s="479"/>
    </row>
    <row r="96" spans="1:22" s="292" customFormat="1" ht="13.5" customHeight="1">
      <c r="A96" s="530"/>
      <c r="B96" s="2012" t="s">
        <v>1008</v>
      </c>
      <c r="C96" s="2012"/>
      <c r="D96" s="2012"/>
      <c r="E96" s="2012"/>
      <c r="F96" s="2012"/>
      <c r="G96" s="2012"/>
      <c r="H96" s="2012"/>
      <c r="I96" s="2012"/>
      <c r="J96" s="2012"/>
      <c r="K96" s="2012"/>
      <c r="L96" s="2012"/>
      <c r="M96" s="2012"/>
      <c r="N96" s="2012"/>
      <c r="O96" s="465"/>
      <c r="R96" s="328"/>
      <c r="U96" s="479"/>
      <c r="V96" s="479"/>
    </row>
    <row r="97" spans="1:24" s="292" customFormat="1">
      <c r="A97" s="530"/>
      <c r="B97" s="2012"/>
      <c r="C97" s="2012"/>
      <c r="D97" s="2012"/>
      <c r="E97" s="2012"/>
      <c r="F97" s="2012"/>
      <c r="G97" s="2012"/>
      <c r="H97" s="2012"/>
      <c r="I97" s="2012"/>
      <c r="J97" s="2012"/>
      <c r="K97" s="2012"/>
      <c r="L97" s="2012"/>
      <c r="M97" s="2012"/>
      <c r="N97" s="2012"/>
      <c r="O97" s="465"/>
      <c r="R97" s="328"/>
      <c r="U97" s="479"/>
      <c r="V97" s="479"/>
    </row>
    <row r="98" spans="1:24" s="292" customFormat="1" ht="9.9499999999999993" customHeight="1">
      <c r="A98" s="530"/>
      <c r="B98" s="471"/>
      <c r="C98" s="471"/>
      <c r="D98" s="471"/>
      <c r="E98" s="471"/>
      <c r="F98" s="471"/>
      <c r="G98" s="471"/>
      <c r="H98" s="471"/>
      <c r="I98" s="471"/>
      <c r="J98" s="471"/>
      <c r="K98" s="471"/>
      <c r="L98" s="471"/>
      <c r="M98" s="471"/>
      <c r="O98" s="465"/>
      <c r="R98" s="328"/>
      <c r="U98" s="479"/>
      <c r="V98" s="479"/>
    </row>
    <row r="99" spans="1:24" s="292" customFormat="1">
      <c r="A99" s="529"/>
      <c r="B99" s="427" t="s">
        <v>1009</v>
      </c>
      <c r="C99" s="528"/>
      <c r="D99" s="413"/>
      <c r="E99" s="413"/>
      <c r="F99" s="413"/>
      <c r="G99" s="413"/>
      <c r="H99" s="427" t="s">
        <v>1010</v>
      </c>
      <c r="I99" s="413"/>
      <c r="J99" s="413"/>
      <c r="K99" s="413"/>
      <c r="L99" s="413"/>
      <c r="M99" s="413"/>
      <c r="N99" s="411"/>
      <c r="O99" s="529"/>
      <c r="R99" s="328"/>
      <c r="U99" s="479"/>
      <c r="V99" s="479"/>
    </row>
    <row r="100" spans="1:24" ht="18" customHeight="1">
      <c r="A100" s="529"/>
      <c r="B100" s="1920" t="s">
        <v>6</v>
      </c>
      <c r="C100" s="2074" t="s">
        <v>847</v>
      </c>
      <c r="D100" s="2075"/>
      <c r="E100" s="2074" t="s">
        <v>848</v>
      </c>
      <c r="F100" s="2075"/>
      <c r="G100" s="577"/>
      <c r="H100" s="2074" t="s">
        <v>847</v>
      </c>
      <c r="I100" s="2075"/>
      <c r="J100" s="2074" t="s">
        <v>848</v>
      </c>
      <c r="K100" s="2075"/>
      <c r="L100" s="474" t="s">
        <v>680</v>
      </c>
      <c r="M100" s="474" t="s">
        <v>681</v>
      </c>
      <c r="N100" s="411"/>
      <c r="O100" s="529"/>
      <c r="P100" s="292"/>
      <c r="Q100" s="292"/>
      <c r="R100" s="328"/>
      <c r="S100" s="292"/>
    </row>
    <row r="101" spans="1:24">
      <c r="A101" s="529"/>
      <c r="B101" s="2011"/>
      <c r="C101" s="578">
        <v>1</v>
      </c>
      <c r="D101" s="578">
        <f>C101+1</f>
        <v>2</v>
      </c>
      <c r="E101" s="578">
        <v>1</v>
      </c>
      <c r="F101" s="578">
        <v>2</v>
      </c>
      <c r="G101" s="579"/>
      <c r="H101" s="578">
        <v>1</v>
      </c>
      <c r="I101" s="578">
        <v>2</v>
      </c>
      <c r="J101" s="578">
        <v>1</v>
      </c>
      <c r="K101" s="578">
        <v>2</v>
      </c>
      <c r="L101" s="146" t="s">
        <v>87</v>
      </c>
      <c r="M101" s="146" t="s">
        <v>87</v>
      </c>
      <c r="N101" s="411"/>
      <c r="O101" s="529"/>
      <c r="P101" s="292"/>
      <c r="Q101" s="292"/>
      <c r="R101" s="328"/>
      <c r="S101" s="292"/>
    </row>
    <row r="102" spans="1:24">
      <c r="A102" s="529"/>
      <c r="B102" s="1921"/>
      <c r="C102" s="146" t="s">
        <v>125</v>
      </c>
      <c r="D102" s="146" t="s">
        <v>125</v>
      </c>
      <c r="E102" s="146" t="s">
        <v>766</v>
      </c>
      <c r="F102" s="146" t="s">
        <v>766</v>
      </c>
      <c r="G102" s="577"/>
      <c r="H102" s="146" t="s">
        <v>145</v>
      </c>
      <c r="I102" s="146" t="s">
        <v>145</v>
      </c>
      <c r="J102" s="146" t="s">
        <v>145</v>
      </c>
      <c r="K102" s="146" t="s">
        <v>145</v>
      </c>
      <c r="L102" s="146" t="s">
        <v>145</v>
      </c>
      <c r="M102" s="146" t="s">
        <v>145</v>
      </c>
      <c r="N102" s="411"/>
      <c r="O102" s="529"/>
      <c r="P102" s="292"/>
      <c r="Q102" s="292"/>
      <c r="R102" s="328"/>
      <c r="S102" s="292"/>
    </row>
    <row r="103" spans="1:24">
      <c r="A103" s="529"/>
      <c r="B103" s="477" t="str">
        <f>IF('Bendras vertinimas'!$B$20="","",'Bendras vertinimas'!$B$20)</f>
        <v>Tiekėjas 1</v>
      </c>
      <c r="C103" s="197"/>
      <c r="D103" s="198"/>
      <c r="E103" s="198"/>
      <c r="F103" s="198"/>
      <c r="G103" s="443"/>
      <c r="H103" s="580" t="str">
        <f>IF(C103&lt;=C$87,"",IF(C103&gt;C$89,C$89,C103))</f>
        <v/>
      </c>
      <c r="I103" s="580" t="str">
        <f t="shared" ref="I103:K103" si="0">IF(D103&lt;=D$87,"",IF(D103&gt;D$89,D$89,D103))</f>
        <v/>
      </c>
      <c r="J103" s="580" t="str">
        <f t="shared" si="0"/>
        <v/>
      </c>
      <c r="K103" s="580" t="str">
        <f t="shared" si="0"/>
        <v/>
      </c>
      <c r="L103" s="446" t="str">
        <f>IF(SUM(H103:I103)=0,"",SUM(H103:I103))</f>
        <v/>
      </c>
      <c r="M103" s="446" t="str">
        <f>IF(SUM(J103:K103)=0,"",SUM(J103:K103))</f>
        <v/>
      </c>
      <c r="N103" s="411"/>
      <c r="O103" s="465"/>
      <c r="P103" s="289"/>
      <c r="Q103" s="289"/>
      <c r="R103" s="581"/>
      <c r="S103" s="582"/>
      <c r="U103" s="452">
        <f t="shared" ref="U103:U124" si="1">IF(C103="",0,IF(OR(C103&lt;C$87),1,0))</f>
        <v>0</v>
      </c>
      <c r="V103" s="452">
        <f t="shared" ref="V103:V124" si="2">IF(D103="",0,IF(OR(D103&lt;D$87),1,0))</f>
        <v>0</v>
      </c>
      <c r="W103" s="452">
        <f t="shared" ref="W103:W124" si="3">IF(E103="",0,IF(OR(E103&lt;E$87),1,0))</f>
        <v>0</v>
      </c>
      <c r="X103" s="452">
        <f t="shared" ref="X103:X124" si="4">IF(F103="",0,IF(OR(F103&lt;F$87),1,0))</f>
        <v>0</v>
      </c>
    </row>
    <row r="104" spans="1:24">
      <c r="A104" s="529"/>
      <c r="B104" s="477" t="str">
        <f>IF('Bendras vertinimas'!$B$21="","",'Bendras vertinimas'!$B$21)</f>
        <v>Tiekėjas 2</v>
      </c>
      <c r="C104" s="198"/>
      <c r="D104" s="198"/>
      <c r="E104" s="198"/>
      <c r="F104" s="198"/>
      <c r="G104" s="443"/>
      <c r="H104" s="580" t="str">
        <f t="shared" ref="H104:H122" si="5">IF(C104&lt;=C$87,"",IF(C104&gt;C$89,C$89,C104))</f>
        <v/>
      </c>
      <c r="I104" s="580" t="str">
        <f t="shared" ref="I104:I122" si="6">IF(D104&lt;=D$87,"",IF(D104&gt;D$89,D$89,D104))</f>
        <v/>
      </c>
      <c r="J104" s="580" t="str">
        <f t="shared" ref="J104:J122" si="7">IF(E104&lt;=E$87,"",IF(E104&gt;E$89,E$89,E104))</f>
        <v/>
      </c>
      <c r="K104" s="580" t="str">
        <f t="shared" ref="K104:K122" si="8">IF(F104&lt;=F$87,"",IF(F104&gt;F$89,F$89,F104))</f>
        <v/>
      </c>
      <c r="L104" s="446" t="str">
        <f t="shared" ref="L104:L122" si="9">IF(SUM(H104:I104)=0,"",SUM(H104:I104))</f>
        <v/>
      </c>
      <c r="M104" s="446" t="str">
        <f t="shared" ref="M104:M122" si="10">IF(SUM(J104:K104)=0,"",SUM(J104:K104))</f>
        <v/>
      </c>
      <c r="N104" s="411"/>
      <c r="O104" s="465"/>
      <c r="P104" s="289"/>
      <c r="Q104" s="289"/>
      <c r="R104" s="581"/>
      <c r="S104" s="582"/>
      <c r="U104" s="452">
        <f t="shared" si="1"/>
        <v>0</v>
      </c>
      <c r="V104" s="452">
        <f t="shared" si="2"/>
        <v>0</v>
      </c>
      <c r="W104" s="452">
        <f t="shared" si="3"/>
        <v>0</v>
      </c>
      <c r="X104" s="452">
        <f t="shared" si="4"/>
        <v>0</v>
      </c>
    </row>
    <row r="105" spans="1:24">
      <c r="A105" s="529"/>
      <c r="B105" s="477" t="str">
        <f>IF('Bendras vertinimas'!$B$22="","",'Bendras vertinimas'!$B$22)</f>
        <v>Tiekėjas 3</v>
      </c>
      <c r="C105" s="1142"/>
      <c r="D105" s="198"/>
      <c r="E105" s="198"/>
      <c r="F105" s="198"/>
      <c r="G105" s="443"/>
      <c r="H105" s="580" t="str">
        <f t="shared" si="5"/>
        <v/>
      </c>
      <c r="I105" s="580" t="str">
        <f t="shared" si="6"/>
        <v/>
      </c>
      <c r="J105" s="580" t="str">
        <f t="shared" si="7"/>
        <v/>
      </c>
      <c r="K105" s="580" t="str">
        <f t="shared" si="8"/>
        <v/>
      </c>
      <c r="L105" s="446" t="str">
        <f t="shared" si="9"/>
        <v/>
      </c>
      <c r="M105" s="446" t="str">
        <f t="shared" si="10"/>
        <v/>
      </c>
      <c r="N105" s="411"/>
      <c r="O105" s="465"/>
      <c r="P105" s="289"/>
      <c r="Q105" s="289"/>
      <c r="R105" s="581"/>
      <c r="S105" s="582"/>
      <c r="U105" s="452">
        <f t="shared" si="1"/>
        <v>0</v>
      </c>
      <c r="V105" s="452">
        <f t="shared" si="2"/>
        <v>0</v>
      </c>
      <c r="W105" s="452">
        <f t="shared" si="3"/>
        <v>0</v>
      </c>
      <c r="X105" s="452">
        <f t="shared" si="4"/>
        <v>0</v>
      </c>
    </row>
    <row r="106" spans="1:24">
      <c r="A106" s="529"/>
      <c r="B106" s="477" t="str">
        <f>IF('Bendras vertinimas'!$B$23="","",'Bendras vertinimas'!$B$23)</f>
        <v>Tiekėjas 4</v>
      </c>
      <c r="C106" s="198"/>
      <c r="D106" s="198"/>
      <c r="E106" s="198"/>
      <c r="F106" s="198"/>
      <c r="G106" s="443"/>
      <c r="H106" s="580" t="str">
        <f t="shared" si="5"/>
        <v/>
      </c>
      <c r="I106" s="580" t="str">
        <f t="shared" si="6"/>
        <v/>
      </c>
      <c r="J106" s="580" t="str">
        <f t="shared" si="7"/>
        <v/>
      </c>
      <c r="K106" s="580" t="str">
        <f t="shared" si="8"/>
        <v/>
      </c>
      <c r="L106" s="446" t="str">
        <f t="shared" si="9"/>
        <v/>
      </c>
      <c r="M106" s="446" t="str">
        <f t="shared" si="10"/>
        <v/>
      </c>
      <c r="N106" s="411"/>
      <c r="O106" s="465"/>
      <c r="P106" s="289"/>
      <c r="Q106" s="289"/>
      <c r="R106" s="581"/>
      <c r="S106" s="582"/>
      <c r="U106" s="452">
        <f t="shared" si="1"/>
        <v>0</v>
      </c>
      <c r="V106" s="452">
        <f t="shared" si="2"/>
        <v>0</v>
      </c>
      <c r="W106" s="452">
        <f t="shared" si="3"/>
        <v>0</v>
      </c>
      <c r="X106" s="452">
        <f t="shared" si="4"/>
        <v>0</v>
      </c>
    </row>
    <row r="107" spans="1:24">
      <c r="A107" s="529"/>
      <c r="B107" s="477" t="str">
        <f>IF('Bendras vertinimas'!$B$24="","",'Bendras vertinimas'!$B$24)</f>
        <v>Tiekėjas 5</v>
      </c>
      <c r="C107" s="198"/>
      <c r="D107" s="198"/>
      <c r="E107" s="198"/>
      <c r="F107" s="198"/>
      <c r="G107" s="443"/>
      <c r="H107" s="580" t="str">
        <f t="shared" si="5"/>
        <v/>
      </c>
      <c r="I107" s="580" t="str">
        <f t="shared" si="6"/>
        <v/>
      </c>
      <c r="J107" s="580" t="str">
        <f t="shared" si="7"/>
        <v/>
      </c>
      <c r="K107" s="580" t="str">
        <f t="shared" si="8"/>
        <v/>
      </c>
      <c r="L107" s="446" t="str">
        <f t="shared" si="9"/>
        <v/>
      </c>
      <c r="M107" s="446" t="str">
        <f t="shared" si="10"/>
        <v/>
      </c>
      <c r="N107" s="411"/>
      <c r="O107" s="465"/>
      <c r="P107" s="289"/>
      <c r="Q107" s="289"/>
      <c r="R107" s="581"/>
      <c r="S107" s="582"/>
      <c r="U107" s="452">
        <f t="shared" si="1"/>
        <v>0</v>
      </c>
      <c r="V107" s="452">
        <f t="shared" si="2"/>
        <v>0</v>
      </c>
      <c r="W107" s="452">
        <f t="shared" si="3"/>
        <v>0</v>
      </c>
      <c r="X107" s="452">
        <f t="shared" si="4"/>
        <v>0</v>
      </c>
    </row>
    <row r="108" spans="1:24">
      <c r="A108" s="529"/>
      <c r="B108" s="477" t="str">
        <f>IF('Bendras vertinimas'!$B$25="","",'Bendras vertinimas'!$B$25)</f>
        <v>Tiekėjas 6</v>
      </c>
      <c r="C108" s="198"/>
      <c r="D108" s="198"/>
      <c r="E108" s="198"/>
      <c r="F108" s="198"/>
      <c r="G108" s="443"/>
      <c r="H108" s="580" t="str">
        <f t="shared" si="5"/>
        <v/>
      </c>
      <c r="I108" s="580" t="str">
        <f t="shared" si="6"/>
        <v/>
      </c>
      <c r="J108" s="580" t="str">
        <f t="shared" si="7"/>
        <v/>
      </c>
      <c r="K108" s="580" t="str">
        <f t="shared" si="8"/>
        <v/>
      </c>
      <c r="L108" s="446" t="str">
        <f t="shared" si="9"/>
        <v/>
      </c>
      <c r="M108" s="446" t="str">
        <f t="shared" si="10"/>
        <v/>
      </c>
      <c r="N108" s="411"/>
      <c r="O108" s="465"/>
      <c r="P108" s="289"/>
      <c r="Q108" s="289"/>
      <c r="R108" s="581"/>
      <c r="S108" s="582"/>
      <c r="U108" s="452">
        <f t="shared" si="1"/>
        <v>0</v>
      </c>
      <c r="V108" s="452">
        <f t="shared" si="2"/>
        <v>0</v>
      </c>
      <c r="W108" s="452">
        <f t="shared" si="3"/>
        <v>0</v>
      </c>
      <c r="X108" s="452">
        <f t="shared" si="4"/>
        <v>0</v>
      </c>
    </row>
    <row r="109" spans="1:24">
      <c r="A109" s="529"/>
      <c r="B109" s="477" t="str">
        <f>IF('Bendras vertinimas'!$B$26="","",'Bendras vertinimas'!$B$26)</f>
        <v>Tiekėjas 7</v>
      </c>
      <c r="C109" s="198"/>
      <c r="D109" s="198"/>
      <c r="E109" s="198"/>
      <c r="F109" s="198"/>
      <c r="G109" s="443"/>
      <c r="H109" s="580" t="str">
        <f t="shared" si="5"/>
        <v/>
      </c>
      <c r="I109" s="580" t="str">
        <f t="shared" si="6"/>
        <v/>
      </c>
      <c r="J109" s="580" t="str">
        <f t="shared" si="7"/>
        <v/>
      </c>
      <c r="K109" s="580" t="str">
        <f t="shared" si="8"/>
        <v/>
      </c>
      <c r="L109" s="446" t="str">
        <f t="shared" si="9"/>
        <v/>
      </c>
      <c r="M109" s="446" t="str">
        <f t="shared" si="10"/>
        <v/>
      </c>
      <c r="N109" s="411"/>
      <c r="O109" s="465"/>
      <c r="P109" s="289"/>
      <c r="Q109" s="289"/>
      <c r="R109" s="581"/>
      <c r="S109" s="582"/>
      <c r="U109" s="452">
        <f t="shared" si="1"/>
        <v>0</v>
      </c>
      <c r="V109" s="452">
        <f t="shared" si="2"/>
        <v>0</v>
      </c>
      <c r="W109" s="452">
        <f t="shared" si="3"/>
        <v>0</v>
      </c>
      <c r="X109" s="452">
        <f t="shared" si="4"/>
        <v>0</v>
      </c>
    </row>
    <row r="110" spans="1:24">
      <c r="A110" s="529"/>
      <c r="B110" s="477" t="str">
        <f>IF('Bendras vertinimas'!$B$27="","",'Bendras vertinimas'!$B$27)</f>
        <v>Tiekėjas 8</v>
      </c>
      <c r="C110" s="198"/>
      <c r="D110" s="198"/>
      <c r="E110" s="198"/>
      <c r="F110" s="198"/>
      <c r="G110" s="443"/>
      <c r="H110" s="580" t="str">
        <f t="shared" si="5"/>
        <v/>
      </c>
      <c r="I110" s="580" t="str">
        <f t="shared" si="6"/>
        <v/>
      </c>
      <c r="J110" s="580" t="str">
        <f t="shared" si="7"/>
        <v/>
      </c>
      <c r="K110" s="580" t="str">
        <f t="shared" si="8"/>
        <v/>
      </c>
      <c r="L110" s="446" t="str">
        <f t="shared" si="9"/>
        <v/>
      </c>
      <c r="M110" s="446" t="str">
        <f t="shared" si="10"/>
        <v/>
      </c>
      <c r="N110" s="411"/>
      <c r="O110" s="465"/>
      <c r="P110" s="289"/>
      <c r="Q110" s="289"/>
      <c r="R110" s="581"/>
      <c r="S110" s="582"/>
      <c r="U110" s="452">
        <f t="shared" si="1"/>
        <v>0</v>
      </c>
      <c r="V110" s="452">
        <f t="shared" si="2"/>
        <v>0</v>
      </c>
      <c r="W110" s="452">
        <f t="shared" si="3"/>
        <v>0</v>
      </c>
      <c r="X110" s="452">
        <f t="shared" si="4"/>
        <v>0</v>
      </c>
    </row>
    <row r="111" spans="1:24">
      <c r="A111" s="529"/>
      <c r="B111" s="477" t="str">
        <f>IF('Bendras vertinimas'!$B$28="","",'Bendras vertinimas'!$B$28)</f>
        <v>Tiekėjas 9</v>
      </c>
      <c r="C111" s="198"/>
      <c r="D111" s="198"/>
      <c r="E111" s="198"/>
      <c r="F111" s="198"/>
      <c r="G111" s="443"/>
      <c r="H111" s="580" t="str">
        <f t="shared" si="5"/>
        <v/>
      </c>
      <c r="I111" s="580" t="str">
        <f t="shared" si="6"/>
        <v/>
      </c>
      <c r="J111" s="580" t="str">
        <f t="shared" si="7"/>
        <v/>
      </c>
      <c r="K111" s="580" t="str">
        <f t="shared" si="8"/>
        <v/>
      </c>
      <c r="L111" s="446" t="str">
        <f t="shared" si="9"/>
        <v/>
      </c>
      <c r="M111" s="446" t="str">
        <f t="shared" si="10"/>
        <v/>
      </c>
      <c r="N111" s="411"/>
      <c r="O111" s="465"/>
      <c r="P111" s="289"/>
      <c r="Q111" s="289"/>
      <c r="R111" s="581"/>
      <c r="S111" s="582"/>
      <c r="U111" s="452">
        <f t="shared" si="1"/>
        <v>0</v>
      </c>
      <c r="V111" s="452">
        <f t="shared" si="2"/>
        <v>0</v>
      </c>
      <c r="W111" s="452">
        <f t="shared" si="3"/>
        <v>0</v>
      </c>
      <c r="X111" s="452">
        <f t="shared" si="4"/>
        <v>0</v>
      </c>
    </row>
    <row r="112" spans="1:24">
      <c r="A112" s="529"/>
      <c r="B112" s="477" t="str">
        <f>IF('Bendras vertinimas'!$B$29="","",'Bendras vertinimas'!$B$29)</f>
        <v>Tiekėjas 10</v>
      </c>
      <c r="C112" s="198"/>
      <c r="D112" s="198"/>
      <c r="E112" s="198"/>
      <c r="F112" s="198"/>
      <c r="G112" s="443"/>
      <c r="H112" s="580" t="str">
        <f t="shared" si="5"/>
        <v/>
      </c>
      <c r="I112" s="580" t="str">
        <f t="shared" si="6"/>
        <v/>
      </c>
      <c r="J112" s="580" t="str">
        <f t="shared" si="7"/>
        <v/>
      </c>
      <c r="K112" s="580" t="str">
        <f t="shared" si="8"/>
        <v/>
      </c>
      <c r="L112" s="446" t="str">
        <f t="shared" si="9"/>
        <v/>
      </c>
      <c r="M112" s="446" t="str">
        <f t="shared" si="10"/>
        <v/>
      </c>
      <c r="N112" s="411"/>
      <c r="O112" s="465"/>
      <c r="P112" s="292"/>
      <c r="Q112" s="292"/>
      <c r="R112" s="328"/>
      <c r="S112" s="292"/>
      <c r="U112" s="452">
        <f t="shared" si="1"/>
        <v>0</v>
      </c>
      <c r="V112" s="452">
        <f t="shared" si="2"/>
        <v>0</v>
      </c>
      <c r="W112" s="452">
        <f t="shared" si="3"/>
        <v>0</v>
      </c>
      <c r="X112" s="452">
        <f t="shared" si="4"/>
        <v>0</v>
      </c>
    </row>
    <row r="113" spans="1:24">
      <c r="A113" s="529"/>
      <c r="B113" s="477" t="str">
        <f>IF('Bendras vertinimas'!$B$30="","",'Bendras vertinimas'!$B$30)</f>
        <v>Tiekėjas 11</v>
      </c>
      <c r="C113" s="198"/>
      <c r="D113" s="198"/>
      <c r="E113" s="198"/>
      <c r="F113" s="198"/>
      <c r="G113" s="443"/>
      <c r="H113" s="580" t="str">
        <f t="shared" si="5"/>
        <v/>
      </c>
      <c r="I113" s="580" t="str">
        <f t="shared" si="6"/>
        <v/>
      </c>
      <c r="J113" s="580" t="str">
        <f t="shared" si="7"/>
        <v/>
      </c>
      <c r="K113" s="580" t="str">
        <f t="shared" si="8"/>
        <v/>
      </c>
      <c r="L113" s="446" t="str">
        <f t="shared" si="9"/>
        <v/>
      </c>
      <c r="M113" s="446" t="str">
        <f t="shared" si="10"/>
        <v/>
      </c>
      <c r="N113" s="411"/>
      <c r="O113" s="465"/>
      <c r="P113" s="292"/>
      <c r="Q113" s="292"/>
      <c r="R113" s="328"/>
      <c r="S113" s="292"/>
      <c r="U113" s="452">
        <f t="shared" si="1"/>
        <v>0</v>
      </c>
      <c r="V113" s="452">
        <f t="shared" si="2"/>
        <v>0</v>
      </c>
      <c r="W113" s="452">
        <f t="shared" si="3"/>
        <v>0</v>
      </c>
      <c r="X113" s="452">
        <f t="shared" si="4"/>
        <v>0</v>
      </c>
    </row>
    <row r="114" spans="1:24">
      <c r="A114" s="529"/>
      <c r="B114" s="477" t="str">
        <f>IF('Bendras vertinimas'!$B$31="","",'Bendras vertinimas'!$B$31)</f>
        <v>Tiekėjas 12</v>
      </c>
      <c r="C114" s="198"/>
      <c r="D114" s="198"/>
      <c r="E114" s="198"/>
      <c r="F114" s="198"/>
      <c r="G114" s="443"/>
      <c r="H114" s="580" t="str">
        <f t="shared" si="5"/>
        <v/>
      </c>
      <c r="I114" s="580" t="str">
        <f t="shared" si="6"/>
        <v/>
      </c>
      <c r="J114" s="580" t="str">
        <f t="shared" si="7"/>
        <v/>
      </c>
      <c r="K114" s="580" t="str">
        <f t="shared" si="8"/>
        <v/>
      </c>
      <c r="L114" s="446" t="str">
        <f t="shared" si="9"/>
        <v/>
      </c>
      <c r="M114" s="446" t="str">
        <f t="shared" si="10"/>
        <v/>
      </c>
      <c r="N114" s="411"/>
      <c r="O114" s="465"/>
      <c r="P114" s="292"/>
      <c r="Q114" s="292"/>
      <c r="R114" s="328"/>
      <c r="S114" s="292"/>
      <c r="U114" s="452">
        <f t="shared" si="1"/>
        <v>0</v>
      </c>
      <c r="V114" s="452">
        <f t="shared" si="2"/>
        <v>0</v>
      </c>
      <c r="W114" s="452">
        <f t="shared" si="3"/>
        <v>0</v>
      </c>
      <c r="X114" s="452">
        <f t="shared" si="4"/>
        <v>0</v>
      </c>
    </row>
    <row r="115" spans="1:24">
      <c r="A115" s="529"/>
      <c r="B115" s="477" t="str">
        <f>IF('Bendras vertinimas'!$B$32="","",'Bendras vertinimas'!$B$32)</f>
        <v>Tiekėjas 13</v>
      </c>
      <c r="C115" s="198"/>
      <c r="D115" s="198"/>
      <c r="E115" s="198"/>
      <c r="F115" s="198"/>
      <c r="G115" s="443"/>
      <c r="H115" s="580" t="str">
        <f t="shared" si="5"/>
        <v/>
      </c>
      <c r="I115" s="580" t="str">
        <f t="shared" si="6"/>
        <v/>
      </c>
      <c r="J115" s="580" t="str">
        <f t="shared" si="7"/>
        <v/>
      </c>
      <c r="K115" s="580" t="str">
        <f t="shared" si="8"/>
        <v/>
      </c>
      <c r="L115" s="446" t="str">
        <f t="shared" si="9"/>
        <v/>
      </c>
      <c r="M115" s="446" t="str">
        <f t="shared" si="10"/>
        <v/>
      </c>
      <c r="N115" s="411"/>
      <c r="O115" s="465"/>
      <c r="P115" s="292"/>
      <c r="Q115" s="292"/>
      <c r="R115" s="328"/>
      <c r="S115" s="292"/>
      <c r="U115" s="452">
        <f t="shared" si="1"/>
        <v>0</v>
      </c>
      <c r="V115" s="452">
        <f t="shared" si="2"/>
        <v>0</v>
      </c>
      <c r="W115" s="452">
        <f t="shared" si="3"/>
        <v>0</v>
      </c>
      <c r="X115" s="452">
        <f t="shared" si="4"/>
        <v>0</v>
      </c>
    </row>
    <row r="116" spans="1:24">
      <c r="A116" s="529"/>
      <c r="B116" s="477" t="str">
        <f>IF('Bendras vertinimas'!$B$33="","",'Bendras vertinimas'!$B$33)</f>
        <v>Tiekėjas 14</v>
      </c>
      <c r="C116" s="198"/>
      <c r="D116" s="198"/>
      <c r="E116" s="198"/>
      <c r="F116" s="198"/>
      <c r="G116" s="443"/>
      <c r="H116" s="580" t="str">
        <f t="shared" si="5"/>
        <v/>
      </c>
      <c r="I116" s="580" t="str">
        <f t="shared" si="6"/>
        <v/>
      </c>
      <c r="J116" s="580" t="str">
        <f t="shared" si="7"/>
        <v/>
      </c>
      <c r="K116" s="580" t="str">
        <f t="shared" si="8"/>
        <v/>
      </c>
      <c r="L116" s="446" t="str">
        <f t="shared" si="9"/>
        <v/>
      </c>
      <c r="M116" s="446" t="str">
        <f t="shared" si="10"/>
        <v/>
      </c>
      <c r="N116" s="411"/>
      <c r="O116" s="465"/>
      <c r="P116" s="292"/>
      <c r="Q116" s="292"/>
      <c r="R116" s="328"/>
      <c r="S116" s="292"/>
      <c r="U116" s="452">
        <f t="shared" si="1"/>
        <v>0</v>
      </c>
      <c r="V116" s="452">
        <f t="shared" si="2"/>
        <v>0</v>
      </c>
      <c r="W116" s="452">
        <f t="shared" si="3"/>
        <v>0</v>
      </c>
      <c r="X116" s="452">
        <f t="shared" si="4"/>
        <v>0</v>
      </c>
    </row>
    <row r="117" spans="1:24">
      <c r="A117" s="529"/>
      <c r="B117" s="477" t="str">
        <f>IF('Bendras vertinimas'!$B$34="","",'Bendras vertinimas'!$B$34)</f>
        <v>Tiekėjas 15</v>
      </c>
      <c r="C117" s="198"/>
      <c r="D117" s="198"/>
      <c r="E117" s="198"/>
      <c r="F117" s="198"/>
      <c r="G117" s="443"/>
      <c r="H117" s="580" t="str">
        <f t="shared" si="5"/>
        <v/>
      </c>
      <c r="I117" s="580" t="str">
        <f t="shared" si="6"/>
        <v/>
      </c>
      <c r="J117" s="580" t="str">
        <f t="shared" si="7"/>
        <v/>
      </c>
      <c r="K117" s="580" t="str">
        <f t="shared" si="8"/>
        <v/>
      </c>
      <c r="L117" s="446" t="str">
        <f t="shared" si="9"/>
        <v/>
      </c>
      <c r="M117" s="446" t="str">
        <f t="shared" si="10"/>
        <v/>
      </c>
      <c r="N117" s="411"/>
      <c r="O117" s="465"/>
      <c r="P117" s="292"/>
      <c r="Q117" s="292"/>
      <c r="R117" s="328"/>
      <c r="S117" s="292"/>
      <c r="U117" s="452">
        <f t="shared" si="1"/>
        <v>0</v>
      </c>
      <c r="V117" s="452">
        <f t="shared" si="2"/>
        <v>0</v>
      </c>
      <c r="W117" s="452">
        <f t="shared" si="3"/>
        <v>0</v>
      </c>
      <c r="X117" s="452">
        <f t="shared" si="4"/>
        <v>0</v>
      </c>
    </row>
    <row r="118" spans="1:24">
      <c r="A118" s="529"/>
      <c r="B118" s="477" t="str">
        <f>IF('Bendras vertinimas'!$B$35="","",'Bendras vertinimas'!$B$35)</f>
        <v>Tiekėjas 16</v>
      </c>
      <c r="C118" s="198"/>
      <c r="D118" s="198"/>
      <c r="E118" s="198"/>
      <c r="F118" s="198"/>
      <c r="G118" s="443"/>
      <c r="H118" s="580" t="str">
        <f t="shared" si="5"/>
        <v/>
      </c>
      <c r="I118" s="580" t="str">
        <f t="shared" si="6"/>
        <v/>
      </c>
      <c r="J118" s="580" t="str">
        <f t="shared" si="7"/>
        <v/>
      </c>
      <c r="K118" s="580" t="str">
        <f t="shared" si="8"/>
        <v/>
      </c>
      <c r="L118" s="446" t="str">
        <f t="shared" si="9"/>
        <v/>
      </c>
      <c r="M118" s="446" t="str">
        <f t="shared" si="10"/>
        <v/>
      </c>
      <c r="N118" s="411"/>
      <c r="O118" s="465"/>
      <c r="P118" s="292"/>
      <c r="Q118" s="292"/>
      <c r="R118" s="328"/>
      <c r="S118" s="292"/>
      <c r="U118" s="452">
        <f t="shared" si="1"/>
        <v>0</v>
      </c>
      <c r="V118" s="452">
        <f t="shared" si="2"/>
        <v>0</v>
      </c>
      <c r="W118" s="452">
        <f t="shared" si="3"/>
        <v>0</v>
      </c>
      <c r="X118" s="452">
        <f t="shared" si="4"/>
        <v>0</v>
      </c>
    </row>
    <row r="119" spans="1:24">
      <c r="A119" s="529"/>
      <c r="B119" s="477" t="str">
        <f>IF('Bendras vertinimas'!$B$36="","",'Bendras vertinimas'!$B$36)</f>
        <v>Tiekėjas 17</v>
      </c>
      <c r="C119" s="198"/>
      <c r="D119" s="198"/>
      <c r="E119" s="198"/>
      <c r="F119" s="198"/>
      <c r="G119" s="443"/>
      <c r="H119" s="580" t="str">
        <f t="shared" si="5"/>
        <v/>
      </c>
      <c r="I119" s="580" t="str">
        <f t="shared" si="6"/>
        <v/>
      </c>
      <c r="J119" s="580" t="str">
        <f t="shared" si="7"/>
        <v/>
      </c>
      <c r="K119" s="580" t="str">
        <f t="shared" si="8"/>
        <v/>
      </c>
      <c r="L119" s="446" t="str">
        <f t="shared" si="9"/>
        <v/>
      </c>
      <c r="M119" s="446" t="str">
        <f t="shared" si="10"/>
        <v/>
      </c>
      <c r="N119" s="411"/>
      <c r="O119" s="465"/>
      <c r="P119" s="292"/>
      <c r="Q119" s="292"/>
      <c r="R119" s="328"/>
      <c r="S119" s="292"/>
      <c r="U119" s="452">
        <f t="shared" si="1"/>
        <v>0</v>
      </c>
      <c r="V119" s="452">
        <f t="shared" si="2"/>
        <v>0</v>
      </c>
      <c r="W119" s="452">
        <f t="shared" si="3"/>
        <v>0</v>
      </c>
      <c r="X119" s="452">
        <f t="shared" si="4"/>
        <v>0</v>
      </c>
    </row>
    <row r="120" spans="1:24">
      <c r="A120" s="529"/>
      <c r="B120" s="477" t="str">
        <f>IF('Bendras vertinimas'!$B$37="","",'Bendras vertinimas'!$B$37)</f>
        <v>Tiekėjas 18</v>
      </c>
      <c r="C120" s="198"/>
      <c r="D120" s="198"/>
      <c r="E120" s="198"/>
      <c r="F120" s="198"/>
      <c r="G120" s="443"/>
      <c r="H120" s="580" t="str">
        <f t="shared" si="5"/>
        <v/>
      </c>
      <c r="I120" s="580" t="str">
        <f t="shared" si="6"/>
        <v/>
      </c>
      <c r="J120" s="580" t="str">
        <f t="shared" si="7"/>
        <v/>
      </c>
      <c r="K120" s="580" t="str">
        <f t="shared" si="8"/>
        <v/>
      </c>
      <c r="L120" s="446" t="str">
        <f t="shared" si="9"/>
        <v/>
      </c>
      <c r="M120" s="446" t="str">
        <f t="shared" si="10"/>
        <v/>
      </c>
      <c r="N120" s="411"/>
      <c r="O120" s="465"/>
      <c r="P120" s="292"/>
      <c r="Q120" s="292"/>
      <c r="R120" s="328"/>
      <c r="S120" s="292"/>
      <c r="U120" s="452">
        <f t="shared" si="1"/>
        <v>0</v>
      </c>
      <c r="V120" s="452">
        <f t="shared" si="2"/>
        <v>0</v>
      </c>
      <c r="W120" s="452">
        <f t="shared" si="3"/>
        <v>0</v>
      </c>
      <c r="X120" s="452">
        <f t="shared" si="4"/>
        <v>0</v>
      </c>
    </row>
    <row r="121" spans="1:24">
      <c r="A121" s="529"/>
      <c r="B121" s="477" t="str">
        <f>IF('Bendras vertinimas'!$B$38="","",'Bendras vertinimas'!$B$38)</f>
        <v>Tiekėjas 19</v>
      </c>
      <c r="C121" s="198"/>
      <c r="D121" s="198"/>
      <c r="E121" s="198"/>
      <c r="F121" s="198"/>
      <c r="G121" s="443"/>
      <c r="H121" s="580" t="str">
        <f t="shared" si="5"/>
        <v/>
      </c>
      <c r="I121" s="580" t="str">
        <f t="shared" si="6"/>
        <v/>
      </c>
      <c r="J121" s="580" t="str">
        <f t="shared" si="7"/>
        <v/>
      </c>
      <c r="K121" s="580" t="str">
        <f t="shared" si="8"/>
        <v/>
      </c>
      <c r="L121" s="446" t="str">
        <f t="shared" si="9"/>
        <v/>
      </c>
      <c r="M121" s="446" t="str">
        <f t="shared" si="10"/>
        <v/>
      </c>
      <c r="N121" s="411"/>
      <c r="O121" s="465"/>
      <c r="P121" s="292"/>
      <c r="Q121" s="292"/>
      <c r="R121" s="328"/>
      <c r="S121" s="292"/>
      <c r="U121" s="452">
        <f t="shared" si="1"/>
        <v>0</v>
      </c>
      <c r="V121" s="452">
        <f t="shared" si="2"/>
        <v>0</v>
      </c>
      <c r="W121" s="452">
        <f t="shared" si="3"/>
        <v>0</v>
      </c>
      <c r="X121" s="452">
        <f t="shared" si="4"/>
        <v>0</v>
      </c>
    </row>
    <row r="122" spans="1:24">
      <c r="A122" s="529"/>
      <c r="B122" s="477" t="str">
        <f>IF('Bendras vertinimas'!$B$39="","",'Bendras vertinimas'!$B$39)</f>
        <v>Tiekėjas 20</v>
      </c>
      <c r="C122" s="198"/>
      <c r="D122" s="198"/>
      <c r="E122" s="198"/>
      <c r="F122" s="198"/>
      <c r="G122" s="443"/>
      <c r="H122" s="580" t="str">
        <f t="shared" si="5"/>
        <v/>
      </c>
      <c r="I122" s="580" t="str">
        <f t="shared" si="6"/>
        <v/>
      </c>
      <c r="J122" s="580" t="str">
        <f t="shared" si="7"/>
        <v/>
      </c>
      <c r="K122" s="580" t="str">
        <f t="shared" si="8"/>
        <v/>
      </c>
      <c r="L122" s="446" t="str">
        <f t="shared" si="9"/>
        <v/>
      </c>
      <c r="M122" s="446" t="str">
        <f t="shared" si="10"/>
        <v/>
      </c>
      <c r="N122" s="411"/>
      <c r="O122" s="465"/>
      <c r="P122" s="292"/>
      <c r="Q122" s="292"/>
      <c r="R122" s="328"/>
      <c r="S122" s="292"/>
      <c r="U122" s="452">
        <f t="shared" si="1"/>
        <v>0</v>
      </c>
      <c r="V122" s="452">
        <f t="shared" si="2"/>
        <v>0</v>
      </c>
      <c r="W122" s="452">
        <f t="shared" si="3"/>
        <v>0</v>
      </c>
      <c r="X122" s="452">
        <f t="shared" si="4"/>
        <v>0</v>
      </c>
    </row>
    <row r="123" spans="1:24" hidden="1">
      <c r="A123" s="529"/>
      <c r="B123" s="316"/>
      <c r="C123" s="316"/>
      <c r="D123" s="316"/>
      <c r="E123" s="316"/>
      <c r="F123" s="316"/>
      <c r="G123" s="413"/>
      <c r="H123" s="316"/>
      <c r="I123" s="316"/>
      <c r="J123" s="316"/>
      <c r="K123" s="316"/>
      <c r="L123" s="316"/>
      <c r="M123" s="316"/>
      <c r="N123" s="411"/>
      <c r="O123" s="465"/>
      <c r="P123" s="292"/>
      <c r="Q123" s="292"/>
      <c r="R123" s="328"/>
      <c r="S123" s="292"/>
      <c r="U123" s="452">
        <f t="shared" si="1"/>
        <v>0</v>
      </c>
      <c r="V123" s="452">
        <f t="shared" si="2"/>
        <v>0</v>
      </c>
      <c r="W123" s="452">
        <f t="shared" si="3"/>
        <v>0</v>
      </c>
      <c r="X123" s="452">
        <f t="shared" si="4"/>
        <v>0</v>
      </c>
    </row>
    <row r="124" spans="1:24" ht="9.9499999999999993" customHeight="1">
      <c r="A124" s="529"/>
      <c r="B124" s="413"/>
      <c r="C124" s="413"/>
      <c r="D124" s="413"/>
      <c r="E124" s="413"/>
      <c r="F124" s="413"/>
      <c r="G124" s="413"/>
      <c r="H124" s="413"/>
      <c r="I124" s="413"/>
      <c r="J124" s="413"/>
      <c r="K124" s="413"/>
      <c r="L124" s="413"/>
      <c r="M124" s="413"/>
      <c r="N124" s="501"/>
      <c r="O124" s="529"/>
      <c r="U124" s="452">
        <f t="shared" si="1"/>
        <v>0</v>
      </c>
      <c r="V124" s="452">
        <f t="shared" si="2"/>
        <v>0</v>
      </c>
      <c r="W124" s="452">
        <f t="shared" si="3"/>
        <v>0</v>
      </c>
      <c r="X124" s="452">
        <f t="shared" si="4"/>
        <v>0</v>
      </c>
    </row>
    <row r="125" spans="1:24" ht="18">
      <c r="A125" s="529"/>
      <c r="B125" s="413"/>
      <c r="C125" s="445" t="s">
        <v>678</v>
      </c>
      <c r="D125" s="445" t="s">
        <v>679</v>
      </c>
      <c r="E125" s="475" t="s">
        <v>643</v>
      </c>
      <c r="F125" s="413"/>
      <c r="G125" s="413"/>
      <c r="H125" s="413"/>
      <c r="I125" s="413"/>
      <c r="J125" s="413"/>
      <c r="K125" s="413"/>
      <c r="L125" s="413"/>
      <c r="M125" s="413"/>
      <c r="N125" s="501"/>
      <c r="O125" s="529"/>
    </row>
    <row r="126" spans="1:24">
      <c r="A126" s="529"/>
      <c r="B126" s="413"/>
      <c r="C126" s="446">
        <f>C164</f>
        <v>1</v>
      </c>
      <c r="D126" s="446">
        <f>D164</f>
        <v>1</v>
      </c>
      <c r="E126" s="446">
        <f>'Kriterijų sąrašas'!AG18</f>
        <v>0</v>
      </c>
      <c r="F126" s="413"/>
      <c r="G126" s="413"/>
      <c r="H126" s="413"/>
      <c r="I126" s="413"/>
      <c r="J126" s="413"/>
      <c r="K126" s="413"/>
      <c r="L126" s="413"/>
      <c r="M126" s="413"/>
      <c r="N126" s="501"/>
      <c r="O126" s="529"/>
    </row>
    <row r="127" spans="1:24">
      <c r="A127" s="529"/>
      <c r="B127" s="413"/>
      <c r="C127" s="413"/>
      <c r="D127" s="413"/>
      <c r="E127" s="413"/>
      <c r="F127" s="413"/>
      <c r="G127" s="413"/>
      <c r="H127" s="413"/>
      <c r="I127" s="413"/>
      <c r="J127" s="413"/>
      <c r="K127" s="413"/>
      <c r="L127" s="413"/>
      <c r="M127" s="413"/>
      <c r="N127" s="501"/>
      <c r="O127" s="529"/>
    </row>
    <row r="128" spans="1:24" ht="9.9499999999999993" customHeight="1">
      <c r="A128" s="529"/>
      <c r="B128" s="413"/>
      <c r="C128" s="413"/>
      <c r="D128" s="413"/>
      <c r="E128" s="413"/>
      <c r="F128" s="413"/>
      <c r="G128" s="413"/>
      <c r="H128" s="413"/>
      <c r="I128" s="413"/>
      <c r="J128" s="413"/>
      <c r="K128" s="413"/>
      <c r="L128" s="413"/>
      <c r="M128" s="413"/>
      <c r="N128" s="501"/>
      <c r="O128" s="529"/>
    </row>
    <row r="129" spans="1:22">
      <c r="A129" s="529"/>
      <c r="B129" s="427" t="s">
        <v>342</v>
      </c>
      <c r="C129" s="413"/>
      <c r="D129" s="413"/>
      <c r="E129" s="413"/>
      <c r="F129" s="413"/>
      <c r="G129" s="413"/>
      <c r="H129" s="413"/>
      <c r="I129" s="413"/>
      <c r="J129" s="413"/>
      <c r="K129" s="413"/>
      <c r="L129" s="413"/>
      <c r="M129" s="413"/>
      <c r="N129" s="501"/>
      <c r="O129" s="529"/>
    </row>
    <row r="130" spans="1:22" ht="18">
      <c r="A130" s="529"/>
      <c r="B130" s="1920" t="s">
        <v>6</v>
      </c>
      <c r="C130" s="474" t="s">
        <v>683</v>
      </c>
      <c r="D130" s="474" t="s">
        <v>684</v>
      </c>
      <c r="E130" s="476" t="s">
        <v>853</v>
      </c>
      <c r="F130" s="413"/>
      <c r="G130" s="413"/>
      <c r="H130" s="413"/>
      <c r="I130" s="413"/>
      <c r="J130" s="413"/>
      <c r="K130" s="413"/>
      <c r="L130" s="413"/>
      <c r="M130" s="413"/>
      <c r="N130" s="501"/>
      <c r="O130" s="529"/>
    </row>
    <row r="131" spans="1:22">
      <c r="A131" s="529"/>
      <c r="B131" s="1921"/>
      <c r="C131" s="146" t="s">
        <v>145</v>
      </c>
      <c r="D131" s="146" t="s">
        <v>145</v>
      </c>
      <c r="E131" s="146" t="s">
        <v>145</v>
      </c>
      <c r="F131" s="413"/>
      <c r="G131" s="413"/>
      <c r="H131" s="413"/>
      <c r="I131" s="413"/>
      <c r="J131" s="413"/>
      <c r="K131" s="413"/>
      <c r="L131" s="413"/>
      <c r="M131" s="413"/>
      <c r="N131" s="501"/>
      <c r="O131" s="529"/>
    </row>
    <row r="132" spans="1:22">
      <c r="A132" s="529"/>
      <c r="B132" s="477" t="str">
        <f>IF('Bendras vertinimas'!$B$20="","",'Bendras vertinimas'!$B$20)</f>
        <v>Tiekėjas 1</v>
      </c>
      <c r="C132" s="448" t="str">
        <f>IFERROR(C$126*L103/MAX(L$103:L$122),"")</f>
        <v/>
      </c>
      <c r="D132" s="448" t="str">
        <f>IFERROR(D$126*M103/MAX(M$103:M$122),"")</f>
        <v/>
      </c>
      <c r="E132" s="583" t="str">
        <f>IF($E$126=0,"",IF(SUM(U103:X103)&gt;0,'Bendras vertinimas'!$AS$18,IFERROR(IF(OR(AND(C132="",D132=""),$E$126=0),"",IF(SUM(U103:X103)&gt;0,'Bendras vertinimas'!$AS$18,SUM(C132:D132)*$E$126)),"")))</f>
        <v/>
      </c>
      <c r="F132" s="413"/>
      <c r="G132" s="413"/>
      <c r="H132" s="413"/>
      <c r="I132" s="413"/>
      <c r="J132" s="413"/>
      <c r="K132" s="413"/>
      <c r="L132" s="413"/>
      <c r="M132" s="413"/>
      <c r="N132" s="501"/>
      <c r="O132" s="529"/>
    </row>
    <row r="133" spans="1:22">
      <c r="A133" s="529"/>
      <c r="B133" s="477" t="str">
        <f>IF('Bendras vertinimas'!$B$21="","",'Bendras vertinimas'!$B$21)</f>
        <v>Tiekėjas 2</v>
      </c>
      <c r="C133" s="448" t="str">
        <f t="shared" ref="C133:C151" si="11">IFERROR(C$126*L104/MAX(L$103:L$122),"")</f>
        <v/>
      </c>
      <c r="D133" s="448" t="str">
        <f t="shared" ref="D133:D151" si="12">IFERROR(D$126*M104/MAX(M$103:M$122),"")</f>
        <v/>
      </c>
      <c r="E133" s="583" t="str">
        <f>IF($E$126=0,"",IF(SUM(U104:X104)&gt;0,'Bendras vertinimas'!$AS$18,IFERROR(IF(OR(AND(C133="",D133=""),$E$126=0),"",IF(SUM(U104:X104)&gt;0,'Bendras vertinimas'!$AS$18,SUM(C133:D133)*$E$126)),"")))</f>
        <v/>
      </c>
      <c r="F133" s="413"/>
      <c r="G133" s="413"/>
      <c r="H133" s="413"/>
      <c r="I133" s="413"/>
      <c r="J133" s="413"/>
      <c r="K133" s="413"/>
      <c r="L133" s="413"/>
      <c r="M133" s="413"/>
      <c r="N133" s="501"/>
      <c r="O133" s="529"/>
    </row>
    <row r="134" spans="1:22">
      <c r="A134" s="529"/>
      <c r="B134" s="477" t="str">
        <f>IF('Bendras vertinimas'!$B$22="","",'Bendras vertinimas'!$B$22)</f>
        <v>Tiekėjas 3</v>
      </c>
      <c r="C134" s="448" t="str">
        <f t="shared" si="11"/>
        <v/>
      </c>
      <c r="D134" s="448" t="str">
        <f t="shared" si="12"/>
        <v/>
      </c>
      <c r="E134" s="583" t="str">
        <f>IF($E$126=0,"",IF(SUM(U105:X105)&gt;0,'Bendras vertinimas'!$AS$18,IFERROR(IF(OR(AND(C134="",D134=""),$E$126=0),"",IF(SUM(U105:X105)&gt;0,'Bendras vertinimas'!$AS$18,SUM(C134:D134)*$E$126)),"")))</f>
        <v/>
      </c>
      <c r="F134" s="413"/>
      <c r="G134" s="413"/>
      <c r="H134" s="413"/>
      <c r="I134" s="413"/>
      <c r="J134" s="413"/>
      <c r="K134" s="413"/>
      <c r="L134" s="413"/>
      <c r="M134" s="413"/>
      <c r="N134" s="501"/>
      <c r="O134" s="529"/>
    </row>
    <row r="135" spans="1:22">
      <c r="A135" s="529"/>
      <c r="B135" s="477" t="str">
        <f>IF('Bendras vertinimas'!$B$23="","",'Bendras vertinimas'!$B$23)</f>
        <v>Tiekėjas 4</v>
      </c>
      <c r="C135" s="448" t="str">
        <f t="shared" si="11"/>
        <v/>
      </c>
      <c r="D135" s="448" t="str">
        <f t="shared" si="12"/>
        <v/>
      </c>
      <c r="E135" s="583" t="str">
        <f>IF($E$126=0,"",IF(SUM(U106:X106)&gt;0,'Bendras vertinimas'!$AS$18,IFERROR(IF(OR(AND(C135="",D135=""),$E$126=0),"",IF(SUM(U106:X106)&gt;0,'Bendras vertinimas'!$AS$18,SUM(C135:D135)*$E$126)),"")))</f>
        <v/>
      </c>
      <c r="F135" s="413"/>
      <c r="G135" s="413"/>
      <c r="H135" s="413"/>
      <c r="I135" s="413"/>
      <c r="J135" s="413"/>
      <c r="K135" s="413"/>
      <c r="L135" s="413"/>
      <c r="M135" s="413"/>
      <c r="N135" s="501"/>
      <c r="O135" s="529"/>
    </row>
    <row r="136" spans="1:22" s="328" customFormat="1">
      <c r="A136" s="529"/>
      <c r="B136" s="477" t="str">
        <f>IF('Bendras vertinimas'!$B$24="","",'Bendras vertinimas'!$B$24)</f>
        <v>Tiekėjas 5</v>
      </c>
      <c r="C136" s="448" t="str">
        <f t="shared" si="11"/>
        <v/>
      </c>
      <c r="D136" s="448" t="str">
        <f t="shared" si="12"/>
        <v/>
      </c>
      <c r="E136" s="583" t="str">
        <f>IF($E$126=0,"",IF(SUM(U107:X107)&gt;0,'Bendras vertinimas'!$AS$18,IFERROR(IF(OR(AND(C136="",D136=""),$E$126=0),"",IF(SUM(U107:X107)&gt;0,'Bendras vertinimas'!$AS$18,SUM(C136:D136)*$E$126)),"")))</f>
        <v/>
      </c>
      <c r="F136" s="413"/>
      <c r="G136" s="413"/>
      <c r="H136" s="413"/>
      <c r="I136" s="413"/>
      <c r="J136" s="413"/>
      <c r="K136" s="413"/>
      <c r="L136" s="413"/>
      <c r="M136" s="413"/>
      <c r="N136" s="501"/>
      <c r="O136" s="529"/>
      <c r="R136" s="292"/>
      <c r="S136" s="289"/>
      <c r="U136" s="500"/>
      <c r="V136" s="500"/>
    </row>
    <row r="137" spans="1:22" s="328" customFormat="1">
      <c r="A137" s="529"/>
      <c r="B137" s="477" t="str">
        <f>IF('Bendras vertinimas'!$B$25="","",'Bendras vertinimas'!$B$25)</f>
        <v>Tiekėjas 6</v>
      </c>
      <c r="C137" s="448" t="str">
        <f t="shared" si="11"/>
        <v/>
      </c>
      <c r="D137" s="448" t="str">
        <f t="shared" si="12"/>
        <v/>
      </c>
      <c r="E137" s="583" t="str">
        <f>IF($E$126=0,"",IF(SUM(U108:X108)&gt;0,'Bendras vertinimas'!$AS$18,IFERROR(IF(OR(AND(C137="",D137=""),$E$126=0),"",IF(SUM(U108:X108)&gt;0,'Bendras vertinimas'!$AS$18,SUM(C137:D137)*$E$126)),"")))</f>
        <v/>
      </c>
      <c r="F137" s="413"/>
      <c r="G137" s="413"/>
      <c r="H137" s="413"/>
      <c r="I137" s="413"/>
      <c r="J137" s="413"/>
      <c r="K137" s="413"/>
      <c r="L137" s="413"/>
      <c r="M137" s="413"/>
      <c r="N137" s="501"/>
      <c r="O137" s="529"/>
      <c r="R137" s="292"/>
      <c r="S137" s="289"/>
      <c r="U137" s="500"/>
      <c r="V137" s="500"/>
    </row>
    <row r="138" spans="1:22" s="328" customFormat="1">
      <c r="A138" s="529"/>
      <c r="B138" s="477" t="str">
        <f>IF('Bendras vertinimas'!$B$26="","",'Bendras vertinimas'!$B$26)</f>
        <v>Tiekėjas 7</v>
      </c>
      <c r="C138" s="448" t="str">
        <f t="shared" si="11"/>
        <v/>
      </c>
      <c r="D138" s="448" t="str">
        <f t="shared" si="12"/>
        <v/>
      </c>
      <c r="E138" s="583" t="str">
        <f>IF($E$126=0,"",IF(SUM(U109:X109)&gt;0,'Bendras vertinimas'!$AS$18,IFERROR(IF(OR(AND(C138="",D138=""),$E$126=0),"",IF(SUM(U109:X109)&gt;0,'Bendras vertinimas'!$AS$18,SUM(C138:D138)*$E$126)),"")))</f>
        <v/>
      </c>
      <c r="F138" s="413"/>
      <c r="G138" s="413"/>
      <c r="H138" s="413"/>
      <c r="I138" s="413"/>
      <c r="J138" s="413"/>
      <c r="K138" s="413"/>
      <c r="L138" s="413"/>
      <c r="M138" s="413"/>
      <c r="N138" s="501"/>
      <c r="O138" s="529"/>
      <c r="R138" s="292"/>
      <c r="S138" s="289"/>
      <c r="U138" s="500"/>
      <c r="V138" s="500"/>
    </row>
    <row r="139" spans="1:22" s="328" customFormat="1">
      <c r="A139" s="529"/>
      <c r="B139" s="477" t="str">
        <f>IF('Bendras vertinimas'!$B$27="","",'Bendras vertinimas'!$B$27)</f>
        <v>Tiekėjas 8</v>
      </c>
      <c r="C139" s="448" t="str">
        <f t="shared" si="11"/>
        <v/>
      </c>
      <c r="D139" s="448" t="str">
        <f t="shared" si="12"/>
        <v/>
      </c>
      <c r="E139" s="583" t="str">
        <f>IF($E$126=0,"",IF(SUM(U110:X110)&gt;0,'Bendras vertinimas'!$AS$18,IFERROR(IF(OR(AND(C139="",D139=""),$E$126=0),"",IF(SUM(U110:X110)&gt;0,'Bendras vertinimas'!$AS$18,SUM(C139:D139)*$E$126)),"")))</f>
        <v/>
      </c>
      <c r="F139" s="413"/>
      <c r="G139" s="413"/>
      <c r="H139" s="413"/>
      <c r="I139" s="413"/>
      <c r="J139" s="413"/>
      <c r="K139" s="413"/>
      <c r="L139" s="413"/>
      <c r="M139" s="413"/>
      <c r="N139" s="501"/>
      <c r="O139" s="529"/>
      <c r="R139" s="292"/>
      <c r="S139" s="289"/>
      <c r="U139" s="500"/>
      <c r="V139" s="500"/>
    </row>
    <row r="140" spans="1:22" s="328" customFormat="1">
      <c r="A140" s="529"/>
      <c r="B140" s="477" t="str">
        <f>IF('Bendras vertinimas'!$B$28="","",'Bendras vertinimas'!$B$28)</f>
        <v>Tiekėjas 9</v>
      </c>
      <c r="C140" s="448" t="str">
        <f t="shared" si="11"/>
        <v/>
      </c>
      <c r="D140" s="448" t="str">
        <f t="shared" si="12"/>
        <v/>
      </c>
      <c r="E140" s="583" t="str">
        <f>IF($E$126=0,"",IF(SUM(U111:X111)&gt;0,'Bendras vertinimas'!$AS$18,IFERROR(IF(OR(AND(C140="",D140=""),$E$126=0),"",IF(SUM(U111:X111)&gt;0,'Bendras vertinimas'!$AS$18,SUM(C140:D140)*$E$126)),"")))</f>
        <v/>
      </c>
      <c r="F140" s="413"/>
      <c r="G140" s="413"/>
      <c r="H140" s="413"/>
      <c r="I140" s="413"/>
      <c r="J140" s="413"/>
      <c r="K140" s="413"/>
      <c r="L140" s="413"/>
      <c r="M140" s="413"/>
      <c r="N140" s="501"/>
      <c r="O140" s="529"/>
      <c r="R140" s="292"/>
      <c r="S140" s="289"/>
      <c r="U140" s="500"/>
      <c r="V140" s="500"/>
    </row>
    <row r="141" spans="1:22" s="328" customFormat="1">
      <c r="A141" s="529"/>
      <c r="B141" s="477" t="str">
        <f>IF('Bendras vertinimas'!$B$29="","",'Bendras vertinimas'!$B$29)</f>
        <v>Tiekėjas 10</v>
      </c>
      <c r="C141" s="448" t="str">
        <f t="shared" si="11"/>
        <v/>
      </c>
      <c r="D141" s="448" t="str">
        <f t="shared" si="12"/>
        <v/>
      </c>
      <c r="E141" s="583" t="str">
        <f>IF($E$126=0,"",IF(SUM(U112:X112)&gt;0,'Bendras vertinimas'!$AS$18,IFERROR(IF(OR(AND(C141="",D141=""),$E$126=0),"",IF(SUM(U112:X112)&gt;0,'Bendras vertinimas'!$AS$18,SUM(C141:D141)*$E$126)),"")))</f>
        <v/>
      </c>
      <c r="F141" s="413"/>
      <c r="G141" s="413"/>
      <c r="H141" s="413"/>
      <c r="I141" s="413"/>
      <c r="J141" s="413"/>
      <c r="K141" s="413"/>
      <c r="L141" s="413"/>
      <c r="M141" s="413"/>
      <c r="N141" s="501"/>
      <c r="O141" s="529"/>
      <c r="R141" s="292"/>
      <c r="S141" s="289"/>
      <c r="U141" s="500"/>
      <c r="V141" s="500"/>
    </row>
    <row r="142" spans="1:22" s="328" customFormat="1">
      <c r="A142" s="529"/>
      <c r="B142" s="477" t="str">
        <f>IF('Bendras vertinimas'!$B$30="","",'Bendras vertinimas'!$B$30)</f>
        <v>Tiekėjas 11</v>
      </c>
      <c r="C142" s="448" t="str">
        <f t="shared" si="11"/>
        <v/>
      </c>
      <c r="D142" s="448" t="str">
        <f t="shared" si="12"/>
        <v/>
      </c>
      <c r="E142" s="583" t="str">
        <f>IF($E$126=0,"",IF(SUM(U113:X113)&gt;0,'Bendras vertinimas'!$AS$18,IFERROR(IF(OR(AND(C142="",D142=""),$E$126=0),"",IF(SUM(U113:X113)&gt;0,'Bendras vertinimas'!$AS$18,SUM(C142:D142)*$E$126)),"")))</f>
        <v/>
      </c>
      <c r="F142" s="413"/>
      <c r="G142" s="413"/>
      <c r="H142" s="413"/>
      <c r="I142" s="413"/>
      <c r="J142" s="413"/>
      <c r="K142" s="413"/>
      <c r="L142" s="413"/>
      <c r="M142" s="413"/>
      <c r="N142" s="501"/>
      <c r="O142" s="529"/>
      <c r="R142" s="292"/>
      <c r="S142" s="289"/>
      <c r="U142" s="500"/>
      <c r="V142" s="500"/>
    </row>
    <row r="143" spans="1:22" s="328" customFormat="1">
      <c r="A143" s="529"/>
      <c r="B143" s="477" t="str">
        <f>IF('Bendras vertinimas'!$B$31="","",'Bendras vertinimas'!$B$31)</f>
        <v>Tiekėjas 12</v>
      </c>
      <c r="C143" s="448" t="str">
        <f t="shared" si="11"/>
        <v/>
      </c>
      <c r="D143" s="448" t="str">
        <f t="shared" si="12"/>
        <v/>
      </c>
      <c r="E143" s="583" t="str">
        <f>IF($E$126=0,"",IF(SUM(U114:X114)&gt;0,'Bendras vertinimas'!$AS$18,IFERROR(IF(OR(AND(C143="",D143=""),$E$126=0),"",IF(SUM(U114:X114)&gt;0,'Bendras vertinimas'!$AS$18,SUM(C143:D143)*$E$126)),"")))</f>
        <v/>
      </c>
      <c r="F143" s="413"/>
      <c r="G143" s="413"/>
      <c r="H143" s="413"/>
      <c r="I143" s="413"/>
      <c r="J143" s="413"/>
      <c r="K143" s="413"/>
      <c r="L143" s="413"/>
      <c r="M143" s="413"/>
      <c r="N143" s="501"/>
      <c r="O143" s="529"/>
      <c r="R143" s="292"/>
      <c r="S143" s="289"/>
      <c r="U143" s="500"/>
      <c r="V143" s="500"/>
    </row>
    <row r="144" spans="1:22" s="328" customFormat="1">
      <c r="A144" s="529"/>
      <c r="B144" s="477" t="str">
        <f>IF('Bendras vertinimas'!$B$32="","",'Bendras vertinimas'!$B$32)</f>
        <v>Tiekėjas 13</v>
      </c>
      <c r="C144" s="448" t="str">
        <f t="shared" si="11"/>
        <v/>
      </c>
      <c r="D144" s="448" t="str">
        <f t="shared" si="12"/>
        <v/>
      </c>
      <c r="E144" s="583" t="str">
        <f>IF($E$126=0,"",IF(SUM(U115:X115)&gt;0,'Bendras vertinimas'!$AS$18,IFERROR(IF(OR(AND(C144="",D144=""),$E$126=0),"",IF(SUM(U115:X115)&gt;0,'Bendras vertinimas'!$AS$18,SUM(C144:D144)*$E$126)),"")))</f>
        <v/>
      </c>
      <c r="F144" s="413"/>
      <c r="G144" s="413"/>
      <c r="H144" s="413"/>
      <c r="I144" s="413"/>
      <c r="J144" s="413"/>
      <c r="K144" s="413"/>
      <c r="L144" s="413"/>
      <c r="M144" s="413"/>
      <c r="N144" s="501"/>
      <c r="O144" s="529"/>
      <c r="R144" s="292"/>
      <c r="S144" s="289"/>
      <c r="U144" s="500"/>
      <c r="V144" s="500"/>
    </row>
    <row r="145" spans="1:22" s="328" customFormat="1">
      <c r="A145" s="529"/>
      <c r="B145" s="477" t="str">
        <f>IF('Bendras vertinimas'!$B$33="","",'Bendras vertinimas'!$B$33)</f>
        <v>Tiekėjas 14</v>
      </c>
      <c r="C145" s="448" t="str">
        <f t="shared" si="11"/>
        <v/>
      </c>
      <c r="D145" s="448" t="str">
        <f t="shared" si="12"/>
        <v/>
      </c>
      <c r="E145" s="583" t="str">
        <f>IF($E$126=0,"",IF(SUM(U116:X116)&gt;0,'Bendras vertinimas'!$AS$18,IFERROR(IF(OR(AND(C145="",D145=""),$E$126=0),"",IF(SUM(U116:X116)&gt;0,'Bendras vertinimas'!$AS$18,SUM(C145:D145)*$E$126)),"")))</f>
        <v/>
      </c>
      <c r="F145" s="413"/>
      <c r="G145" s="413"/>
      <c r="H145" s="413"/>
      <c r="I145" s="413"/>
      <c r="J145" s="413"/>
      <c r="K145" s="413"/>
      <c r="L145" s="413"/>
      <c r="M145" s="413"/>
      <c r="N145" s="501"/>
      <c r="O145" s="529"/>
      <c r="R145" s="292"/>
      <c r="S145" s="289"/>
      <c r="U145" s="500"/>
      <c r="V145" s="500"/>
    </row>
    <row r="146" spans="1:22" s="328" customFormat="1">
      <c r="A146" s="529"/>
      <c r="B146" s="477" t="str">
        <f>IF('Bendras vertinimas'!$B$34="","",'Bendras vertinimas'!$B$34)</f>
        <v>Tiekėjas 15</v>
      </c>
      <c r="C146" s="448" t="str">
        <f t="shared" si="11"/>
        <v/>
      </c>
      <c r="D146" s="448" t="str">
        <f t="shared" si="12"/>
        <v/>
      </c>
      <c r="E146" s="583" t="str">
        <f>IF($E$126=0,"",IF(SUM(U117:X117)&gt;0,'Bendras vertinimas'!$AS$18,IFERROR(IF(OR(AND(C146="",D146=""),$E$126=0),"",IF(SUM(U117:X117)&gt;0,'Bendras vertinimas'!$AS$18,SUM(C146:D146)*$E$126)),"")))</f>
        <v/>
      </c>
      <c r="F146" s="413"/>
      <c r="G146" s="413"/>
      <c r="H146" s="413"/>
      <c r="I146" s="413"/>
      <c r="J146" s="413"/>
      <c r="K146" s="413"/>
      <c r="L146" s="413"/>
      <c r="M146" s="413"/>
      <c r="N146" s="501"/>
      <c r="O146" s="529"/>
      <c r="R146" s="292"/>
      <c r="S146" s="289"/>
      <c r="U146" s="500"/>
      <c r="V146" s="500"/>
    </row>
    <row r="147" spans="1:22" s="328" customFormat="1">
      <c r="A147" s="529"/>
      <c r="B147" s="477" t="str">
        <f>IF('Bendras vertinimas'!$B$35="","",'Bendras vertinimas'!$B$35)</f>
        <v>Tiekėjas 16</v>
      </c>
      <c r="C147" s="448" t="str">
        <f t="shared" si="11"/>
        <v/>
      </c>
      <c r="D147" s="448" t="str">
        <f t="shared" si="12"/>
        <v/>
      </c>
      <c r="E147" s="583" t="str">
        <f>IF($E$126=0,"",IF(SUM(U118:X118)&gt;0,'Bendras vertinimas'!$AS$18,IFERROR(IF(OR(AND(C147="",D147=""),$E$126=0),"",IF(SUM(U118:X118)&gt;0,'Bendras vertinimas'!$AS$18,SUM(C147:D147)*$E$126)),"")))</f>
        <v/>
      </c>
      <c r="F147" s="413"/>
      <c r="G147" s="413"/>
      <c r="H147" s="413"/>
      <c r="I147" s="413"/>
      <c r="J147" s="413"/>
      <c r="K147" s="413"/>
      <c r="L147" s="413"/>
      <c r="M147" s="413"/>
      <c r="N147" s="501"/>
      <c r="O147" s="529"/>
      <c r="R147" s="292"/>
      <c r="S147" s="289"/>
      <c r="U147" s="500"/>
      <c r="V147" s="500"/>
    </row>
    <row r="148" spans="1:22" s="328" customFormat="1">
      <c r="A148" s="529"/>
      <c r="B148" s="477" t="str">
        <f>IF('Bendras vertinimas'!$B$36="","",'Bendras vertinimas'!$B$36)</f>
        <v>Tiekėjas 17</v>
      </c>
      <c r="C148" s="448" t="str">
        <f t="shared" si="11"/>
        <v/>
      </c>
      <c r="D148" s="448" t="str">
        <f t="shared" si="12"/>
        <v/>
      </c>
      <c r="E148" s="583" t="str">
        <f>IF($E$126=0,"",IF(SUM(U119:X119)&gt;0,'Bendras vertinimas'!$AS$18,IFERROR(IF(OR(AND(C148="",D148=""),$E$126=0),"",IF(SUM(U119:X119)&gt;0,'Bendras vertinimas'!$AS$18,SUM(C148:D148)*$E$126)),"")))</f>
        <v/>
      </c>
      <c r="F148" s="413"/>
      <c r="G148" s="413"/>
      <c r="H148" s="413"/>
      <c r="I148" s="413"/>
      <c r="J148" s="413"/>
      <c r="K148" s="413"/>
      <c r="L148" s="413"/>
      <c r="M148" s="413"/>
      <c r="N148" s="501"/>
      <c r="O148" s="529"/>
      <c r="R148" s="292"/>
      <c r="S148" s="289"/>
      <c r="U148" s="500"/>
      <c r="V148" s="500"/>
    </row>
    <row r="149" spans="1:22" s="328" customFormat="1">
      <c r="A149" s="529"/>
      <c r="B149" s="477" t="str">
        <f>IF('Bendras vertinimas'!$B$37="","",'Bendras vertinimas'!$B$37)</f>
        <v>Tiekėjas 18</v>
      </c>
      <c r="C149" s="448" t="str">
        <f t="shared" si="11"/>
        <v/>
      </c>
      <c r="D149" s="448" t="str">
        <f t="shared" si="12"/>
        <v/>
      </c>
      <c r="E149" s="583" t="str">
        <f>IF($E$126=0,"",IF(SUM(U120:X120)&gt;0,'Bendras vertinimas'!$AS$18,IFERROR(IF(OR(AND(C149="",D149=""),$E$126=0),"",IF(SUM(U120:X120)&gt;0,'Bendras vertinimas'!$AS$18,SUM(C149:D149)*$E$126)),"")))</f>
        <v/>
      </c>
      <c r="F149" s="413"/>
      <c r="G149" s="413"/>
      <c r="H149" s="413"/>
      <c r="I149" s="413"/>
      <c r="J149" s="413"/>
      <c r="K149" s="413"/>
      <c r="L149" s="413"/>
      <c r="M149" s="413"/>
      <c r="N149" s="501"/>
      <c r="O149" s="529"/>
      <c r="R149" s="292"/>
      <c r="S149" s="289"/>
      <c r="U149" s="500"/>
      <c r="V149" s="500"/>
    </row>
    <row r="150" spans="1:22" s="328" customFormat="1">
      <c r="A150" s="529"/>
      <c r="B150" s="477" t="str">
        <f>IF('Bendras vertinimas'!$B$38="","",'Bendras vertinimas'!$B$38)</f>
        <v>Tiekėjas 19</v>
      </c>
      <c r="C150" s="448" t="str">
        <f t="shared" si="11"/>
        <v/>
      </c>
      <c r="D150" s="448" t="str">
        <f t="shared" si="12"/>
        <v/>
      </c>
      <c r="E150" s="583" t="str">
        <f>IF($E$126=0,"",IF(SUM(U121:X121)&gt;0,'Bendras vertinimas'!$AS$18,IFERROR(IF(OR(AND(C150="",D150=""),$E$126=0),"",IF(SUM(U121:X121)&gt;0,'Bendras vertinimas'!$AS$18,SUM(C150:D150)*$E$126)),"")))</f>
        <v/>
      </c>
      <c r="F150" s="413"/>
      <c r="G150" s="413"/>
      <c r="H150" s="413"/>
      <c r="I150" s="413"/>
      <c r="J150" s="413"/>
      <c r="K150" s="413"/>
      <c r="L150" s="413"/>
      <c r="M150" s="413"/>
      <c r="N150" s="501"/>
      <c r="O150" s="529"/>
      <c r="R150" s="292"/>
      <c r="S150" s="289"/>
      <c r="U150" s="500"/>
      <c r="V150" s="500"/>
    </row>
    <row r="151" spans="1:22" s="328" customFormat="1">
      <c r="A151" s="529"/>
      <c r="B151" s="477" t="str">
        <f>IF('Bendras vertinimas'!$B$39="","",'Bendras vertinimas'!$B$39)</f>
        <v>Tiekėjas 20</v>
      </c>
      <c r="C151" s="448" t="str">
        <f t="shared" si="11"/>
        <v/>
      </c>
      <c r="D151" s="448" t="str">
        <f t="shared" si="12"/>
        <v/>
      </c>
      <c r="E151" s="583" t="str">
        <f>IF($E$126=0,"",IF(SUM(U122:X122)&gt;0,'Bendras vertinimas'!$AS$18,IFERROR(IF(OR(AND(C151="",D151=""),$E$126=0),"",IF(SUM(U122:X122)&gt;0,'Bendras vertinimas'!$AS$18,SUM(C151:D151)*$E$126)),"")))</f>
        <v/>
      </c>
      <c r="F151" s="413"/>
      <c r="G151" s="413"/>
      <c r="H151" s="413"/>
      <c r="I151" s="413"/>
      <c r="J151" s="413"/>
      <c r="K151" s="413"/>
      <c r="L151" s="413"/>
      <c r="M151" s="413"/>
      <c r="N151" s="501"/>
      <c r="O151" s="529"/>
      <c r="R151" s="292"/>
      <c r="S151" s="289"/>
      <c r="U151" s="500"/>
      <c r="V151" s="500"/>
    </row>
    <row r="152" spans="1:22" s="328" customFormat="1" ht="9.9499999999999993" customHeight="1">
      <c r="A152" s="529"/>
      <c r="B152" s="411"/>
      <c r="C152" s="411"/>
      <c r="D152" s="411"/>
      <c r="E152" s="411"/>
      <c r="F152" s="411"/>
      <c r="G152" s="501"/>
      <c r="H152" s="501"/>
      <c r="I152" s="411"/>
      <c r="J152" s="411"/>
      <c r="K152" s="411"/>
      <c r="L152" s="213"/>
      <c r="M152" s="214"/>
      <c r="N152" s="501"/>
      <c r="O152" s="529"/>
      <c r="R152" s="292"/>
      <c r="S152" s="292"/>
      <c r="U152" s="500"/>
      <c r="V152" s="500"/>
    </row>
    <row r="153" spans="1:22" s="292" customFormat="1" ht="4.5" customHeight="1">
      <c r="A153" s="529"/>
      <c r="B153" s="465"/>
      <c r="C153" s="465"/>
      <c r="D153" s="465"/>
      <c r="E153" s="465"/>
      <c r="F153" s="465"/>
      <c r="G153" s="465"/>
      <c r="H153" s="465"/>
      <c r="I153" s="465"/>
      <c r="J153" s="465"/>
      <c r="K153" s="465"/>
      <c r="L153" s="465"/>
      <c r="M153" s="465"/>
      <c r="N153" s="529"/>
      <c r="O153" s="529"/>
      <c r="P153" s="328"/>
      <c r="Q153" s="328"/>
      <c r="U153" s="479"/>
      <c r="V153" s="479"/>
    </row>
    <row r="154" spans="1:22" s="292" customFormat="1">
      <c r="A154" s="328"/>
      <c r="L154" s="142"/>
      <c r="M154" s="158" t="s">
        <v>631</v>
      </c>
      <c r="N154" s="328"/>
      <c r="O154" s="328"/>
      <c r="P154" s="328"/>
      <c r="Q154" s="328"/>
      <c r="U154" s="479"/>
      <c r="V154" s="479"/>
    </row>
    <row r="155" spans="1:22" s="292" customFormat="1">
      <c r="A155" s="328"/>
      <c r="N155" s="328"/>
      <c r="O155" s="328"/>
      <c r="P155" s="328"/>
      <c r="Q155" s="328"/>
      <c r="U155" s="479"/>
      <c r="V155" s="479"/>
    </row>
    <row r="156" spans="1:22" s="292" customFormat="1">
      <c r="A156" s="328"/>
      <c r="N156" s="328"/>
      <c r="O156" s="328"/>
      <c r="P156" s="328"/>
      <c r="Q156" s="328"/>
      <c r="U156" s="479"/>
      <c r="V156" s="479"/>
    </row>
    <row r="158" spans="1:22" hidden="1">
      <c r="C158" s="1200"/>
      <c r="D158" s="1200"/>
    </row>
    <row r="159" spans="1:22" hidden="1">
      <c r="C159" s="317">
        <f>IF(U23=TRUE,L32,0)</f>
        <v>0</v>
      </c>
      <c r="D159" s="317">
        <f>IF(U24=TRUE,L39,0)</f>
        <v>0</v>
      </c>
      <c r="E159" s="307" t="s">
        <v>123</v>
      </c>
    </row>
    <row r="160" spans="1:22" hidden="1">
      <c r="C160" s="307">
        <f>IF(C159=0,0,MAX($B160:B160)+1)</f>
        <v>0</v>
      </c>
      <c r="D160" s="307">
        <f>IF(D159=0,0,MAX($B160:C160)+1)</f>
        <v>0</v>
      </c>
      <c r="E160" s="307" t="s">
        <v>394</v>
      </c>
      <c r="F160" s="307"/>
    </row>
    <row r="161" spans="3:11" hidden="1">
      <c r="C161" s="307">
        <f>IFERROR(IF(C159=0,0,C159/SUM($C159:$D159)),"")</f>
        <v>0</v>
      </c>
      <c r="D161" s="307">
        <f>IFERROR(IF(D159=0,0,D159/SUM($C159:$D159)),"")</f>
        <v>0</v>
      </c>
      <c r="E161" s="307" t="s">
        <v>395</v>
      </c>
      <c r="F161" s="307"/>
    </row>
    <row r="162" spans="3:11" hidden="1">
      <c r="C162" s="307">
        <f>ROUND(C161,$F162)</f>
        <v>0</v>
      </c>
      <c r="D162" s="307">
        <f>ROUND(D161,$F162)</f>
        <v>0</v>
      </c>
      <c r="E162" s="307" t="s">
        <v>396</v>
      </c>
      <c r="F162" s="307">
        <v>3</v>
      </c>
    </row>
    <row r="163" spans="3:11" hidden="1">
      <c r="C163" s="307">
        <f>IF(C160=MAX($C160:$D160),0,1)</f>
        <v>0</v>
      </c>
      <c r="D163" s="307">
        <f>IF(D160=MAX($C160:$D160),0,1)</f>
        <v>0</v>
      </c>
      <c r="E163" s="307"/>
      <c r="F163" s="307"/>
    </row>
    <row r="164" spans="3:11" hidden="1">
      <c r="C164" s="307">
        <f>IF(C163=0,1-SUMIFS($C162:$D162,$C163:$D163,1),C162)</f>
        <v>1</v>
      </c>
      <c r="D164" s="307">
        <f>IF(D163=0,1-SUMIFS($C162:$D162,$C163:$D163,1),D162)</f>
        <v>1</v>
      </c>
      <c r="E164" s="307" t="s">
        <v>397</v>
      </c>
      <c r="F164" s="307">
        <f>SUM(C164:D164)</f>
        <v>2</v>
      </c>
    </row>
    <row r="165" spans="3:11" hidden="1"/>
    <row r="166" spans="3:11" hidden="1">
      <c r="C166" s="317">
        <f>V33</f>
        <v>1</v>
      </c>
      <c r="D166" s="317">
        <f>V34</f>
        <v>1</v>
      </c>
      <c r="E166" s="317">
        <f>V40</f>
        <v>1</v>
      </c>
      <c r="F166" s="317">
        <f>V41</f>
        <v>1</v>
      </c>
      <c r="G166" s="1208"/>
      <c r="H166" s="317">
        <f>C166</f>
        <v>1</v>
      </c>
      <c r="I166" s="317">
        <f>D166</f>
        <v>1</v>
      </c>
      <c r="J166" s="317">
        <f>E166</f>
        <v>1</v>
      </c>
      <c r="K166" s="317">
        <f>F166</f>
        <v>1</v>
      </c>
    </row>
  </sheetData>
  <sheetProtection algorithmName="SHA-512" hashValue="92eskayGvqNLInJPiRetzuN2SR0tmsmrAduD/w241SvKjysqw+SHkVngqOyL0ZVBR6yd6GnL+A3u1nEDoD5LAg==" saltValue="6izuKhROUL4XyDgx0DGJug==" spinCount="100000" sheet="1" objects="1" scenarios="1"/>
  <customSheetViews>
    <customSheetView guid="{AE7FCA23-A141-42BB-B68F-DD99A7DC8BEA}" scale="120" showGridLines="0" hiddenRows="1" hiddenColumns="1" topLeftCell="A41">
      <selection activeCell="B44" sqref="B44"/>
      <rowBreaks count="2" manualBreakCount="2">
        <brk id="32" max="14" man="1"/>
        <brk id="61" max="16383" man="1"/>
      </rowBreaks>
      <pageMargins left="0.39370078740157483" right="0.39370078740157483" top="0.39370078740157483" bottom="0.19685039370078741" header="0.31496062992125984" footer="0.31496062992125984"/>
      <printOptions horizontalCentered="1"/>
      <pageSetup scale="98" orientation="landscape" r:id="rId1"/>
    </customSheetView>
    <customSheetView guid="{A2242E59-B958-429D-B3CE-85E415A7ABA5}" showGridLines="0" hiddenRows="1" hiddenColumns="1" topLeftCell="A3">
      <selection activeCell="C22" sqref="C22:K22"/>
      <rowBreaks count="2" manualBreakCount="2">
        <brk id="32" max="14" man="1"/>
        <brk id="66" max="16383" man="1"/>
      </rowBreaks>
      <pageMargins left="0.39370078740157483" right="0.39370078740157483" top="0.39370078740157483" bottom="0.19685039370078741" header="0.31496062992125984" footer="0.31496062992125984"/>
      <printOptions horizontalCentered="1"/>
      <pageSetup scale="98" orientation="landscape" r:id="rId2"/>
    </customSheetView>
  </customSheetViews>
  <mergeCells count="56">
    <mergeCell ref="E91:N94"/>
    <mergeCell ref="B96:N97"/>
    <mergeCell ref="C18:K18"/>
    <mergeCell ref="C21:K21"/>
    <mergeCell ref="L21:L22"/>
    <mergeCell ref="B22:B25"/>
    <mergeCell ref="C22:K22"/>
    <mergeCell ref="C23:K23"/>
    <mergeCell ref="C24:K24"/>
    <mergeCell ref="C25:K25"/>
    <mergeCell ref="B19:M19"/>
    <mergeCell ref="C42:K42"/>
    <mergeCell ref="C31:K31"/>
    <mergeCell ref="C35:K35"/>
    <mergeCell ref="B39:B42"/>
    <mergeCell ref="L32:L35"/>
    <mergeCell ref="B16:M17"/>
    <mergeCell ref="B13:K13"/>
    <mergeCell ref="B15:M15"/>
    <mergeCell ref="B14:M14"/>
    <mergeCell ref="E79:N83"/>
    <mergeCell ref="B29:K29"/>
    <mergeCell ref="A68:B68"/>
    <mergeCell ref="D45:J45"/>
    <mergeCell ref="B47:M48"/>
    <mergeCell ref="C51:M52"/>
    <mergeCell ref="C53:M58"/>
    <mergeCell ref="B59:M59"/>
    <mergeCell ref="C39:K39"/>
    <mergeCell ref="L39:L42"/>
    <mergeCell ref="B32:B35"/>
    <mergeCell ref="C32:K32"/>
    <mergeCell ref="C60:M64"/>
    <mergeCell ref="D33:J33"/>
    <mergeCell ref="D34:J34"/>
    <mergeCell ref="A66:B66"/>
    <mergeCell ref="A67:B67"/>
    <mergeCell ref="C38:K38"/>
    <mergeCell ref="D40:J40"/>
    <mergeCell ref="D41:J41"/>
    <mergeCell ref="R35:AC35"/>
    <mergeCell ref="B130:B131"/>
    <mergeCell ref="A1:M1"/>
    <mergeCell ref="A7:M8"/>
    <mergeCell ref="A11:M11"/>
    <mergeCell ref="C100:D100"/>
    <mergeCell ref="E100:F100"/>
    <mergeCell ref="H100:I100"/>
    <mergeCell ref="J100:K100"/>
    <mergeCell ref="C85:D85"/>
    <mergeCell ref="E85:F85"/>
    <mergeCell ref="A70:M70"/>
    <mergeCell ref="B100:B102"/>
    <mergeCell ref="A69:B69"/>
    <mergeCell ref="C44:L44"/>
    <mergeCell ref="B27:K28"/>
  </mergeCells>
  <conditionalFormatting sqref="C23:K26 C30:K41">
    <cfRule type="expression" dxfId="88" priority="4">
      <formula>$V23=1</formula>
    </cfRule>
  </conditionalFormatting>
  <conditionalFormatting sqref="L101:M122">
    <cfRule type="expression" dxfId="87" priority="3">
      <formula>L$160=1</formula>
    </cfRule>
  </conditionalFormatting>
  <conditionalFormatting sqref="C101:K122">
    <cfRule type="expression" dxfId="86" priority="31">
      <formula>C$166=1</formula>
    </cfRule>
  </conditionalFormatting>
  <conditionalFormatting sqref="C103:F122">
    <cfRule type="expression" dxfId="85" priority="192">
      <formula>U103=1</formula>
    </cfRule>
  </conditionalFormatting>
  <printOptions horizontalCentered="1"/>
  <pageMargins left="0.39370078740157483" right="0.39370078740157483" top="0.39370078740157483" bottom="0.19685039370078741" header="0.31496062992125984" footer="0.31496062992125984"/>
  <pageSetup scale="98" orientation="landscape" r:id="rId3"/>
  <rowBreaks count="2" manualBreakCount="2">
    <brk id="32" max="14" man="1"/>
    <brk id="61" max="16383" man="1"/>
  </rowBreaks>
  <ignoredErrors>
    <ignoredError sqref="C132:D151"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65537" r:id="rId6" name="Check Box 1">
              <controlPr locked="0" defaultSize="0" autoFill="0" autoLine="0" autoPict="0">
                <anchor moveWithCells="1">
                  <from>
                    <xdr:col>11</xdr:col>
                    <xdr:colOff>180975</xdr:colOff>
                    <xdr:row>21</xdr:row>
                    <xdr:rowOff>457200</xdr:rowOff>
                  </from>
                  <to>
                    <xdr:col>11</xdr:col>
                    <xdr:colOff>457200</xdr:colOff>
                    <xdr:row>23</xdr:row>
                    <xdr:rowOff>28575</xdr:rowOff>
                  </to>
                </anchor>
              </controlPr>
            </control>
          </mc:Choice>
        </mc:AlternateContent>
        <mc:AlternateContent xmlns:mc="http://schemas.openxmlformats.org/markup-compatibility/2006">
          <mc:Choice Requires="x14">
            <control shapeId="65552" r:id="rId7" name="Check Box 16">
              <controlPr locked="0" defaultSize="0" autoFill="0" autoLine="0" autoPict="0">
                <anchor moveWithCells="1">
                  <from>
                    <xdr:col>11</xdr:col>
                    <xdr:colOff>180975</xdr:colOff>
                    <xdr:row>22</xdr:row>
                    <xdr:rowOff>161925</xdr:rowOff>
                  </from>
                  <to>
                    <xdr:col>11</xdr:col>
                    <xdr:colOff>457200</xdr:colOff>
                    <xdr:row>24</xdr:row>
                    <xdr:rowOff>0</xdr:rowOff>
                  </to>
                </anchor>
              </controlPr>
            </control>
          </mc:Choice>
        </mc:AlternateContent>
        <mc:AlternateContent xmlns:mc="http://schemas.openxmlformats.org/markup-compatibility/2006">
          <mc:Choice Requires="x14">
            <control shapeId="65553" r:id="rId8" name="Check Box 17">
              <controlPr locked="0" defaultSize="0" autoFill="0" autoLine="0" autoPict="0">
                <anchor moveWithCells="1">
                  <from>
                    <xdr:col>10</xdr:col>
                    <xdr:colOff>142875</xdr:colOff>
                    <xdr:row>32</xdr:row>
                    <xdr:rowOff>19050</xdr:rowOff>
                  </from>
                  <to>
                    <xdr:col>10</xdr:col>
                    <xdr:colOff>419100</xdr:colOff>
                    <xdr:row>32</xdr:row>
                    <xdr:rowOff>238125</xdr:rowOff>
                  </to>
                </anchor>
              </controlPr>
            </control>
          </mc:Choice>
        </mc:AlternateContent>
        <mc:AlternateContent xmlns:mc="http://schemas.openxmlformats.org/markup-compatibility/2006">
          <mc:Choice Requires="x14">
            <control shapeId="65554" r:id="rId9" name="Check Box 18">
              <controlPr locked="0" defaultSize="0" autoFill="0" autoLine="0" autoPict="0">
                <anchor moveWithCells="1">
                  <from>
                    <xdr:col>10</xdr:col>
                    <xdr:colOff>142875</xdr:colOff>
                    <xdr:row>33</xdr:row>
                    <xdr:rowOff>9525</xdr:rowOff>
                  </from>
                  <to>
                    <xdr:col>10</xdr:col>
                    <xdr:colOff>419100</xdr:colOff>
                    <xdr:row>33</xdr:row>
                    <xdr:rowOff>228600</xdr:rowOff>
                  </to>
                </anchor>
              </controlPr>
            </control>
          </mc:Choice>
        </mc:AlternateContent>
        <mc:AlternateContent xmlns:mc="http://schemas.openxmlformats.org/markup-compatibility/2006">
          <mc:Choice Requires="x14">
            <control shapeId="65555" r:id="rId10" name="Check Box 19">
              <controlPr locked="0" defaultSize="0" autoFill="0" autoLine="0" autoPict="0">
                <anchor moveWithCells="1">
                  <from>
                    <xdr:col>10</xdr:col>
                    <xdr:colOff>133350</xdr:colOff>
                    <xdr:row>39</xdr:row>
                    <xdr:rowOff>19050</xdr:rowOff>
                  </from>
                  <to>
                    <xdr:col>10</xdr:col>
                    <xdr:colOff>409575</xdr:colOff>
                    <xdr:row>39</xdr:row>
                    <xdr:rowOff>238125</xdr:rowOff>
                  </to>
                </anchor>
              </controlPr>
            </control>
          </mc:Choice>
        </mc:AlternateContent>
        <mc:AlternateContent xmlns:mc="http://schemas.openxmlformats.org/markup-compatibility/2006">
          <mc:Choice Requires="x14">
            <control shapeId="65556" r:id="rId11" name="Check Box 20">
              <controlPr locked="0" defaultSize="0" autoFill="0" autoLine="0" autoPict="0">
                <anchor moveWithCells="1">
                  <from>
                    <xdr:col>10</xdr:col>
                    <xdr:colOff>133350</xdr:colOff>
                    <xdr:row>40</xdr:row>
                    <xdr:rowOff>0</xdr:rowOff>
                  </from>
                  <to>
                    <xdr:col>10</xdr:col>
                    <xdr:colOff>409575</xdr:colOff>
                    <xdr:row>40</xdr:row>
                    <xdr:rowOff>219075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C30715CEE6CF994EB4628573086E4B5A" ma:contentTypeVersion="0" ma:contentTypeDescription="Kurkite naują dokumentą." ma:contentTypeScope="" ma:versionID="50b7b242337fe6078aa8849f0768a8aa">
  <xsd:schema xmlns:xsd="http://www.w3.org/2001/XMLSchema" xmlns:xs="http://www.w3.org/2001/XMLSchema" xmlns:p="http://schemas.microsoft.com/office/2006/metadata/properties" targetNamespace="http://schemas.microsoft.com/office/2006/metadata/properties" ma:root="true" ma:fieldsID="a99d76ca67803e5980adb79e6c544e9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3A9D96-2CB1-4875-A94F-21E666430DE4}">
  <ds:schemaRefs>
    <ds:schemaRef ds:uri="http://purl.org/dc/elements/1.1/"/>
    <ds:schemaRef ds:uri="http://purl.org/dc/dcmitype/"/>
    <ds:schemaRef ds:uri="http://purl.org/dc/term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0B294C7E-5B7B-4598-9240-AB6A3044C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C9EF73F-B681-4EB1-80C2-3F10311B3B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vt:i4>
      </vt:variant>
    </vt:vector>
  </HeadingPairs>
  <TitlesOfParts>
    <vt:vector size="36" baseType="lpstr">
      <vt:lpstr>Įvadas</vt:lpstr>
      <vt:lpstr>Kriterijų sąrašas</vt:lpstr>
      <vt:lpstr>DPagalb1</vt:lpstr>
      <vt:lpstr>Bendras vertinimas</vt:lpstr>
      <vt:lpstr>PD rengimas</vt:lpstr>
      <vt:lpstr>1.1 DU_PR</vt:lpstr>
      <vt:lpstr>1.2 DU_NS,R,KR</vt:lpstr>
      <vt:lpstr>2. Aplinkosaugos charakteristik</vt:lpstr>
      <vt:lpstr>3. Darbuotojų patirtis (TP) </vt:lpstr>
      <vt:lpstr>4. Darbuotojų patirtis (TP+ran)</vt:lpstr>
      <vt:lpstr>5. Darbuotojų patirtis (ranga)</vt:lpstr>
      <vt:lpstr>6,7. Eksploatacija</vt:lpstr>
      <vt:lpstr>6,7. P</vt:lpstr>
      <vt:lpstr>8. Atlikimo terminas</vt:lpstr>
      <vt:lpstr>9. Laiko planavimas</vt:lpstr>
      <vt:lpstr>10. Įrangos garantija</vt:lpstr>
      <vt:lpstr>11. Įrangos gedimų šalinimas</vt:lpstr>
      <vt:lpstr>12. Ilgaamžiškumas</vt:lpstr>
      <vt:lpstr> 13. Kokybė. Langai</vt:lpstr>
      <vt:lpstr>14. Kokybė. Mineralinė vata</vt:lpstr>
      <vt:lpstr>15. Kokybė. Trinkelės</vt:lpstr>
      <vt:lpstr>16. Kokybė. Keraminės čerpės</vt:lpstr>
      <vt:lpstr>17.Kokybė.Bituminės čerpės</vt:lpstr>
      <vt:lpstr>18. Kokybė.Keraminės plytelės</vt:lpstr>
      <vt:lpstr>19.Kokybė.Kabamosios lubos</vt:lpstr>
      <vt:lpstr>20. Atitvarų energinis naud.</vt:lpstr>
      <vt:lpstr>21. Inž.sistemų efektyvumas</vt:lpstr>
      <vt:lpstr>22. Atsinaujinanti energija</vt:lpstr>
      <vt:lpstr>23. Statybos garantija</vt:lpstr>
      <vt:lpstr>24. Universalus dizainas</vt:lpstr>
      <vt:lpstr>'10. Įrangos garantija'!Print_Area</vt:lpstr>
      <vt:lpstr>'4. Darbuotojų patirtis (TP+ran)'!Print_Area</vt:lpstr>
      <vt:lpstr>'5. Darbuotojų patirtis (ranga)'!Print_Area</vt:lpstr>
      <vt:lpstr>'6,7. Eksploatacija'!Print_Area</vt:lpstr>
      <vt:lpstr>Įvadas!Print_Area</vt:lpstr>
      <vt:lpstr>'Kriterijų sąrašas'!Print_Area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Jurgita Jankauskienė</cp:lastModifiedBy>
  <cp:lastPrinted>2019-03-28T05:23:56Z</cp:lastPrinted>
  <dcterms:created xsi:type="dcterms:W3CDTF">2017-05-11T06:04:32Z</dcterms:created>
  <dcterms:modified xsi:type="dcterms:W3CDTF">2019-04-04T18:35:35Z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0x010100C30715CEE6CF994EB4628573086E4B5A</vt:lpwstr>
  </property>
  <property fmtid="{D5CDD505-2E9C-101B-9397-08002B2CF9AE}" pid="3" name="IsMyDocuments">
    <vt:bool>true</vt:bool>
  </property>
</Properties>
</file>